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ALCALDIA LOCAL DE TUNJUELITO\VIGENCIA 2021\Infomes Entes de Control\Rendición de Cuentas\"/>
    </mc:Choice>
  </mc:AlternateContent>
  <xr:revisionPtr revIDLastSave="0" documentId="8_{16A81449-BBB7-401C-8125-384198531F3B}" xr6:coauthVersionLast="46" xr6:coauthVersionMax="46" xr10:uidLastSave="{00000000-0000-0000-0000-000000000000}"/>
  <bookViews>
    <workbookView xWindow="-120" yWindow="-120" windowWidth="29040" windowHeight="15840" xr2:uid="{00000000-000D-0000-FFFF-FFFF00000000}"/>
  </bookViews>
  <sheets>
    <sheet name="Formato2020 " sheetId="5" r:id="rId1"/>
    <sheet name="Instructivo" sheetId="7" r:id="rId2"/>
    <sheet name="Tipo" sheetId="3" state="hidden" r:id="rId3"/>
    <sheet name="Eje_Pilar_Prop" sheetId="4" r:id="rId4"/>
  </sheets>
  <externalReferences>
    <externalReference r:id="rId5"/>
  </externalReferences>
  <definedNames>
    <definedName name="_xlnm._FilterDatabase" localSheetId="0" hidden="1">'Formato2020 '!$A$13:$AL$535</definedName>
    <definedName name="afectacion">Tipo!$D$2:$D$4</definedName>
    <definedName name="cd">Tipo!$C$18:$C$27</definedName>
    <definedName name="modal">Tipo!$C$2:$C$8</definedName>
    <definedName name="na">Tipo!$C$31</definedName>
    <definedName name="pdd">Tipo!$C$36:$C$37</definedName>
    <definedName name="programabta">Eje_Pilar_Prop!$C$3:$C$47</definedName>
    <definedName name="programanue">Eje_Pilar_Prop!$C$48:$C$104</definedName>
    <definedName name="re">Tipo!$C$30</definedName>
    <definedName name="sa">Tipo!$C$12:$C$15</definedName>
    <definedName name="SECOP">Tipo!$C$33:$C$34</definedName>
    <definedName name="Sector">Tipo!$B$23:$B$37</definedName>
    <definedName name="tipo">Tipo!$B$2:$B$21</definedName>
    <definedName name="vacio">Tipo!$C$32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7" i="5" l="1"/>
  <c r="L356" i="5"/>
  <c r="L355" i="5"/>
  <c r="L354" i="5"/>
  <c r="L353" i="5"/>
  <c r="L352" i="5"/>
  <c r="L351" i="5"/>
  <c r="L350" i="5"/>
  <c r="L349" i="5"/>
  <c r="L348" i="5"/>
  <c r="L347" i="5"/>
  <c r="L346" i="5"/>
  <c r="L345" i="5"/>
  <c r="L344" i="5"/>
  <c r="L343" i="5"/>
  <c r="L342" i="5"/>
  <c r="L341" i="5"/>
  <c r="L340" i="5"/>
  <c r="L339" i="5"/>
  <c r="L338" i="5"/>
  <c r="L337" i="5"/>
  <c r="L336" i="5"/>
  <c r="L335" i="5"/>
  <c r="L334" i="5"/>
  <c r="L333"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4" i="5"/>
  <c r="L283" i="5"/>
  <c r="L282" i="5"/>
  <c r="L280" i="5"/>
  <c r="L279" i="5"/>
  <c r="L278" i="5"/>
  <c r="L273" i="5"/>
  <c r="L272" i="5"/>
  <c r="L271" i="5"/>
  <c r="L270"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M357" i="5"/>
  <c r="M356" i="5"/>
  <c r="M355" i="5"/>
  <c r="M354" i="5"/>
  <c r="M353" i="5"/>
  <c r="M352" i="5"/>
  <c r="M351" i="5"/>
  <c r="M350" i="5"/>
  <c r="M349" i="5"/>
  <c r="M348" i="5"/>
  <c r="M347" i="5"/>
  <c r="M346" i="5"/>
  <c r="M345" i="5"/>
  <c r="M344" i="5"/>
  <c r="M343" i="5"/>
  <c r="M342" i="5"/>
  <c r="M341" i="5"/>
  <c r="M340" i="5"/>
  <c r="M339" i="5"/>
  <c r="M338" i="5"/>
  <c r="M337" i="5"/>
  <c r="M336" i="5"/>
  <c r="M335" i="5"/>
  <c r="M334" i="5"/>
  <c r="M333" i="5"/>
  <c r="M331" i="5"/>
  <c r="M330" i="5"/>
  <c r="M329" i="5"/>
  <c r="M328" i="5"/>
  <c r="M327" i="5"/>
  <c r="M326" i="5"/>
  <c r="M325" i="5"/>
  <c r="M324" i="5"/>
  <c r="M323" i="5"/>
  <c r="M322" i="5"/>
  <c r="M321" i="5"/>
  <c r="M320" i="5"/>
  <c r="M319" i="5"/>
  <c r="M318" i="5"/>
  <c r="M317" i="5"/>
  <c r="M316" i="5"/>
  <c r="M315" i="5"/>
  <c r="M314" i="5"/>
  <c r="M313" i="5"/>
  <c r="M312" i="5"/>
  <c r="M311" i="5"/>
  <c r="M310" i="5"/>
  <c r="M309" i="5"/>
  <c r="M308" i="5"/>
  <c r="M307" i="5"/>
  <c r="M306" i="5"/>
  <c r="M305" i="5"/>
  <c r="M304" i="5"/>
  <c r="M303" i="5"/>
  <c r="M302" i="5"/>
  <c r="M301" i="5"/>
  <c r="M300" i="5"/>
  <c r="M299" i="5"/>
  <c r="M298" i="5"/>
  <c r="M297" i="5"/>
  <c r="M296" i="5"/>
  <c r="M295" i="5"/>
  <c r="M294" i="5"/>
  <c r="M293" i="5"/>
  <c r="M292" i="5"/>
  <c r="M291" i="5"/>
  <c r="M290" i="5"/>
  <c r="M289" i="5"/>
  <c r="M288" i="5"/>
  <c r="M287" i="5"/>
  <c r="M286" i="5"/>
  <c r="M285" i="5"/>
  <c r="M284" i="5"/>
  <c r="M283" i="5"/>
  <c r="M282" i="5"/>
  <c r="M280" i="5"/>
  <c r="M279" i="5"/>
  <c r="M278" i="5"/>
  <c r="M273" i="5"/>
  <c r="M272" i="5"/>
  <c r="M271" i="5"/>
  <c r="M270"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AB101" i="5" l="1"/>
  <c r="AB100" i="5"/>
  <c r="V20" i="5" l="1"/>
  <c r="AL20" i="5" s="1"/>
  <c r="V277" i="5"/>
  <c r="AL277" i="5" s="1"/>
  <c r="V281" i="5"/>
  <c r="AL281" i="5" s="1"/>
  <c r="AV19" i="5" l="1"/>
  <c r="AU19" i="5"/>
  <c r="AT19" i="5"/>
  <c r="AS19" i="5"/>
  <c r="AR19" i="5"/>
  <c r="AQ19" i="5"/>
  <c r="AP19" i="5"/>
  <c r="AO19" i="5"/>
  <c r="AN19" i="5"/>
  <c r="V100" i="5"/>
  <c r="AL100" i="5" s="1"/>
  <c r="AV17" i="5"/>
  <c r="AV18" i="5"/>
  <c r="AU17" i="5"/>
  <c r="AU18" i="5"/>
  <c r="AT17" i="5"/>
  <c r="AT18" i="5"/>
  <c r="AS17" i="5"/>
  <c r="AS18" i="5"/>
  <c r="AR17" i="5"/>
  <c r="AR18" i="5"/>
  <c r="AQ17" i="5"/>
  <c r="AQ18" i="5"/>
  <c r="AP17" i="5"/>
  <c r="AP18" i="5"/>
  <c r="AO17" i="5"/>
  <c r="AO18" i="5"/>
  <c r="AN17" i="5"/>
  <c r="AN18" i="5"/>
  <c r="V98" i="5"/>
  <c r="AL98" i="5" s="1"/>
  <c r="V99" i="5"/>
  <c r="AL99" i="5" s="1"/>
  <c r="AV15" i="5"/>
  <c r="AV16" i="5"/>
  <c r="AU15" i="5"/>
  <c r="AU16" i="5"/>
  <c r="AT15" i="5"/>
  <c r="AT16" i="5"/>
  <c r="AS15" i="5"/>
  <c r="AS16" i="5"/>
  <c r="AR15" i="5"/>
  <c r="AR16" i="5"/>
  <c r="AQ15" i="5"/>
  <c r="AQ16" i="5"/>
  <c r="AP15" i="5"/>
  <c r="AP16" i="5"/>
  <c r="AO15" i="5"/>
  <c r="AO16" i="5"/>
  <c r="AN15" i="5"/>
  <c r="AN16" i="5"/>
  <c r="V19" i="5"/>
  <c r="AL19" i="5" s="1"/>
  <c r="V96" i="5"/>
  <c r="AL96" i="5" s="1"/>
  <c r="AU23" i="5"/>
  <c r="AV534" i="5"/>
  <c r="AV533" i="5"/>
  <c r="AV532" i="5"/>
  <c r="AV531" i="5"/>
  <c r="AV530" i="5"/>
  <c r="AV529" i="5"/>
  <c r="AV528" i="5"/>
  <c r="AV527" i="5"/>
  <c r="AV526" i="5"/>
  <c r="AV525" i="5"/>
  <c r="AV524" i="5"/>
  <c r="AV523" i="5"/>
  <c r="AV522" i="5"/>
  <c r="AV521" i="5"/>
  <c r="AV520" i="5"/>
  <c r="AV519" i="5"/>
  <c r="AV518" i="5"/>
  <c r="AV517" i="5"/>
  <c r="AV516" i="5"/>
  <c r="AV515" i="5"/>
  <c r="AV514" i="5"/>
  <c r="AV513" i="5"/>
  <c r="AV512" i="5"/>
  <c r="AV511" i="5"/>
  <c r="AV510" i="5"/>
  <c r="AV509" i="5"/>
  <c r="AV508" i="5"/>
  <c r="AV507" i="5"/>
  <c r="AV506" i="5"/>
  <c r="AV505" i="5"/>
  <c r="AV504" i="5"/>
  <c r="AV503" i="5"/>
  <c r="AV502" i="5"/>
  <c r="AV501" i="5"/>
  <c r="AV500" i="5"/>
  <c r="AV499" i="5"/>
  <c r="AV498" i="5"/>
  <c r="AV497" i="5"/>
  <c r="AV496" i="5"/>
  <c r="AV495" i="5"/>
  <c r="AV494" i="5"/>
  <c r="AV493" i="5"/>
  <c r="AV492" i="5"/>
  <c r="AV491" i="5"/>
  <c r="AV490" i="5"/>
  <c r="AV489" i="5"/>
  <c r="AV488" i="5"/>
  <c r="AV487" i="5"/>
  <c r="AV486" i="5"/>
  <c r="AV485" i="5"/>
  <c r="AV484" i="5"/>
  <c r="AV483" i="5"/>
  <c r="AV482" i="5"/>
  <c r="AV481" i="5"/>
  <c r="AV480" i="5"/>
  <c r="AV479" i="5"/>
  <c r="AV478" i="5"/>
  <c r="AV477" i="5"/>
  <c r="AV476" i="5"/>
  <c r="AV475" i="5"/>
  <c r="AV474" i="5"/>
  <c r="AV473" i="5"/>
  <c r="AV472" i="5"/>
  <c r="AV471" i="5"/>
  <c r="AV470" i="5"/>
  <c r="AV469" i="5"/>
  <c r="AV468" i="5"/>
  <c r="AV467" i="5"/>
  <c r="AV466" i="5"/>
  <c r="AV465" i="5"/>
  <c r="AV464" i="5"/>
  <c r="AV463" i="5"/>
  <c r="AV462" i="5"/>
  <c r="AV461" i="5"/>
  <c r="AV460" i="5"/>
  <c r="AV459" i="5"/>
  <c r="AV458" i="5"/>
  <c r="AV457" i="5"/>
  <c r="AV456" i="5"/>
  <c r="AV455" i="5"/>
  <c r="AV454" i="5"/>
  <c r="AV453" i="5"/>
  <c r="AV452" i="5"/>
  <c r="AV451" i="5"/>
  <c r="AV450" i="5"/>
  <c r="AV449" i="5"/>
  <c r="AV448" i="5"/>
  <c r="AV447" i="5"/>
  <c r="AV446" i="5"/>
  <c r="AV445" i="5"/>
  <c r="AV444" i="5"/>
  <c r="AV443" i="5"/>
  <c r="AV442" i="5"/>
  <c r="AV441" i="5"/>
  <c r="AV440" i="5"/>
  <c r="AV439" i="5"/>
  <c r="AV438" i="5"/>
  <c r="AV437" i="5"/>
  <c r="AV436" i="5"/>
  <c r="AV435" i="5"/>
  <c r="AV434" i="5"/>
  <c r="AV433" i="5"/>
  <c r="AV432" i="5"/>
  <c r="AV431" i="5"/>
  <c r="AV430" i="5"/>
  <c r="AV429" i="5"/>
  <c r="AV428" i="5"/>
  <c r="AV427" i="5"/>
  <c r="AV426" i="5"/>
  <c r="AV425" i="5"/>
  <c r="AV424" i="5"/>
  <c r="AV423" i="5"/>
  <c r="AV422" i="5"/>
  <c r="AV421" i="5"/>
  <c r="AV420" i="5"/>
  <c r="AV419" i="5"/>
  <c r="AV418" i="5"/>
  <c r="AV417" i="5"/>
  <c r="AV416" i="5"/>
  <c r="AV415" i="5"/>
  <c r="AV414" i="5"/>
  <c r="AV413" i="5"/>
  <c r="AV412" i="5"/>
  <c r="AV411" i="5"/>
  <c r="AV410" i="5"/>
  <c r="AV409" i="5"/>
  <c r="AV408" i="5"/>
  <c r="AV407" i="5"/>
  <c r="AV406" i="5"/>
  <c r="AV405" i="5"/>
  <c r="AV404" i="5"/>
  <c r="AV403" i="5"/>
  <c r="AV402" i="5"/>
  <c r="AV401" i="5"/>
  <c r="AV400" i="5"/>
  <c r="AV399" i="5"/>
  <c r="AV398" i="5"/>
  <c r="AV397" i="5"/>
  <c r="AV396" i="5"/>
  <c r="AV395" i="5"/>
  <c r="AV394" i="5"/>
  <c r="AV393" i="5"/>
  <c r="AV392" i="5"/>
  <c r="AV391" i="5"/>
  <c r="AV390" i="5"/>
  <c r="AV389" i="5"/>
  <c r="AV388" i="5"/>
  <c r="AV387" i="5"/>
  <c r="AV386" i="5"/>
  <c r="AV385" i="5"/>
  <c r="AV384" i="5"/>
  <c r="AV383" i="5"/>
  <c r="AV382" i="5"/>
  <c r="AV381" i="5"/>
  <c r="AV380" i="5"/>
  <c r="AV379" i="5"/>
  <c r="AV378" i="5"/>
  <c r="AV377" i="5"/>
  <c r="AV376" i="5"/>
  <c r="AV375" i="5"/>
  <c r="AV374" i="5"/>
  <c r="AV373" i="5"/>
  <c r="AV372" i="5"/>
  <c r="AV371" i="5"/>
  <c r="AV370" i="5"/>
  <c r="AV369" i="5"/>
  <c r="AV368" i="5"/>
  <c r="AV367" i="5"/>
  <c r="AV366" i="5"/>
  <c r="AV365" i="5"/>
  <c r="AV364" i="5"/>
  <c r="AV363" i="5"/>
  <c r="AV362" i="5"/>
  <c r="AV361" i="5"/>
  <c r="AV360" i="5"/>
  <c r="AV359" i="5"/>
  <c r="AV358" i="5"/>
  <c r="AV346" i="5"/>
  <c r="AV345" i="5"/>
  <c r="AV344" i="5"/>
  <c r="AV343" i="5"/>
  <c r="AV342" i="5"/>
  <c r="AV341" i="5"/>
  <c r="AV340" i="5"/>
  <c r="AV339" i="5"/>
  <c r="AV338" i="5"/>
  <c r="AV337" i="5"/>
  <c r="AV336" i="5"/>
  <c r="AV335" i="5"/>
  <c r="AV334" i="5"/>
  <c r="AV333" i="5"/>
  <c r="AV332" i="5"/>
  <c r="AV331" i="5"/>
  <c r="AV330" i="5"/>
  <c r="AV329" i="5"/>
  <c r="AV328" i="5"/>
  <c r="AV327" i="5"/>
  <c r="AV326" i="5"/>
  <c r="AV325" i="5"/>
  <c r="AV324" i="5"/>
  <c r="AV323" i="5"/>
  <c r="AV322" i="5"/>
  <c r="AV321" i="5"/>
  <c r="AV320" i="5"/>
  <c r="AV319" i="5"/>
  <c r="AV318" i="5"/>
  <c r="AV317" i="5"/>
  <c r="AV316" i="5"/>
  <c r="AV315" i="5"/>
  <c r="AV314" i="5"/>
  <c r="AV313" i="5"/>
  <c r="AV312" i="5"/>
  <c r="AV311" i="5"/>
  <c r="AV310" i="5"/>
  <c r="AV309" i="5"/>
  <c r="AV308" i="5"/>
  <c r="AV307" i="5"/>
  <c r="AV306" i="5"/>
  <c r="AV305" i="5"/>
  <c r="AV304" i="5"/>
  <c r="AV303" i="5"/>
  <c r="AV302" i="5"/>
  <c r="AV301" i="5"/>
  <c r="AV300" i="5"/>
  <c r="AV299" i="5"/>
  <c r="AV298" i="5"/>
  <c r="AV297" i="5"/>
  <c r="AV296" i="5"/>
  <c r="AV295" i="5"/>
  <c r="AV294" i="5"/>
  <c r="AV293" i="5"/>
  <c r="AV292" i="5"/>
  <c r="AV291" i="5"/>
  <c r="AV290" i="5"/>
  <c r="AV289" i="5"/>
  <c r="AV288" i="5"/>
  <c r="AV287" i="5"/>
  <c r="AV286" i="5"/>
  <c r="AV285" i="5"/>
  <c r="AV284" i="5"/>
  <c r="AV283" i="5"/>
  <c r="AV282" i="5"/>
  <c r="AV281" i="5"/>
  <c r="AV280" i="5"/>
  <c r="AV279" i="5"/>
  <c r="AV278" i="5"/>
  <c r="AV277" i="5"/>
  <c r="AV276" i="5"/>
  <c r="AV275" i="5"/>
  <c r="AV274" i="5"/>
  <c r="AV273" i="5"/>
  <c r="AV272" i="5"/>
  <c r="AV271" i="5"/>
  <c r="AV270" i="5"/>
  <c r="AV269" i="5"/>
  <c r="AV268" i="5"/>
  <c r="AV267" i="5"/>
  <c r="AV266" i="5"/>
  <c r="AV265" i="5"/>
  <c r="AV264" i="5"/>
  <c r="AV263" i="5"/>
  <c r="AV262" i="5"/>
  <c r="AV261" i="5"/>
  <c r="AV260" i="5"/>
  <c r="AV259" i="5"/>
  <c r="AV258" i="5"/>
  <c r="AV257" i="5"/>
  <c r="AV256" i="5"/>
  <c r="AV255" i="5"/>
  <c r="AV254" i="5"/>
  <c r="AV253" i="5"/>
  <c r="AV252" i="5"/>
  <c r="AV251" i="5"/>
  <c r="AV250" i="5"/>
  <c r="AV249" i="5"/>
  <c r="AV248" i="5"/>
  <c r="AV247" i="5"/>
  <c r="AV246" i="5"/>
  <c r="AV245" i="5"/>
  <c r="AV244" i="5"/>
  <c r="AV243" i="5"/>
  <c r="AV242" i="5"/>
  <c r="AV241" i="5"/>
  <c r="AV240" i="5"/>
  <c r="AV239" i="5"/>
  <c r="AV238" i="5"/>
  <c r="AV237" i="5"/>
  <c r="AV236" i="5"/>
  <c r="AV235" i="5"/>
  <c r="AV234" i="5"/>
  <c r="AV233" i="5"/>
  <c r="AV232" i="5"/>
  <c r="AV231" i="5"/>
  <c r="AV230" i="5"/>
  <c r="AV229" i="5"/>
  <c r="AV228" i="5"/>
  <c r="AV227" i="5"/>
  <c r="AV226" i="5"/>
  <c r="AV225" i="5"/>
  <c r="AV224" i="5"/>
  <c r="AV223" i="5"/>
  <c r="AV222" i="5"/>
  <c r="AV221" i="5"/>
  <c r="AV220" i="5"/>
  <c r="AV219" i="5"/>
  <c r="AV218" i="5"/>
  <c r="AV217" i="5"/>
  <c r="AV216" i="5"/>
  <c r="AV215" i="5"/>
  <c r="AV214" i="5"/>
  <c r="AV213" i="5"/>
  <c r="AV212" i="5"/>
  <c r="AV211" i="5"/>
  <c r="AV210" i="5"/>
  <c r="AV209" i="5"/>
  <c r="AV208" i="5"/>
  <c r="AV207" i="5"/>
  <c r="AV206" i="5"/>
  <c r="AV205" i="5"/>
  <c r="AV204" i="5"/>
  <c r="AV203" i="5"/>
  <c r="AV202" i="5"/>
  <c r="AV201" i="5"/>
  <c r="AV200" i="5"/>
  <c r="AV199" i="5"/>
  <c r="AV198" i="5"/>
  <c r="AV197" i="5"/>
  <c r="AV196" i="5"/>
  <c r="AV195" i="5"/>
  <c r="AV194" i="5"/>
  <c r="AV193" i="5"/>
  <c r="AV192" i="5"/>
  <c r="AV191" i="5"/>
  <c r="AV190" i="5"/>
  <c r="AV189" i="5"/>
  <c r="AV188" i="5"/>
  <c r="AV187" i="5"/>
  <c r="AV186" i="5"/>
  <c r="AV185" i="5"/>
  <c r="AV184" i="5"/>
  <c r="AV183" i="5"/>
  <c r="AV182" i="5"/>
  <c r="AV181" i="5"/>
  <c r="AV180" i="5"/>
  <c r="AV179" i="5"/>
  <c r="AV178" i="5"/>
  <c r="AV177" i="5"/>
  <c r="AV176" i="5"/>
  <c r="AV175" i="5"/>
  <c r="AV174" i="5"/>
  <c r="AV173" i="5"/>
  <c r="AV172" i="5"/>
  <c r="AV171" i="5"/>
  <c r="AV170" i="5"/>
  <c r="AV169" i="5"/>
  <c r="AV168" i="5"/>
  <c r="AV167" i="5"/>
  <c r="AV166" i="5"/>
  <c r="AV165" i="5"/>
  <c r="AV164" i="5"/>
  <c r="AV163" i="5"/>
  <c r="AV162" i="5"/>
  <c r="AV161" i="5"/>
  <c r="AV160" i="5"/>
  <c r="AV159" i="5"/>
  <c r="AV158" i="5"/>
  <c r="AV157" i="5"/>
  <c r="AV156" i="5"/>
  <c r="AV155" i="5"/>
  <c r="AV154" i="5"/>
  <c r="AV153" i="5"/>
  <c r="AV152" i="5"/>
  <c r="AV151" i="5"/>
  <c r="AV150" i="5"/>
  <c r="AV149" i="5"/>
  <c r="AV148" i="5"/>
  <c r="AV147" i="5"/>
  <c r="AV146" i="5"/>
  <c r="AV145" i="5"/>
  <c r="AV144" i="5"/>
  <c r="AV143" i="5"/>
  <c r="AV142" i="5"/>
  <c r="AV141" i="5"/>
  <c r="AV140" i="5"/>
  <c r="AV139" i="5"/>
  <c r="AV138" i="5"/>
  <c r="AV137" i="5"/>
  <c r="AV136" i="5"/>
  <c r="AV135" i="5"/>
  <c r="AV134" i="5"/>
  <c r="AV133" i="5"/>
  <c r="AV132" i="5"/>
  <c r="AV131" i="5"/>
  <c r="AV130" i="5"/>
  <c r="AV129" i="5"/>
  <c r="AV128" i="5"/>
  <c r="AV127" i="5"/>
  <c r="AV126" i="5"/>
  <c r="AV125" i="5"/>
  <c r="AV124" i="5"/>
  <c r="AV123" i="5"/>
  <c r="AV122" i="5"/>
  <c r="AV121" i="5"/>
  <c r="AV120" i="5"/>
  <c r="AV119" i="5"/>
  <c r="AV118" i="5"/>
  <c r="AV117" i="5"/>
  <c r="AV116" i="5"/>
  <c r="AV115" i="5"/>
  <c r="AV114" i="5"/>
  <c r="AV113" i="5"/>
  <c r="AV112" i="5"/>
  <c r="AV111" i="5"/>
  <c r="AV110" i="5"/>
  <c r="AV109" i="5"/>
  <c r="AV108" i="5"/>
  <c r="AV107" i="5"/>
  <c r="AV106" i="5"/>
  <c r="AV105" i="5"/>
  <c r="AV104" i="5"/>
  <c r="AV103" i="5"/>
  <c r="AV102" i="5"/>
  <c r="AV101" i="5"/>
  <c r="AV100" i="5"/>
  <c r="AV99" i="5"/>
  <c r="AV98" i="5"/>
  <c r="AV97" i="5"/>
  <c r="AV96" i="5"/>
  <c r="AV95" i="5"/>
  <c r="AV94" i="5"/>
  <c r="AV93" i="5"/>
  <c r="AV92" i="5"/>
  <c r="AV91" i="5"/>
  <c r="AV90" i="5"/>
  <c r="AV89" i="5"/>
  <c r="AV88" i="5"/>
  <c r="AV87" i="5"/>
  <c r="AV86" i="5"/>
  <c r="AV85" i="5"/>
  <c r="AV84" i="5"/>
  <c r="AV83" i="5"/>
  <c r="AV82" i="5"/>
  <c r="AV81" i="5"/>
  <c r="AV80" i="5"/>
  <c r="AV79" i="5"/>
  <c r="AV78" i="5"/>
  <c r="AV77" i="5"/>
  <c r="AV76" i="5"/>
  <c r="AV75" i="5"/>
  <c r="AV74" i="5"/>
  <c r="AV73" i="5"/>
  <c r="AV72" i="5"/>
  <c r="AV71" i="5"/>
  <c r="AV70" i="5"/>
  <c r="AV69" i="5"/>
  <c r="AV68" i="5"/>
  <c r="AV67" i="5"/>
  <c r="AV66" i="5"/>
  <c r="AV65" i="5"/>
  <c r="AV64" i="5"/>
  <c r="AV63" i="5"/>
  <c r="AV62" i="5"/>
  <c r="AV61" i="5"/>
  <c r="AV60" i="5"/>
  <c r="AV59" i="5"/>
  <c r="AV58" i="5"/>
  <c r="AV57" i="5"/>
  <c r="AV56" i="5"/>
  <c r="AV55" i="5"/>
  <c r="AV54" i="5"/>
  <c r="AV53" i="5"/>
  <c r="AV52" i="5"/>
  <c r="AV51" i="5"/>
  <c r="AV50" i="5"/>
  <c r="AV49" i="5"/>
  <c r="AV48" i="5"/>
  <c r="AV47" i="5"/>
  <c r="AV46" i="5"/>
  <c r="AV45" i="5"/>
  <c r="AV44" i="5"/>
  <c r="AV43" i="5"/>
  <c r="AV42" i="5"/>
  <c r="AV41" i="5"/>
  <c r="AV40" i="5"/>
  <c r="AV39" i="5"/>
  <c r="AV38" i="5"/>
  <c r="AV37" i="5"/>
  <c r="AV36" i="5"/>
  <c r="AV35" i="5"/>
  <c r="AV34" i="5"/>
  <c r="AV33" i="5"/>
  <c r="AV32" i="5"/>
  <c r="AV31" i="5"/>
  <c r="AV30" i="5"/>
  <c r="AV29" i="5"/>
  <c r="AV28" i="5"/>
  <c r="AV27" i="5"/>
  <c r="AV26" i="5"/>
  <c r="AV25" i="5"/>
  <c r="AV24" i="5"/>
  <c r="AV23" i="5"/>
  <c r="AV22" i="5"/>
  <c r="AV21" i="5"/>
  <c r="AV20" i="5"/>
  <c r="AV14" i="5"/>
  <c r="AU22" i="5"/>
  <c r="AU21" i="5"/>
  <c r="AU20" i="5"/>
  <c r="AT14" i="5"/>
  <c r="AR14" i="5"/>
  <c r="AS534" i="5"/>
  <c r="AS533" i="5"/>
  <c r="AS532" i="5"/>
  <c r="AS531" i="5"/>
  <c r="AS530" i="5"/>
  <c r="AS529" i="5"/>
  <c r="AS528" i="5"/>
  <c r="AS527" i="5"/>
  <c r="AS526" i="5"/>
  <c r="AS525" i="5"/>
  <c r="AS524" i="5"/>
  <c r="AS523" i="5"/>
  <c r="AS522" i="5"/>
  <c r="AS521" i="5"/>
  <c r="AS520" i="5"/>
  <c r="AS519" i="5"/>
  <c r="AS518" i="5"/>
  <c r="AS517" i="5"/>
  <c r="AS516" i="5"/>
  <c r="AS515" i="5"/>
  <c r="AS514" i="5"/>
  <c r="AS513" i="5"/>
  <c r="AS512" i="5"/>
  <c r="AS511" i="5"/>
  <c r="AS510" i="5"/>
  <c r="AS509" i="5"/>
  <c r="AS508" i="5"/>
  <c r="AS507" i="5"/>
  <c r="AS506" i="5"/>
  <c r="AS505" i="5"/>
  <c r="AS504" i="5"/>
  <c r="AS503" i="5"/>
  <c r="AS502" i="5"/>
  <c r="AS501" i="5"/>
  <c r="AS500" i="5"/>
  <c r="AS499" i="5"/>
  <c r="AS498" i="5"/>
  <c r="AS497" i="5"/>
  <c r="AS496" i="5"/>
  <c r="AS495" i="5"/>
  <c r="AS494" i="5"/>
  <c r="AS493" i="5"/>
  <c r="AS492" i="5"/>
  <c r="AS491" i="5"/>
  <c r="AS490" i="5"/>
  <c r="AS489" i="5"/>
  <c r="AS488" i="5"/>
  <c r="AS487" i="5"/>
  <c r="AS486" i="5"/>
  <c r="AS485" i="5"/>
  <c r="AS484" i="5"/>
  <c r="AS483" i="5"/>
  <c r="AS482" i="5"/>
  <c r="AS481" i="5"/>
  <c r="AS480" i="5"/>
  <c r="AS479" i="5"/>
  <c r="AS478" i="5"/>
  <c r="AS477" i="5"/>
  <c r="AS476" i="5"/>
  <c r="AS475" i="5"/>
  <c r="AS474" i="5"/>
  <c r="AS473" i="5"/>
  <c r="AS472" i="5"/>
  <c r="AS471" i="5"/>
  <c r="AS470" i="5"/>
  <c r="AS469" i="5"/>
  <c r="AS468" i="5"/>
  <c r="AS467" i="5"/>
  <c r="AS466" i="5"/>
  <c r="AS465" i="5"/>
  <c r="AS464" i="5"/>
  <c r="AS463" i="5"/>
  <c r="AS462" i="5"/>
  <c r="AS461" i="5"/>
  <c r="AS460" i="5"/>
  <c r="AS459" i="5"/>
  <c r="AS458" i="5"/>
  <c r="AS457" i="5"/>
  <c r="AS456" i="5"/>
  <c r="AS455" i="5"/>
  <c r="AS454" i="5"/>
  <c r="AS453" i="5"/>
  <c r="AS452" i="5"/>
  <c r="AS451" i="5"/>
  <c r="AS450" i="5"/>
  <c r="AS449" i="5"/>
  <c r="AS448" i="5"/>
  <c r="AS447" i="5"/>
  <c r="AS446" i="5"/>
  <c r="AS445" i="5"/>
  <c r="AS444" i="5"/>
  <c r="AS443" i="5"/>
  <c r="AS442" i="5"/>
  <c r="AS441" i="5"/>
  <c r="AS440" i="5"/>
  <c r="AS439" i="5"/>
  <c r="AS438" i="5"/>
  <c r="AS437" i="5"/>
  <c r="AS436" i="5"/>
  <c r="AS435" i="5"/>
  <c r="AS434" i="5"/>
  <c r="AS433" i="5"/>
  <c r="AS432" i="5"/>
  <c r="AS431" i="5"/>
  <c r="AS430" i="5"/>
  <c r="AS429" i="5"/>
  <c r="AS428" i="5"/>
  <c r="AS427" i="5"/>
  <c r="AS426" i="5"/>
  <c r="AS425" i="5"/>
  <c r="AS424" i="5"/>
  <c r="AS423" i="5"/>
  <c r="AS422" i="5"/>
  <c r="AS421" i="5"/>
  <c r="AS420" i="5"/>
  <c r="AS419" i="5"/>
  <c r="AS418" i="5"/>
  <c r="AS417" i="5"/>
  <c r="AS416" i="5"/>
  <c r="AS415" i="5"/>
  <c r="AS414" i="5"/>
  <c r="AS413" i="5"/>
  <c r="AS412" i="5"/>
  <c r="AS411" i="5"/>
  <c r="AS410" i="5"/>
  <c r="AS409" i="5"/>
  <c r="AS408" i="5"/>
  <c r="AS407" i="5"/>
  <c r="AS406" i="5"/>
  <c r="AS405" i="5"/>
  <c r="AS404" i="5"/>
  <c r="AS403" i="5"/>
  <c r="AS402" i="5"/>
  <c r="AS401" i="5"/>
  <c r="AS400" i="5"/>
  <c r="AS399" i="5"/>
  <c r="AS398" i="5"/>
  <c r="AS397" i="5"/>
  <c r="AS396" i="5"/>
  <c r="AS395" i="5"/>
  <c r="AS394" i="5"/>
  <c r="AS393" i="5"/>
  <c r="AS392" i="5"/>
  <c r="AS391" i="5"/>
  <c r="AS390" i="5"/>
  <c r="AS389" i="5"/>
  <c r="AS388" i="5"/>
  <c r="AS387" i="5"/>
  <c r="AS386" i="5"/>
  <c r="AS385" i="5"/>
  <c r="AS384" i="5"/>
  <c r="AS383" i="5"/>
  <c r="AS382" i="5"/>
  <c r="AS381" i="5"/>
  <c r="AS380" i="5"/>
  <c r="AS379" i="5"/>
  <c r="AS378" i="5"/>
  <c r="AS377" i="5"/>
  <c r="AS376" i="5"/>
  <c r="AS375" i="5"/>
  <c r="AS374" i="5"/>
  <c r="AS373" i="5"/>
  <c r="AS372" i="5"/>
  <c r="AS371" i="5"/>
  <c r="AS370" i="5"/>
  <c r="AS369" i="5"/>
  <c r="AS368" i="5"/>
  <c r="AS367" i="5"/>
  <c r="AS366" i="5"/>
  <c r="AS365" i="5"/>
  <c r="AS364" i="5"/>
  <c r="AS363" i="5"/>
  <c r="AS362" i="5"/>
  <c r="AS361" i="5"/>
  <c r="AS360" i="5"/>
  <c r="AS359" i="5"/>
  <c r="AS358" i="5"/>
  <c r="AS346" i="5"/>
  <c r="AS345" i="5"/>
  <c r="AS344" i="5"/>
  <c r="AS343" i="5"/>
  <c r="AS342" i="5"/>
  <c r="AS341" i="5"/>
  <c r="AS340" i="5"/>
  <c r="AS339" i="5"/>
  <c r="AS338" i="5"/>
  <c r="AS337" i="5"/>
  <c r="AS336" i="5"/>
  <c r="AS335" i="5"/>
  <c r="AS334" i="5"/>
  <c r="AS333" i="5"/>
  <c r="AS332" i="5"/>
  <c r="AS331" i="5"/>
  <c r="AS330" i="5"/>
  <c r="AS329" i="5"/>
  <c r="AS328" i="5"/>
  <c r="AS327" i="5"/>
  <c r="AS326" i="5"/>
  <c r="AS325" i="5"/>
  <c r="AS324" i="5"/>
  <c r="AS323" i="5"/>
  <c r="AS322" i="5"/>
  <c r="AS321" i="5"/>
  <c r="AS320" i="5"/>
  <c r="AS319" i="5"/>
  <c r="AS318" i="5"/>
  <c r="AS317" i="5"/>
  <c r="AS316" i="5"/>
  <c r="AS315" i="5"/>
  <c r="AS314" i="5"/>
  <c r="AS313" i="5"/>
  <c r="AS312" i="5"/>
  <c r="AS311" i="5"/>
  <c r="AS310" i="5"/>
  <c r="AS309" i="5"/>
  <c r="AS308" i="5"/>
  <c r="AS307" i="5"/>
  <c r="AS306" i="5"/>
  <c r="AS305" i="5"/>
  <c r="AS304" i="5"/>
  <c r="AS303" i="5"/>
  <c r="AS302" i="5"/>
  <c r="AS301" i="5"/>
  <c r="AS300" i="5"/>
  <c r="AS299" i="5"/>
  <c r="AS298" i="5"/>
  <c r="AS297" i="5"/>
  <c r="AS296" i="5"/>
  <c r="AS295" i="5"/>
  <c r="AS294" i="5"/>
  <c r="AS293" i="5"/>
  <c r="AS292" i="5"/>
  <c r="AS291" i="5"/>
  <c r="AS290" i="5"/>
  <c r="AS289" i="5"/>
  <c r="AS288" i="5"/>
  <c r="AS287" i="5"/>
  <c r="AS286" i="5"/>
  <c r="AS285" i="5"/>
  <c r="AS284" i="5"/>
  <c r="AS283" i="5"/>
  <c r="AS282" i="5"/>
  <c r="AS281" i="5"/>
  <c r="AS280" i="5"/>
  <c r="AS279" i="5"/>
  <c r="AS278" i="5"/>
  <c r="AS277" i="5"/>
  <c r="AS276" i="5"/>
  <c r="AS275" i="5"/>
  <c r="AS274" i="5"/>
  <c r="AS273" i="5"/>
  <c r="AS272" i="5"/>
  <c r="AS271" i="5"/>
  <c r="AS270" i="5"/>
  <c r="AS269" i="5"/>
  <c r="AS268" i="5"/>
  <c r="AS267" i="5"/>
  <c r="AS266" i="5"/>
  <c r="AS265" i="5"/>
  <c r="AS264" i="5"/>
  <c r="AS263" i="5"/>
  <c r="AS262" i="5"/>
  <c r="AS261" i="5"/>
  <c r="AS260" i="5"/>
  <c r="AS259" i="5"/>
  <c r="AS258" i="5"/>
  <c r="AS257" i="5"/>
  <c r="AS256" i="5"/>
  <c r="AS255" i="5"/>
  <c r="AS254" i="5"/>
  <c r="AS253" i="5"/>
  <c r="AS252" i="5"/>
  <c r="AS251" i="5"/>
  <c r="AS250" i="5"/>
  <c r="AS249" i="5"/>
  <c r="AS248" i="5"/>
  <c r="AS247" i="5"/>
  <c r="AS246" i="5"/>
  <c r="AS245" i="5"/>
  <c r="AS244" i="5"/>
  <c r="AS243" i="5"/>
  <c r="AS242" i="5"/>
  <c r="AS241" i="5"/>
  <c r="AS240" i="5"/>
  <c r="AS239" i="5"/>
  <c r="AS238" i="5"/>
  <c r="AS237" i="5"/>
  <c r="AS236" i="5"/>
  <c r="AS235" i="5"/>
  <c r="AS234" i="5"/>
  <c r="AS233" i="5"/>
  <c r="AS232" i="5"/>
  <c r="AS231" i="5"/>
  <c r="AS230" i="5"/>
  <c r="AS229" i="5"/>
  <c r="AS228" i="5"/>
  <c r="AS227" i="5"/>
  <c r="AS226" i="5"/>
  <c r="AS225" i="5"/>
  <c r="AS224" i="5"/>
  <c r="AS223" i="5"/>
  <c r="AS222" i="5"/>
  <c r="AS221" i="5"/>
  <c r="AS220" i="5"/>
  <c r="AS219" i="5"/>
  <c r="AS218" i="5"/>
  <c r="AS217" i="5"/>
  <c r="AS216" i="5"/>
  <c r="AS215" i="5"/>
  <c r="AS214" i="5"/>
  <c r="AS213" i="5"/>
  <c r="AS212" i="5"/>
  <c r="AS211" i="5"/>
  <c r="AS210" i="5"/>
  <c r="AS209" i="5"/>
  <c r="AS208" i="5"/>
  <c r="AS207" i="5"/>
  <c r="AS206" i="5"/>
  <c r="AS205" i="5"/>
  <c r="AS204" i="5"/>
  <c r="AS203" i="5"/>
  <c r="AS202" i="5"/>
  <c r="AS201" i="5"/>
  <c r="AS200" i="5"/>
  <c r="AS199" i="5"/>
  <c r="AS198" i="5"/>
  <c r="AS197" i="5"/>
  <c r="AS196" i="5"/>
  <c r="AS195" i="5"/>
  <c r="AS194" i="5"/>
  <c r="AS193" i="5"/>
  <c r="AS192" i="5"/>
  <c r="AS191" i="5"/>
  <c r="AS190" i="5"/>
  <c r="AS189" i="5"/>
  <c r="AS188" i="5"/>
  <c r="AS187" i="5"/>
  <c r="AS186" i="5"/>
  <c r="AS185" i="5"/>
  <c r="AS184" i="5"/>
  <c r="AS183" i="5"/>
  <c r="AS182" i="5"/>
  <c r="AS181" i="5"/>
  <c r="AS180" i="5"/>
  <c r="AS179" i="5"/>
  <c r="AS178" i="5"/>
  <c r="AS177" i="5"/>
  <c r="AS176" i="5"/>
  <c r="AS175" i="5"/>
  <c r="AS174" i="5"/>
  <c r="AS173" i="5"/>
  <c r="AS172" i="5"/>
  <c r="AS171" i="5"/>
  <c r="AS170" i="5"/>
  <c r="AS169" i="5"/>
  <c r="AS168" i="5"/>
  <c r="AS167" i="5"/>
  <c r="AS166" i="5"/>
  <c r="AS165" i="5"/>
  <c r="AS164" i="5"/>
  <c r="AS163" i="5"/>
  <c r="AS162" i="5"/>
  <c r="AS161" i="5"/>
  <c r="AS160" i="5"/>
  <c r="AS159" i="5"/>
  <c r="AS158" i="5"/>
  <c r="AS157" i="5"/>
  <c r="AS156" i="5"/>
  <c r="AS155" i="5"/>
  <c r="AS154" i="5"/>
  <c r="AS153" i="5"/>
  <c r="AS152" i="5"/>
  <c r="AS151" i="5"/>
  <c r="AS150" i="5"/>
  <c r="AS149" i="5"/>
  <c r="AS148" i="5"/>
  <c r="AS147" i="5"/>
  <c r="AS146" i="5"/>
  <c r="AS145" i="5"/>
  <c r="AS144" i="5"/>
  <c r="AS143" i="5"/>
  <c r="AS142" i="5"/>
  <c r="AS141" i="5"/>
  <c r="AS140" i="5"/>
  <c r="AS139" i="5"/>
  <c r="AS138" i="5"/>
  <c r="AS137" i="5"/>
  <c r="AS136" i="5"/>
  <c r="AS135" i="5"/>
  <c r="AS134" i="5"/>
  <c r="AS133" i="5"/>
  <c r="AS132" i="5"/>
  <c r="AS131" i="5"/>
  <c r="AS130" i="5"/>
  <c r="AS129" i="5"/>
  <c r="AS128" i="5"/>
  <c r="AS127" i="5"/>
  <c r="AS126" i="5"/>
  <c r="AS125" i="5"/>
  <c r="AS124" i="5"/>
  <c r="AS123" i="5"/>
  <c r="AS122" i="5"/>
  <c r="AS121" i="5"/>
  <c r="AS120" i="5"/>
  <c r="AS119" i="5"/>
  <c r="AS118" i="5"/>
  <c r="AS117" i="5"/>
  <c r="AS116" i="5"/>
  <c r="AS115" i="5"/>
  <c r="AS114" i="5"/>
  <c r="AS113" i="5"/>
  <c r="AS112" i="5"/>
  <c r="AS111" i="5"/>
  <c r="AS110" i="5"/>
  <c r="AS109" i="5"/>
  <c r="AS108" i="5"/>
  <c r="AS107" i="5"/>
  <c r="AS106" i="5"/>
  <c r="AS105" i="5"/>
  <c r="AS104" i="5"/>
  <c r="AS103" i="5"/>
  <c r="AS102" i="5"/>
  <c r="AS101" i="5"/>
  <c r="AS100" i="5"/>
  <c r="AS99" i="5"/>
  <c r="AS98" i="5"/>
  <c r="AS97" i="5"/>
  <c r="AS96" i="5"/>
  <c r="AS95" i="5"/>
  <c r="AS94" i="5"/>
  <c r="AS93" i="5"/>
  <c r="AS92" i="5"/>
  <c r="AS91" i="5"/>
  <c r="AS90" i="5"/>
  <c r="AS89" i="5"/>
  <c r="AS88" i="5"/>
  <c r="AS87" i="5"/>
  <c r="AS86" i="5"/>
  <c r="AS85" i="5"/>
  <c r="AS84" i="5"/>
  <c r="AS83" i="5"/>
  <c r="AS82" i="5"/>
  <c r="AS81" i="5"/>
  <c r="AS80" i="5"/>
  <c r="AS79" i="5"/>
  <c r="AS78" i="5"/>
  <c r="AS77" i="5"/>
  <c r="AS76" i="5"/>
  <c r="AS75" i="5"/>
  <c r="AS74" i="5"/>
  <c r="AS73" i="5"/>
  <c r="AS72" i="5"/>
  <c r="AS71" i="5"/>
  <c r="AS70" i="5"/>
  <c r="AS69" i="5"/>
  <c r="AS68" i="5"/>
  <c r="AS67" i="5"/>
  <c r="AS66" i="5"/>
  <c r="AS65" i="5"/>
  <c r="AS64" i="5"/>
  <c r="AS63" i="5"/>
  <c r="AS62" i="5"/>
  <c r="AS61" i="5"/>
  <c r="AS60" i="5"/>
  <c r="AS59" i="5"/>
  <c r="AS58" i="5"/>
  <c r="AS57" i="5"/>
  <c r="AS56" i="5"/>
  <c r="AS55" i="5"/>
  <c r="AS54" i="5"/>
  <c r="AS53" i="5"/>
  <c r="AS52" i="5"/>
  <c r="AS51" i="5"/>
  <c r="AS50" i="5"/>
  <c r="AS49" i="5"/>
  <c r="AS48" i="5"/>
  <c r="AS47" i="5"/>
  <c r="AS46" i="5"/>
  <c r="AS45" i="5"/>
  <c r="AS44" i="5"/>
  <c r="AS43" i="5"/>
  <c r="AS42" i="5"/>
  <c r="AS41" i="5"/>
  <c r="AS40" i="5"/>
  <c r="AS39" i="5"/>
  <c r="AS38" i="5"/>
  <c r="AS37" i="5"/>
  <c r="AS36" i="5"/>
  <c r="AS35" i="5"/>
  <c r="AS34" i="5"/>
  <c r="AS33" i="5"/>
  <c r="AS32" i="5"/>
  <c r="AS31" i="5"/>
  <c r="AS30" i="5"/>
  <c r="AS29" i="5"/>
  <c r="AS28" i="5"/>
  <c r="AS27" i="5"/>
  <c r="AS26" i="5"/>
  <c r="AS25" i="5"/>
  <c r="AS24" i="5"/>
  <c r="AS23" i="5"/>
  <c r="AS22" i="5"/>
  <c r="AS21" i="5"/>
  <c r="AS20" i="5"/>
  <c r="AS14" i="5"/>
  <c r="M535" i="5"/>
  <c r="L535" i="5"/>
  <c r="M534" i="5"/>
  <c r="L534" i="5"/>
  <c r="M533" i="5"/>
  <c r="L533" i="5"/>
  <c r="M532" i="5"/>
  <c r="L532" i="5"/>
  <c r="M531" i="5"/>
  <c r="L531" i="5"/>
  <c r="M530" i="5"/>
  <c r="L530" i="5"/>
  <c r="M529" i="5"/>
  <c r="L529" i="5"/>
  <c r="M528" i="5"/>
  <c r="L528" i="5"/>
  <c r="M527" i="5"/>
  <c r="L527" i="5"/>
  <c r="M526" i="5"/>
  <c r="L526" i="5"/>
  <c r="M525" i="5"/>
  <c r="L525" i="5"/>
  <c r="M524" i="5"/>
  <c r="L524" i="5"/>
  <c r="M523" i="5"/>
  <c r="L523" i="5"/>
  <c r="M522" i="5"/>
  <c r="L522" i="5"/>
  <c r="M521" i="5"/>
  <c r="L521" i="5"/>
  <c r="M520" i="5"/>
  <c r="L520" i="5"/>
  <c r="M519" i="5"/>
  <c r="L519" i="5"/>
  <c r="M518" i="5"/>
  <c r="L518" i="5"/>
  <c r="M517" i="5"/>
  <c r="L517" i="5"/>
  <c r="M516" i="5"/>
  <c r="L516" i="5"/>
  <c r="M515" i="5"/>
  <c r="L515" i="5"/>
  <c r="M514" i="5"/>
  <c r="L514" i="5"/>
  <c r="M513" i="5"/>
  <c r="L513" i="5"/>
  <c r="M512" i="5"/>
  <c r="L512" i="5"/>
  <c r="M511" i="5"/>
  <c r="L511" i="5"/>
  <c r="M510" i="5"/>
  <c r="L510" i="5"/>
  <c r="M509" i="5"/>
  <c r="L509" i="5"/>
  <c r="M508" i="5"/>
  <c r="L508" i="5"/>
  <c r="M507" i="5"/>
  <c r="L507" i="5"/>
  <c r="M506" i="5"/>
  <c r="L506" i="5"/>
  <c r="M505" i="5"/>
  <c r="L505" i="5"/>
  <c r="M504" i="5"/>
  <c r="L504" i="5"/>
  <c r="M503" i="5"/>
  <c r="L503" i="5"/>
  <c r="M502" i="5"/>
  <c r="L502" i="5"/>
  <c r="M501" i="5"/>
  <c r="L501" i="5"/>
  <c r="M500" i="5"/>
  <c r="L500" i="5"/>
  <c r="M499" i="5"/>
  <c r="L499" i="5"/>
  <c r="M498" i="5"/>
  <c r="L498" i="5"/>
  <c r="M497" i="5"/>
  <c r="L497" i="5"/>
  <c r="M496" i="5"/>
  <c r="L496" i="5"/>
  <c r="M495" i="5"/>
  <c r="L495" i="5"/>
  <c r="M494" i="5"/>
  <c r="L494" i="5"/>
  <c r="M493" i="5"/>
  <c r="L493" i="5"/>
  <c r="M492" i="5"/>
  <c r="L492" i="5"/>
  <c r="M491" i="5"/>
  <c r="L491" i="5"/>
  <c r="M490" i="5"/>
  <c r="L490" i="5"/>
  <c r="M489" i="5"/>
  <c r="L489" i="5"/>
  <c r="M488" i="5"/>
  <c r="L488" i="5"/>
  <c r="M487" i="5"/>
  <c r="L487" i="5"/>
  <c r="M486" i="5"/>
  <c r="L486" i="5"/>
  <c r="M485" i="5"/>
  <c r="L485" i="5"/>
  <c r="M484" i="5"/>
  <c r="L484" i="5"/>
  <c r="M483" i="5"/>
  <c r="L483" i="5"/>
  <c r="M482" i="5"/>
  <c r="L482" i="5"/>
  <c r="M481" i="5"/>
  <c r="L481" i="5"/>
  <c r="M480" i="5"/>
  <c r="L480" i="5"/>
  <c r="M479" i="5"/>
  <c r="L479" i="5"/>
  <c r="M478" i="5"/>
  <c r="L478" i="5"/>
  <c r="M477" i="5"/>
  <c r="L477" i="5"/>
  <c r="M476" i="5"/>
  <c r="L476" i="5"/>
  <c r="M475" i="5"/>
  <c r="L475" i="5"/>
  <c r="M474" i="5"/>
  <c r="L474" i="5"/>
  <c r="M473" i="5"/>
  <c r="L473" i="5"/>
  <c r="M472" i="5"/>
  <c r="L472" i="5"/>
  <c r="M471" i="5"/>
  <c r="L471" i="5"/>
  <c r="M470" i="5"/>
  <c r="L470" i="5"/>
  <c r="M469" i="5"/>
  <c r="L469" i="5"/>
  <c r="M468" i="5"/>
  <c r="L468" i="5"/>
  <c r="M467" i="5"/>
  <c r="L467" i="5"/>
  <c r="M466" i="5"/>
  <c r="L466" i="5"/>
  <c r="M465" i="5"/>
  <c r="L465" i="5"/>
  <c r="M464" i="5"/>
  <c r="L464" i="5"/>
  <c r="M463" i="5"/>
  <c r="L463" i="5"/>
  <c r="M462" i="5"/>
  <c r="L462" i="5"/>
  <c r="M461" i="5"/>
  <c r="L461" i="5"/>
  <c r="M460" i="5"/>
  <c r="L460" i="5"/>
  <c r="M459" i="5"/>
  <c r="L459" i="5"/>
  <c r="M458" i="5"/>
  <c r="L458" i="5"/>
  <c r="M457" i="5"/>
  <c r="L457" i="5"/>
  <c r="M456" i="5"/>
  <c r="L456" i="5"/>
  <c r="M455" i="5"/>
  <c r="L455" i="5"/>
  <c r="M454" i="5"/>
  <c r="L454" i="5"/>
  <c r="M453" i="5"/>
  <c r="L453" i="5"/>
  <c r="M452" i="5"/>
  <c r="L452" i="5"/>
  <c r="M451" i="5"/>
  <c r="L451" i="5"/>
  <c r="M450" i="5"/>
  <c r="L450" i="5"/>
  <c r="M449" i="5"/>
  <c r="L449" i="5"/>
  <c r="M448" i="5"/>
  <c r="L448" i="5"/>
  <c r="M447" i="5"/>
  <c r="L447" i="5"/>
  <c r="M446" i="5"/>
  <c r="L446" i="5"/>
  <c r="M445" i="5"/>
  <c r="L445" i="5"/>
  <c r="M444" i="5"/>
  <c r="L444" i="5"/>
  <c r="M443" i="5"/>
  <c r="L443" i="5"/>
  <c r="M442" i="5"/>
  <c r="L442" i="5"/>
  <c r="M441" i="5"/>
  <c r="L441" i="5"/>
  <c r="M440" i="5"/>
  <c r="L440" i="5"/>
  <c r="M439" i="5"/>
  <c r="L439" i="5"/>
  <c r="M438" i="5"/>
  <c r="L438" i="5"/>
  <c r="M437" i="5"/>
  <c r="L437" i="5"/>
  <c r="M436" i="5"/>
  <c r="L436" i="5"/>
  <c r="M435" i="5"/>
  <c r="L435" i="5"/>
  <c r="M434" i="5"/>
  <c r="L434" i="5"/>
  <c r="M433" i="5"/>
  <c r="L433" i="5"/>
  <c r="M432" i="5"/>
  <c r="L432" i="5"/>
  <c r="M431" i="5"/>
  <c r="L431" i="5"/>
  <c r="M430" i="5"/>
  <c r="L430" i="5"/>
  <c r="M429" i="5"/>
  <c r="L429" i="5"/>
  <c r="M428" i="5"/>
  <c r="L428" i="5"/>
  <c r="M427" i="5"/>
  <c r="L427" i="5"/>
  <c r="M426" i="5"/>
  <c r="L426" i="5"/>
  <c r="M425" i="5"/>
  <c r="L425" i="5"/>
  <c r="M424" i="5"/>
  <c r="L424" i="5"/>
  <c r="M423" i="5"/>
  <c r="L423" i="5"/>
  <c r="M422" i="5"/>
  <c r="L422" i="5"/>
  <c r="M421" i="5"/>
  <c r="L421" i="5"/>
  <c r="M420" i="5"/>
  <c r="L420" i="5"/>
  <c r="M419" i="5"/>
  <c r="L419" i="5"/>
  <c r="M418" i="5"/>
  <c r="L418" i="5"/>
  <c r="M417" i="5"/>
  <c r="L417" i="5"/>
  <c r="M416" i="5"/>
  <c r="L416" i="5"/>
  <c r="M415" i="5"/>
  <c r="L415" i="5"/>
  <c r="M414" i="5"/>
  <c r="L414" i="5"/>
  <c r="M413" i="5"/>
  <c r="L413" i="5"/>
  <c r="M412" i="5"/>
  <c r="L412" i="5"/>
  <c r="M411" i="5"/>
  <c r="L411" i="5"/>
  <c r="M410" i="5"/>
  <c r="L410" i="5"/>
  <c r="M409" i="5"/>
  <c r="L409" i="5"/>
  <c r="M408" i="5"/>
  <c r="L408" i="5"/>
  <c r="M407" i="5"/>
  <c r="L407" i="5"/>
  <c r="M406" i="5"/>
  <c r="L406" i="5"/>
  <c r="M405" i="5"/>
  <c r="L405" i="5"/>
  <c r="M404" i="5"/>
  <c r="L404" i="5"/>
  <c r="M403" i="5"/>
  <c r="L403" i="5"/>
  <c r="M402" i="5"/>
  <c r="L402" i="5"/>
  <c r="M401" i="5"/>
  <c r="L401" i="5"/>
  <c r="M400" i="5"/>
  <c r="L400" i="5"/>
  <c r="M399" i="5"/>
  <c r="L399" i="5"/>
  <c r="M398" i="5"/>
  <c r="L398" i="5"/>
  <c r="M397" i="5"/>
  <c r="L397" i="5"/>
  <c r="M396" i="5"/>
  <c r="L396" i="5"/>
  <c r="M395" i="5"/>
  <c r="L395" i="5"/>
  <c r="M394" i="5"/>
  <c r="L394" i="5"/>
  <c r="M393" i="5"/>
  <c r="L393" i="5"/>
  <c r="M392" i="5"/>
  <c r="L392" i="5"/>
  <c r="M391" i="5"/>
  <c r="L391" i="5"/>
  <c r="M390" i="5"/>
  <c r="L390" i="5"/>
  <c r="M389" i="5"/>
  <c r="L389" i="5"/>
  <c r="M388" i="5"/>
  <c r="L388" i="5"/>
  <c r="M387" i="5"/>
  <c r="L387" i="5"/>
  <c r="M386" i="5"/>
  <c r="L386" i="5"/>
  <c r="M385" i="5"/>
  <c r="L385" i="5"/>
  <c r="M384" i="5"/>
  <c r="L384" i="5"/>
  <c r="M383" i="5"/>
  <c r="L383" i="5"/>
  <c r="M382" i="5"/>
  <c r="L382" i="5"/>
  <c r="M381" i="5"/>
  <c r="L381" i="5"/>
  <c r="M380" i="5"/>
  <c r="L380" i="5"/>
  <c r="M379" i="5"/>
  <c r="L379" i="5"/>
  <c r="M378" i="5"/>
  <c r="L378" i="5"/>
  <c r="M377" i="5"/>
  <c r="L377" i="5"/>
  <c r="M376" i="5"/>
  <c r="L376" i="5"/>
  <c r="M375" i="5"/>
  <c r="L375" i="5"/>
  <c r="M374" i="5"/>
  <c r="L374" i="5"/>
  <c r="M373" i="5"/>
  <c r="L373" i="5"/>
  <c r="M372" i="5"/>
  <c r="L372" i="5"/>
  <c r="M371" i="5"/>
  <c r="L371" i="5"/>
  <c r="M370" i="5"/>
  <c r="L370" i="5"/>
  <c r="M369" i="5"/>
  <c r="L369" i="5"/>
  <c r="M368" i="5"/>
  <c r="L368" i="5"/>
  <c r="M367" i="5"/>
  <c r="L367" i="5"/>
  <c r="M366" i="5"/>
  <c r="L366" i="5"/>
  <c r="M365" i="5"/>
  <c r="L365" i="5"/>
  <c r="M364" i="5"/>
  <c r="L364" i="5"/>
  <c r="M363" i="5"/>
  <c r="L363" i="5"/>
  <c r="M362" i="5"/>
  <c r="L362" i="5"/>
  <c r="M361" i="5"/>
  <c r="L361" i="5"/>
  <c r="M360" i="5"/>
  <c r="L360" i="5"/>
  <c r="M359" i="5"/>
  <c r="L359" i="5"/>
  <c r="AT32" i="5" l="1"/>
  <c r="AR32" i="5"/>
  <c r="AQ32" i="5"/>
  <c r="AP32" i="5"/>
  <c r="AO32" i="5"/>
  <c r="AN32" i="5"/>
  <c r="V14" i="5"/>
  <c r="AL14" i="5" s="1"/>
  <c r="AT21" i="5" l="1"/>
  <c r="AT22" i="5"/>
  <c r="AR21" i="5"/>
  <c r="AR22" i="5"/>
  <c r="AQ21" i="5"/>
  <c r="AQ22" i="5"/>
  <c r="AP21" i="5"/>
  <c r="AP22" i="5"/>
  <c r="AO21" i="5"/>
  <c r="AO22" i="5"/>
  <c r="AN21" i="5"/>
  <c r="AN22" i="5"/>
  <c r="V212" i="5"/>
  <c r="AL212" i="5" s="1"/>
  <c r="V230" i="5"/>
  <c r="AL230" i="5" s="1"/>
  <c r="AT20" i="5" l="1"/>
  <c r="AT23" i="5"/>
  <c r="AR20" i="5"/>
  <c r="AR23" i="5"/>
  <c r="AQ20" i="5"/>
  <c r="AQ23" i="5"/>
  <c r="AP20" i="5"/>
  <c r="AP23" i="5"/>
  <c r="AO20" i="5"/>
  <c r="AO23" i="5"/>
  <c r="AN20" i="5"/>
  <c r="AN23" i="5"/>
  <c r="V211" i="5"/>
  <c r="AL211" i="5" s="1"/>
  <c r="V324" i="5"/>
  <c r="AL324" i="5" s="1"/>
  <c r="AO534" i="5"/>
  <c r="AO533" i="5"/>
  <c r="AO532" i="5"/>
  <c r="AO531" i="5"/>
  <c r="AO530" i="5"/>
  <c r="AO529" i="5"/>
  <c r="AO528" i="5"/>
  <c r="AO527" i="5"/>
  <c r="AO526" i="5"/>
  <c r="AO525" i="5"/>
  <c r="AO524" i="5"/>
  <c r="AO523" i="5"/>
  <c r="AO522" i="5"/>
  <c r="AO521" i="5"/>
  <c r="AO520" i="5"/>
  <c r="AO519" i="5"/>
  <c r="AO518" i="5"/>
  <c r="AO517" i="5"/>
  <c r="AO516" i="5"/>
  <c r="AO515" i="5"/>
  <c r="AO514" i="5"/>
  <c r="AO513" i="5"/>
  <c r="AO512" i="5"/>
  <c r="AO511" i="5"/>
  <c r="AO510" i="5"/>
  <c r="AO509" i="5"/>
  <c r="AO508" i="5"/>
  <c r="AO507" i="5"/>
  <c r="AO506" i="5"/>
  <c r="AO505" i="5"/>
  <c r="AO504" i="5"/>
  <c r="AO503" i="5"/>
  <c r="AO502" i="5"/>
  <c r="AO501" i="5"/>
  <c r="AO500" i="5"/>
  <c r="AO499" i="5"/>
  <c r="AO498" i="5"/>
  <c r="AO497" i="5"/>
  <c r="AO496" i="5"/>
  <c r="AO495" i="5"/>
  <c r="AO494" i="5"/>
  <c r="AO493" i="5"/>
  <c r="AO492" i="5"/>
  <c r="AO491" i="5"/>
  <c r="AO490" i="5"/>
  <c r="AO489" i="5"/>
  <c r="AO488" i="5"/>
  <c r="AO487" i="5"/>
  <c r="AO486" i="5"/>
  <c r="AO485" i="5"/>
  <c r="AO484" i="5"/>
  <c r="AO483" i="5"/>
  <c r="AO482" i="5"/>
  <c r="AO481" i="5"/>
  <c r="AO480" i="5"/>
  <c r="AO479" i="5"/>
  <c r="AO478" i="5"/>
  <c r="AO477" i="5"/>
  <c r="AO476" i="5"/>
  <c r="AO475" i="5"/>
  <c r="AO474" i="5"/>
  <c r="AO473" i="5"/>
  <c r="AO472" i="5"/>
  <c r="AO471" i="5"/>
  <c r="AO470" i="5"/>
  <c r="AO469" i="5"/>
  <c r="AO468" i="5"/>
  <c r="AO467" i="5"/>
  <c r="AO466" i="5"/>
  <c r="AO465" i="5"/>
  <c r="AO464" i="5"/>
  <c r="AO463" i="5"/>
  <c r="AO462" i="5"/>
  <c r="AO461" i="5"/>
  <c r="AO460" i="5"/>
  <c r="AO459" i="5"/>
  <c r="AO458" i="5"/>
  <c r="AO457" i="5"/>
  <c r="AO456" i="5"/>
  <c r="AO455" i="5"/>
  <c r="AO454" i="5"/>
  <c r="AO453" i="5"/>
  <c r="AO452" i="5"/>
  <c r="AO451" i="5"/>
  <c r="AO450" i="5"/>
  <c r="AO449" i="5"/>
  <c r="AO448" i="5"/>
  <c r="AO447" i="5"/>
  <c r="AO446" i="5"/>
  <c r="AO445" i="5"/>
  <c r="AO444" i="5"/>
  <c r="AO443" i="5"/>
  <c r="AO442" i="5"/>
  <c r="AO441" i="5"/>
  <c r="AO440" i="5"/>
  <c r="AO439" i="5"/>
  <c r="AO438" i="5"/>
  <c r="AO437" i="5"/>
  <c r="AO436" i="5"/>
  <c r="AO435" i="5"/>
  <c r="AO434" i="5"/>
  <c r="AO433" i="5"/>
  <c r="AO432" i="5"/>
  <c r="AO431" i="5"/>
  <c r="AO430" i="5"/>
  <c r="AO429" i="5"/>
  <c r="AO428" i="5"/>
  <c r="AO427" i="5"/>
  <c r="AO426" i="5"/>
  <c r="AO425" i="5"/>
  <c r="AO424" i="5"/>
  <c r="AO423" i="5"/>
  <c r="AO422" i="5"/>
  <c r="AO421" i="5"/>
  <c r="AO420" i="5"/>
  <c r="AO419" i="5"/>
  <c r="AO418" i="5"/>
  <c r="AO417" i="5"/>
  <c r="AO416" i="5"/>
  <c r="AO415" i="5"/>
  <c r="AO414" i="5"/>
  <c r="AO413" i="5"/>
  <c r="AO412" i="5"/>
  <c r="AO411" i="5"/>
  <c r="AO410" i="5"/>
  <c r="AO409" i="5"/>
  <c r="AO408" i="5"/>
  <c r="AO407" i="5"/>
  <c r="AO406" i="5"/>
  <c r="AO405" i="5"/>
  <c r="AO404" i="5"/>
  <c r="AO403" i="5"/>
  <c r="AO402" i="5"/>
  <c r="AO401" i="5"/>
  <c r="AO400" i="5"/>
  <c r="AO399" i="5"/>
  <c r="AO398" i="5"/>
  <c r="AO397" i="5"/>
  <c r="AO396" i="5"/>
  <c r="AO395" i="5"/>
  <c r="AO394" i="5"/>
  <c r="AO393" i="5"/>
  <c r="AO392" i="5"/>
  <c r="AO391" i="5"/>
  <c r="AO390" i="5"/>
  <c r="AO389" i="5"/>
  <c r="AO388" i="5"/>
  <c r="AO387" i="5"/>
  <c r="AO386" i="5"/>
  <c r="AO385" i="5"/>
  <c r="AO384" i="5"/>
  <c r="AO383" i="5"/>
  <c r="AO382" i="5"/>
  <c r="AO381" i="5"/>
  <c r="AO380" i="5"/>
  <c r="AO379" i="5"/>
  <c r="AO378" i="5"/>
  <c r="AO377" i="5"/>
  <c r="AO376" i="5"/>
  <c r="AO375" i="5"/>
  <c r="AO374" i="5"/>
  <c r="AO373" i="5"/>
  <c r="AO372" i="5"/>
  <c r="AO371" i="5"/>
  <c r="AO370" i="5"/>
  <c r="AO369" i="5"/>
  <c r="AO368" i="5"/>
  <c r="AO367" i="5"/>
  <c r="AO366" i="5"/>
  <c r="AO365" i="5"/>
  <c r="AO364" i="5"/>
  <c r="AO363" i="5"/>
  <c r="AO362" i="5"/>
  <c r="AO361" i="5"/>
  <c r="AO360" i="5"/>
  <c r="AO359" i="5"/>
  <c r="AO358" i="5"/>
  <c r="AO346" i="5"/>
  <c r="AO345" i="5"/>
  <c r="AO344" i="5"/>
  <c r="AO343" i="5"/>
  <c r="AO342" i="5"/>
  <c r="AO341" i="5"/>
  <c r="AO340" i="5"/>
  <c r="AO339" i="5"/>
  <c r="AO338" i="5"/>
  <c r="AO337" i="5"/>
  <c r="AO336" i="5"/>
  <c r="AO335" i="5"/>
  <c r="AO334" i="5"/>
  <c r="AO333" i="5"/>
  <c r="AO332" i="5"/>
  <c r="AO331" i="5"/>
  <c r="AO330" i="5"/>
  <c r="AO329" i="5"/>
  <c r="AO328" i="5"/>
  <c r="AO327" i="5"/>
  <c r="AO326" i="5"/>
  <c r="AO325" i="5"/>
  <c r="AO324" i="5"/>
  <c r="AO323" i="5"/>
  <c r="AO322" i="5"/>
  <c r="AO321" i="5"/>
  <c r="AO320" i="5"/>
  <c r="AO319" i="5"/>
  <c r="AO318" i="5"/>
  <c r="AO317" i="5"/>
  <c r="AO316" i="5"/>
  <c r="AO315" i="5"/>
  <c r="AO314" i="5"/>
  <c r="AO313" i="5"/>
  <c r="AO312" i="5"/>
  <c r="AO311" i="5"/>
  <c r="AO310" i="5"/>
  <c r="AO309" i="5"/>
  <c r="AO308" i="5"/>
  <c r="AO307" i="5"/>
  <c r="AO306" i="5"/>
  <c r="AO305" i="5"/>
  <c r="AO304" i="5"/>
  <c r="AO303" i="5"/>
  <c r="AO302" i="5"/>
  <c r="AO301" i="5"/>
  <c r="AO300" i="5"/>
  <c r="AO299" i="5"/>
  <c r="AO298" i="5"/>
  <c r="AO297" i="5"/>
  <c r="AO296" i="5"/>
  <c r="AO295" i="5"/>
  <c r="AO294" i="5"/>
  <c r="AO293" i="5"/>
  <c r="AO292" i="5"/>
  <c r="AO291" i="5"/>
  <c r="AO290" i="5"/>
  <c r="AO289" i="5"/>
  <c r="AO288" i="5"/>
  <c r="AO287" i="5"/>
  <c r="AO286" i="5"/>
  <c r="AO285" i="5"/>
  <c r="AO284" i="5"/>
  <c r="AO283" i="5"/>
  <c r="AO282" i="5"/>
  <c r="AO281" i="5"/>
  <c r="AO280" i="5"/>
  <c r="AO279" i="5"/>
  <c r="AO278" i="5"/>
  <c r="AO277" i="5"/>
  <c r="AO276" i="5"/>
  <c r="AO275" i="5"/>
  <c r="AO274" i="5"/>
  <c r="AO273" i="5"/>
  <c r="AO272" i="5"/>
  <c r="AO271" i="5"/>
  <c r="AO270" i="5"/>
  <c r="AO269" i="5"/>
  <c r="AO268" i="5"/>
  <c r="AO267" i="5"/>
  <c r="AO266" i="5"/>
  <c r="AO265" i="5"/>
  <c r="AO264" i="5"/>
  <c r="AO263" i="5"/>
  <c r="AO262" i="5"/>
  <c r="AO261" i="5"/>
  <c r="AO260" i="5"/>
  <c r="AO259" i="5"/>
  <c r="AO258" i="5"/>
  <c r="AO257" i="5"/>
  <c r="AO256" i="5"/>
  <c r="AO255" i="5"/>
  <c r="AO254" i="5"/>
  <c r="AO253" i="5"/>
  <c r="AO252" i="5"/>
  <c r="AO251" i="5"/>
  <c r="AO250" i="5"/>
  <c r="AO249" i="5"/>
  <c r="AO248" i="5"/>
  <c r="AO247" i="5"/>
  <c r="AO246" i="5"/>
  <c r="AO245" i="5"/>
  <c r="AO244" i="5"/>
  <c r="AO243" i="5"/>
  <c r="AO242" i="5"/>
  <c r="AO241" i="5"/>
  <c r="AO240" i="5"/>
  <c r="AO239" i="5"/>
  <c r="AO238" i="5"/>
  <c r="AO237" i="5"/>
  <c r="AO236" i="5"/>
  <c r="AO235" i="5"/>
  <c r="AO234" i="5"/>
  <c r="AO233" i="5"/>
  <c r="AO232" i="5"/>
  <c r="AO231" i="5"/>
  <c r="AO230" i="5"/>
  <c r="AO229" i="5"/>
  <c r="AO228" i="5"/>
  <c r="AO227" i="5"/>
  <c r="AO226" i="5"/>
  <c r="AO225" i="5"/>
  <c r="AO224" i="5"/>
  <c r="AO223" i="5"/>
  <c r="AO222" i="5"/>
  <c r="AO221" i="5"/>
  <c r="AO220" i="5"/>
  <c r="AO219" i="5"/>
  <c r="AO218" i="5"/>
  <c r="AO217" i="5"/>
  <c r="AO216" i="5"/>
  <c r="AO215" i="5"/>
  <c r="AO214" i="5"/>
  <c r="AO213" i="5"/>
  <c r="AO212" i="5"/>
  <c r="AO211" i="5"/>
  <c r="AO210" i="5"/>
  <c r="AO209" i="5"/>
  <c r="AO208" i="5"/>
  <c r="AO207" i="5"/>
  <c r="AO206" i="5"/>
  <c r="AO205" i="5"/>
  <c r="AO204" i="5"/>
  <c r="AO203" i="5"/>
  <c r="AO202" i="5"/>
  <c r="AO201" i="5"/>
  <c r="AO200" i="5"/>
  <c r="AO199" i="5"/>
  <c r="AO198" i="5"/>
  <c r="AO197" i="5"/>
  <c r="AO196" i="5"/>
  <c r="AO195" i="5"/>
  <c r="AO194" i="5"/>
  <c r="AO193" i="5"/>
  <c r="AO192" i="5"/>
  <c r="AO191" i="5"/>
  <c r="AO190" i="5"/>
  <c r="AO189" i="5"/>
  <c r="AO188" i="5"/>
  <c r="AO187" i="5"/>
  <c r="AO186" i="5"/>
  <c r="AO185" i="5"/>
  <c r="AO184" i="5"/>
  <c r="AO183" i="5"/>
  <c r="AO182" i="5"/>
  <c r="AO181" i="5"/>
  <c r="AO180" i="5"/>
  <c r="AO179" i="5"/>
  <c r="AO178" i="5"/>
  <c r="AO177" i="5"/>
  <c r="AO176" i="5"/>
  <c r="AO175" i="5"/>
  <c r="AO174" i="5"/>
  <c r="AO173" i="5"/>
  <c r="AO172" i="5"/>
  <c r="AO171" i="5"/>
  <c r="AO170" i="5"/>
  <c r="AO169" i="5"/>
  <c r="AO168" i="5"/>
  <c r="AO167" i="5"/>
  <c r="AO166" i="5"/>
  <c r="AO165" i="5"/>
  <c r="AO164" i="5"/>
  <c r="AO163" i="5"/>
  <c r="AO162" i="5"/>
  <c r="AO161" i="5"/>
  <c r="AO160" i="5"/>
  <c r="AO159" i="5"/>
  <c r="AO158" i="5"/>
  <c r="AO157" i="5"/>
  <c r="AO156" i="5"/>
  <c r="AO155" i="5"/>
  <c r="AO154" i="5"/>
  <c r="AO153" i="5"/>
  <c r="AO152" i="5"/>
  <c r="AO151" i="5"/>
  <c r="AO150" i="5"/>
  <c r="AO149" i="5"/>
  <c r="AO148" i="5"/>
  <c r="AO147" i="5"/>
  <c r="AO146" i="5"/>
  <c r="AO145" i="5"/>
  <c r="AO144" i="5"/>
  <c r="AO143" i="5"/>
  <c r="AO142" i="5"/>
  <c r="AO141" i="5"/>
  <c r="AO140" i="5"/>
  <c r="AO139" i="5"/>
  <c r="AO138" i="5"/>
  <c r="AO137" i="5"/>
  <c r="AO136" i="5"/>
  <c r="AO135" i="5"/>
  <c r="AO134" i="5"/>
  <c r="AO133" i="5"/>
  <c r="AO132" i="5"/>
  <c r="AO131" i="5"/>
  <c r="AO130" i="5"/>
  <c r="AO129" i="5"/>
  <c r="AO128" i="5"/>
  <c r="AO127" i="5"/>
  <c r="AO126" i="5"/>
  <c r="AO125" i="5"/>
  <c r="AO124" i="5"/>
  <c r="AO123" i="5"/>
  <c r="AO122" i="5"/>
  <c r="AO121" i="5"/>
  <c r="AO120" i="5"/>
  <c r="AO119" i="5"/>
  <c r="AO118" i="5"/>
  <c r="AO117" i="5"/>
  <c r="AO116" i="5"/>
  <c r="AO115" i="5"/>
  <c r="AO114" i="5"/>
  <c r="AO113" i="5"/>
  <c r="AO112" i="5"/>
  <c r="AO111" i="5"/>
  <c r="AO110" i="5"/>
  <c r="AO109" i="5"/>
  <c r="AO108" i="5"/>
  <c r="AO107" i="5"/>
  <c r="AO106" i="5"/>
  <c r="AO105" i="5"/>
  <c r="AO104" i="5"/>
  <c r="AO103" i="5"/>
  <c r="AO102" i="5"/>
  <c r="AO101" i="5"/>
  <c r="AO100" i="5"/>
  <c r="AO99" i="5"/>
  <c r="AO98" i="5"/>
  <c r="AO97" i="5"/>
  <c r="AO96" i="5"/>
  <c r="AO95" i="5"/>
  <c r="AO94" i="5"/>
  <c r="AO93" i="5"/>
  <c r="AO92" i="5"/>
  <c r="AO91" i="5"/>
  <c r="AO90" i="5"/>
  <c r="AO89" i="5"/>
  <c r="AO88" i="5"/>
  <c r="AO87" i="5"/>
  <c r="AO86" i="5"/>
  <c r="AO85" i="5"/>
  <c r="AO84" i="5"/>
  <c r="AO83" i="5"/>
  <c r="AO82" i="5"/>
  <c r="AO81" i="5"/>
  <c r="AO80" i="5"/>
  <c r="AO79" i="5"/>
  <c r="AO78" i="5"/>
  <c r="AO77" i="5"/>
  <c r="AO76" i="5"/>
  <c r="AO75" i="5"/>
  <c r="AO74" i="5"/>
  <c r="AO73" i="5"/>
  <c r="AO72" i="5"/>
  <c r="AO71" i="5"/>
  <c r="AO70" i="5"/>
  <c r="AO69" i="5"/>
  <c r="AO68" i="5"/>
  <c r="AO67" i="5"/>
  <c r="AO66" i="5"/>
  <c r="AO65" i="5"/>
  <c r="AO64" i="5"/>
  <c r="AO63" i="5"/>
  <c r="AO62" i="5"/>
  <c r="AO61" i="5"/>
  <c r="AO60" i="5"/>
  <c r="AO59" i="5"/>
  <c r="AO58" i="5"/>
  <c r="AO57" i="5"/>
  <c r="AO56" i="5"/>
  <c r="AO55" i="5"/>
  <c r="AO54" i="5"/>
  <c r="AO53" i="5"/>
  <c r="AO52" i="5"/>
  <c r="AO51" i="5"/>
  <c r="AO50" i="5"/>
  <c r="AO49" i="5"/>
  <c r="AO48" i="5"/>
  <c r="AO47" i="5"/>
  <c r="AO46" i="5"/>
  <c r="AO45" i="5"/>
  <c r="AO44" i="5"/>
  <c r="AO43" i="5"/>
  <c r="AO42" i="5"/>
  <c r="AO41" i="5"/>
  <c r="AO40" i="5"/>
  <c r="AO39" i="5"/>
  <c r="AO38" i="5"/>
  <c r="AO37" i="5"/>
  <c r="AO36" i="5"/>
  <c r="AO35" i="5"/>
  <c r="AO34" i="5"/>
  <c r="AO33" i="5"/>
  <c r="AO31" i="5"/>
  <c r="AO30" i="5"/>
  <c r="AO29" i="5"/>
  <c r="AO28" i="5"/>
  <c r="AO27" i="5"/>
  <c r="AO26" i="5"/>
  <c r="AO24" i="5"/>
  <c r="AO14" i="5"/>
  <c r="AP534" i="5"/>
  <c r="AP533" i="5"/>
  <c r="AP532" i="5"/>
  <c r="AP531" i="5"/>
  <c r="AP530" i="5"/>
  <c r="AP529" i="5"/>
  <c r="AP528" i="5"/>
  <c r="AP527" i="5"/>
  <c r="AP526" i="5"/>
  <c r="AP525" i="5"/>
  <c r="AP524" i="5"/>
  <c r="AP523" i="5"/>
  <c r="AP522" i="5"/>
  <c r="AP521" i="5"/>
  <c r="AP520" i="5"/>
  <c r="AP519" i="5"/>
  <c r="AP518" i="5"/>
  <c r="AP517" i="5"/>
  <c r="AP516" i="5"/>
  <c r="AP515" i="5"/>
  <c r="AP514" i="5"/>
  <c r="AP513" i="5"/>
  <c r="AP512" i="5"/>
  <c r="AP511" i="5"/>
  <c r="AP510" i="5"/>
  <c r="AP509" i="5"/>
  <c r="AP508" i="5"/>
  <c r="AP507" i="5"/>
  <c r="AP506" i="5"/>
  <c r="AP505" i="5"/>
  <c r="AP504" i="5"/>
  <c r="AP503" i="5"/>
  <c r="AP502" i="5"/>
  <c r="AP501" i="5"/>
  <c r="AP500" i="5"/>
  <c r="AP499" i="5"/>
  <c r="AP498" i="5"/>
  <c r="AP497" i="5"/>
  <c r="AP496" i="5"/>
  <c r="AP495" i="5"/>
  <c r="AP494" i="5"/>
  <c r="AP493" i="5"/>
  <c r="AP492" i="5"/>
  <c r="AP491" i="5"/>
  <c r="AP490" i="5"/>
  <c r="AP489" i="5"/>
  <c r="AP488" i="5"/>
  <c r="AP487" i="5"/>
  <c r="AP486" i="5"/>
  <c r="AP485" i="5"/>
  <c r="AP484" i="5"/>
  <c r="AP483" i="5"/>
  <c r="AP482" i="5"/>
  <c r="AP481" i="5"/>
  <c r="AP480" i="5"/>
  <c r="AP479" i="5"/>
  <c r="AP478" i="5"/>
  <c r="AP477" i="5"/>
  <c r="AP476" i="5"/>
  <c r="AP475" i="5"/>
  <c r="AP474" i="5"/>
  <c r="AP473" i="5"/>
  <c r="AP472" i="5"/>
  <c r="AP471" i="5"/>
  <c r="AP470" i="5"/>
  <c r="AP469" i="5"/>
  <c r="AP468" i="5"/>
  <c r="AP467" i="5"/>
  <c r="AP466" i="5"/>
  <c r="AP465" i="5"/>
  <c r="AP464" i="5"/>
  <c r="AP463" i="5"/>
  <c r="AP462" i="5"/>
  <c r="AP461" i="5"/>
  <c r="AP460" i="5"/>
  <c r="AP459" i="5"/>
  <c r="AP458" i="5"/>
  <c r="AP457" i="5"/>
  <c r="AP456" i="5"/>
  <c r="AP455" i="5"/>
  <c r="AP454" i="5"/>
  <c r="AP453" i="5"/>
  <c r="AP452" i="5"/>
  <c r="AP451" i="5"/>
  <c r="AP450" i="5"/>
  <c r="AP449" i="5"/>
  <c r="AP448" i="5"/>
  <c r="AP447" i="5"/>
  <c r="AP446" i="5"/>
  <c r="AP445" i="5"/>
  <c r="AP444" i="5"/>
  <c r="AP443" i="5"/>
  <c r="AP442" i="5"/>
  <c r="AP441" i="5"/>
  <c r="AP440" i="5"/>
  <c r="AP439" i="5"/>
  <c r="AP438" i="5"/>
  <c r="AP437" i="5"/>
  <c r="AP436" i="5"/>
  <c r="AP435" i="5"/>
  <c r="AP434" i="5"/>
  <c r="AP433" i="5"/>
  <c r="AP432" i="5"/>
  <c r="AP431" i="5"/>
  <c r="AP430" i="5"/>
  <c r="AP429" i="5"/>
  <c r="AP428" i="5"/>
  <c r="AP427" i="5"/>
  <c r="AP426" i="5"/>
  <c r="AP425" i="5"/>
  <c r="AP424" i="5"/>
  <c r="AP423" i="5"/>
  <c r="AP422" i="5"/>
  <c r="AP421" i="5"/>
  <c r="AP420" i="5"/>
  <c r="AP419" i="5"/>
  <c r="AP418" i="5"/>
  <c r="AP417" i="5"/>
  <c r="AP416" i="5"/>
  <c r="AP415" i="5"/>
  <c r="AP414" i="5"/>
  <c r="AP413" i="5"/>
  <c r="AP412" i="5"/>
  <c r="AP411" i="5"/>
  <c r="AP410" i="5"/>
  <c r="AP409" i="5"/>
  <c r="AP408" i="5"/>
  <c r="AP407" i="5"/>
  <c r="AP406" i="5"/>
  <c r="AP405" i="5"/>
  <c r="AP404" i="5"/>
  <c r="AP403" i="5"/>
  <c r="AP402" i="5"/>
  <c r="AP401" i="5"/>
  <c r="AP400" i="5"/>
  <c r="AP399" i="5"/>
  <c r="AP398" i="5"/>
  <c r="AP397" i="5"/>
  <c r="AP396" i="5"/>
  <c r="AP395" i="5"/>
  <c r="AP394" i="5"/>
  <c r="AP393" i="5"/>
  <c r="AP392" i="5"/>
  <c r="AP391" i="5"/>
  <c r="AP390" i="5"/>
  <c r="AP389" i="5"/>
  <c r="AP388" i="5"/>
  <c r="AP387" i="5"/>
  <c r="AP386" i="5"/>
  <c r="AP385" i="5"/>
  <c r="AP384" i="5"/>
  <c r="AP383" i="5"/>
  <c r="AP382" i="5"/>
  <c r="AP381" i="5"/>
  <c r="AP380" i="5"/>
  <c r="AP379" i="5"/>
  <c r="AP378" i="5"/>
  <c r="AP377" i="5"/>
  <c r="AP376" i="5"/>
  <c r="AP375" i="5"/>
  <c r="AP374" i="5"/>
  <c r="AP373" i="5"/>
  <c r="AP372" i="5"/>
  <c r="AP371" i="5"/>
  <c r="AP370" i="5"/>
  <c r="AP369" i="5"/>
  <c r="AP368" i="5"/>
  <c r="AP367" i="5"/>
  <c r="AP366" i="5"/>
  <c r="AP365" i="5"/>
  <c r="AP364" i="5"/>
  <c r="AP363" i="5"/>
  <c r="AP362" i="5"/>
  <c r="AP361" i="5"/>
  <c r="AP360" i="5"/>
  <c r="AP359" i="5"/>
  <c r="AP358" i="5"/>
  <c r="AP346" i="5"/>
  <c r="AP345" i="5"/>
  <c r="AP344" i="5"/>
  <c r="AP343" i="5"/>
  <c r="AP342" i="5"/>
  <c r="AP341" i="5"/>
  <c r="AP340" i="5"/>
  <c r="AP339" i="5"/>
  <c r="AP338" i="5"/>
  <c r="AP337" i="5"/>
  <c r="AP336" i="5"/>
  <c r="AP335" i="5"/>
  <c r="AP334" i="5"/>
  <c r="AP333" i="5"/>
  <c r="AP332" i="5"/>
  <c r="AP331" i="5"/>
  <c r="AP330" i="5"/>
  <c r="AP329" i="5"/>
  <c r="AP328" i="5"/>
  <c r="AP327" i="5"/>
  <c r="AP326" i="5"/>
  <c r="AP325" i="5"/>
  <c r="AP324" i="5"/>
  <c r="AP323" i="5"/>
  <c r="AP322" i="5"/>
  <c r="AP321" i="5"/>
  <c r="AP320" i="5"/>
  <c r="AP319" i="5"/>
  <c r="AP318" i="5"/>
  <c r="AP317" i="5"/>
  <c r="AP316" i="5"/>
  <c r="AP315" i="5"/>
  <c r="AP314" i="5"/>
  <c r="AP313" i="5"/>
  <c r="AP312" i="5"/>
  <c r="AP311" i="5"/>
  <c r="AP310" i="5"/>
  <c r="AP309" i="5"/>
  <c r="AP308" i="5"/>
  <c r="AP307" i="5"/>
  <c r="AP306" i="5"/>
  <c r="AP305" i="5"/>
  <c r="AP304" i="5"/>
  <c r="AP303" i="5"/>
  <c r="AP302" i="5"/>
  <c r="AP301" i="5"/>
  <c r="AP300" i="5"/>
  <c r="AP299" i="5"/>
  <c r="AP298" i="5"/>
  <c r="AP297" i="5"/>
  <c r="AP296" i="5"/>
  <c r="AP295" i="5"/>
  <c r="AP294" i="5"/>
  <c r="AP293" i="5"/>
  <c r="AP292" i="5"/>
  <c r="AP291" i="5"/>
  <c r="AP290" i="5"/>
  <c r="AP289" i="5"/>
  <c r="AP288" i="5"/>
  <c r="AP287" i="5"/>
  <c r="AP286" i="5"/>
  <c r="AP285" i="5"/>
  <c r="AP284" i="5"/>
  <c r="AP283" i="5"/>
  <c r="AP282" i="5"/>
  <c r="AP281" i="5"/>
  <c r="AP280" i="5"/>
  <c r="AP279" i="5"/>
  <c r="AP278" i="5"/>
  <c r="AP277" i="5"/>
  <c r="AP276" i="5"/>
  <c r="AP275" i="5"/>
  <c r="AP274" i="5"/>
  <c r="AP273" i="5"/>
  <c r="AP272" i="5"/>
  <c r="AP271" i="5"/>
  <c r="AP270" i="5"/>
  <c r="AP269" i="5"/>
  <c r="AP268" i="5"/>
  <c r="AP267" i="5"/>
  <c r="AP266" i="5"/>
  <c r="AP265" i="5"/>
  <c r="AP264" i="5"/>
  <c r="AP263" i="5"/>
  <c r="AP262" i="5"/>
  <c r="AP261" i="5"/>
  <c r="AP260" i="5"/>
  <c r="AP259" i="5"/>
  <c r="AP258" i="5"/>
  <c r="AP257" i="5"/>
  <c r="AP256" i="5"/>
  <c r="AP255" i="5"/>
  <c r="AP254" i="5"/>
  <c r="AP253" i="5"/>
  <c r="AP252" i="5"/>
  <c r="AP251" i="5"/>
  <c r="AP250" i="5"/>
  <c r="AP249" i="5"/>
  <c r="AP248" i="5"/>
  <c r="AP247" i="5"/>
  <c r="AP246" i="5"/>
  <c r="AP245" i="5"/>
  <c r="AP244" i="5"/>
  <c r="AP243" i="5"/>
  <c r="AP242" i="5"/>
  <c r="AP241" i="5"/>
  <c r="AP240" i="5"/>
  <c r="AP239" i="5"/>
  <c r="AP238" i="5"/>
  <c r="AP237" i="5"/>
  <c r="AP236" i="5"/>
  <c r="AP235" i="5"/>
  <c r="AP234" i="5"/>
  <c r="AP233" i="5"/>
  <c r="AP232" i="5"/>
  <c r="AP231" i="5"/>
  <c r="AP230" i="5"/>
  <c r="AP229" i="5"/>
  <c r="AP228" i="5"/>
  <c r="AP227" i="5"/>
  <c r="AP226" i="5"/>
  <c r="AP225" i="5"/>
  <c r="AP224" i="5"/>
  <c r="AP223" i="5"/>
  <c r="AP222" i="5"/>
  <c r="AP221" i="5"/>
  <c r="AP220" i="5"/>
  <c r="AP219" i="5"/>
  <c r="AP218" i="5"/>
  <c r="AP217" i="5"/>
  <c r="AP216" i="5"/>
  <c r="AP215" i="5"/>
  <c r="AP214" i="5"/>
  <c r="AP213" i="5"/>
  <c r="AP212" i="5"/>
  <c r="AP211" i="5"/>
  <c r="AP210" i="5"/>
  <c r="AP209" i="5"/>
  <c r="AP208" i="5"/>
  <c r="AP207" i="5"/>
  <c r="AP206" i="5"/>
  <c r="AP205" i="5"/>
  <c r="AP204" i="5"/>
  <c r="AP203" i="5"/>
  <c r="AP202" i="5"/>
  <c r="AP201" i="5"/>
  <c r="AP200" i="5"/>
  <c r="AP199" i="5"/>
  <c r="AP198" i="5"/>
  <c r="AP197" i="5"/>
  <c r="AP196" i="5"/>
  <c r="AP195" i="5"/>
  <c r="AP194" i="5"/>
  <c r="AP193" i="5"/>
  <c r="AP192" i="5"/>
  <c r="AP191" i="5"/>
  <c r="AP190" i="5"/>
  <c r="AP189" i="5"/>
  <c r="AP188" i="5"/>
  <c r="AP187" i="5"/>
  <c r="AP186" i="5"/>
  <c r="AP185" i="5"/>
  <c r="AP184" i="5"/>
  <c r="AP183" i="5"/>
  <c r="AP182" i="5"/>
  <c r="AP181" i="5"/>
  <c r="AP180" i="5"/>
  <c r="AP179" i="5"/>
  <c r="AP178" i="5"/>
  <c r="AP177" i="5"/>
  <c r="AP176" i="5"/>
  <c r="AP175" i="5"/>
  <c r="AP174" i="5"/>
  <c r="AP173" i="5"/>
  <c r="AP172" i="5"/>
  <c r="AP171" i="5"/>
  <c r="AP170" i="5"/>
  <c r="AP169" i="5"/>
  <c r="AP168" i="5"/>
  <c r="AP167" i="5"/>
  <c r="AP166" i="5"/>
  <c r="AP165" i="5"/>
  <c r="AP164" i="5"/>
  <c r="AP163" i="5"/>
  <c r="AP162" i="5"/>
  <c r="AP161" i="5"/>
  <c r="AP160" i="5"/>
  <c r="AP159" i="5"/>
  <c r="AP158" i="5"/>
  <c r="AP157" i="5"/>
  <c r="AP156" i="5"/>
  <c r="AP155" i="5"/>
  <c r="AP154" i="5"/>
  <c r="AP153" i="5"/>
  <c r="AP152" i="5"/>
  <c r="AP151" i="5"/>
  <c r="AP150" i="5"/>
  <c r="AP149" i="5"/>
  <c r="AP148" i="5"/>
  <c r="AP147" i="5"/>
  <c r="AP146" i="5"/>
  <c r="AP145" i="5"/>
  <c r="AP144" i="5"/>
  <c r="AP143" i="5"/>
  <c r="AP142" i="5"/>
  <c r="AP141" i="5"/>
  <c r="AP140" i="5"/>
  <c r="AP139" i="5"/>
  <c r="AP138" i="5"/>
  <c r="AP137" i="5"/>
  <c r="AP136" i="5"/>
  <c r="AP135" i="5"/>
  <c r="AP134" i="5"/>
  <c r="AP133" i="5"/>
  <c r="AP132" i="5"/>
  <c r="AP131" i="5"/>
  <c r="AP130" i="5"/>
  <c r="AP129" i="5"/>
  <c r="AP128" i="5"/>
  <c r="AP127" i="5"/>
  <c r="AP126" i="5"/>
  <c r="AP125" i="5"/>
  <c r="AP124" i="5"/>
  <c r="AP123" i="5"/>
  <c r="AP122" i="5"/>
  <c r="AP121" i="5"/>
  <c r="AP120" i="5"/>
  <c r="AP119" i="5"/>
  <c r="AP118" i="5"/>
  <c r="AP117" i="5"/>
  <c r="AP116" i="5"/>
  <c r="AP115" i="5"/>
  <c r="AP114" i="5"/>
  <c r="AP113" i="5"/>
  <c r="AP112" i="5"/>
  <c r="AP111" i="5"/>
  <c r="AP110" i="5"/>
  <c r="AP109" i="5"/>
  <c r="AP108" i="5"/>
  <c r="AP107" i="5"/>
  <c r="AP106" i="5"/>
  <c r="AP105" i="5"/>
  <c r="AP104" i="5"/>
  <c r="AP103" i="5"/>
  <c r="AP102" i="5"/>
  <c r="AP101" i="5"/>
  <c r="AP100" i="5"/>
  <c r="AP99" i="5"/>
  <c r="AP98" i="5"/>
  <c r="AP97" i="5"/>
  <c r="AP96" i="5"/>
  <c r="AP95" i="5"/>
  <c r="AP94" i="5"/>
  <c r="AP93" i="5"/>
  <c r="AP92" i="5"/>
  <c r="AP91" i="5"/>
  <c r="AP90" i="5"/>
  <c r="AP89" i="5"/>
  <c r="AP88" i="5"/>
  <c r="AP87" i="5"/>
  <c r="AP86" i="5"/>
  <c r="AP85" i="5"/>
  <c r="AP84" i="5"/>
  <c r="AP83" i="5"/>
  <c r="AP82" i="5"/>
  <c r="AP81" i="5"/>
  <c r="AP80" i="5"/>
  <c r="AP79" i="5"/>
  <c r="AP78" i="5"/>
  <c r="AP77" i="5"/>
  <c r="AP76" i="5"/>
  <c r="AP75" i="5"/>
  <c r="AP74" i="5"/>
  <c r="AP73" i="5"/>
  <c r="AP72" i="5"/>
  <c r="AP71" i="5"/>
  <c r="AP70" i="5"/>
  <c r="AP69" i="5"/>
  <c r="AP68" i="5"/>
  <c r="AP67" i="5"/>
  <c r="AP66" i="5"/>
  <c r="AP65" i="5"/>
  <c r="AP64" i="5"/>
  <c r="AP63" i="5"/>
  <c r="AP62" i="5"/>
  <c r="AP61" i="5"/>
  <c r="AP60" i="5"/>
  <c r="AP59" i="5"/>
  <c r="AP58" i="5"/>
  <c r="AP57" i="5"/>
  <c r="AP56" i="5"/>
  <c r="AP55" i="5"/>
  <c r="AP54" i="5"/>
  <c r="AP53" i="5"/>
  <c r="AP52" i="5"/>
  <c r="AP51" i="5"/>
  <c r="AP50" i="5"/>
  <c r="AP49" i="5"/>
  <c r="AP48" i="5"/>
  <c r="AP47" i="5"/>
  <c r="AP46" i="5"/>
  <c r="AP45" i="5"/>
  <c r="AP44" i="5"/>
  <c r="AP43" i="5"/>
  <c r="AP42" i="5"/>
  <c r="AP41" i="5"/>
  <c r="AP40" i="5"/>
  <c r="AP39" i="5"/>
  <c r="AP38" i="5"/>
  <c r="AP37" i="5"/>
  <c r="AP36" i="5"/>
  <c r="AP35" i="5"/>
  <c r="AP34" i="5"/>
  <c r="AP33" i="5"/>
  <c r="AP31" i="5"/>
  <c r="AP30" i="5"/>
  <c r="AP29" i="5"/>
  <c r="AP28" i="5"/>
  <c r="AP27" i="5"/>
  <c r="AP26" i="5"/>
  <c r="AP25" i="5"/>
  <c r="AP24" i="5"/>
  <c r="AP14"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1"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50"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2" i="5"/>
  <c r="AQ281" i="5"/>
  <c r="AQ280" i="5"/>
  <c r="AQ279" i="5"/>
  <c r="AQ278" i="5"/>
  <c r="AQ277" i="5"/>
  <c r="AQ276" i="5"/>
  <c r="AQ275" i="5"/>
  <c r="AQ274" i="5"/>
  <c r="AQ273" i="5"/>
  <c r="AQ272" i="5"/>
  <c r="AQ271" i="5"/>
  <c r="AQ270" i="5"/>
  <c r="AQ269" i="5"/>
  <c r="AQ268" i="5"/>
  <c r="AQ267" i="5"/>
  <c r="AQ266" i="5"/>
  <c r="AQ265" i="5"/>
  <c r="AQ264" i="5"/>
  <c r="AQ263" i="5"/>
  <c r="AQ262" i="5"/>
  <c r="AQ261" i="5"/>
  <c r="AQ260" i="5"/>
  <c r="AQ259"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4" i="5"/>
  <c r="AQ33" i="5"/>
  <c r="AQ31" i="5"/>
  <c r="AQ30" i="5"/>
  <c r="AQ29" i="5"/>
  <c r="AQ28" i="5"/>
  <c r="AQ27" i="5"/>
  <c r="AQ26" i="5"/>
  <c r="AQ25" i="5"/>
  <c r="AQ24" i="5"/>
  <c r="AQ14" i="5"/>
  <c r="AR534" i="5"/>
  <c r="AR533" i="5"/>
  <c r="AR532" i="5"/>
  <c r="AR531" i="5"/>
  <c r="AR530" i="5"/>
  <c r="AR529" i="5"/>
  <c r="AR528" i="5"/>
  <c r="AR527" i="5"/>
  <c r="AR526" i="5"/>
  <c r="AR525" i="5"/>
  <c r="AR524" i="5"/>
  <c r="AR523" i="5"/>
  <c r="AR522" i="5"/>
  <c r="AR521" i="5"/>
  <c r="AR520" i="5"/>
  <c r="AR519" i="5"/>
  <c r="AR518" i="5"/>
  <c r="AR517" i="5"/>
  <c r="AR516" i="5"/>
  <c r="AR515" i="5"/>
  <c r="AR514" i="5"/>
  <c r="AR513" i="5"/>
  <c r="AR512" i="5"/>
  <c r="AR511" i="5"/>
  <c r="AR510" i="5"/>
  <c r="AR509" i="5"/>
  <c r="AR508" i="5"/>
  <c r="AR507" i="5"/>
  <c r="AR506" i="5"/>
  <c r="AR505" i="5"/>
  <c r="AR504" i="5"/>
  <c r="AR503" i="5"/>
  <c r="AR502" i="5"/>
  <c r="AR501" i="5"/>
  <c r="AR500" i="5"/>
  <c r="AR499" i="5"/>
  <c r="AR498" i="5"/>
  <c r="AR497" i="5"/>
  <c r="AR496" i="5"/>
  <c r="AR495" i="5"/>
  <c r="AR494" i="5"/>
  <c r="AR493" i="5"/>
  <c r="AR492" i="5"/>
  <c r="AR491" i="5"/>
  <c r="AR490" i="5"/>
  <c r="AR489" i="5"/>
  <c r="AR488" i="5"/>
  <c r="AR487" i="5"/>
  <c r="AR486" i="5"/>
  <c r="AR485" i="5"/>
  <c r="AR484" i="5"/>
  <c r="AR483" i="5"/>
  <c r="AR482" i="5"/>
  <c r="AR481" i="5"/>
  <c r="AR480" i="5"/>
  <c r="AR479" i="5"/>
  <c r="AR478" i="5"/>
  <c r="AR477" i="5"/>
  <c r="AR476" i="5"/>
  <c r="AR475" i="5"/>
  <c r="AR474" i="5"/>
  <c r="AR473" i="5"/>
  <c r="AR472" i="5"/>
  <c r="AR471" i="5"/>
  <c r="AR470" i="5"/>
  <c r="AR469" i="5"/>
  <c r="AR468" i="5"/>
  <c r="AR467" i="5"/>
  <c r="AR466" i="5"/>
  <c r="AR465" i="5"/>
  <c r="AR464" i="5"/>
  <c r="AR463" i="5"/>
  <c r="AR462" i="5"/>
  <c r="AR461" i="5"/>
  <c r="AR460" i="5"/>
  <c r="AR459" i="5"/>
  <c r="AR458" i="5"/>
  <c r="AR457" i="5"/>
  <c r="AR456" i="5"/>
  <c r="AR455" i="5"/>
  <c r="AR454" i="5"/>
  <c r="AR453" i="5"/>
  <c r="AR452" i="5"/>
  <c r="AR451" i="5"/>
  <c r="AR450" i="5"/>
  <c r="AR449" i="5"/>
  <c r="AR448" i="5"/>
  <c r="AR447" i="5"/>
  <c r="AR446" i="5"/>
  <c r="AR445" i="5"/>
  <c r="AR444" i="5"/>
  <c r="AR443" i="5"/>
  <c r="AR442" i="5"/>
  <c r="AR441" i="5"/>
  <c r="AR440" i="5"/>
  <c r="AR439" i="5"/>
  <c r="AR438" i="5"/>
  <c r="AR437" i="5"/>
  <c r="AR436" i="5"/>
  <c r="AR435" i="5"/>
  <c r="AR434" i="5"/>
  <c r="AR433" i="5"/>
  <c r="AR432" i="5"/>
  <c r="AR431" i="5"/>
  <c r="AR430" i="5"/>
  <c r="AR429" i="5"/>
  <c r="AR428" i="5"/>
  <c r="AR427" i="5"/>
  <c r="AR426" i="5"/>
  <c r="AR425" i="5"/>
  <c r="AR424" i="5"/>
  <c r="AR423" i="5"/>
  <c r="AR422" i="5"/>
  <c r="AR421" i="5"/>
  <c r="AR420" i="5"/>
  <c r="AR419" i="5"/>
  <c r="AR418" i="5"/>
  <c r="AR417" i="5"/>
  <c r="AR416" i="5"/>
  <c r="AR415" i="5"/>
  <c r="AR414" i="5"/>
  <c r="AR413" i="5"/>
  <c r="AR412" i="5"/>
  <c r="AR411" i="5"/>
  <c r="AR410" i="5"/>
  <c r="AR409" i="5"/>
  <c r="AR408" i="5"/>
  <c r="AR407" i="5"/>
  <c r="AR406" i="5"/>
  <c r="AR405" i="5"/>
  <c r="AR404" i="5"/>
  <c r="AR403" i="5"/>
  <c r="AR402" i="5"/>
  <c r="AR401" i="5"/>
  <c r="AR400" i="5"/>
  <c r="AR399" i="5"/>
  <c r="AR398" i="5"/>
  <c r="AR397" i="5"/>
  <c r="AR396" i="5"/>
  <c r="AR395" i="5"/>
  <c r="AR394" i="5"/>
  <c r="AR393" i="5"/>
  <c r="AR392" i="5"/>
  <c r="AR391" i="5"/>
  <c r="AR390" i="5"/>
  <c r="AR389" i="5"/>
  <c r="AR388" i="5"/>
  <c r="AR387" i="5"/>
  <c r="AR386" i="5"/>
  <c r="AR385" i="5"/>
  <c r="AR384" i="5"/>
  <c r="AR383" i="5"/>
  <c r="AR382" i="5"/>
  <c r="AR381" i="5"/>
  <c r="AR380" i="5"/>
  <c r="AR379" i="5"/>
  <c r="AR378" i="5"/>
  <c r="AR377" i="5"/>
  <c r="AR376" i="5"/>
  <c r="AR375" i="5"/>
  <c r="AR374" i="5"/>
  <c r="AR373" i="5"/>
  <c r="AR372" i="5"/>
  <c r="AR371" i="5"/>
  <c r="AR370" i="5"/>
  <c r="AR369" i="5"/>
  <c r="AR368" i="5"/>
  <c r="AR367" i="5"/>
  <c r="AR366" i="5"/>
  <c r="AR365" i="5"/>
  <c r="AR364" i="5"/>
  <c r="AR363" i="5"/>
  <c r="AR362" i="5"/>
  <c r="AR361" i="5"/>
  <c r="AR360" i="5"/>
  <c r="AR359" i="5"/>
  <c r="AR358" i="5"/>
  <c r="AR346" i="5"/>
  <c r="AR345" i="5"/>
  <c r="AR344" i="5"/>
  <c r="AR343" i="5"/>
  <c r="AR342" i="5"/>
  <c r="AR341" i="5"/>
  <c r="AR340" i="5"/>
  <c r="AR339" i="5"/>
  <c r="AR338" i="5"/>
  <c r="AR337" i="5"/>
  <c r="AR336" i="5"/>
  <c r="AR335" i="5"/>
  <c r="AR334" i="5"/>
  <c r="AR333" i="5"/>
  <c r="AR332" i="5"/>
  <c r="AR331" i="5"/>
  <c r="AR330" i="5"/>
  <c r="AR329" i="5"/>
  <c r="AR328" i="5"/>
  <c r="AR327" i="5"/>
  <c r="AR326" i="5"/>
  <c r="AR325" i="5"/>
  <c r="AR324" i="5"/>
  <c r="AR323" i="5"/>
  <c r="AR322" i="5"/>
  <c r="AR321" i="5"/>
  <c r="AR320" i="5"/>
  <c r="AR319" i="5"/>
  <c r="AR318" i="5"/>
  <c r="AR317" i="5"/>
  <c r="AR316" i="5"/>
  <c r="AR315" i="5"/>
  <c r="AR314" i="5"/>
  <c r="AR313" i="5"/>
  <c r="AR312" i="5"/>
  <c r="AR311" i="5"/>
  <c r="AR310" i="5"/>
  <c r="AR309" i="5"/>
  <c r="AR308" i="5"/>
  <c r="AR307" i="5"/>
  <c r="AR306" i="5"/>
  <c r="AR305" i="5"/>
  <c r="AR304" i="5"/>
  <c r="AR303" i="5"/>
  <c r="AR302" i="5"/>
  <c r="AR301" i="5"/>
  <c r="AR300" i="5"/>
  <c r="AR299" i="5"/>
  <c r="AR298" i="5"/>
  <c r="AR297" i="5"/>
  <c r="AR296" i="5"/>
  <c r="AR295" i="5"/>
  <c r="AR294" i="5"/>
  <c r="AR293" i="5"/>
  <c r="AR292" i="5"/>
  <c r="AR291" i="5"/>
  <c r="AR290" i="5"/>
  <c r="AR289" i="5"/>
  <c r="AR288" i="5"/>
  <c r="AR287" i="5"/>
  <c r="AR286" i="5"/>
  <c r="AR285" i="5"/>
  <c r="AR284" i="5"/>
  <c r="AR283" i="5"/>
  <c r="AR282" i="5"/>
  <c r="AR281" i="5"/>
  <c r="AR280" i="5"/>
  <c r="AR279" i="5"/>
  <c r="AR278" i="5"/>
  <c r="AR277" i="5"/>
  <c r="AR276" i="5"/>
  <c r="AR275" i="5"/>
  <c r="AR274" i="5"/>
  <c r="AR273" i="5"/>
  <c r="AR272" i="5"/>
  <c r="AR271" i="5"/>
  <c r="AR270" i="5"/>
  <c r="AR269" i="5"/>
  <c r="AR268" i="5"/>
  <c r="AR267" i="5"/>
  <c r="AR266" i="5"/>
  <c r="AR265" i="5"/>
  <c r="AR264" i="5"/>
  <c r="AR263" i="5"/>
  <c r="AR262" i="5"/>
  <c r="AR261" i="5"/>
  <c r="AR260" i="5"/>
  <c r="AR259" i="5"/>
  <c r="AR258" i="5"/>
  <c r="AR257" i="5"/>
  <c r="AR256" i="5"/>
  <c r="AR255" i="5"/>
  <c r="AR254" i="5"/>
  <c r="AR253" i="5"/>
  <c r="AR252" i="5"/>
  <c r="AR251" i="5"/>
  <c r="AR250" i="5"/>
  <c r="AR249" i="5"/>
  <c r="AR248" i="5"/>
  <c r="AR247" i="5"/>
  <c r="AR246" i="5"/>
  <c r="AR245" i="5"/>
  <c r="AR244" i="5"/>
  <c r="AR243" i="5"/>
  <c r="AR242" i="5"/>
  <c r="AR241" i="5"/>
  <c r="AR240" i="5"/>
  <c r="AR239" i="5"/>
  <c r="AR238" i="5"/>
  <c r="AR237" i="5"/>
  <c r="AR236" i="5"/>
  <c r="AR235" i="5"/>
  <c r="AR234" i="5"/>
  <c r="AR233" i="5"/>
  <c r="AR232" i="5"/>
  <c r="AR231" i="5"/>
  <c r="AR230" i="5"/>
  <c r="AR229" i="5"/>
  <c r="AR228" i="5"/>
  <c r="AR227" i="5"/>
  <c r="AR226" i="5"/>
  <c r="AR225" i="5"/>
  <c r="AR224" i="5"/>
  <c r="AR223" i="5"/>
  <c r="AR222" i="5"/>
  <c r="AR221" i="5"/>
  <c r="AR220" i="5"/>
  <c r="AR219" i="5"/>
  <c r="AR218" i="5"/>
  <c r="AR217" i="5"/>
  <c r="AR216" i="5"/>
  <c r="AR215" i="5"/>
  <c r="AR214" i="5"/>
  <c r="AR213" i="5"/>
  <c r="AR212" i="5"/>
  <c r="AR211" i="5"/>
  <c r="AR210" i="5"/>
  <c r="AR209" i="5"/>
  <c r="AR208" i="5"/>
  <c r="AR207" i="5"/>
  <c r="AR206" i="5"/>
  <c r="AR205" i="5"/>
  <c r="AR204" i="5"/>
  <c r="AR203" i="5"/>
  <c r="AR202" i="5"/>
  <c r="AR201" i="5"/>
  <c r="AR200" i="5"/>
  <c r="AR199" i="5"/>
  <c r="AR198" i="5"/>
  <c r="AR197" i="5"/>
  <c r="AR196" i="5"/>
  <c r="AR195" i="5"/>
  <c r="AR194" i="5"/>
  <c r="AR193" i="5"/>
  <c r="AR192" i="5"/>
  <c r="AR191" i="5"/>
  <c r="AR190" i="5"/>
  <c r="AR189" i="5"/>
  <c r="AR188" i="5"/>
  <c r="AR187" i="5"/>
  <c r="AR186" i="5"/>
  <c r="AR185" i="5"/>
  <c r="AR184" i="5"/>
  <c r="AR183" i="5"/>
  <c r="AR182" i="5"/>
  <c r="AR181" i="5"/>
  <c r="AR180" i="5"/>
  <c r="AR179" i="5"/>
  <c r="AR178" i="5"/>
  <c r="AR177" i="5"/>
  <c r="AR176" i="5"/>
  <c r="AR175" i="5"/>
  <c r="AR174" i="5"/>
  <c r="AR173" i="5"/>
  <c r="AR172" i="5"/>
  <c r="AR171" i="5"/>
  <c r="AR170" i="5"/>
  <c r="AR169" i="5"/>
  <c r="AR168" i="5"/>
  <c r="AR167" i="5"/>
  <c r="AR166" i="5"/>
  <c r="AR165" i="5"/>
  <c r="AR164" i="5"/>
  <c r="AR163" i="5"/>
  <c r="AR162" i="5"/>
  <c r="AR161" i="5"/>
  <c r="AR160" i="5"/>
  <c r="AR159" i="5"/>
  <c r="AR158" i="5"/>
  <c r="AR157" i="5"/>
  <c r="AR156" i="5"/>
  <c r="AR155" i="5"/>
  <c r="AR154" i="5"/>
  <c r="AR153" i="5"/>
  <c r="AR152" i="5"/>
  <c r="AR151" i="5"/>
  <c r="AR150" i="5"/>
  <c r="AR149" i="5"/>
  <c r="AR148" i="5"/>
  <c r="AR147" i="5"/>
  <c r="AR146" i="5"/>
  <c r="AR145" i="5"/>
  <c r="AR144" i="5"/>
  <c r="AR143" i="5"/>
  <c r="AR142" i="5"/>
  <c r="AR141" i="5"/>
  <c r="AR140" i="5"/>
  <c r="AR139" i="5"/>
  <c r="AR138" i="5"/>
  <c r="AR137" i="5"/>
  <c r="AR136" i="5"/>
  <c r="AR135" i="5"/>
  <c r="AR134" i="5"/>
  <c r="AR133" i="5"/>
  <c r="AR132" i="5"/>
  <c r="AR131" i="5"/>
  <c r="AR130" i="5"/>
  <c r="AR129" i="5"/>
  <c r="AR128" i="5"/>
  <c r="AR127" i="5"/>
  <c r="AR126" i="5"/>
  <c r="AR125" i="5"/>
  <c r="AR124" i="5"/>
  <c r="AR123" i="5"/>
  <c r="AR122" i="5"/>
  <c r="AR121" i="5"/>
  <c r="AR120" i="5"/>
  <c r="AR119" i="5"/>
  <c r="AR118" i="5"/>
  <c r="AR117" i="5"/>
  <c r="AR116" i="5"/>
  <c r="AR115" i="5"/>
  <c r="AR114" i="5"/>
  <c r="AR113" i="5"/>
  <c r="AR112" i="5"/>
  <c r="AR111" i="5"/>
  <c r="AR110" i="5"/>
  <c r="AR109" i="5"/>
  <c r="AR108" i="5"/>
  <c r="AR107" i="5"/>
  <c r="AR106" i="5"/>
  <c r="AR105" i="5"/>
  <c r="AR104" i="5"/>
  <c r="AR103" i="5"/>
  <c r="AR102" i="5"/>
  <c r="AR101" i="5"/>
  <c r="AR100" i="5"/>
  <c r="AR99" i="5"/>
  <c r="AR98" i="5"/>
  <c r="AR97" i="5"/>
  <c r="AR96" i="5"/>
  <c r="AR95" i="5"/>
  <c r="AR94" i="5"/>
  <c r="AR93" i="5"/>
  <c r="AR92" i="5"/>
  <c r="AR91" i="5"/>
  <c r="AR90" i="5"/>
  <c r="AR89" i="5"/>
  <c r="AR88" i="5"/>
  <c r="AR87" i="5"/>
  <c r="AR86" i="5"/>
  <c r="AR85" i="5"/>
  <c r="AR84" i="5"/>
  <c r="AR83" i="5"/>
  <c r="AR82" i="5"/>
  <c r="AR81" i="5"/>
  <c r="AR80" i="5"/>
  <c r="AR79" i="5"/>
  <c r="AR78" i="5"/>
  <c r="AR77" i="5"/>
  <c r="AR76" i="5"/>
  <c r="AR75" i="5"/>
  <c r="AR74" i="5"/>
  <c r="AR73" i="5"/>
  <c r="AR72" i="5"/>
  <c r="AR71" i="5"/>
  <c r="AR70" i="5"/>
  <c r="AR69" i="5"/>
  <c r="AR68" i="5"/>
  <c r="AR67" i="5"/>
  <c r="AR66" i="5"/>
  <c r="AR65" i="5"/>
  <c r="AR64" i="5"/>
  <c r="AR63" i="5"/>
  <c r="AR62"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4" i="5"/>
  <c r="AR33" i="5"/>
  <c r="AR31" i="5"/>
  <c r="AR30" i="5"/>
  <c r="AR29" i="5"/>
  <c r="AR28" i="5"/>
  <c r="AR27" i="5"/>
  <c r="AR26" i="5"/>
  <c r="AR25" i="5"/>
  <c r="AR24" i="5"/>
  <c r="AT534" i="5"/>
  <c r="AT533" i="5"/>
  <c r="AT532" i="5"/>
  <c r="AT531" i="5"/>
  <c r="AT530" i="5"/>
  <c r="AT529" i="5"/>
  <c r="AT528" i="5"/>
  <c r="AT527" i="5"/>
  <c r="AT526" i="5"/>
  <c r="AT525" i="5"/>
  <c r="AT524" i="5"/>
  <c r="AT523" i="5"/>
  <c r="AT522" i="5"/>
  <c r="AT521" i="5"/>
  <c r="AT520" i="5"/>
  <c r="AT519" i="5"/>
  <c r="AT518" i="5"/>
  <c r="AT517" i="5"/>
  <c r="AT516" i="5"/>
  <c r="AT515" i="5"/>
  <c r="AT514" i="5"/>
  <c r="AT513" i="5"/>
  <c r="AT512" i="5"/>
  <c r="AT511" i="5"/>
  <c r="AT510" i="5"/>
  <c r="AT509" i="5"/>
  <c r="AT508" i="5"/>
  <c r="AT507" i="5"/>
  <c r="AT506" i="5"/>
  <c r="AT505" i="5"/>
  <c r="AT504" i="5"/>
  <c r="AT503" i="5"/>
  <c r="AT502" i="5"/>
  <c r="AT501" i="5"/>
  <c r="AT500" i="5"/>
  <c r="AT499" i="5"/>
  <c r="AT498" i="5"/>
  <c r="AT497" i="5"/>
  <c r="AT496" i="5"/>
  <c r="AT495" i="5"/>
  <c r="AT494" i="5"/>
  <c r="AT493" i="5"/>
  <c r="AT492" i="5"/>
  <c r="AT491" i="5"/>
  <c r="AT490" i="5"/>
  <c r="AT489" i="5"/>
  <c r="AT488" i="5"/>
  <c r="AT487" i="5"/>
  <c r="AT486" i="5"/>
  <c r="AT485" i="5"/>
  <c r="AT484" i="5"/>
  <c r="AT483" i="5"/>
  <c r="AT482" i="5"/>
  <c r="AT481" i="5"/>
  <c r="AT480" i="5"/>
  <c r="AT479" i="5"/>
  <c r="AT478" i="5"/>
  <c r="AT477" i="5"/>
  <c r="AT476" i="5"/>
  <c r="AT475" i="5"/>
  <c r="AT474" i="5"/>
  <c r="AT473" i="5"/>
  <c r="AT472" i="5"/>
  <c r="AT471" i="5"/>
  <c r="AT470" i="5"/>
  <c r="AT469" i="5"/>
  <c r="AT468" i="5"/>
  <c r="AT467" i="5"/>
  <c r="AT466" i="5"/>
  <c r="AT465" i="5"/>
  <c r="AT464" i="5"/>
  <c r="AT463" i="5"/>
  <c r="AT462" i="5"/>
  <c r="AT461" i="5"/>
  <c r="AT460" i="5"/>
  <c r="AT459" i="5"/>
  <c r="AT458" i="5"/>
  <c r="AT457" i="5"/>
  <c r="AT456" i="5"/>
  <c r="AT455" i="5"/>
  <c r="AT454" i="5"/>
  <c r="AT453" i="5"/>
  <c r="AT452" i="5"/>
  <c r="AT451" i="5"/>
  <c r="AT450" i="5"/>
  <c r="AT449" i="5"/>
  <c r="AT448" i="5"/>
  <c r="AT447" i="5"/>
  <c r="AT446" i="5"/>
  <c r="AT445" i="5"/>
  <c r="AT444" i="5"/>
  <c r="AT443" i="5"/>
  <c r="AT442" i="5"/>
  <c r="AT441" i="5"/>
  <c r="AT440" i="5"/>
  <c r="AT439" i="5"/>
  <c r="AT438" i="5"/>
  <c r="AT437" i="5"/>
  <c r="AT436" i="5"/>
  <c r="AT435" i="5"/>
  <c r="AT434" i="5"/>
  <c r="AT433" i="5"/>
  <c r="AT432" i="5"/>
  <c r="AT431" i="5"/>
  <c r="AT430" i="5"/>
  <c r="AT429" i="5"/>
  <c r="AT428" i="5"/>
  <c r="AT427" i="5"/>
  <c r="AT426" i="5"/>
  <c r="AT425" i="5"/>
  <c r="AT424" i="5"/>
  <c r="AT423" i="5"/>
  <c r="AT422" i="5"/>
  <c r="AT421" i="5"/>
  <c r="AT420" i="5"/>
  <c r="AT419" i="5"/>
  <c r="AT418" i="5"/>
  <c r="AT417" i="5"/>
  <c r="AT416" i="5"/>
  <c r="AT415" i="5"/>
  <c r="AT414" i="5"/>
  <c r="AT413" i="5"/>
  <c r="AT412" i="5"/>
  <c r="AT411" i="5"/>
  <c r="AT410" i="5"/>
  <c r="AT409" i="5"/>
  <c r="AT408" i="5"/>
  <c r="AT407" i="5"/>
  <c r="AT406" i="5"/>
  <c r="AT405" i="5"/>
  <c r="AT404" i="5"/>
  <c r="AT403" i="5"/>
  <c r="AT402" i="5"/>
  <c r="AT401" i="5"/>
  <c r="AT400" i="5"/>
  <c r="AT399" i="5"/>
  <c r="AT398" i="5"/>
  <c r="AT397" i="5"/>
  <c r="AT396" i="5"/>
  <c r="AT395" i="5"/>
  <c r="AT394" i="5"/>
  <c r="AT393" i="5"/>
  <c r="AT392" i="5"/>
  <c r="AT391" i="5"/>
  <c r="AT390" i="5"/>
  <c r="AT389" i="5"/>
  <c r="AT388" i="5"/>
  <c r="AT387" i="5"/>
  <c r="AT386" i="5"/>
  <c r="AT385" i="5"/>
  <c r="AT384" i="5"/>
  <c r="AT383" i="5"/>
  <c r="AT382" i="5"/>
  <c r="AT381" i="5"/>
  <c r="AT380" i="5"/>
  <c r="AT379" i="5"/>
  <c r="AT378" i="5"/>
  <c r="AT377" i="5"/>
  <c r="AT376" i="5"/>
  <c r="AT375" i="5"/>
  <c r="AT374" i="5"/>
  <c r="AT373" i="5"/>
  <c r="AT372" i="5"/>
  <c r="AT371" i="5"/>
  <c r="AT370" i="5"/>
  <c r="AT369" i="5"/>
  <c r="AT368" i="5"/>
  <c r="AT367" i="5"/>
  <c r="AT366" i="5"/>
  <c r="AT365" i="5"/>
  <c r="AT364" i="5"/>
  <c r="AT363" i="5"/>
  <c r="AT362" i="5"/>
  <c r="AT361" i="5"/>
  <c r="AT360" i="5"/>
  <c r="AT359" i="5"/>
  <c r="AT358" i="5"/>
  <c r="AT346" i="5"/>
  <c r="AT345" i="5"/>
  <c r="AT344" i="5"/>
  <c r="AT343" i="5"/>
  <c r="AT342" i="5"/>
  <c r="AT341" i="5"/>
  <c r="AT340" i="5"/>
  <c r="AT339" i="5"/>
  <c r="AT338" i="5"/>
  <c r="AT337" i="5"/>
  <c r="AT336" i="5"/>
  <c r="AT335" i="5"/>
  <c r="AT334" i="5"/>
  <c r="AT333" i="5"/>
  <c r="AT332" i="5"/>
  <c r="AT331" i="5"/>
  <c r="AT330" i="5"/>
  <c r="AT329" i="5"/>
  <c r="AT328" i="5"/>
  <c r="AT327" i="5"/>
  <c r="AT326" i="5"/>
  <c r="AT325" i="5"/>
  <c r="AT324" i="5"/>
  <c r="AT323" i="5"/>
  <c r="AT322" i="5"/>
  <c r="AT321" i="5"/>
  <c r="AT320" i="5"/>
  <c r="AT319" i="5"/>
  <c r="AT318" i="5"/>
  <c r="AT317" i="5"/>
  <c r="AT316" i="5"/>
  <c r="AT315" i="5"/>
  <c r="AT314" i="5"/>
  <c r="AT313" i="5"/>
  <c r="AT312" i="5"/>
  <c r="AT311" i="5"/>
  <c r="AT310" i="5"/>
  <c r="AT309" i="5"/>
  <c r="AT308" i="5"/>
  <c r="AT307" i="5"/>
  <c r="AT306" i="5"/>
  <c r="AT305" i="5"/>
  <c r="AT304" i="5"/>
  <c r="AT303" i="5"/>
  <c r="AT302" i="5"/>
  <c r="AT301" i="5"/>
  <c r="AT300" i="5"/>
  <c r="AT299" i="5"/>
  <c r="AT298" i="5"/>
  <c r="AT297" i="5"/>
  <c r="AT296" i="5"/>
  <c r="AT295" i="5"/>
  <c r="AT294" i="5"/>
  <c r="AT293" i="5"/>
  <c r="AT292" i="5"/>
  <c r="AT291" i="5"/>
  <c r="AT290" i="5"/>
  <c r="AT289" i="5"/>
  <c r="AT288" i="5"/>
  <c r="AT287" i="5"/>
  <c r="AT286" i="5"/>
  <c r="AT285" i="5"/>
  <c r="AT284" i="5"/>
  <c r="AT283" i="5"/>
  <c r="AT282" i="5"/>
  <c r="AT281" i="5"/>
  <c r="AT280" i="5"/>
  <c r="AT279" i="5"/>
  <c r="AT278" i="5"/>
  <c r="AT277" i="5"/>
  <c r="AT276" i="5"/>
  <c r="AT275" i="5"/>
  <c r="AT274" i="5"/>
  <c r="AT273" i="5"/>
  <c r="AT272" i="5"/>
  <c r="AT271" i="5"/>
  <c r="AT270" i="5"/>
  <c r="AT269" i="5"/>
  <c r="AT268" i="5"/>
  <c r="AT267" i="5"/>
  <c r="AT266" i="5"/>
  <c r="AT265" i="5"/>
  <c r="AT264" i="5"/>
  <c r="AT263" i="5"/>
  <c r="AT262" i="5"/>
  <c r="AT261" i="5"/>
  <c r="AT260" i="5"/>
  <c r="AT259" i="5"/>
  <c r="AT258" i="5"/>
  <c r="AT257" i="5"/>
  <c r="AT256" i="5"/>
  <c r="AT255" i="5"/>
  <c r="AT254" i="5"/>
  <c r="AT253" i="5"/>
  <c r="AT252" i="5"/>
  <c r="AT251" i="5"/>
  <c r="AT250" i="5"/>
  <c r="AT249" i="5"/>
  <c r="AT248" i="5"/>
  <c r="AT247" i="5"/>
  <c r="AT246" i="5"/>
  <c r="AT245" i="5"/>
  <c r="AT244" i="5"/>
  <c r="AT243" i="5"/>
  <c r="AT242" i="5"/>
  <c r="AT241" i="5"/>
  <c r="AT240" i="5"/>
  <c r="AT239" i="5"/>
  <c r="AT238" i="5"/>
  <c r="AT237" i="5"/>
  <c r="AT236" i="5"/>
  <c r="AT235" i="5"/>
  <c r="AT234" i="5"/>
  <c r="AT233" i="5"/>
  <c r="AT232" i="5"/>
  <c r="AT231" i="5"/>
  <c r="AT230" i="5"/>
  <c r="AT229" i="5"/>
  <c r="AT228" i="5"/>
  <c r="AT227" i="5"/>
  <c r="AT226" i="5"/>
  <c r="AT225" i="5"/>
  <c r="AT224" i="5"/>
  <c r="AT223" i="5"/>
  <c r="AT222" i="5"/>
  <c r="AT221" i="5"/>
  <c r="AT220" i="5"/>
  <c r="AT219" i="5"/>
  <c r="AT218" i="5"/>
  <c r="AT217" i="5"/>
  <c r="AT216" i="5"/>
  <c r="AT215" i="5"/>
  <c r="AT214" i="5"/>
  <c r="AT213" i="5"/>
  <c r="AT212" i="5"/>
  <c r="AT211" i="5"/>
  <c r="AT210" i="5"/>
  <c r="AT209" i="5"/>
  <c r="AT208" i="5"/>
  <c r="AT207" i="5"/>
  <c r="AT206" i="5"/>
  <c r="AT205" i="5"/>
  <c r="AT204" i="5"/>
  <c r="AT203" i="5"/>
  <c r="AT202" i="5"/>
  <c r="AT201" i="5"/>
  <c r="AT200" i="5"/>
  <c r="AT199" i="5"/>
  <c r="AT198" i="5"/>
  <c r="AT197" i="5"/>
  <c r="AT196" i="5"/>
  <c r="AT195" i="5"/>
  <c r="AT194" i="5"/>
  <c r="AT193" i="5"/>
  <c r="AT192" i="5"/>
  <c r="AT191" i="5"/>
  <c r="AT190" i="5"/>
  <c r="AT189" i="5"/>
  <c r="AT188" i="5"/>
  <c r="AT187" i="5"/>
  <c r="AT186" i="5"/>
  <c r="AT185" i="5"/>
  <c r="AT184" i="5"/>
  <c r="AT183" i="5"/>
  <c r="AT182" i="5"/>
  <c r="AT181" i="5"/>
  <c r="AT180" i="5"/>
  <c r="AT179" i="5"/>
  <c r="AT178" i="5"/>
  <c r="AT177" i="5"/>
  <c r="AT176" i="5"/>
  <c r="AT175" i="5"/>
  <c r="AT174" i="5"/>
  <c r="AT173" i="5"/>
  <c r="AT172" i="5"/>
  <c r="AT171" i="5"/>
  <c r="AT170" i="5"/>
  <c r="AT169" i="5"/>
  <c r="AT168" i="5"/>
  <c r="AT167" i="5"/>
  <c r="AT166" i="5"/>
  <c r="AT165" i="5"/>
  <c r="AT164" i="5"/>
  <c r="AT163" i="5"/>
  <c r="AT162" i="5"/>
  <c r="AT161" i="5"/>
  <c r="AT160" i="5"/>
  <c r="AT159" i="5"/>
  <c r="AT158" i="5"/>
  <c r="AT157" i="5"/>
  <c r="AT156" i="5"/>
  <c r="AT155" i="5"/>
  <c r="AT154" i="5"/>
  <c r="AT153" i="5"/>
  <c r="AT152" i="5"/>
  <c r="AT151" i="5"/>
  <c r="AT150" i="5"/>
  <c r="AT149" i="5"/>
  <c r="AT148" i="5"/>
  <c r="AT147" i="5"/>
  <c r="AT146" i="5"/>
  <c r="AT145" i="5"/>
  <c r="AT144" i="5"/>
  <c r="AT143" i="5"/>
  <c r="AT142" i="5"/>
  <c r="AT141" i="5"/>
  <c r="AT140" i="5"/>
  <c r="AT139" i="5"/>
  <c r="AT138" i="5"/>
  <c r="AT137" i="5"/>
  <c r="AT136" i="5"/>
  <c r="AT135" i="5"/>
  <c r="AT134" i="5"/>
  <c r="AT133" i="5"/>
  <c r="AT132" i="5"/>
  <c r="AT131" i="5"/>
  <c r="AT130" i="5"/>
  <c r="AT129" i="5"/>
  <c r="AT128" i="5"/>
  <c r="AT127" i="5"/>
  <c r="AT126" i="5"/>
  <c r="AT125" i="5"/>
  <c r="AT124" i="5"/>
  <c r="AT123" i="5"/>
  <c r="AT122" i="5"/>
  <c r="AT121" i="5"/>
  <c r="AT120" i="5"/>
  <c r="AT119" i="5"/>
  <c r="AT118" i="5"/>
  <c r="AT117" i="5"/>
  <c r="AT116" i="5"/>
  <c r="AT115" i="5"/>
  <c r="AT114" i="5"/>
  <c r="AT113" i="5"/>
  <c r="AT112" i="5"/>
  <c r="AT111" i="5"/>
  <c r="AT110" i="5"/>
  <c r="AT109" i="5"/>
  <c r="AT108" i="5"/>
  <c r="AT107" i="5"/>
  <c r="AT106" i="5"/>
  <c r="AT105" i="5"/>
  <c r="AT104" i="5"/>
  <c r="AT103" i="5"/>
  <c r="AT102" i="5"/>
  <c r="AT101" i="5"/>
  <c r="AT100" i="5"/>
  <c r="AT99" i="5"/>
  <c r="AT98" i="5"/>
  <c r="AT97" i="5"/>
  <c r="AT96" i="5"/>
  <c r="AT95" i="5"/>
  <c r="AT94" i="5"/>
  <c r="AT93" i="5"/>
  <c r="AT92" i="5"/>
  <c r="AT91" i="5"/>
  <c r="AT90" i="5"/>
  <c r="AT89" i="5"/>
  <c r="AT88" i="5"/>
  <c r="AT87" i="5"/>
  <c r="AT86" i="5"/>
  <c r="AT85" i="5"/>
  <c r="AT84" i="5"/>
  <c r="AT83" i="5"/>
  <c r="AT82" i="5"/>
  <c r="AT81" i="5"/>
  <c r="AT80" i="5"/>
  <c r="AT79" i="5"/>
  <c r="AT78" i="5"/>
  <c r="AT77" i="5"/>
  <c r="AT76" i="5"/>
  <c r="AT75" i="5"/>
  <c r="AT74" i="5"/>
  <c r="AT73" i="5"/>
  <c r="AT72" i="5"/>
  <c r="AT71" i="5"/>
  <c r="AT70" i="5"/>
  <c r="AT69" i="5"/>
  <c r="AT68" i="5"/>
  <c r="AT67" i="5"/>
  <c r="AT66" i="5"/>
  <c r="AT65" i="5"/>
  <c r="AT64" i="5"/>
  <c r="AT63" i="5"/>
  <c r="AT62" i="5"/>
  <c r="AT61" i="5"/>
  <c r="AT60" i="5"/>
  <c r="AT59" i="5"/>
  <c r="AT58" i="5"/>
  <c r="AT57" i="5"/>
  <c r="AT56" i="5"/>
  <c r="AT55" i="5"/>
  <c r="AT54" i="5"/>
  <c r="AT53" i="5"/>
  <c r="AT52" i="5"/>
  <c r="AT51" i="5"/>
  <c r="AT50" i="5"/>
  <c r="AT49" i="5"/>
  <c r="AT48" i="5"/>
  <c r="AT47" i="5"/>
  <c r="AT46" i="5"/>
  <c r="AT45" i="5"/>
  <c r="AT44" i="5"/>
  <c r="AT43" i="5"/>
  <c r="AT42" i="5"/>
  <c r="AT41" i="5"/>
  <c r="AT40" i="5"/>
  <c r="AT39" i="5"/>
  <c r="AT38" i="5"/>
  <c r="AT37" i="5"/>
  <c r="AT36" i="5"/>
  <c r="AT35" i="5"/>
  <c r="AT34" i="5"/>
  <c r="AT33" i="5"/>
  <c r="AT31" i="5"/>
  <c r="AT30" i="5"/>
  <c r="AT29" i="5"/>
  <c r="AT28" i="5"/>
  <c r="AT27" i="5"/>
  <c r="AT26" i="5"/>
  <c r="AT25" i="5"/>
  <c r="AT24" i="5"/>
  <c r="AU14" i="5"/>
  <c r="AU534" i="5"/>
  <c r="AU533" i="5"/>
  <c r="AU532" i="5"/>
  <c r="AU531" i="5"/>
  <c r="AU530" i="5"/>
  <c r="AU529" i="5"/>
  <c r="AU528" i="5"/>
  <c r="AU527" i="5"/>
  <c r="AU526" i="5"/>
  <c r="AU525" i="5"/>
  <c r="AU524" i="5"/>
  <c r="AU523" i="5"/>
  <c r="AU522" i="5"/>
  <c r="AU521" i="5"/>
  <c r="AU520" i="5"/>
  <c r="AU519" i="5"/>
  <c r="AU518" i="5"/>
  <c r="AU517" i="5"/>
  <c r="AU516" i="5"/>
  <c r="AU515" i="5"/>
  <c r="AU514" i="5"/>
  <c r="AU513" i="5"/>
  <c r="AU512" i="5"/>
  <c r="AU511" i="5"/>
  <c r="AU510" i="5"/>
  <c r="AU509" i="5"/>
  <c r="AU508" i="5"/>
  <c r="AU507" i="5"/>
  <c r="AU506" i="5"/>
  <c r="AU505" i="5"/>
  <c r="AU504" i="5"/>
  <c r="AU503" i="5"/>
  <c r="AU502" i="5"/>
  <c r="AU501" i="5"/>
  <c r="AU500" i="5"/>
  <c r="AU499" i="5"/>
  <c r="AU498" i="5"/>
  <c r="AU497" i="5"/>
  <c r="AU496" i="5"/>
  <c r="AU495" i="5"/>
  <c r="AU494" i="5"/>
  <c r="AU493" i="5"/>
  <c r="AU492" i="5"/>
  <c r="AU491" i="5"/>
  <c r="AU490" i="5"/>
  <c r="AU489" i="5"/>
  <c r="AU488" i="5"/>
  <c r="AU487" i="5"/>
  <c r="AU486" i="5"/>
  <c r="AU485" i="5"/>
  <c r="AU484" i="5"/>
  <c r="AU483" i="5"/>
  <c r="AU482" i="5"/>
  <c r="AU481" i="5"/>
  <c r="AU480" i="5"/>
  <c r="AU479" i="5"/>
  <c r="AU478" i="5"/>
  <c r="AU477" i="5"/>
  <c r="AU476" i="5"/>
  <c r="AU475" i="5"/>
  <c r="AU474" i="5"/>
  <c r="AU473" i="5"/>
  <c r="AU472" i="5"/>
  <c r="AU471" i="5"/>
  <c r="AU470" i="5"/>
  <c r="AU469" i="5"/>
  <c r="AU468" i="5"/>
  <c r="AU467" i="5"/>
  <c r="AU466" i="5"/>
  <c r="AU465" i="5"/>
  <c r="AU464" i="5"/>
  <c r="AU463" i="5"/>
  <c r="AU462" i="5"/>
  <c r="AU461" i="5"/>
  <c r="AU460" i="5"/>
  <c r="AU459" i="5"/>
  <c r="AU458" i="5"/>
  <c r="AU457" i="5"/>
  <c r="AU456" i="5"/>
  <c r="AU455" i="5"/>
  <c r="AU454" i="5"/>
  <c r="AU453" i="5"/>
  <c r="AU452" i="5"/>
  <c r="AU451" i="5"/>
  <c r="AU450" i="5"/>
  <c r="AU449" i="5"/>
  <c r="AU448" i="5"/>
  <c r="AU447" i="5"/>
  <c r="AU446" i="5"/>
  <c r="AU445" i="5"/>
  <c r="AU444" i="5"/>
  <c r="AU443" i="5"/>
  <c r="AU442" i="5"/>
  <c r="AU441" i="5"/>
  <c r="AU440" i="5"/>
  <c r="AU439" i="5"/>
  <c r="AU438" i="5"/>
  <c r="AU437" i="5"/>
  <c r="AU436" i="5"/>
  <c r="AU435" i="5"/>
  <c r="AU434" i="5"/>
  <c r="AU433" i="5"/>
  <c r="AU432" i="5"/>
  <c r="AU431" i="5"/>
  <c r="AU430" i="5"/>
  <c r="AU429" i="5"/>
  <c r="AU428" i="5"/>
  <c r="AU427" i="5"/>
  <c r="AU426" i="5"/>
  <c r="AU425" i="5"/>
  <c r="AU424" i="5"/>
  <c r="AU423" i="5"/>
  <c r="AU422" i="5"/>
  <c r="AU421" i="5"/>
  <c r="AU420" i="5"/>
  <c r="AU419" i="5"/>
  <c r="AU418" i="5"/>
  <c r="AU417" i="5"/>
  <c r="AU416" i="5"/>
  <c r="AU415" i="5"/>
  <c r="AU414" i="5"/>
  <c r="AU413" i="5"/>
  <c r="AU412" i="5"/>
  <c r="AU411" i="5"/>
  <c r="AU410" i="5"/>
  <c r="AU409" i="5"/>
  <c r="AU408" i="5"/>
  <c r="AU407" i="5"/>
  <c r="AU406" i="5"/>
  <c r="AU405" i="5"/>
  <c r="AU404" i="5"/>
  <c r="AU403" i="5"/>
  <c r="AU402" i="5"/>
  <c r="AU401" i="5"/>
  <c r="AU400" i="5"/>
  <c r="AU399" i="5"/>
  <c r="AU398" i="5"/>
  <c r="AU397" i="5"/>
  <c r="AU396" i="5"/>
  <c r="AU395" i="5"/>
  <c r="AU394" i="5"/>
  <c r="AU393" i="5"/>
  <c r="AU392" i="5"/>
  <c r="AU391" i="5"/>
  <c r="AU390" i="5"/>
  <c r="AU389" i="5"/>
  <c r="AU388" i="5"/>
  <c r="AU387" i="5"/>
  <c r="AU386" i="5"/>
  <c r="AU385" i="5"/>
  <c r="AU384" i="5"/>
  <c r="AU383" i="5"/>
  <c r="AU382" i="5"/>
  <c r="AU381" i="5"/>
  <c r="AU380" i="5"/>
  <c r="AU379" i="5"/>
  <c r="AU378" i="5"/>
  <c r="AU377" i="5"/>
  <c r="AU376" i="5"/>
  <c r="AU375" i="5"/>
  <c r="AU374" i="5"/>
  <c r="AU373" i="5"/>
  <c r="AU372" i="5"/>
  <c r="AU371" i="5"/>
  <c r="AU370" i="5"/>
  <c r="AU369" i="5"/>
  <c r="AU368" i="5"/>
  <c r="AU367" i="5"/>
  <c r="AU366" i="5"/>
  <c r="AU365" i="5"/>
  <c r="AU364" i="5"/>
  <c r="AU363" i="5"/>
  <c r="AU362" i="5"/>
  <c r="AU361" i="5"/>
  <c r="AU360" i="5"/>
  <c r="AU359" i="5"/>
  <c r="AU358" i="5"/>
  <c r="AU346" i="5"/>
  <c r="AU345" i="5"/>
  <c r="AU344" i="5"/>
  <c r="AU343" i="5"/>
  <c r="AU342" i="5"/>
  <c r="AU341" i="5"/>
  <c r="AU340" i="5"/>
  <c r="AU339" i="5"/>
  <c r="AU338" i="5"/>
  <c r="AU337" i="5"/>
  <c r="AU336" i="5"/>
  <c r="AU335" i="5"/>
  <c r="AU334" i="5"/>
  <c r="AU333" i="5"/>
  <c r="AU332" i="5"/>
  <c r="AU331" i="5"/>
  <c r="AU330" i="5"/>
  <c r="AU329" i="5"/>
  <c r="AU328" i="5"/>
  <c r="AU327" i="5"/>
  <c r="AU326" i="5"/>
  <c r="AU325" i="5"/>
  <c r="AU324" i="5"/>
  <c r="AU323" i="5"/>
  <c r="AU322" i="5"/>
  <c r="AU321" i="5"/>
  <c r="AU320" i="5"/>
  <c r="AU319" i="5"/>
  <c r="AU318" i="5"/>
  <c r="AU317" i="5"/>
  <c r="AU316" i="5"/>
  <c r="AU315" i="5"/>
  <c r="AU314" i="5"/>
  <c r="AU313" i="5"/>
  <c r="AU312" i="5"/>
  <c r="AU311" i="5"/>
  <c r="AU310" i="5"/>
  <c r="AU309" i="5"/>
  <c r="AU308" i="5"/>
  <c r="AU307" i="5"/>
  <c r="AU306" i="5"/>
  <c r="AU305" i="5"/>
  <c r="AU304" i="5"/>
  <c r="AU303" i="5"/>
  <c r="AU302" i="5"/>
  <c r="AU301" i="5"/>
  <c r="AU300" i="5"/>
  <c r="AU299" i="5"/>
  <c r="AU298" i="5"/>
  <c r="AU297" i="5"/>
  <c r="AU296" i="5"/>
  <c r="AU295" i="5"/>
  <c r="AU294" i="5"/>
  <c r="AU293" i="5"/>
  <c r="AU292" i="5"/>
  <c r="AU291" i="5"/>
  <c r="AU290" i="5"/>
  <c r="AU289" i="5"/>
  <c r="AU288" i="5"/>
  <c r="AU287" i="5"/>
  <c r="AU286" i="5"/>
  <c r="AU285" i="5"/>
  <c r="AU284" i="5"/>
  <c r="AU283" i="5"/>
  <c r="AU282" i="5"/>
  <c r="AU281" i="5"/>
  <c r="AU280" i="5"/>
  <c r="AU279" i="5"/>
  <c r="AU278" i="5"/>
  <c r="AU277" i="5"/>
  <c r="AU276" i="5"/>
  <c r="AU275" i="5"/>
  <c r="AU274" i="5"/>
  <c r="AU273" i="5"/>
  <c r="AU272" i="5"/>
  <c r="AU271" i="5"/>
  <c r="AU270" i="5"/>
  <c r="AU269" i="5"/>
  <c r="AU268" i="5"/>
  <c r="AU267" i="5"/>
  <c r="AU266" i="5"/>
  <c r="AU265" i="5"/>
  <c r="AU264" i="5"/>
  <c r="AU263" i="5"/>
  <c r="AU262" i="5"/>
  <c r="AU261" i="5"/>
  <c r="AU260" i="5"/>
  <c r="AU259" i="5"/>
  <c r="AU258" i="5"/>
  <c r="AU257" i="5"/>
  <c r="AU256" i="5"/>
  <c r="AU255" i="5"/>
  <c r="AU254" i="5"/>
  <c r="AU253" i="5"/>
  <c r="AU252" i="5"/>
  <c r="AU251" i="5"/>
  <c r="AU250" i="5"/>
  <c r="AU249" i="5"/>
  <c r="AU248" i="5"/>
  <c r="AU247" i="5"/>
  <c r="AU246" i="5"/>
  <c r="AU245" i="5"/>
  <c r="AU244" i="5"/>
  <c r="AU243" i="5"/>
  <c r="AU242" i="5"/>
  <c r="AU241" i="5"/>
  <c r="AU240" i="5"/>
  <c r="AU239" i="5"/>
  <c r="AU238" i="5"/>
  <c r="AU237" i="5"/>
  <c r="AU236" i="5"/>
  <c r="AU235" i="5"/>
  <c r="AU234" i="5"/>
  <c r="AU233" i="5"/>
  <c r="AU232" i="5"/>
  <c r="AU231" i="5"/>
  <c r="AU230" i="5"/>
  <c r="AU229" i="5"/>
  <c r="AU228" i="5"/>
  <c r="AU227" i="5"/>
  <c r="AU226" i="5"/>
  <c r="AU225" i="5"/>
  <c r="AU224" i="5"/>
  <c r="AU223" i="5"/>
  <c r="AU222" i="5"/>
  <c r="AU221" i="5"/>
  <c r="AU220" i="5"/>
  <c r="AU219" i="5"/>
  <c r="AU218" i="5"/>
  <c r="AU217" i="5"/>
  <c r="AU216" i="5"/>
  <c r="AU215" i="5"/>
  <c r="AU214" i="5"/>
  <c r="AU213" i="5"/>
  <c r="AU212" i="5"/>
  <c r="AU211" i="5"/>
  <c r="AU210" i="5"/>
  <c r="AU209" i="5"/>
  <c r="AU208" i="5"/>
  <c r="AU207" i="5"/>
  <c r="AU206" i="5"/>
  <c r="AU205" i="5"/>
  <c r="AU204" i="5"/>
  <c r="AU203" i="5"/>
  <c r="AU202" i="5"/>
  <c r="AU201" i="5"/>
  <c r="AU200" i="5"/>
  <c r="AU199" i="5"/>
  <c r="AU198" i="5"/>
  <c r="AU197" i="5"/>
  <c r="AU196" i="5"/>
  <c r="AU195" i="5"/>
  <c r="AU194" i="5"/>
  <c r="AU193" i="5"/>
  <c r="AU192" i="5"/>
  <c r="AU191" i="5"/>
  <c r="AU190" i="5"/>
  <c r="AU189" i="5"/>
  <c r="AU188" i="5"/>
  <c r="AU187" i="5"/>
  <c r="AU186" i="5"/>
  <c r="AU185" i="5"/>
  <c r="AU184" i="5"/>
  <c r="AU183" i="5"/>
  <c r="AU182" i="5"/>
  <c r="AU181" i="5"/>
  <c r="AU180" i="5"/>
  <c r="AU179" i="5"/>
  <c r="AU178" i="5"/>
  <c r="AU177" i="5"/>
  <c r="AU176" i="5"/>
  <c r="AU175" i="5"/>
  <c r="AU174" i="5"/>
  <c r="AU173" i="5"/>
  <c r="AU172" i="5"/>
  <c r="AU171" i="5"/>
  <c r="AU170" i="5"/>
  <c r="AU169" i="5"/>
  <c r="AU168" i="5"/>
  <c r="AU167" i="5"/>
  <c r="AU166" i="5"/>
  <c r="AU165" i="5"/>
  <c r="AU164" i="5"/>
  <c r="AU163" i="5"/>
  <c r="AU162" i="5"/>
  <c r="AU161" i="5"/>
  <c r="AU160" i="5"/>
  <c r="AU159" i="5"/>
  <c r="AU158" i="5"/>
  <c r="AU157" i="5"/>
  <c r="AU156" i="5"/>
  <c r="AU155" i="5"/>
  <c r="AU154" i="5"/>
  <c r="AU153" i="5"/>
  <c r="AU152" i="5"/>
  <c r="AU151" i="5"/>
  <c r="AU150" i="5"/>
  <c r="AU149" i="5"/>
  <c r="AU148" i="5"/>
  <c r="AU147" i="5"/>
  <c r="AU146" i="5"/>
  <c r="AU145" i="5"/>
  <c r="AU144" i="5"/>
  <c r="AU143" i="5"/>
  <c r="AU142" i="5"/>
  <c r="AU141" i="5"/>
  <c r="AU140" i="5"/>
  <c r="AU139" i="5"/>
  <c r="AU138" i="5"/>
  <c r="AU137" i="5"/>
  <c r="AU136" i="5"/>
  <c r="AU135" i="5"/>
  <c r="AU134" i="5"/>
  <c r="AU133" i="5"/>
  <c r="AU132" i="5"/>
  <c r="AU131" i="5"/>
  <c r="AU130" i="5"/>
  <c r="AU129" i="5"/>
  <c r="AU128" i="5"/>
  <c r="AU127" i="5"/>
  <c r="AU126" i="5"/>
  <c r="AU125" i="5"/>
  <c r="AU124" i="5"/>
  <c r="AU123" i="5"/>
  <c r="AU122" i="5"/>
  <c r="AU121" i="5"/>
  <c r="AU120" i="5"/>
  <c r="AU119" i="5"/>
  <c r="AU118" i="5"/>
  <c r="AU117" i="5"/>
  <c r="AU116" i="5"/>
  <c r="AU115" i="5"/>
  <c r="AU114" i="5"/>
  <c r="AU113" i="5"/>
  <c r="AU112" i="5"/>
  <c r="AU111" i="5"/>
  <c r="AU110" i="5"/>
  <c r="AU109" i="5"/>
  <c r="AU108" i="5"/>
  <c r="AU107" i="5"/>
  <c r="AU106" i="5"/>
  <c r="AU105" i="5"/>
  <c r="AU104" i="5"/>
  <c r="AU103" i="5"/>
  <c r="AU102" i="5"/>
  <c r="AU101" i="5"/>
  <c r="AU100" i="5"/>
  <c r="AU99" i="5"/>
  <c r="AU98" i="5"/>
  <c r="AU97" i="5"/>
  <c r="AU96" i="5"/>
  <c r="AU95" i="5"/>
  <c r="AU94" i="5"/>
  <c r="AU93" i="5"/>
  <c r="AU92" i="5"/>
  <c r="AU91" i="5"/>
  <c r="AU90" i="5"/>
  <c r="AU89" i="5"/>
  <c r="AU88" i="5"/>
  <c r="AU87" i="5"/>
  <c r="AU86" i="5"/>
  <c r="AU85" i="5"/>
  <c r="AU84" i="5"/>
  <c r="AU83" i="5"/>
  <c r="AU82" i="5"/>
  <c r="AU81" i="5"/>
  <c r="AU80" i="5"/>
  <c r="AU79" i="5"/>
  <c r="AU78" i="5"/>
  <c r="AU77" i="5"/>
  <c r="AU76" i="5"/>
  <c r="AU75" i="5"/>
  <c r="AU74" i="5"/>
  <c r="AU73" i="5"/>
  <c r="AU72" i="5"/>
  <c r="AU71" i="5"/>
  <c r="AU70" i="5"/>
  <c r="AU69" i="5"/>
  <c r="AU68" i="5"/>
  <c r="AU67" i="5"/>
  <c r="AU66" i="5"/>
  <c r="AU65" i="5"/>
  <c r="AU64" i="5"/>
  <c r="AU63" i="5"/>
  <c r="AU62" i="5"/>
  <c r="AU61" i="5"/>
  <c r="AU60" i="5"/>
  <c r="AU59" i="5"/>
  <c r="AU58" i="5"/>
  <c r="AU57" i="5"/>
  <c r="AU56" i="5"/>
  <c r="AU55" i="5"/>
  <c r="AU54" i="5"/>
  <c r="AU53" i="5"/>
  <c r="AU52" i="5"/>
  <c r="AU51" i="5"/>
  <c r="AU50" i="5"/>
  <c r="AU49" i="5"/>
  <c r="AU48" i="5"/>
  <c r="AU47" i="5"/>
  <c r="AU46" i="5"/>
  <c r="AU45" i="5"/>
  <c r="AU44" i="5"/>
  <c r="AU43" i="5"/>
  <c r="AU42" i="5"/>
  <c r="AU41" i="5"/>
  <c r="AU40" i="5"/>
  <c r="AU39" i="5"/>
  <c r="AU38" i="5"/>
  <c r="AU37" i="5"/>
  <c r="AU36" i="5"/>
  <c r="AU35" i="5"/>
  <c r="AU34" i="5"/>
  <c r="AU33" i="5"/>
  <c r="AU31" i="5"/>
  <c r="AU30" i="5"/>
  <c r="AU29" i="5"/>
  <c r="AU28" i="5"/>
  <c r="AU27" i="5"/>
  <c r="AU26" i="5"/>
  <c r="AU25" i="5"/>
  <c r="AU24" i="5"/>
  <c r="AN26" i="5" l="1"/>
  <c r="AN27" i="5"/>
  <c r="V328" i="5"/>
  <c r="AL328" i="5" s="1"/>
  <c r="V329" i="5"/>
  <c r="AL329" i="5" s="1"/>
  <c r="AN28" i="5"/>
  <c r="AN29" i="5"/>
  <c r="V330" i="5"/>
  <c r="AL330" i="5" s="1"/>
  <c r="V331" i="5"/>
  <c r="AL331" i="5" s="1"/>
  <c r="U358" i="5" l="1"/>
  <c r="U537" i="5" s="1"/>
  <c r="T358" i="5"/>
  <c r="S358" i="5"/>
  <c r="R358" i="5"/>
  <c r="Q358" i="5"/>
  <c r="Q537" i="5" s="1"/>
  <c r="AN534" i="5"/>
  <c r="V535" i="5"/>
  <c r="AL535" i="5" s="1"/>
  <c r="AN533" i="5"/>
  <c r="V534" i="5"/>
  <c r="AL534" i="5" s="1"/>
  <c r="AN532" i="5"/>
  <c r="V533" i="5"/>
  <c r="AL533" i="5" s="1"/>
  <c r="AN531" i="5"/>
  <c r="V532" i="5"/>
  <c r="AL532" i="5" s="1"/>
  <c r="AN530" i="5"/>
  <c r="V531" i="5"/>
  <c r="AL531" i="5" s="1"/>
  <c r="AN529" i="5"/>
  <c r="V530" i="5"/>
  <c r="AL530" i="5" s="1"/>
  <c r="AN528" i="5"/>
  <c r="V529" i="5"/>
  <c r="AL529" i="5" s="1"/>
  <c r="AN527" i="5"/>
  <c r="V528" i="5"/>
  <c r="AL528" i="5" s="1"/>
  <c r="AN526" i="5"/>
  <c r="V527" i="5"/>
  <c r="AL527" i="5" s="1"/>
  <c r="AN525" i="5"/>
  <c r="V526" i="5"/>
  <c r="AL526" i="5" s="1"/>
  <c r="AN524" i="5"/>
  <c r="V525" i="5"/>
  <c r="AL525" i="5" s="1"/>
  <c r="AN523" i="5"/>
  <c r="V524" i="5"/>
  <c r="AL524" i="5" s="1"/>
  <c r="AN522" i="5"/>
  <c r="V523" i="5"/>
  <c r="AL523" i="5" s="1"/>
  <c r="AN521" i="5"/>
  <c r="V522" i="5"/>
  <c r="AL522" i="5" s="1"/>
  <c r="AN520" i="5"/>
  <c r="V521" i="5"/>
  <c r="AL521" i="5" s="1"/>
  <c r="AN519" i="5"/>
  <c r="V520" i="5"/>
  <c r="AL520" i="5" s="1"/>
  <c r="AN518" i="5"/>
  <c r="V519" i="5"/>
  <c r="AL519" i="5" s="1"/>
  <c r="AN517" i="5"/>
  <c r="V518" i="5"/>
  <c r="AL518" i="5" s="1"/>
  <c r="AN516" i="5"/>
  <c r="V517" i="5"/>
  <c r="AL517" i="5" s="1"/>
  <c r="AN515" i="5"/>
  <c r="V516" i="5"/>
  <c r="AL516" i="5" s="1"/>
  <c r="AN514" i="5"/>
  <c r="V515" i="5"/>
  <c r="AL515" i="5" s="1"/>
  <c r="AN513" i="5"/>
  <c r="V514" i="5"/>
  <c r="AL514" i="5" s="1"/>
  <c r="AN512" i="5"/>
  <c r="V513" i="5"/>
  <c r="AL513" i="5" s="1"/>
  <c r="AN511" i="5"/>
  <c r="V512" i="5"/>
  <c r="AL512" i="5" s="1"/>
  <c r="AN510" i="5"/>
  <c r="V511" i="5"/>
  <c r="AL511" i="5" s="1"/>
  <c r="AN509" i="5"/>
  <c r="V510" i="5"/>
  <c r="AL510" i="5" s="1"/>
  <c r="AN508" i="5"/>
  <c r="V509" i="5"/>
  <c r="AL509" i="5" s="1"/>
  <c r="AN507" i="5"/>
  <c r="V508" i="5"/>
  <c r="AL508" i="5" s="1"/>
  <c r="AN506" i="5"/>
  <c r="V507" i="5"/>
  <c r="AL507" i="5" s="1"/>
  <c r="AN505" i="5"/>
  <c r="V506" i="5"/>
  <c r="AL506" i="5" s="1"/>
  <c r="AN504" i="5"/>
  <c r="V505" i="5"/>
  <c r="AL505" i="5" s="1"/>
  <c r="AN503" i="5"/>
  <c r="V504" i="5"/>
  <c r="AL504" i="5" s="1"/>
  <c r="AN502" i="5"/>
  <c r="V503" i="5"/>
  <c r="AL503" i="5" s="1"/>
  <c r="AN501" i="5"/>
  <c r="V502" i="5"/>
  <c r="AL502" i="5" s="1"/>
  <c r="AN500" i="5"/>
  <c r="V501" i="5"/>
  <c r="AL501" i="5" s="1"/>
  <c r="AN499" i="5"/>
  <c r="V500" i="5"/>
  <c r="AL500" i="5" s="1"/>
  <c r="AN498" i="5"/>
  <c r="V499" i="5"/>
  <c r="AL499" i="5" s="1"/>
  <c r="AN497" i="5"/>
  <c r="V498" i="5"/>
  <c r="AL498" i="5" s="1"/>
  <c r="AN496" i="5"/>
  <c r="V497" i="5"/>
  <c r="AL497" i="5" s="1"/>
  <c r="AN495" i="5"/>
  <c r="V496" i="5"/>
  <c r="AL496" i="5" s="1"/>
  <c r="AN494" i="5"/>
  <c r="V495" i="5"/>
  <c r="AL495" i="5" s="1"/>
  <c r="AN493" i="5"/>
  <c r="V494" i="5"/>
  <c r="AL494" i="5" s="1"/>
  <c r="AN492" i="5"/>
  <c r="V493" i="5"/>
  <c r="AL493" i="5" s="1"/>
  <c r="AN491" i="5"/>
  <c r="V492" i="5"/>
  <c r="AL492" i="5" s="1"/>
  <c r="AN490" i="5"/>
  <c r="V491" i="5"/>
  <c r="AL491" i="5" s="1"/>
  <c r="AN489" i="5"/>
  <c r="V490" i="5"/>
  <c r="AL490" i="5" s="1"/>
  <c r="AN488" i="5"/>
  <c r="V489" i="5"/>
  <c r="AL489" i="5" s="1"/>
  <c r="AN487" i="5"/>
  <c r="V488" i="5"/>
  <c r="AL488" i="5" s="1"/>
  <c r="AN486" i="5"/>
  <c r="V487" i="5"/>
  <c r="AL487" i="5" s="1"/>
  <c r="AN485" i="5"/>
  <c r="V486" i="5"/>
  <c r="AL486" i="5" s="1"/>
  <c r="AN484" i="5"/>
  <c r="V485" i="5"/>
  <c r="AL485" i="5" s="1"/>
  <c r="AN483" i="5"/>
  <c r="V484" i="5"/>
  <c r="AL484" i="5" s="1"/>
  <c r="AN482" i="5"/>
  <c r="V483" i="5"/>
  <c r="AL483" i="5" s="1"/>
  <c r="AN481" i="5"/>
  <c r="V482" i="5"/>
  <c r="AL482" i="5" s="1"/>
  <c r="AN480" i="5"/>
  <c r="V481" i="5"/>
  <c r="AL481" i="5" s="1"/>
  <c r="AN479" i="5"/>
  <c r="V480" i="5"/>
  <c r="AL480" i="5" s="1"/>
  <c r="AN478" i="5"/>
  <c r="V479" i="5"/>
  <c r="AL479" i="5" s="1"/>
  <c r="AN477" i="5"/>
  <c r="V478" i="5"/>
  <c r="AL478" i="5" s="1"/>
  <c r="AN476" i="5"/>
  <c r="V477" i="5"/>
  <c r="AL477" i="5" s="1"/>
  <c r="AN475" i="5"/>
  <c r="V476" i="5"/>
  <c r="AL476" i="5" s="1"/>
  <c r="AN474" i="5"/>
  <c r="V475" i="5"/>
  <c r="AL475" i="5" s="1"/>
  <c r="AN473" i="5"/>
  <c r="V474" i="5"/>
  <c r="AL474" i="5" s="1"/>
  <c r="AN472" i="5"/>
  <c r="V473" i="5"/>
  <c r="AL473" i="5" s="1"/>
  <c r="AN471" i="5"/>
  <c r="V472" i="5"/>
  <c r="AL472" i="5" s="1"/>
  <c r="AN470" i="5"/>
  <c r="V471" i="5"/>
  <c r="AL471" i="5" s="1"/>
  <c r="AN469" i="5"/>
  <c r="V470" i="5"/>
  <c r="AL470" i="5" s="1"/>
  <c r="AN468" i="5"/>
  <c r="V469" i="5"/>
  <c r="AL469" i="5" s="1"/>
  <c r="AN467" i="5"/>
  <c r="V468" i="5"/>
  <c r="AL468" i="5" s="1"/>
  <c r="AN466" i="5"/>
  <c r="V467" i="5"/>
  <c r="AL467" i="5" s="1"/>
  <c r="AN465" i="5"/>
  <c r="V466" i="5"/>
  <c r="AL466" i="5" s="1"/>
  <c r="AN464" i="5"/>
  <c r="V465" i="5"/>
  <c r="AL465" i="5" s="1"/>
  <c r="AN463" i="5"/>
  <c r="V464" i="5"/>
  <c r="AL464" i="5" s="1"/>
  <c r="AN462" i="5"/>
  <c r="V463" i="5"/>
  <c r="AL463" i="5" s="1"/>
  <c r="AN461" i="5"/>
  <c r="V462" i="5"/>
  <c r="AL462" i="5" s="1"/>
  <c r="AN460" i="5"/>
  <c r="V461" i="5"/>
  <c r="AL461" i="5" s="1"/>
  <c r="AN459" i="5"/>
  <c r="V460" i="5"/>
  <c r="AL460" i="5" s="1"/>
  <c r="AN458" i="5"/>
  <c r="V459" i="5"/>
  <c r="AL459" i="5" s="1"/>
  <c r="AN457" i="5"/>
  <c r="V458" i="5"/>
  <c r="AL458" i="5" s="1"/>
  <c r="AN456" i="5"/>
  <c r="V457" i="5"/>
  <c r="AL457" i="5" s="1"/>
  <c r="AN455" i="5"/>
  <c r="V456" i="5"/>
  <c r="AL456" i="5" s="1"/>
  <c r="AN454" i="5"/>
  <c r="V455" i="5"/>
  <c r="AL455" i="5" s="1"/>
  <c r="AN453" i="5"/>
  <c r="V454" i="5"/>
  <c r="AL454" i="5" s="1"/>
  <c r="AN452" i="5"/>
  <c r="V453" i="5"/>
  <c r="AL453" i="5" s="1"/>
  <c r="AN451" i="5"/>
  <c r="V452" i="5"/>
  <c r="AL452" i="5" s="1"/>
  <c r="AN450" i="5"/>
  <c r="V451" i="5"/>
  <c r="AL451" i="5" s="1"/>
  <c r="AN449" i="5"/>
  <c r="V450" i="5"/>
  <c r="AL450" i="5" s="1"/>
  <c r="AN448" i="5"/>
  <c r="V449" i="5"/>
  <c r="AL449" i="5" s="1"/>
  <c r="AN447" i="5"/>
  <c r="V448" i="5"/>
  <c r="AL448" i="5" s="1"/>
  <c r="AN446" i="5"/>
  <c r="V447" i="5"/>
  <c r="AL447" i="5" s="1"/>
  <c r="AN445" i="5"/>
  <c r="V446" i="5"/>
  <c r="AL446" i="5" s="1"/>
  <c r="AN444" i="5"/>
  <c r="V445" i="5"/>
  <c r="AL445" i="5" s="1"/>
  <c r="AN443" i="5"/>
  <c r="V444" i="5"/>
  <c r="AL444" i="5" s="1"/>
  <c r="AN442" i="5"/>
  <c r="V443" i="5"/>
  <c r="AL443" i="5" s="1"/>
  <c r="AN441" i="5"/>
  <c r="V442" i="5"/>
  <c r="AL442" i="5" s="1"/>
  <c r="AN440" i="5"/>
  <c r="V441" i="5"/>
  <c r="AL441" i="5" s="1"/>
  <c r="AN439" i="5"/>
  <c r="V440" i="5"/>
  <c r="AL440" i="5" s="1"/>
  <c r="AN438" i="5"/>
  <c r="V439" i="5"/>
  <c r="AL439" i="5" s="1"/>
  <c r="AN437" i="5"/>
  <c r="V438" i="5"/>
  <c r="AL438" i="5" s="1"/>
  <c r="AN436" i="5"/>
  <c r="V437" i="5"/>
  <c r="AL437" i="5" s="1"/>
  <c r="AN435" i="5"/>
  <c r="V436" i="5"/>
  <c r="AL436" i="5" s="1"/>
  <c r="AN434" i="5"/>
  <c r="V435" i="5"/>
  <c r="AL435" i="5" s="1"/>
  <c r="AN433" i="5"/>
  <c r="V434" i="5"/>
  <c r="AL434" i="5" s="1"/>
  <c r="AN432" i="5"/>
  <c r="V433" i="5"/>
  <c r="AL433" i="5" s="1"/>
  <c r="AN431" i="5"/>
  <c r="V432" i="5"/>
  <c r="AL432" i="5" s="1"/>
  <c r="AN430" i="5"/>
  <c r="V431" i="5"/>
  <c r="AL431" i="5" s="1"/>
  <c r="AN429" i="5"/>
  <c r="V430" i="5"/>
  <c r="AL430" i="5" s="1"/>
  <c r="AN428" i="5"/>
  <c r="V429" i="5"/>
  <c r="AL429" i="5" s="1"/>
  <c r="AN427" i="5"/>
  <c r="V428" i="5"/>
  <c r="AL428" i="5" s="1"/>
  <c r="AN426" i="5"/>
  <c r="V427" i="5"/>
  <c r="AL427" i="5" s="1"/>
  <c r="AN425" i="5"/>
  <c r="V426" i="5"/>
  <c r="AL426" i="5" s="1"/>
  <c r="AN424" i="5"/>
  <c r="V425" i="5"/>
  <c r="AL425" i="5" s="1"/>
  <c r="AN423" i="5"/>
  <c r="V424" i="5"/>
  <c r="AL424" i="5" s="1"/>
  <c r="AN422" i="5"/>
  <c r="V423" i="5"/>
  <c r="AL423" i="5" s="1"/>
  <c r="AN421" i="5"/>
  <c r="V422" i="5"/>
  <c r="AL422" i="5" s="1"/>
  <c r="AN420" i="5"/>
  <c r="V421" i="5"/>
  <c r="AL421" i="5" s="1"/>
  <c r="AN419" i="5"/>
  <c r="V420" i="5"/>
  <c r="AL420" i="5" s="1"/>
  <c r="AN418" i="5"/>
  <c r="V419" i="5"/>
  <c r="AL419" i="5" s="1"/>
  <c r="AN417" i="5"/>
  <c r="V418" i="5"/>
  <c r="AL418" i="5" s="1"/>
  <c r="AN416" i="5"/>
  <c r="V417" i="5"/>
  <c r="AL417" i="5" s="1"/>
  <c r="AN415" i="5"/>
  <c r="V416" i="5"/>
  <c r="AL416" i="5" s="1"/>
  <c r="AN414" i="5"/>
  <c r="V415" i="5"/>
  <c r="AL415" i="5" s="1"/>
  <c r="AN413" i="5"/>
  <c r="V414" i="5"/>
  <c r="AL414" i="5" s="1"/>
  <c r="AN412" i="5"/>
  <c r="V413" i="5"/>
  <c r="AL413" i="5" s="1"/>
  <c r="AN411" i="5"/>
  <c r="V412" i="5"/>
  <c r="AL412" i="5" s="1"/>
  <c r="AN410" i="5"/>
  <c r="V411" i="5"/>
  <c r="AL411" i="5" s="1"/>
  <c r="AN409" i="5"/>
  <c r="V410" i="5"/>
  <c r="AL410" i="5" s="1"/>
  <c r="AN408" i="5"/>
  <c r="V409" i="5"/>
  <c r="AL409" i="5" s="1"/>
  <c r="AN407" i="5"/>
  <c r="V408" i="5"/>
  <c r="AL408" i="5" s="1"/>
  <c r="AN406" i="5"/>
  <c r="V407" i="5"/>
  <c r="AL407" i="5" s="1"/>
  <c r="AN405" i="5"/>
  <c r="V406" i="5"/>
  <c r="AL406" i="5" s="1"/>
  <c r="AN404" i="5"/>
  <c r="V405" i="5"/>
  <c r="AL405" i="5" s="1"/>
  <c r="AN403" i="5"/>
  <c r="V404" i="5"/>
  <c r="AL404" i="5" s="1"/>
  <c r="AN402" i="5"/>
  <c r="V403" i="5"/>
  <c r="AL403" i="5" s="1"/>
  <c r="AN401" i="5"/>
  <c r="V402" i="5"/>
  <c r="AL402" i="5" s="1"/>
  <c r="AN400" i="5"/>
  <c r="V401" i="5"/>
  <c r="AL401" i="5" s="1"/>
  <c r="AN399" i="5"/>
  <c r="V400" i="5"/>
  <c r="AL400" i="5" s="1"/>
  <c r="AN398" i="5"/>
  <c r="V399" i="5"/>
  <c r="AL399" i="5" s="1"/>
  <c r="AN397" i="5"/>
  <c r="V398" i="5"/>
  <c r="AL398" i="5" s="1"/>
  <c r="AN396" i="5"/>
  <c r="V397" i="5"/>
  <c r="AL397" i="5" s="1"/>
  <c r="AN395" i="5"/>
  <c r="V396" i="5"/>
  <c r="AL396" i="5" s="1"/>
  <c r="AN394" i="5"/>
  <c r="V395" i="5"/>
  <c r="AL395" i="5" s="1"/>
  <c r="AN393" i="5"/>
  <c r="V394" i="5"/>
  <c r="AL394" i="5" s="1"/>
  <c r="AN392" i="5"/>
  <c r="V393" i="5"/>
  <c r="AL393" i="5" s="1"/>
  <c r="AN391" i="5"/>
  <c r="V392" i="5"/>
  <c r="AL392" i="5" s="1"/>
  <c r="AN390" i="5"/>
  <c r="V391" i="5"/>
  <c r="AL391" i="5" s="1"/>
  <c r="AN389" i="5"/>
  <c r="V390" i="5"/>
  <c r="AL390" i="5" s="1"/>
  <c r="AN388" i="5"/>
  <c r="V389" i="5"/>
  <c r="AL389" i="5" s="1"/>
  <c r="AN387" i="5"/>
  <c r="V388" i="5"/>
  <c r="AL388" i="5" s="1"/>
  <c r="AN386" i="5"/>
  <c r="V387" i="5"/>
  <c r="AL387" i="5" s="1"/>
  <c r="AN385" i="5"/>
  <c r="V386" i="5"/>
  <c r="AL386" i="5" s="1"/>
  <c r="AN384" i="5"/>
  <c r="V385" i="5"/>
  <c r="AL385" i="5" s="1"/>
  <c r="AN383" i="5"/>
  <c r="V384" i="5"/>
  <c r="AL384" i="5" s="1"/>
  <c r="AN382" i="5"/>
  <c r="V383" i="5"/>
  <c r="AL383" i="5" s="1"/>
  <c r="AN381" i="5"/>
  <c r="V382" i="5"/>
  <c r="AL382" i="5" s="1"/>
  <c r="AN380" i="5"/>
  <c r="V381" i="5"/>
  <c r="AL381" i="5" s="1"/>
  <c r="AN379" i="5"/>
  <c r="V380" i="5"/>
  <c r="AL380" i="5" s="1"/>
  <c r="AN378" i="5"/>
  <c r="V379" i="5"/>
  <c r="AL379" i="5" s="1"/>
  <c r="AN377" i="5"/>
  <c r="V378" i="5"/>
  <c r="AL378" i="5" s="1"/>
  <c r="AN376" i="5"/>
  <c r="V377" i="5"/>
  <c r="AL377" i="5" s="1"/>
  <c r="AN375" i="5"/>
  <c r="V376" i="5"/>
  <c r="AL376" i="5" s="1"/>
  <c r="AN374" i="5"/>
  <c r="V375" i="5"/>
  <c r="AL375" i="5" s="1"/>
  <c r="AN373" i="5"/>
  <c r="V374" i="5"/>
  <c r="AL374" i="5" s="1"/>
  <c r="AN372" i="5"/>
  <c r="V373" i="5"/>
  <c r="AL373" i="5" s="1"/>
  <c r="AN371" i="5"/>
  <c r="V372" i="5"/>
  <c r="AL372" i="5" s="1"/>
  <c r="AN370" i="5"/>
  <c r="V371" i="5"/>
  <c r="AL371" i="5" s="1"/>
  <c r="AN369" i="5"/>
  <c r="V370" i="5"/>
  <c r="AL370" i="5" s="1"/>
  <c r="AN368" i="5"/>
  <c r="V369" i="5"/>
  <c r="AL369" i="5" s="1"/>
  <c r="AN367" i="5"/>
  <c r="V368" i="5"/>
  <c r="AL368" i="5" s="1"/>
  <c r="AN366" i="5"/>
  <c r="V367" i="5"/>
  <c r="AL367" i="5" s="1"/>
  <c r="AN365" i="5"/>
  <c r="V366" i="5"/>
  <c r="AL366" i="5" s="1"/>
  <c r="AN364" i="5"/>
  <c r="V365" i="5"/>
  <c r="AL365" i="5" s="1"/>
  <c r="AN363" i="5"/>
  <c r="V364" i="5"/>
  <c r="AL364" i="5" s="1"/>
  <c r="AN362" i="5"/>
  <c r="V363" i="5"/>
  <c r="AL363" i="5" s="1"/>
  <c r="AN361" i="5"/>
  <c r="V362" i="5"/>
  <c r="AL362" i="5" s="1"/>
  <c r="AN360" i="5"/>
  <c r="V361" i="5"/>
  <c r="AL361" i="5" s="1"/>
  <c r="AN359" i="5"/>
  <c r="V360" i="5"/>
  <c r="AL360" i="5" s="1"/>
  <c r="AN358" i="5"/>
  <c r="V359" i="5"/>
  <c r="AL359" i="5" s="1"/>
  <c r="AN346" i="5"/>
  <c r="V292" i="5"/>
  <c r="AL292" i="5" s="1"/>
  <c r="AN345" i="5"/>
  <c r="V291" i="5"/>
  <c r="AL291" i="5" s="1"/>
  <c r="AN344" i="5"/>
  <c r="V290" i="5"/>
  <c r="AL290" i="5" s="1"/>
  <c r="AN343" i="5"/>
  <c r="V289" i="5"/>
  <c r="AL289" i="5" s="1"/>
  <c r="AN342" i="5"/>
  <c r="V288" i="5"/>
  <c r="AL288" i="5" s="1"/>
  <c r="AN341" i="5"/>
  <c r="V287" i="5"/>
  <c r="AL287" i="5" s="1"/>
  <c r="AN340" i="5"/>
  <c r="V286" i="5"/>
  <c r="AL286" i="5" s="1"/>
  <c r="AN339" i="5"/>
  <c r="V285" i="5"/>
  <c r="AL285" i="5" s="1"/>
  <c r="AN338" i="5"/>
  <c r="V284" i="5"/>
  <c r="AL284" i="5" s="1"/>
  <c r="AN337" i="5"/>
  <c r="V283" i="5"/>
  <c r="AL283" i="5" s="1"/>
  <c r="AN336" i="5"/>
  <c r="V282" i="5"/>
  <c r="AL282" i="5" s="1"/>
  <c r="AN335" i="5"/>
  <c r="V280" i="5"/>
  <c r="AL280" i="5" s="1"/>
  <c r="AN334" i="5"/>
  <c r="V279" i="5"/>
  <c r="AL279" i="5" s="1"/>
  <c r="AN333" i="5"/>
  <c r="V278" i="5"/>
  <c r="AL278" i="5" s="1"/>
  <c r="AN332" i="5"/>
  <c r="V273" i="5"/>
  <c r="AL273" i="5" s="1"/>
  <c r="AN331" i="5"/>
  <c r="V272" i="5"/>
  <c r="AL272" i="5" s="1"/>
  <c r="AN330" i="5"/>
  <c r="V271" i="5"/>
  <c r="AL271" i="5" s="1"/>
  <c r="AN329" i="5"/>
  <c r="V270" i="5"/>
  <c r="AL270" i="5" s="1"/>
  <c r="AN328" i="5"/>
  <c r="V267" i="5"/>
  <c r="AL267" i="5" s="1"/>
  <c r="AN327" i="5"/>
  <c r="V266" i="5"/>
  <c r="AL266" i="5" s="1"/>
  <c r="AN326" i="5"/>
  <c r="V264" i="5"/>
  <c r="AL264" i="5" s="1"/>
  <c r="AN325" i="5"/>
  <c r="V263" i="5"/>
  <c r="AL263" i="5" s="1"/>
  <c r="AN324" i="5"/>
  <c r="AN323" i="5"/>
  <c r="AN322" i="5"/>
  <c r="AN321" i="5"/>
  <c r="AN320" i="5"/>
  <c r="AN319" i="5"/>
  <c r="AN318" i="5"/>
  <c r="AN317" i="5"/>
  <c r="AN316" i="5"/>
  <c r="AN315" i="5"/>
  <c r="AN314" i="5"/>
  <c r="AN313" i="5"/>
  <c r="AN312" i="5"/>
  <c r="AN311" i="5"/>
  <c r="AN310" i="5"/>
  <c r="AN309" i="5"/>
  <c r="AN308" i="5"/>
  <c r="AN307" i="5"/>
  <c r="AN306" i="5"/>
  <c r="V353" i="5"/>
  <c r="AL353" i="5" s="1"/>
  <c r="AN305" i="5"/>
  <c r="AN304" i="5"/>
  <c r="V205" i="5"/>
  <c r="AL205" i="5" s="1"/>
  <c r="AN303" i="5"/>
  <c r="AN302" i="5"/>
  <c r="V198" i="5"/>
  <c r="AL198" i="5" s="1"/>
  <c r="AN301" i="5"/>
  <c r="AN300" i="5"/>
  <c r="AN299" i="5"/>
  <c r="AN298" i="5"/>
  <c r="AN297" i="5"/>
  <c r="AN296" i="5"/>
  <c r="AN295" i="5"/>
  <c r="V336" i="5"/>
  <c r="AL336" i="5" s="1"/>
  <c r="AN294" i="5"/>
  <c r="V335" i="5"/>
  <c r="AL335" i="5" s="1"/>
  <c r="AN293" i="5"/>
  <c r="V160" i="5"/>
  <c r="AL160" i="5" s="1"/>
  <c r="AN292" i="5"/>
  <c r="V157" i="5"/>
  <c r="AL157" i="5" s="1"/>
  <c r="V154" i="5"/>
  <c r="AL154" i="5" s="1"/>
  <c r="AN291" i="5"/>
  <c r="AN290" i="5"/>
  <c r="V151" i="5"/>
  <c r="AL151" i="5" s="1"/>
  <c r="V149" i="5"/>
  <c r="AL149" i="5" s="1"/>
  <c r="AN289" i="5"/>
  <c r="AN288" i="5"/>
  <c r="V145" i="5"/>
  <c r="AL145" i="5" s="1"/>
  <c r="AN287" i="5"/>
  <c r="V141" i="5"/>
  <c r="AL141" i="5" s="1"/>
  <c r="V138" i="5"/>
  <c r="AL138" i="5" s="1"/>
  <c r="AN286" i="5"/>
  <c r="V136" i="5"/>
  <c r="AL136" i="5" s="1"/>
  <c r="AN285" i="5"/>
  <c r="V357" i="5"/>
  <c r="AL357" i="5" s="1"/>
  <c r="AN284" i="5"/>
  <c r="V356" i="5"/>
  <c r="AL356" i="5" s="1"/>
  <c r="AN283" i="5"/>
  <c r="V355" i="5"/>
  <c r="AL355" i="5" s="1"/>
  <c r="V120" i="5"/>
  <c r="AL120" i="5" s="1"/>
  <c r="AN282" i="5"/>
  <c r="V116" i="5"/>
  <c r="AL116" i="5" s="1"/>
  <c r="V114" i="5"/>
  <c r="AL114" i="5" s="1"/>
  <c r="AN281" i="5"/>
  <c r="V111" i="5"/>
  <c r="AL111" i="5" s="1"/>
  <c r="V109" i="5"/>
  <c r="AL109" i="5" s="1"/>
  <c r="AN280" i="5"/>
  <c r="V106" i="5"/>
  <c r="AL106" i="5" s="1"/>
  <c r="AN279" i="5"/>
  <c r="V104" i="5"/>
  <c r="AL104" i="5" s="1"/>
  <c r="V17" i="5"/>
  <c r="AL17" i="5" s="1"/>
  <c r="AN278" i="5"/>
  <c r="V15" i="5"/>
  <c r="AL15" i="5" s="1"/>
  <c r="V265" i="5"/>
  <c r="AL265" i="5" s="1"/>
  <c r="AN277" i="5"/>
  <c r="V262" i="5"/>
  <c r="AL262" i="5" s="1"/>
  <c r="V261" i="5"/>
  <c r="AL261" i="5" s="1"/>
  <c r="AN276" i="5"/>
  <c r="V260" i="5"/>
  <c r="AL260" i="5" s="1"/>
  <c r="V259" i="5"/>
  <c r="AL259" i="5" s="1"/>
  <c r="AN275" i="5"/>
  <c r="V258" i="5"/>
  <c r="AL258" i="5" s="1"/>
  <c r="V257" i="5"/>
  <c r="AL257" i="5" s="1"/>
  <c r="AN274" i="5"/>
  <c r="V256" i="5"/>
  <c r="AL256" i="5" s="1"/>
  <c r="V255" i="5"/>
  <c r="AL255" i="5" s="1"/>
  <c r="AN273" i="5"/>
  <c r="V254" i="5"/>
  <c r="AL254" i="5" s="1"/>
  <c r="V253" i="5"/>
  <c r="AL253" i="5" s="1"/>
  <c r="AN272" i="5"/>
  <c r="V252" i="5"/>
  <c r="AL252" i="5" s="1"/>
  <c r="V251" i="5"/>
  <c r="AL251" i="5" s="1"/>
  <c r="AN271" i="5"/>
  <c r="V250" i="5"/>
  <c r="AL250" i="5" s="1"/>
  <c r="AN270" i="5"/>
  <c r="V249" i="5"/>
  <c r="AL249" i="5" s="1"/>
  <c r="V248" i="5"/>
  <c r="AL248" i="5" s="1"/>
  <c r="AN269" i="5"/>
  <c r="V247" i="5"/>
  <c r="AL247" i="5" s="1"/>
  <c r="AN268" i="5"/>
  <c r="V246" i="5"/>
  <c r="AL246" i="5" s="1"/>
  <c r="AN267" i="5"/>
  <c r="V245" i="5"/>
  <c r="AL245" i="5" s="1"/>
  <c r="AN266" i="5"/>
  <c r="V244" i="5"/>
  <c r="AL244" i="5" s="1"/>
  <c r="AN265" i="5"/>
  <c r="V243" i="5"/>
  <c r="AL243" i="5" s="1"/>
  <c r="AN264" i="5"/>
  <c r="V242" i="5"/>
  <c r="AL242" i="5" s="1"/>
  <c r="AN263" i="5"/>
  <c r="V241" i="5"/>
  <c r="AL241" i="5" s="1"/>
  <c r="V240" i="5"/>
  <c r="AL240" i="5" s="1"/>
  <c r="AN262" i="5"/>
  <c r="V239" i="5"/>
  <c r="AL239" i="5" s="1"/>
  <c r="AN261" i="5"/>
  <c r="V238" i="5"/>
  <c r="AL238" i="5" s="1"/>
  <c r="AN260" i="5"/>
  <c r="V237" i="5"/>
  <c r="AL237" i="5" s="1"/>
  <c r="AN259" i="5"/>
  <c r="V236" i="5"/>
  <c r="AL236" i="5" s="1"/>
  <c r="AN258" i="5"/>
  <c r="V235" i="5"/>
  <c r="AL235" i="5" s="1"/>
  <c r="AN257" i="5"/>
  <c r="V234" i="5"/>
  <c r="AL234" i="5" s="1"/>
  <c r="AN256" i="5"/>
  <c r="V233" i="5"/>
  <c r="AL233" i="5" s="1"/>
  <c r="AN255" i="5"/>
  <c r="V232" i="5"/>
  <c r="AL232" i="5" s="1"/>
  <c r="AN254" i="5"/>
  <c r="V231" i="5"/>
  <c r="AL231" i="5" s="1"/>
  <c r="AN253" i="5"/>
  <c r="V229" i="5"/>
  <c r="AL229" i="5" s="1"/>
  <c r="AN252" i="5"/>
  <c r="V228" i="5"/>
  <c r="AL228" i="5" s="1"/>
  <c r="V227" i="5"/>
  <c r="AL227" i="5" s="1"/>
  <c r="AN251" i="5"/>
  <c r="V226" i="5"/>
  <c r="AL226" i="5" s="1"/>
  <c r="AN250" i="5"/>
  <c r="V225" i="5"/>
  <c r="AL225" i="5" s="1"/>
  <c r="AN249" i="5"/>
  <c r="V224" i="5"/>
  <c r="AL224" i="5" s="1"/>
  <c r="AN248" i="5"/>
  <c r="V223" i="5"/>
  <c r="AL223" i="5" s="1"/>
  <c r="AN247" i="5"/>
  <c r="V222" i="5"/>
  <c r="AL222" i="5" s="1"/>
  <c r="AN246" i="5"/>
  <c r="V221" i="5"/>
  <c r="AL221" i="5" s="1"/>
  <c r="V220" i="5"/>
  <c r="AL220" i="5" s="1"/>
  <c r="V219" i="5"/>
  <c r="AL219" i="5" s="1"/>
  <c r="AN245" i="5"/>
  <c r="V218" i="5"/>
  <c r="AL218" i="5" s="1"/>
  <c r="AN244" i="5"/>
  <c r="V217" i="5"/>
  <c r="AL217" i="5" s="1"/>
  <c r="AN243" i="5"/>
  <c r="V216" i="5"/>
  <c r="AL216" i="5" s="1"/>
  <c r="AN242" i="5"/>
  <c r="V215" i="5"/>
  <c r="AL215" i="5" s="1"/>
  <c r="AN241" i="5"/>
  <c r="V214" i="5"/>
  <c r="AL214" i="5" s="1"/>
  <c r="AN240" i="5"/>
  <c r="V210" i="5"/>
  <c r="AL210" i="5" s="1"/>
  <c r="V209" i="5"/>
  <c r="AL209" i="5" s="1"/>
  <c r="AN239" i="5"/>
  <c r="V208" i="5"/>
  <c r="AL208" i="5" s="1"/>
  <c r="AN238" i="5"/>
  <c r="V207" i="5"/>
  <c r="AL207" i="5" s="1"/>
  <c r="V352" i="5"/>
  <c r="AL352" i="5" s="1"/>
  <c r="AN237" i="5"/>
  <c r="V206" i="5"/>
  <c r="AL206" i="5" s="1"/>
  <c r="AN236" i="5"/>
  <c r="V351" i="5"/>
  <c r="AL351" i="5" s="1"/>
  <c r="AN235" i="5"/>
  <c r="V350" i="5"/>
  <c r="AL350" i="5" s="1"/>
  <c r="V204" i="5"/>
  <c r="AL204" i="5" s="1"/>
  <c r="AN234" i="5"/>
  <c r="V203" i="5"/>
  <c r="AL203" i="5" s="1"/>
  <c r="AN233" i="5"/>
  <c r="V202" i="5"/>
  <c r="AL202" i="5" s="1"/>
  <c r="AN232" i="5"/>
  <c r="V348" i="5"/>
  <c r="AL348" i="5" s="1"/>
  <c r="AN231" i="5"/>
  <c r="V201" i="5"/>
  <c r="AL201" i="5" s="1"/>
  <c r="AN230" i="5"/>
  <c r="V200" i="5"/>
  <c r="AL200" i="5" s="1"/>
  <c r="AN229" i="5"/>
  <c r="V347" i="5"/>
  <c r="AL347" i="5" s="1"/>
  <c r="AN228" i="5"/>
  <c r="V199" i="5"/>
  <c r="AL199" i="5" s="1"/>
  <c r="AN227" i="5"/>
  <c r="V346" i="5"/>
  <c r="AL346" i="5" s="1"/>
  <c r="AN226" i="5"/>
  <c r="V196" i="5"/>
  <c r="AL196" i="5" s="1"/>
  <c r="V197" i="5"/>
  <c r="AL197" i="5" s="1"/>
  <c r="AN225" i="5"/>
  <c r="V195" i="5"/>
  <c r="AL195" i="5" s="1"/>
  <c r="AN224" i="5"/>
  <c r="V345" i="5"/>
  <c r="AL345" i="5" s="1"/>
  <c r="V194" i="5"/>
  <c r="AL194" i="5" s="1"/>
  <c r="AN223" i="5"/>
  <c r="V344" i="5"/>
  <c r="AL344" i="5" s="1"/>
  <c r="AN222" i="5"/>
  <c r="V193" i="5"/>
  <c r="AL193" i="5" s="1"/>
  <c r="AN221" i="5"/>
  <c r="V343" i="5"/>
  <c r="AL343" i="5" s="1"/>
  <c r="AN220" i="5"/>
  <c r="V342" i="5"/>
  <c r="AL342" i="5" s="1"/>
  <c r="AN219" i="5"/>
  <c r="V192" i="5"/>
  <c r="AL192" i="5" s="1"/>
  <c r="AN218" i="5"/>
  <c r="V341" i="5"/>
  <c r="AL341" i="5" s="1"/>
  <c r="AN217" i="5"/>
  <c r="V190" i="5"/>
  <c r="AL190" i="5" s="1"/>
  <c r="AN216" i="5"/>
  <c r="V189" i="5"/>
  <c r="AL189" i="5" s="1"/>
  <c r="AN215" i="5"/>
  <c r="V340" i="5"/>
  <c r="AL340" i="5" s="1"/>
  <c r="AN214" i="5"/>
  <c r="V191" i="5"/>
  <c r="AL191" i="5" s="1"/>
  <c r="AN213" i="5"/>
  <c r="V188" i="5"/>
  <c r="AL188" i="5" s="1"/>
  <c r="AN212" i="5"/>
  <c r="V339" i="5"/>
  <c r="AL339" i="5" s="1"/>
  <c r="AN211" i="5"/>
  <c r="V187" i="5"/>
  <c r="AL187" i="5" s="1"/>
  <c r="AN210" i="5"/>
  <c r="V186" i="5"/>
  <c r="AL186" i="5" s="1"/>
  <c r="AN209" i="5"/>
  <c r="V338" i="5"/>
  <c r="AL338" i="5" s="1"/>
  <c r="AN208" i="5"/>
  <c r="V185" i="5"/>
  <c r="AL185" i="5" s="1"/>
  <c r="AN207" i="5"/>
  <c r="V184" i="5"/>
  <c r="AL184" i="5" s="1"/>
  <c r="V183" i="5"/>
  <c r="AL183" i="5" s="1"/>
  <c r="AN206" i="5"/>
  <c r="V337" i="5"/>
  <c r="AL337" i="5" s="1"/>
  <c r="AN205" i="5"/>
  <c r="V182" i="5"/>
  <c r="AL182" i="5" s="1"/>
  <c r="AN204" i="5"/>
  <c r="V181" i="5"/>
  <c r="AL181" i="5" s="1"/>
  <c r="AN203" i="5"/>
  <c r="V180" i="5"/>
  <c r="AL180" i="5" s="1"/>
  <c r="AN202" i="5"/>
  <c r="V179" i="5"/>
  <c r="AL179" i="5" s="1"/>
  <c r="AN201" i="5"/>
  <c r="V178" i="5"/>
  <c r="AL178" i="5" s="1"/>
  <c r="AN200" i="5"/>
  <c r="V177" i="5"/>
  <c r="AL177" i="5" s="1"/>
  <c r="AN199" i="5"/>
  <c r="V334" i="5"/>
  <c r="AL334" i="5" s="1"/>
  <c r="V176" i="5"/>
  <c r="AL176" i="5" s="1"/>
  <c r="AN198" i="5"/>
  <c r="V175" i="5"/>
  <c r="AL175" i="5" s="1"/>
  <c r="AN197" i="5"/>
  <c r="V174" i="5"/>
  <c r="AL174" i="5" s="1"/>
  <c r="AN196" i="5"/>
  <c r="V173" i="5"/>
  <c r="AL173" i="5" s="1"/>
  <c r="AN195" i="5"/>
  <c r="V172" i="5"/>
  <c r="AL172" i="5" s="1"/>
  <c r="AN194" i="5"/>
  <c r="V171" i="5"/>
  <c r="AL171" i="5" s="1"/>
  <c r="AN193" i="5"/>
  <c r="V170" i="5"/>
  <c r="AL170" i="5" s="1"/>
  <c r="AN192" i="5"/>
  <c r="V169" i="5"/>
  <c r="AL169" i="5" s="1"/>
  <c r="AN191" i="5"/>
  <c r="V168" i="5"/>
  <c r="AL168" i="5" s="1"/>
  <c r="AN190" i="5"/>
  <c r="V167" i="5"/>
  <c r="AL167" i="5" s="1"/>
  <c r="AN189" i="5"/>
  <c r="V166" i="5"/>
  <c r="AL166" i="5" s="1"/>
  <c r="AN188" i="5"/>
  <c r="V165" i="5"/>
  <c r="AL165" i="5" s="1"/>
  <c r="AN187" i="5"/>
  <c r="V164" i="5"/>
  <c r="AL164" i="5" s="1"/>
  <c r="AN186" i="5"/>
  <c r="V163" i="5"/>
  <c r="AL163" i="5" s="1"/>
  <c r="AN185" i="5"/>
  <c r="V162" i="5"/>
  <c r="AL162" i="5" s="1"/>
  <c r="V161" i="5"/>
  <c r="AL161" i="5" s="1"/>
  <c r="AN184" i="5"/>
  <c r="V159" i="5"/>
  <c r="AL159" i="5" s="1"/>
  <c r="AN183" i="5"/>
  <c r="V158" i="5"/>
  <c r="AL158" i="5" s="1"/>
  <c r="AN182" i="5"/>
  <c r="V156" i="5"/>
  <c r="AL156" i="5" s="1"/>
  <c r="AN181" i="5"/>
  <c r="V155" i="5"/>
  <c r="AL155" i="5" s="1"/>
  <c r="AN180" i="5"/>
  <c r="V153" i="5"/>
  <c r="AL153" i="5" s="1"/>
  <c r="AN179" i="5"/>
  <c r="V152" i="5"/>
  <c r="AL152" i="5" s="1"/>
  <c r="V150" i="5"/>
  <c r="AL150" i="5" s="1"/>
  <c r="AN178" i="5"/>
  <c r="V148" i="5"/>
  <c r="AL148" i="5" s="1"/>
  <c r="AN177" i="5"/>
  <c r="V147" i="5"/>
  <c r="AL147" i="5" s="1"/>
  <c r="AN176" i="5"/>
  <c r="V146" i="5"/>
  <c r="AL146" i="5" s="1"/>
  <c r="AN175" i="5"/>
  <c r="V144" i="5"/>
  <c r="AL144" i="5" s="1"/>
  <c r="AN174" i="5"/>
  <c r="V143" i="5"/>
  <c r="AL143" i="5" s="1"/>
  <c r="AN173" i="5"/>
  <c r="V142" i="5"/>
  <c r="AL142" i="5" s="1"/>
  <c r="AN172" i="5"/>
  <c r="V327" i="5"/>
  <c r="AL327" i="5" s="1"/>
  <c r="AN171" i="5"/>
  <c r="V140" i="5"/>
  <c r="AL140" i="5" s="1"/>
  <c r="AN170" i="5"/>
  <c r="V139" i="5"/>
  <c r="AL139" i="5" s="1"/>
  <c r="AN169" i="5"/>
  <c r="V137" i="5"/>
  <c r="AL137" i="5" s="1"/>
  <c r="AN168" i="5"/>
  <c r="V135" i="5"/>
  <c r="AL135" i="5" s="1"/>
  <c r="AN167" i="5"/>
  <c r="V134" i="5"/>
  <c r="AL134" i="5" s="1"/>
  <c r="AN166" i="5"/>
  <c r="V132" i="5"/>
  <c r="AL132" i="5" s="1"/>
  <c r="AN165" i="5"/>
  <c r="V354" i="5"/>
  <c r="AL354" i="5" s="1"/>
  <c r="AN164" i="5"/>
  <c r="V323" i="5"/>
  <c r="AL323" i="5" s="1"/>
  <c r="AN163" i="5"/>
  <c r="V131" i="5"/>
  <c r="AL131" i="5" s="1"/>
  <c r="AN162" i="5"/>
  <c r="V130" i="5"/>
  <c r="AL130" i="5" s="1"/>
  <c r="AN161" i="5"/>
  <c r="V322" i="5"/>
  <c r="AL322" i="5" s="1"/>
  <c r="AN160" i="5"/>
  <c r="V321" i="5"/>
  <c r="AL321" i="5" s="1"/>
  <c r="AN159" i="5"/>
  <c r="V129" i="5"/>
  <c r="AL129" i="5" s="1"/>
  <c r="AN158" i="5"/>
  <c r="V128" i="5"/>
  <c r="AL128" i="5" s="1"/>
  <c r="AN157" i="5"/>
  <c r="V127" i="5"/>
  <c r="AL127" i="5" s="1"/>
  <c r="AN156" i="5"/>
  <c r="V126" i="5"/>
  <c r="AL126" i="5" s="1"/>
  <c r="AN155" i="5"/>
  <c r="V320" i="5"/>
  <c r="AL320" i="5" s="1"/>
  <c r="AN154" i="5"/>
  <c r="V125" i="5"/>
  <c r="AL125" i="5" s="1"/>
  <c r="AN153" i="5"/>
  <c r="V319" i="5"/>
  <c r="AL319" i="5" s="1"/>
  <c r="AN152" i="5"/>
  <c r="V124" i="5"/>
  <c r="AL124" i="5" s="1"/>
  <c r="AN151" i="5"/>
  <c r="V123" i="5"/>
  <c r="AL123" i="5" s="1"/>
  <c r="AN150" i="5"/>
  <c r="V122" i="5"/>
  <c r="AL122" i="5" s="1"/>
  <c r="AN149" i="5"/>
  <c r="V121" i="5"/>
  <c r="AL121" i="5" s="1"/>
  <c r="AN148" i="5"/>
  <c r="V119" i="5"/>
  <c r="AL119" i="5" s="1"/>
  <c r="AN147" i="5"/>
  <c r="V118" i="5"/>
  <c r="AL118" i="5" s="1"/>
  <c r="AN146" i="5"/>
  <c r="V117" i="5"/>
  <c r="AL117" i="5" s="1"/>
  <c r="AN145" i="5"/>
  <c r="V318" i="5"/>
  <c r="AL318" i="5" s="1"/>
  <c r="AN144" i="5"/>
  <c r="V115" i="5"/>
  <c r="AL115" i="5" s="1"/>
  <c r="AN143" i="5"/>
  <c r="V113" i="5"/>
  <c r="AL113" i="5" s="1"/>
  <c r="AN142" i="5"/>
  <c r="V112" i="5"/>
  <c r="AL112" i="5" s="1"/>
  <c r="AN141" i="5"/>
  <c r="V317" i="5"/>
  <c r="AL317" i="5" s="1"/>
  <c r="AN140" i="5"/>
  <c r="V110" i="5"/>
  <c r="AL110" i="5" s="1"/>
  <c r="AN139" i="5"/>
  <c r="V108" i="5"/>
  <c r="AL108" i="5" s="1"/>
  <c r="AN138" i="5"/>
  <c r="V107" i="5"/>
  <c r="AL107" i="5" s="1"/>
  <c r="AN137" i="5"/>
  <c r="V316" i="5"/>
  <c r="AL316" i="5" s="1"/>
  <c r="AN136" i="5"/>
  <c r="V105" i="5"/>
  <c r="AL105" i="5" s="1"/>
  <c r="AN135" i="5"/>
  <c r="V103" i="5"/>
  <c r="AL103" i="5" s="1"/>
  <c r="AN134" i="5"/>
  <c r="V315" i="5"/>
  <c r="AL315" i="5" s="1"/>
  <c r="AN133" i="5"/>
  <c r="V102" i="5"/>
  <c r="AL102" i="5" s="1"/>
  <c r="AN132" i="5"/>
  <c r="V101" i="5"/>
  <c r="AL101" i="5" s="1"/>
  <c r="AN131" i="5"/>
  <c r="V314" i="5"/>
  <c r="AL314" i="5" s="1"/>
  <c r="AN130" i="5"/>
  <c r="V95" i="5"/>
  <c r="AL95" i="5" s="1"/>
  <c r="AN129" i="5"/>
  <c r="V313" i="5"/>
  <c r="AL313" i="5" s="1"/>
  <c r="AN128" i="5"/>
  <c r="V94" i="5"/>
  <c r="AL94" i="5" s="1"/>
  <c r="AN127" i="5"/>
  <c r="V93" i="5"/>
  <c r="AL93" i="5" s="1"/>
  <c r="AN126" i="5"/>
  <c r="V92" i="5"/>
  <c r="AL92" i="5" s="1"/>
  <c r="AN125" i="5"/>
  <c r="V91" i="5"/>
  <c r="AL91" i="5" s="1"/>
  <c r="AN124" i="5"/>
  <c r="V90" i="5"/>
  <c r="AL90" i="5" s="1"/>
  <c r="AN123" i="5"/>
  <c r="V312" i="5"/>
  <c r="AL312" i="5" s="1"/>
  <c r="AN122" i="5"/>
  <c r="V89" i="5"/>
  <c r="AL89" i="5" s="1"/>
  <c r="AN121" i="5"/>
  <c r="V88" i="5"/>
  <c r="AL88" i="5" s="1"/>
  <c r="AN120" i="5"/>
  <c r="V87" i="5"/>
  <c r="AL87" i="5" s="1"/>
  <c r="AN119" i="5"/>
  <c r="V86" i="5"/>
  <c r="AL86" i="5" s="1"/>
  <c r="AN118" i="5"/>
  <c r="V85" i="5"/>
  <c r="AL85" i="5" s="1"/>
  <c r="AN117" i="5"/>
  <c r="V84" i="5"/>
  <c r="AL84" i="5" s="1"/>
  <c r="AN116" i="5"/>
  <c r="V83" i="5"/>
  <c r="AL83" i="5" s="1"/>
  <c r="AN115" i="5"/>
  <c r="V311" i="5"/>
  <c r="AL311" i="5" s="1"/>
  <c r="AN114" i="5"/>
  <c r="V82" i="5"/>
  <c r="AL82" i="5" s="1"/>
  <c r="AN113" i="5"/>
  <c r="V310" i="5"/>
  <c r="AL310" i="5" s="1"/>
  <c r="AN112" i="5"/>
  <c r="V81" i="5"/>
  <c r="AL81" i="5" s="1"/>
  <c r="AN111" i="5"/>
  <c r="V80" i="5"/>
  <c r="AL80" i="5" s="1"/>
  <c r="AN110" i="5"/>
  <c r="V79" i="5"/>
  <c r="AL79" i="5" s="1"/>
  <c r="AN109" i="5"/>
  <c r="V78" i="5"/>
  <c r="AL78" i="5" s="1"/>
  <c r="AN108" i="5"/>
  <c r="V77" i="5"/>
  <c r="AL77" i="5" s="1"/>
  <c r="AN107" i="5"/>
  <c r="V76" i="5"/>
  <c r="AL76" i="5" s="1"/>
  <c r="AN106" i="5"/>
  <c r="V309" i="5"/>
  <c r="AL309" i="5" s="1"/>
  <c r="AN105" i="5"/>
  <c r="V75" i="5"/>
  <c r="AL75" i="5" s="1"/>
  <c r="AN104" i="5"/>
  <c r="V74" i="5"/>
  <c r="AL74" i="5" s="1"/>
  <c r="AN103" i="5"/>
  <c r="V73" i="5"/>
  <c r="AL73" i="5" s="1"/>
  <c r="AN102" i="5"/>
  <c r="V72" i="5"/>
  <c r="AL72" i="5" s="1"/>
  <c r="AN101" i="5"/>
  <c r="V308" i="5"/>
  <c r="AL308" i="5" s="1"/>
  <c r="AN100" i="5"/>
  <c r="V71" i="5"/>
  <c r="AL71" i="5" s="1"/>
  <c r="AN99" i="5"/>
  <c r="V70" i="5"/>
  <c r="AL70" i="5" s="1"/>
  <c r="AN98" i="5"/>
  <c r="V307" i="5"/>
  <c r="AL307" i="5" s="1"/>
  <c r="AN97" i="5"/>
  <c r="V69" i="5"/>
  <c r="AL69" i="5" s="1"/>
  <c r="AN96" i="5"/>
  <c r="V68" i="5"/>
  <c r="AL68" i="5" s="1"/>
  <c r="AN95" i="5"/>
  <c r="V306" i="5"/>
  <c r="AL306" i="5" s="1"/>
  <c r="AN94" i="5"/>
  <c r="V67" i="5"/>
  <c r="AL67" i="5" s="1"/>
  <c r="AN93" i="5"/>
  <c r="V66" i="5"/>
  <c r="AL66" i="5" s="1"/>
  <c r="AN92" i="5"/>
  <c r="V305" i="5"/>
  <c r="AL305" i="5" s="1"/>
  <c r="AN91" i="5"/>
  <c r="V65" i="5"/>
  <c r="AL65" i="5" s="1"/>
  <c r="AN90" i="5"/>
  <c r="V304" i="5"/>
  <c r="AL304" i="5" s="1"/>
  <c r="AN89" i="5"/>
  <c r="V303" i="5"/>
  <c r="AL303" i="5" s="1"/>
  <c r="AN88" i="5"/>
  <c r="V64" i="5"/>
  <c r="AL64" i="5" s="1"/>
  <c r="AN87" i="5"/>
  <c r="AN86" i="5"/>
  <c r="V62" i="5"/>
  <c r="AL62" i="5" s="1"/>
  <c r="AN85" i="5"/>
  <c r="V61" i="5"/>
  <c r="AL61" i="5" s="1"/>
  <c r="AN84" i="5"/>
  <c r="V60" i="5"/>
  <c r="AL60" i="5" s="1"/>
  <c r="AN83" i="5"/>
  <c r="V59" i="5"/>
  <c r="AL59" i="5" s="1"/>
  <c r="AN82" i="5"/>
  <c r="V58" i="5"/>
  <c r="AL58" i="5" s="1"/>
  <c r="AN81" i="5"/>
  <c r="V302" i="5"/>
  <c r="AL302" i="5" s="1"/>
  <c r="AN80" i="5"/>
  <c r="V57" i="5"/>
  <c r="AL57" i="5" s="1"/>
  <c r="AN79" i="5"/>
  <c r="V301" i="5"/>
  <c r="AL301" i="5" s="1"/>
  <c r="AN78" i="5"/>
  <c r="V56" i="5"/>
  <c r="AL56" i="5" s="1"/>
  <c r="AN77" i="5"/>
  <c r="V55" i="5"/>
  <c r="AL55" i="5" s="1"/>
  <c r="AN76" i="5"/>
  <c r="V54" i="5"/>
  <c r="AL54" i="5" s="1"/>
  <c r="AN75" i="5"/>
  <c r="V300" i="5"/>
  <c r="AL300" i="5" s="1"/>
  <c r="AN74" i="5"/>
  <c r="V53" i="5"/>
  <c r="AN73" i="5"/>
  <c r="V52" i="5"/>
  <c r="AL52" i="5" s="1"/>
  <c r="AN72" i="5"/>
  <c r="V299" i="5"/>
  <c r="AL299" i="5" s="1"/>
  <c r="AN71" i="5"/>
  <c r="V51" i="5"/>
  <c r="AL51" i="5" s="1"/>
  <c r="AN70" i="5"/>
  <c r="V298" i="5"/>
  <c r="AL298" i="5" s="1"/>
  <c r="AN69" i="5"/>
  <c r="V50" i="5"/>
  <c r="AL50" i="5" s="1"/>
  <c r="AN68" i="5"/>
  <c r="V49" i="5"/>
  <c r="AL49" i="5" s="1"/>
  <c r="AN67" i="5"/>
  <c r="V48" i="5"/>
  <c r="AL48" i="5" s="1"/>
  <c r="V47" i="5"/>
  <c r="AL47" i="5" s="1"/>
  <c r="AN66" i="5"/>
  <c r="V63" i="5"/>
  <c r="AL63" i="5" s="1"/>
  <c r="AN65" i="5"/>
  <c r="V46" i="5"/>
  <c r="AL46" i="5" s="1"/>
  <c r="AN64" i="5"/>
  <c r="V45" i="5"/>
  <c r="AL45" i="5" s="1"/>
  <c r="AN63" i="5"/>
  <c r="V44" i="5"/>
  <c r="AL44" i="5" s="1"/>
  <c r="AN62" i="5"/>
  <c r="V43" i="5"/>
  <c r="AL43" i="5" s="1"/>
  <c r="AN61" i="5"/>
  <c r="V42" i="5"/>
  <c r="AL42" i="5" s="1"/>
  <c r="AN60" i="5"/>
  <c r="V41" i="5"/>
  <c r="AL41" i="5" s="1"/>
  <c r="AN59" i="5"/>
  <c r="V40" i="5"/>
  <c r="AL40" i="5" s="1"/>
  <c r="AN58" i="5"/>
  <c r="V39" i="5"/>
  <c r="AL39" i="5" s="1"/>
  <c r="AN57" i="5"/>
  <c r="V38" i="5"/>
  <c r="AL38" i="5" s="1"/>
  <c r="AN56" i="5"/>
  <c r="V37" i="5"/>
  <c r="AL37" i="5" s="1"/>
  <c r="AN55" i="5"/>
  <c r="V36" i="5"/>
  <c r="AL36" i="5" s="1"/>
  <c r="AN54" i="5"/>
  <c r="V297" i="5"/>
  <c r="AL297" i="5" s="1"/>
  <c r="AN53" i="5"/>
  <c r="V35" i="5"/>
  <c r="AL35" i="5" s="1"/>
  <c r="AN52" i="5"/>
  <c r="V296" i="5"/>
  <c r="AL296" i="5" s="1"/>
  <c r="AN51" i="5"/>
  <c r="V34" i="5"/>
  <c r="AL34" i="5" s="1"/>
  <c r="AN50" i="5"/>
  <c r="V33" i="5"/>
  <c r="AL33" i="5" s="1"/>
  <c r="AN49" i="5"/>
  <c r="V295" i="5"/>
  <c r="AL295" i="5" s="1"/>
  <c r="AN48" i="5"/>
  <c r="V32" i="5"/>
  <c r="AL32" i="5" s="1"/>
  <c r="AN47" i="5"/>
  <c r="V294" i="5"/>
  <c r="AL294" i="5" s="1"/>
  <c r="AN46" i="5"/>
  <c r="V31" i="5"/>
  <c r="AL31" i="5" s="1"/>
  <c r="AN45" i="5"/>
  <c r="V30" i="5"/>
  <c r="AL30" i="5" s="1"/>
  <c r="AN44" i="5"/>
  <c r="V29" i="5"/>
  <c r="AL29" i="5" s="1"/>
  <c r="AN43" i="5"/>
  <c r="V28" i="5"/>
  <c r="AL28" i="5" s="1"/>
  <c r="AN42" i="5"/>
  <c r="V293" i="5"/>
  <c r="AL293" i="5" s="1"/>
  <c r="AN41" i="5"/>
  <c r="V27" i="5"/>
  <c r="AL27" i="5" s="1"/>
  <c r="AN40" i="5"/>
  <c r="V26" i="5"/>
  <c r="AL26" i="5" s="1"/>
  <c r="AN39" i="5"/>
  <c r="V25" i="5"/>
  <c r="AL25" i="5" s="1"/>
  <c r="AN38" i="5"/>
  <c r="V24" i="5"/>
  <c r="AL24" i="5" s="1"/>
  <c r="AN37" i="5"/>
  <c r="V23" i="5"/>
  <c r="AL23" i="5" s="1"/>
  <c r="AN36" i="5"/>
  <c r="V133" i="5"/>
  <c r="AL133" i="5" s="1"/>
  <c r="AN35" i="5"/>
  <c r="V22" i="5"/>
  <c r="AL22" i="5" s="1"/>
  <c r="AN34" i="5"/>
  <c r="V21" i="5"/>
  <c r="AL21" i="5" s="1"/>
  <c r="AN33" i="5"/>
  <c r="V16" i="5"/>
  <c r="AL16" i="5" s="1"/>
  <c r="AN31" i="5"/>
  <c r="V349" i="5"/>
  <c r="AL349" i="5" s="1"/>
  <c r="AN30" i="5"/>
  <c r="V333" i="5"/>
  <c r="AL333" i="5" s="1"/>
  <c r="AN25" i="5"/>
  <c r="V326" i="5"/>
  <c r="AL326" i="5" s="1"/>
  <c r="AN24" i="5"/>
  <c r="V325" i="5"/>
  <c r="AL325" i="5" s="1"/>
  <c r="AN14" i="5"/>
  <c r="V18" i="5"/>
  <c r="W53" i="5" l="1"/>
  <c r="AL18" i="5"/>
  <c r="V358" i="5"/>
  <c r="V537" i="5" s="1"/>
  <c r="W358" i="5" l="1"/>
  <c r="AL53" i="5"/>
  <c r="A24" i="3"/>
  <c r="A25" i="3" s="1"/>
  <c r="A26" i="3" s="1"/>
  <c r="A27" i="3" s="1"/>
  <c r="A28" i="3" s="1"/>
  <c r="A29" i="3" s="1"/>
  <c r="A30" i="3" s="1"/>
  <c r="A31" i="3" s="1"/>
  <c r="A32" i="3" s="1"/>
  <c r="A33" i="3" s="1"/>
  <c r="A34" i="3" s="1"/>
  <c r="A35" i="3" s="1"/>
  <c r="A36" i="3" s="1"/>
  <c r="A37" i="3" s="1"/>
  <c r="A38" i="3" s="1"/>
  <c r="W537" i="5" l="1"/>
  <c r="AL358" i="5"/>
</calcChain>
</file>

<file path=xl/sharedStrings.xml><?xml version="1.0" encoding="utf-8"?>
<sst xmlns="http://schemas.openxmlformats.org/spreadsheetml/2006/main" count="4171" uniqueCount="1328">
  <si>
    <t>1- INFORMACION GENERAL</t>
  </si>
  <si>
    <t>2- INFORMACION FINANCIERA</t>
  </si>
  <si>
    <t xml:space="preserve">3 - PLAZOS </t>
  </si>
  <si>
    <t>5. %  Avance y/o cumplimiento</t>
  </si>
  <si>
    <t>Número Contrato</t>
  </si>
  <si>
    <t>Año</t>
  </si>
  <si>
    <t xml:space="preserve">Tipo de contrato </t>
  </si>
  <si>
    <t>Modalidad de Selección</t>
  </si>
  <si>
    <t>Procedimiento o causal</t>
  </si>
  <si>
    <t>Objeto</t>
  </si>
  <si>
    <t xml:space="preserve">Afectación </t>
  </si>
  <si>
    <t>Número Programa</t>
  </si>
  <si>
    <t>Equivalencia número de programa</t>
  </si>
  <si>
    <t>Número Proyecto</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</si>
  <si>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</si>
  <si>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</si>
  <si>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</si>
  <si>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</si>
  <si>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</si>
  <si>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</si>
  <si>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</si>
  <si>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</si>
  <si>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</si>
  <si>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</si>
  <si>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</si>
  <si>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</si>
  <si>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</si>
  <si>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Celebrado o por iniciar</t>
  </si>
  <si>
    <t>En Ejecución</t>
  </si>
  <si>
    <t>Terminado</t>
  </si>
  <si>
    <t>Liquidado</t>
  </si>
  <si>
    <t>% Avance y/o Cumplimiento</t>
  </si>
  <si>
    <t>Total Contratos</t>
  </si>
  <si>
    <t>Seguros</t>
  </si>
  <si>
    <t>Contratación directa</t>
  </si>
  <si>
    <t>VEEDURIA DISTRITAL - RENDICION DE CUENTAS DE LA GESTION CONTRACTUAL EN EL DISTRITO CAPITAL (Acuerdo 380 de 2009)</t>
  </si>
  <si>
    <t>9. Nombre de quien diligencia el formato</t>
  </si>
  <si>
    <t>Cargo</t>
  </si>
  <si>
    <t>Dependencia</t>
  </si>
  <si>
    <t>Teléfono</t>
  </si>
  <si>
    <t>Correo Electrónico</t>
  </si>
  <si>
    <t>5. Presupuesto Disponible Funcionamiento PREDIS</t>
  </si>
  <si>
    <t>2. Sector</t>
  </si>
  <si>
    <t>TOTALES</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</si>
  <si>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</si>
  <si>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</si>
  <si>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Diligencie la totalidad de celdas.</t>
  </si>
  <si>
    <t>ENCABEZADO DEL FORMATO</t>
  </si>
  <si>
    <t>Entidad</t>
  </si>
  <si>
    <t>Indique el nombre completo de la Entidad.</t>
  </si>
  <si>
    <t>Sector</t>
  </si>
  <si>
    <t>Presupuesto Disponible Inversión Directa</t>
  </si>
  <si>
    <t>Presupuesto Disponible Funcionamiento</t>
  </si>
  <si>
    <t>Presupuesto Disponible Operación</t>
  </si>
  <si>
    <t>Nombre de quien diligencia el formato:</t>
  </si>
  <si>
    <t>1- INFORMACIÓN GENERAL</t>
  </si>
  <si>
    <t>Número de Contrato</t>
  </si>
  <si>
    <t>Registre el año de celebración del contrato.</t>
  </si>
  <si>
    <t>Número de proceso en el SECOP</t>
  </si>
  <si>
    <t>Tipo de Contrato</t>
  </si>
  <si>
    <t xml:space="preserve">En esta columna seleccione de la lista el tipo de contrato que corresponde al contrato suscrito. El formato no permite incluir tipo de contratos diferentes a los señaladas en la lista desplegable.  </t>
  </si>
  <si>
    <t xml:space="preserve">Obra </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</si>
  <si>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</si>
  <si>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Consultoría</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</si>
  <si>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</si>
  <si>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Interventoría</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</si>
  <si>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</si>
  <si>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</si>
  <si>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</si>
  <si>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</si>
  <si>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</si>
  <si>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</si>
  <si>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</si>
  <si>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</si>
  <si>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</si>
  <si>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</si>
  <si>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Arrendamiento de bienes muebles</t>
  </si>
  <si>
    <t>Es un contrato que tiene por objeto, conceder el uso y goce de un bien mueble a cambio de un precio determinado.  Artículo 1974 Código Civil.</t>
  </si>
  <si>
    <t>Arrendamiento de bienes inmuebles</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</si>
  <si>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</si>
  <si>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</si>
  <si>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Suministro</t>
  </si>
  <si>
    <t>El suministro es el contrato por el cual una parte se obliga, a cambio de una contraprestación, a cumplir en favor de otra, en forma independiente, prestaciones periódicas o continuadas de cosas o servicios. Artículo 968, Código de Comercio</t>
  </si>
  <si>
    <t>Empréstitos</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</si>
  <si>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</si>
  <si>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Fiducia mercantil o encargo fiduciario</t>
  </si>
  <si>
    <t>Son contratos que tienen por objeto la administración o el manejo de los recursos vinculados a los contratos que tales entidades celebren. Numeral 5 de Articulo 32 de la Ley 80 de 1993.</t>
  </si>
  <si>
    <t>Concesión</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</si>
  <si>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</si>
  <si>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</si>
  <si>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</si>
  <si>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</si>
  <si>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</si>
  <si>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</si>
  <si>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</si>
  <si>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</si>
  <si>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el Decreto 1508 de 2012.</t>
  </si>
  <si>
    <t>Otros</t>
  </si>
  <si>
    <t>Los demás tipos de contratos que no se encuentren definidos en las anteriores tipologías.</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</si>
  <si>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</si>
  <si>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</si>
  <si>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</si>
  <si>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</si>
  <si>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Indique el código presupuestal con el que se identifica el proyecto. Si un mismo contrato afecta más de un proyecto, discriminar el contrato por cada proyecto que afecte en filas separadas.</t>
  </si>
  <si>
    <t>Número de Identificación del contratista</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</si>
  <si>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</si>
  <si>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</si>
  <si>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</si>
  <si>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</si>
  <si>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</si>
  <si>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</si>
  <si>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</si>
  <si>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</si>
  <si>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</si>
  <si>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</si>
  <si>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</si>
  <si>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</si>
  <si>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Valor Final</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</si>
  <si>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</si>
  <si>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</si>
  <si>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Giros</t>
  </si>
  <si>
    <t>3- PLAZOS</t>
  </si>
  <si>
    <t>Fecha de Suscripción</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</si>
  <si>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</si>
  <si>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</si>
  <si>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</si>
  <si>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</si>
  <si>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</si>
  <si>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Estado</t>
  </si>
  <si>
    <t>% Avance y/o cumplimiento</t>
  </si>
  <si>
    <t>Tipo</t>
  </si>
  <si>
    <t>afectacion</t>
  </si>
  <si>
    <t>Obra pública</t>
  </si>
  <si>
    <t>Concurso de méritos</t>
  </si>
  <si>
    <t>Funcionamiento</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</si>
  <si>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</si>
  <si>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</si>
  <si>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</si>
  <si>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</si>
  <si>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</si>
  <si>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</si>
  <si>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</si>
  <si>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</si>
  <si>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</si>
  <si>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</si>
  <si>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</si>
  <si>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</si>
  <si>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</si>
  <si>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</si>
  <si>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</si>
  <si>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</si>
  <si>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</si>
  <si>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</si>
  <si>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</si>
  <si>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</si>
  <si>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</si>
  <si>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Otros gastos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</si>
  <si>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</si>
  <si>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</si>
  <si>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</si>
  <si>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</si>
  <si>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</si>
  <si>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</si>
  <si>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</si>
  <si>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</si>
  <si>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No aplica</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</si>
  <si>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</si>
  <si>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</si>
  <si>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</si>
  <si>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</si>
  <si>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</si>
  <si>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</si>
  <si>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</si>
  <si>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</si>
  <si>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</si>
  <si>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</si>
  <si>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</si>
  <si>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</si>
  <si>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</si>
  <si>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</si>
  <si>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</si>
  <si>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</si>
  <si>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</si>
  <si>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</si>
  <si>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</si>
  <si>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</si>
  <si>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</si>
  <si>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</si>
  <si>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</si>
  <si>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</si>
  <si>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</si>
  <si>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</si>
  <si>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</si>
  <si>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</si>
  <si>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</si>
  <si>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</si>
  <si>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</si>
  <si>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</si>
  <si>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</si>
  <si>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</si>
  <si>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</si>
  <si>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</si>
  <si>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</si>
  <si>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</si>
  <si>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</si>
  <si>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</si>
  <si>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</si>
  <si>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</si>
  <si>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</si>
  <si>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</si>
  <si>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</si>
  <si>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</si>
  <si>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</si>
  <si>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</si>
  <si>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</si>
  <si>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</si>
  <si>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</si>
  <si>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</si>
  <si>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Afectación</t>
  </si>
  <si>
    <t>Validación Tipo</t>
  </si>
  <si>
    <t>Validación Modalidad</t>
  </si>
  <si>
    <t>Validación procedimiento</t>
  </si>
  <si>
    <t>Validación afectación</t>
  </si>
  <si>
    <t>Validación programa</t>
  </si>
  <si>
    <t>Indique el nombre completo, cargo, número de teléfono con extensión y correo electrónico del profesional que diligencia el formato y que posteriormente realizará los ajustes y aclaraciones a que haya lugar por solicitud de la Veeduría Distrital.</t>
  </si>
  <si>
    <t>Para las adiciones a contratos de años anteriores se debe diligenciar el tipo del contrato adicionado o modificado.</t>
  </si>
  <si>
    <t>Si en la columna anterior “Afectación”,  indicó funcionamiento u operación deje en blanco el número de programa, es decir esta columna solamente aplica para gastos de Inversión.</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</si>
  <si>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</si>
  <si>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Otros gastos.</t>
  </si>
  <si>
    <t>Número  de Identificación del contratista
(NIT con digito de verificación)</t>
  </si>
  <si>
    <t>8. Presupuesto Comprometido Operación mediante contratos</t>
  </si>
  <si>
    <t>6. Presupuesto Comprometido Funcionamiento según PREDIS</t>
  </si>
  <si>
    <t>3. Presupuesto Disponible Inversión Directa PREDIS</t>
  </si>
  <si>
    <t xml:space="preserve">4. Presupuesto Comprometido de Inversión Directa según PREDIS </t>
  </si>
  <si>
    <t xml:space="preserve">Presupuesto Comprometido de Inversión Directa </t>
  </si>
  <si>
    <t xml:space="preserve">Presupuesto Comprometido funcionamiento </t>
  </si>
  <si>
    <t>Presupuesto Comprometido operación mediante contratos</t>
  </si>
  <si>
    <t>INFORMACION GENERAL DE CONTRATACION ENTIDADES DISTRITALES  -  ENERO 1 A 31 DICIEMBRE DE 2020</t>
  </si>
  <si>
    <t>SECTOR</t>
  </si>
  <si>
    <t>Planeación</t>
  </si>
  <si>
    <t>Desarrollo Económico, Industria y Turismo</t>
  </si>
  <si>
    <t>Educación</t>
  </si>
  <si>
    <t>Salud</t>
  </si>
  <si>
    <t>Integración Social</t>
  </si>
  <si>
    <t>Cultura, Recreación y Deporte</t>
  </si>
  <si>
    <t>Ambiente</t>
  </si>
  <si>
    <t>Movilidad</t>
  </si>
  <si>
    <t>Hábitat</t>
  </si>
  <si>
    <t>Mujeres</t>
  </si>
  <si>
    <t>Seguridad, Convivencia y Justicia</t>
  </si>
  <si>
    <t>Gestión Juridíca</t>
  </si>
  <si>
    <t>descentralizado territorialmente</t>
  </si>
  <si>
    <t>Gestión Pública</t>
  </si>
  <si>
    <t>Gobierno</t>
  </si>
  <si>
    <t>Hacienda</t>
  </si>
  <si>
    <t>16 - AL</t>
  </si>
  <si>
    <t>1. Entidad</t>
  </si>
  <si>
    <t>Número de prórrogas</t>
  </si>
  <si>
    <t>Pilar /Eje / propósito</t>
  </si>
  <si>
    <t>Sistema Distrital de Cuidado</t>
  </si>
  <si>
    <t>Subsidios y transferencias para la equidad</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</si>
  <si>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</si>
  <si>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</si>
  <si>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</si>
  <si>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</si>
  <si>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</si>
  <si>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</si>
  <si>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</si>
  <si>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</si>
  <si>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</si>
  <si>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</si>
  <si>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</si>
  <si>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</si>
  <si>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</si>
  <si>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</si>
  <si>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</si>
  <si>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</si>
  <si>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</si>
  <si>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</si>
  <si>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</si>
  <si>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</si>
  <si>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Cambio cultural para la gestión de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</si>
  <si>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</si>
  <si>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</si>
  <si>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</si>
  <si>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</si>
  <si>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</si>
  <si>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</si>
  <si>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</si>
  <si>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</si>
  <si>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</si>
  <si>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</si>
  <si>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</si>
  <si>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</si>
  <si>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</si>
  <si>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</si>
  <si>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</si>
  <si>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</si>
  <si>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</si>
  <si>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</si>
  <si>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</si>
  <si>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</si>
  <si>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</si>
  <si>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Propósito 1: Hacer un nuevo contrato social para incrementar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</si>
  <si>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</si>
  <si>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</si>
  <si>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Movilidad segura, sostenible y accesible</t>
  </si>
  <si>
    <t>Red de metros</t>
  </si>
  <si>
    <t>Propósito 5: Construir Bogotá - Región con gobierno abierto, transparente y ciudadanía consciente</t>
  </si>
  <si>
    <t>Gobierno Abierto</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</si>
  <si>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</si>
  <si>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</si>
  <si>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</si>
  <si>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</si>
  <si>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</si>
  <si>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</si>
  <si>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Eje / Pilar / Propósito</t>
  </si>
  <si>
    <t>4. CESION</t>
  </si>
  <si>
    <t>Nombre cesionario</t>
  </si>
  <si>
    <t>Fecha cesión</t>
  </si>
  <si>
    <t>Valor cesión</t>
  </si>
  <si>
    <t>Fecha cesión
(DD/MM/AAAA)</t>
  </si>
  <si>
    <t>Número  de Identificación del cesionario
(NIT con digito de verificación)</t>
  </si>
  <si>
    <t>Número de proceso contractual 
SECOP</t>
  </si>
  <si>
    <t>En primer lugar diligencie toda la información correspondiente a los contratos suscritos con cargo a la vigencia 2020.</t>
  </si>
  <si>
    <t>Indique el valor total del presupuesto disponible de inversión directa, de acuerdo con el PREDIS, a 31 de diciembre de 2020.</t>
  </si>
  <si>
    <t>Escriba el valor total del presupuesto comprometido de inversión directa, de acuerdo con el PREDIS a 31 de diciembre de 2020.</t>
  </si>
  <si>
    <t>Indique el valor total del presupuesto de funcionamiento disponible, de acuerdo con el PREDIS a 31 de diciembre de 2020.</t>
  </si>
  <si>
    <t>Escriba el monto del presupuesto de funcionamiento, comprometido mediante contratos, de acuerdo con el PREDIS a 31 de diciembre de 2020.</t>
  </si>
  <si>
    <t>Coloque el monto del presupuesto de operación disponible, de acuerdo con el PREDIS, a 31 de diciembre de 2020. Los gastos de operación corresponden solamente a aquellas entidades de régimen de contratación  privado.</t>
  </si>
  <si>
    <t>Escriba el monto del presupuesto de operación comprometido mediante contratos a 31 de diciembre de 2020.</t>
  </si>
  <si>
    <t>Una vez terminado el registro de los contratos con cargo a la vigencia 2020, en las siguientes filas registre la información correspondiente a las adiciones efectuadas con cargo a la vigencia 2020 de contratos suscritos en vigencias anteriores, especificando el año de suscripción en la columna dos.</t>
  </si>
  <si>
    <t>Relacione el número de proceso con el cual se encuentra publicado el contrato en el SECOP. Ejemplo IDU-CMA-DTDP-240-2020</t>
  </si>
  <si>
    <t>Relacionar la fecha en que se suscribió el contrato original. La celda solo admite el formato Día/Mes/Año así  17/02/2020.</t>
  </si>
  <si>
    <t>Para las adiciones a contratos de años anteriores se debe registrar en esta columna la fecha de suscripción de la adición en la vigencia 2020.</t>
  </si>
  <si>
    <t>Indicar la fecha efectiva de terminación del contrato. La celda solo admite el formato Día/Mes/Año así  15/02/2020.</t>
  </si>
  <si>
    <t>Seleccione el sector al cual pertenece la Entidad.</t>
  </si>
  <si>
    <t>Si los valores no coinciden debe especificarse al final del formato en qué está representada la diferencia Otros gastos(discriminando los conceptos por Programa y Proyecto de inversión, si es el caso), con sus respectivos valores.</t>
  </si>
  <si>
    <t>Registre en esta celda el número de prórrogas que se realizaron al contrato en la vigencia 2020.</t>
  </si>
  <si>
    <t xml:space="preserve">La sumatoria de la columna 16 (valor final) para los contratos de Inversión Directa, de funcionamiento y/o operación, cuando aplique, deberán coincidir con el valor del rubro registrado en el encabezado 4, Presupuesto comprometido de inversión según PREDIS, con el encabezado 6, Presupuesto Comprometido Funcionamiento según PREDIS y con el encabezado 8, Presupuesto Comprometido Operación mediante contratos, respectivamente. A la vez, estos valores deben coincidir con los informes de ejecución presupuestal del PREDIS.  </t>
  </si>
  <si>
    <t>4- CESIÓN</t>
  </si>
  <si>
    <t>5- ESTADO A 31 DE DICIEMBRE DE 2020</t>
  </si>
  <si>
    <t>5- PORCENTAJE DE AVANCE Y/O CUMPLIMIENTO</t>
  </si>
  <si>
    <t>Indicar el nombre del cesionario, persona natural o jurídica.</t>
  </si>
  <si>
    <t>Relacionar la fecha en que se suscribió la cesión del contrato. La celda solo admite el formato Día/Mes/Año así  17/02/2020.</t>
  </si>
  <si>
    <t>Registre el valor inicial del contrato con cargo a la vigencia 2020, el formato de celda no permite guiones, comas o texto. Esta columna solo debe contener información numérica.</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</si>
  <si>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algunas celdas están bloqueadas y/o solo permiten el registro de una información determinada.</t>
  </si>
  <si>
    <t>Registre el valor correspondiente a la cesión con cargo a la vigencia 2020, el formato de celda no permite guiones, comas o texto. Esta columna solo debe contener información numérica.</t>
  </si>
  <si>
    <t xml:space="preserve">Indicar el número de identificación del contratista persona natural o jurídica con quien se suscribió el contrato, con digito de verificación (DV), el formato de celda no permite guiones, comas, solo números. </t>
  </si>
  <si>
    <t>Registre el valor total de las adiciones que se realizaron al contrato,  el formato de celda no permite guiones, , comas o texto. Esta columna solo debe contener información numérica.</t>
  </si>
  <si>
    <t>Registre el valor total de los giros que se realizaron al contrato,  el formato de celda no permite guiones, comas o texto. Esta columna solo debe contener información numérica.</t>
  </si>
  <si>
    <t>No. Programa</t>
  </si>
  <si>
    <t>SECOP I</t>
  </si>
  <si>
    <t>SECOP II</t>
  </si>
  <si>
    <t>secop</t>
  </si>
  <si>
    <t>Una vez incluidos todos los contratos de la vigencia 2020, a continuación diligencie el formato completo con la información correspondiente a las adiciones efectuadas con cargo a la vigencia 2020 de contratos suscritos en vigencias anteriores. La información general del contrato como: modalidad de selección, tipología contractual, objeto, entre otros, debe corresponder a la información del contrato adicionado o modificado. Respecto al valor solo se diligencia el valor en la columna adición, es decir la columna de valor inicial debe quedar en blanco. No olvide registrar el número de adiciones realizadas, en la columna correspondiente.</t>
  </si>
  <si>
    <t>Valor total reducciones 
(En valor negativo)</t>
  </si>
  <si>
    <t>Fecha suscripción</t>
  </si>
  <si>
    <t>Propósito 2 : Cambiar Nuestros Hábitos de Vida para Reverdecer a Bogotá y Adaptarnos y Mitigar la Crisis Climática</t>
  </si>
  <si>
    <t>Si requiere inserte una o varias filas realícelo después de la fila A14 y antes de la fila de Totales para que tomen el formato de las filas anteriores.</t>
  </si>
  <si>
    <t>Registre el valor total de las reducciones que se realizaron al contrato, el formato de celda no permite comas o texto. Esta columna solo debe contener información numérica.</t>
  </si>
  <si>
    <t>Indica el porcentaje de avance o de cumplimiento en términos presupuestales,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</si>
  <si>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Bogotá Mejor para Todos</t>
  </si>
  <si>
    <t>Un Nuevo Contrato Social y Ambiental para la Bogotá del Siglo XXI</t>
  </si>
  <si>
    <t>Si al pegar quedan textos en rojo,  verifique y ajuste la información, el dato que adiciono no se encuentra en la lista desplegable o no corresponde con el criterio definido en el columna.</t>
  </si>
  <si>
    <t>7. Presupuesto Disponible Operación (Régimen Privado)</t>
  </si>
  <si>
    <t>En estricto orden consecutivo registre el número del contrato, sin incluir los contratos que fueron anulados ni comodatos.</t>
  </si>
  <si>
    <t>Proceso Publicado en</t>
  </si>
  <si>
    <t>Proceso Publicado</t>
  </si>
  <si>
    <t>Seleccione el aplicativo donde se publicó el proceso (SECOP I / SECOP II)</t>
  </si>
  <si>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t>
  </si>
  <si>
    <t>La modalidad régimen especial se refiere a todos los contratos realizados en cumplimiento del Decreto 092 de 2017, convenios de asociaciòn con ESAL. Regimen Privado es para todas aquellas entidades, que no se rigen por el Estatuto General de Contrataciòn, para el caso, en estas entidades todos sus contratos deben ser identificados con esta modalidad.</t>
  </si>
  <si>
    <t>Plan de Desarrollo Distrital</t>
  </si>
  <si>
    <t>Planes de Desarrollo Distrital</t>
  </si>
  <si>
    <r>
      <t>Identifíquelo de acuerdo con el código presupuestal de los Planes de Desarrollo "Bogotá Mejor Para Todos" 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eje, pilar o propósito según corresponda.</t>
    </r>
    <r>
      <rPr>
        <b/>
        <sz val="10"/>
        <color theme="1"/>
        <rFont val="Times New Roman"/>
        <family val="1"/>
      </rPr>
      <t xml:space="preserve"> </t>
    </r>
  </si>
  <si>
    <t xml:space="preserve">En el caso de adiciones a contratos de años anteriores,  no diligencie esta columna, solamente la columna 15 "Valor Total Adiciones" </t>
  </si>
  <si>
    <t>Indicar la fecha de inicio del contrato. Para las adiciones a contratos de años anteriores se debe diligenciar la fecha de inicio de la adición en la vigencia 2020. La celda solo admite el formato Día/Mes/Año así  13/03/2020.</t>
  </si>
  <si>
    <t>Seleccionar el PDD de acuerdo con los diferentes contratos suscritos, automáticamente en la columna K se activan  los números de programa de acuerdo al PDD escogido.</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</si>
  <si>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</si>
  <si>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r>
      <t xml:space="preserve">Marque con una X en la respectiva columna si el contrato se encuentra </t>
    </r>
    <r>
      <rPr>
        <sz val="10"/>
        <color theme="1"/>
        <rFont val="Times New Roman"/>
        <family val="1"/>
      </rPr>
      <t>Celebrado o por Iniciar, En Ejecución, Terminado o Liquidado.</t>
    </r>
  </si>
  <si>
    <t>Programa</t>
  </si>
  <si>
    <t>PDD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</si>
  <si>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</si>
  <si>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</si>
  <si>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</si>
  <si>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</si>
  <si>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</si>
  <si>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</si>
  <si>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</si>
  <si>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</si>
  <si>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</si>
  <si>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</si>
  <si>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</si>
  <si>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</si>
  <si>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</si>
  <si>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</si>
  <si>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</si>
  <si>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</si>
  <si>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</si>
  <si>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</si>
  <si>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</si>
  <si>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</si>
  <si>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</si>
  <si>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</si>
  <si>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</si>
  <si>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</si>
  <si>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</si>
  <si>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</si>
  <si>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</si>
  <si>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</si>
  <si>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</si>
  <si>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</si>
  <si>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</si>
  <si>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</si>
  <si>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</si>
  <si>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</si>
  <si>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</si>
  <si>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</si>
  <si>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</si>
  <si>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</si>
  <si>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</si>
  <si>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</si>
  <si>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</si>
  <si>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</si>
  <si>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</si>
  <si>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</si>
  <si>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</si>
  <si>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</si>
  <si>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</si>
  <si>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</si>
  <si>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</si>
  <si>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</si>
  <si>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</si>
  <si>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</si>
  <si>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</si>
  <si>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</si>
  <si>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</si>
  <si>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</si>
  <si>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</si>
  <si>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r>
      <t>Para insertar una o varias filas, haga click  en el opción</t>
    </r>
    <r>
      <rPr>
        <i/>
        <sz val="10"/>
        <color theme="1"/>
        <rFont val="Times New Roman"/>
        <family val="1"/>
      </rPr>
      <t xml:space="preserve"> Insertar Filas</t>
    </r>
    <r>
      <rPr>
        <sz val="10"/>
        <color theme="1"/>
        <rFont val="Times New Roman"/>
        <family val="1"/>
      </rPr>
      <t xml:space="preserve"> y digite el número de filas a insertar. Si usted no sigue este procedimiento las filas que inserte no tomaran el formato de las filas anteriores. Se recomienda que antes de iniciar el registro de información inserte las filas que requiere, sin embargo en cualquier momento que necesite puede hacer este paso.</t>
    </r>
  </si>
  <si>
    <r>
      <t>Si necesita pegar información debe hacerlo por secciones debido a que hay columnas formuladas que están protegidas (como la columna J, K, T y AK) que no permiten realizar esta opción. Utilice la opción de</t>
    </r>
    <r>
      <rPr>
        <i/>
        <sz val="10"/>
        <color theme="1"/>
        <rFont val="Times New Roman"/>
        <family val="1"/>
      </rPr>
      <t xml:space="preserve"> pegado especial valores</t>
    </r>
    <r>
      <rPr>
        <sz val="10"/>
        <color theme="1"/>
        <rFont val="Times New Roman"/>
        <family val="1"/>
      </rPr>
      <t xml:space="preserve"> para no borrar las listas desplegables ni los formatos de las columnas.</t>
    </r>
  </si>
  <si>
    <t>INSTRUCTIVO</t>
  </si>
  <si>
    <t>Acuerdo 761 2020</t>
  </si>
  <si>
    <t>Pag. 51</t>
  </si>
  <si>
    <t>Bogotá rural</t>
  </si>
  <si>
    <t>Bogotá región emprendedora e innovadora</t>
  </si>
  <si>
    <t>Bogotá región productiva y competitiva</t>
  </si>
  <si>
    <t>Bogotá - región, el mejor destino para visitar</t>
  </si>
  <si>
    <t>ACTAS</t>
  </si>
  <si>
    <t>FACTURAS</t>
  </si>
  <si>
    <t>SERVI LIMPIEZA S A</t>
  </si>
  <si>
    <t>SEGURIDAD NUEVA ERA LTDA</t>
  </si>
  <si>
    <t>COMERCIALIZADORA ELECTROCON SAS</t>
  </si>
  <si>
    <t>PEDRO ANTONIO TOLEDO PENAGOS</t>
  </si>
  <si>
    <t>ENABLE TECHNOLOGIES LIMITADA</t>
  </si>
  <si>
    <t>UNION TEMPORAL SOLUCION VEHICULAR ET</t>
  </si>
  <si>
    <t>860011153-6</t>
  </si>
  <si>
    <t>POSITIVA COMPAÑIA DE SEGUROS SA</t>
  </si>
  <si>
    <t>RESOLUCIONES</t>
  </si>
  <si>
    <t>EL CONTRARTISTA SE OBLIGA A PRESTAR SUS SERVICIOS PROFESIONALES COMO ABOGADO ESPECIALIZADO DEL  DESPACHO, DE LA ALCALDIA LOCAL DE TUNJUELITO</t>
  </si>
  <si>
    <t>EL CONTRATISTA SE OBLIGA A PRESTAR SUS SERVICIOS PROFESIONALES COMO ABOGADO ESPECIALIZADO DEL FONDO DE DESARROLLO LOCAL, DE LA ALCALDIA LOCAL DE TUNJUELITO</t>
  </si>
  <si>
    <t>EL CONTRATISTA SE OBLIGA A PRESTAR SUS SERVICIOS PROFESIONALES ESPECIALIZADOS DE PLANEACION EN EL DESPACHO, DE LA ALCALDIA LOCAL</t>
  </si>
  <si>
    <t>LIDERAR Y GARANTIZAR LA IMPLEMENTACION Y SEGUIMIENTO DE LOS PROCESOS Y PROCEDIMIENTOS DEL SERVICIO SOCIAL</t>
  </si>
  <si>
    <t>EL CONTRATISTA SE OBLIGA A PRESTAR SUS SERVICIOS PROFESIONALES DE APOYO EN LA OFICINA DE PRESUPUESTO DE LA ALCALDIA LOCAL</t>
  </si>
  <si>
    <t>YINET JULIETA BAQUERO PARDO</t>
  </si>
  <si>
    <t>JACK CRISTOPHER REINA RODRIGUEZ</t>
  </si>
  <si>
    <t>EDWIN  GUZMAN FONSECA</t>
  </si>
  <si>
    <t>ANGIE LAURA MOLINA CARDONA</t>
  </si>
  <si>
    <t>ANDREA CATALINA PEDRAZA REYES</t>
  </si>
  <si>
    <t>SEBASTIAN  SAAVEDRA VELASQUEZ</t>
  </si>
  <si>
    <t>JOSÉ ALEJANDRO AVILA FEO</t>
  </si>
  <si>
    <t>CARLOS FELIPE LOZANO RIVERA</t>
  </si>
  <si>
    <t>FABIAN EDUARDO VALLE NAVARRO</t>
  </si>
  <si>
    <t>PEDRO PABLO AVELLA AVELLA</t>
  </si>
  <si>
    <t>YESID FERNANDO RIVERA CONTRERAS</t>
  </si>
  <si>
    <t>MANUEL URIEL LOZADA CRUZ</t>
  </si>
  <si>
    <t>ANANIA  PAYARES PRESIGA</t>
  </si>
  <si>
    <t>DEAN  CHAPARRO SALGADO</t>
  </si>
  <si>
    <t>SERGIO ENRIQUE GARCIA VELASCO</t>
  </si>
  <si>
    <t>ALVARO  SIERRA CARVAJAL</t>
  </si>
  <si>
    <t>PABLO CESAR TORRES PEREZ</t>
  </si>
  <si>
    <t>DIEGO MAURICIO RANGEL ARAQUE</t>
  </si>
  <si>
    <t>EDITH ROCIO MORENO BARBOSA</t>
  </si>
  <si>
    <t>VIVIANA CATHERINE MURILLO ULLOA</t>
  </si>
  <si>
    <t>YENNY PAOLIN DAZA GUTIERREZ</t>
  </si>
  <si>
    <t>GEOVANNI  CONTRERAS ILLERA</t>
  </si>
  <si>
    <t>MARIO JULIO ORTIZ TRILLO</t>
  </si>
  <si>
    <t>LILIANA  CLAVIJO AMEZQUITA</t>
  </si>
  <si>
    <t>CONSORCIO TUNJUELITO 2018</t>
  </si>
  <si>
    <t>JORGE ALEXANDER RIVAS CHAVES</t>
  </si>
  <si>
    <t>JUAN PABLO MANTILLA CHAPARRO</t>
  </si>
  <si>
    <t>JUAN DIEGO CHAMORRO SEPULVEDA</t>
  </si>
  <si>
    <t>JAIME HERNAN VILLALBA VARGAS</t>
  </si>
  <si>
    <t>MIGUEL ANGEL VALLEJO BURGOS</t>
  </si>
  <si>
    <t>EMILIO  SASTOQUE ALVAREZ</t>
  </si>
  <si>
    <t>KAREN VERONICA PINZON CORTES</t>
  </si>
  <si>
    <t>ANA MAYERLY CAMARGO MATEUS</t>
  </si>
  <si>
    <t>INGRID TATIANA RODRIGUEZ SUAREZ</t>
  </si>
  <si>
    <t>ALFONSO  PRIETO PENAGOS</t>
  </si>
  <si>
    <t>JHONY ALEJANDRO HERNANDEZ BERNAL</t>
  </si>
  <si>
    <t>ANA LUCIA TRUJILLO MARTINEZ</t>
  </si>
  <si>
    <t>NATALIA ELENA MARTINEZ GARCIA</t>
  </si>
  <si>
    <t>LUIS ALCIDES MURCIA PACHON</t>
  </si>
  <si>
    <t>ADRIANA KATERINE MEDINA BELTRAN</t>
  </si>
  <si>
    <t>DEMETRIO  CENDALES PARRA</t>
  </si>
  <si>
    <t>ADRIANA  ARDILA SANTANA</t>
  </si>
  <si>
    <t>AURA MARIA VEGA STAVRO</t>
  </si>
  <si>
    <t>JOSE YESID HERRAN RAMIREZ</t>
  </si>
  <si>
    <t>FULMER  GUATAQUIRA LATORRE</t>
  </si>
  <si>
    <t>ANA MERCEDES VELASQUEZ CASTAÑO</t>
  </si>
  <si>
    <t>CARLOS ALBERTO GARZON JIMENEZ</t>
  </si>
  <si>
    <t>KAREN LILIANA GIL IGLESIA</t>
  </si>
  <si>
    <t>JORGE TIBERIO SUA QUIROGA</t>
  </si>
  <si>
    <t>DUVAN DAVID RUBIO TELLEZ</t>
  </si>
  <si>
    <t>ELKIN ROBERT LOPEZ BOLIVAR</t>
  </si>
  <si>
    <t>JAIDER  CIFUENTES FLOREZ</t>
  </si>
  <si>
    <t>HELEN MAYUE BARRETO ORDOÑEZ</t>
  </si>
  <si>
    <t>LUIS RAMON BALLEN CASTILLO</t>
  </si>
  <si>
    <t>FRANKY YUBER MENDOZA CASTRO</t>
  </si>
  <si>
    <t>ALVARO  CASALLAS ABRIL</t>
  </si>
  <si>
    <t>FERNANDO  LARA AGUDELO</t>
  </si>
  <si>
    <t>JAVIER GONZALO MORA RAMIREZ</t>
  </si>
  <si>
    <t>HECTOR ARMANDO OSPINA OSPINA</t>
  </si>
  <si>
    <t>HECTOR EULISES CARRILLO CARRILLO</t>
  </si>
  <si>
    <t>SANDRA JANNETH VALENCIA LONDOÑO</t>
  </si>
  <si>
    <t>SULY PAOLA CONTRERAS CRUZ</t>
  </si>
  <si>
    <t>MARIA DEL PILAR PAIPA CASTRO</t>
  </si>
  <si>
    <t>DIEGO ALEJANDRO MORENO MAHECHA</t>
  </si>
  <si>
    <t>FELIPE ANDRES MEGUDAN RUIZ</t>
  </si>
  <si>
    <t>ASTRID LORENA VALBUENA MUÑOZ</t>
  </si>
  <si>
    <t>LADY JOHANNA ESCOBAR GONZALEZ</t>
  </si>
  <si>
    <t>JULIO ANDRES BAUTISTA ALBARRACIN</t>
  </si>
  <si>
    <t>FABIAN ARMANDO MURCIA AVILA</t>
  </si>
  <si>
    <t>MARIA ISABEL MONROY AREVALO</t>
  </si>
  <si>
    <t>ANGEL LINA MARIA VARGAS BELTRAN</t>
  </si>
  <si>
    <t>LUIS HERNANDO JIMENEZ SALAS</t>
  </si>
  <si>
    <t>LEIDY LORENA CUERVO GONZALEZ</t>
  </si>
  <si>
    <t>JOHNNY MAURICIO MENDEZ QUINTERO</t>
  </si>
  <si>
    <t>CLARA PATRICIA GUTIERREZ SUAREZ</t>
  </si>
  <si>
    <t>NILSON HEVERALDO ZAMORA TAPIAS</t>
  </si>
  <si>
    <t>MANUEL FERNANDO ALEANS CORENA</t>
  </si>
  <si>
    <t>YENIFER  OSORIO YARA</t>
  </si>
  <si>
    <t>EVERT EICKETT BECERRA GUANUME</t>
  </si>
  <si>
    <t>RUBEN DARIO YAIMA GOMEZ</t>
  </si>
  <si>
    <t>JENNIFER CATERINE MIRANDA</t>
  </si>
  <si>
    <t>MARTHA VIVIANA BERNAL AMAYA</t>
  </si>
  <si>
    <t>LUIS JORGE AMADO</t>
  </si>
  <si>
    <t>INGRY TATIANA SASTOQUE LOPEZ</t>
  </si>
  <si>
    <t>SOLON WENCESLAO DE LUQUE DIAZ GRANADOS</t>
  </si>
  <si>
    <t>CARMEN ELISA PEDRAZA FLAUTERO</t>
  </si>
  <si>
    <t>MARIA ANGELICA GAMBOA GUATAQUIRA</t>
  </si>
  <si>
    <t>SANDRA JULIETH FONSECA ORDOÑEZ</t>
  </si>
  <si>
    <t>JOHN JAIRO LOPEZ GAVILAN</t>
  </si>
  <si>
    <t>MILENA  ARDILA VEGA</t>
  </si>
  <si>
    <t>MONICA ANDREA MELO BELTRAN</t>
  </si>
  <si>
    <t>ADRIANA  GORDILLO HUERTAS</t>
  </si>
  <si>
    <t>SEBASTIAN  HERRERA RAMOS</t>
  </si>
  <si>
    <t>JACQUELINE ADRIANA MEJIA MENDEZ</t>
  </si>
  <si>
    <t>JORGE ALBERTO BUSTOS CARDENAS</t>
  </si>
  <si>
    <t>LUIS GUILLERMO MARTINEZ LOPEZ</t>
  </si>
  <si>
    <t>LEIDY YOHANNA MOSQUERA GRAJALES</t>
  </si>
  <si>
    <t>WENDY JHOLANY QUEVEDO RODRIGUEZ</t>
  </si>
  <si>
    <t>JEIMY ROCIO TORRES HERNANDEZ</t>
  </si>
  <si>
    <t>YEZZID MAURICIO BAQUERO RUIZ</t>
  </si>
  <si>
    <t>GIOVANNY ALBERTO ALFONSO MARIN</t>
  </si>
  <si>
    <t>MICHAEL ALEXANDER LADINO PEÑUELA</t>
  </si>
  <si>
    <t>LINDELIA JOHANNA GALINDO PEDREROS</t>
  </si>
  <si>
    <t>DAVID ERNESTO GUEVARA RINCON</t>
  </si>
  <si>
    <t>DANIEL ANDRES TORRES VELASQUEZ</t>
  </si>
  <si>
    <t>ANGIE TATIANA GARCIA SOLER</t>
  </si>
  <si>
    <t>JULIO ARMANDO VILLA HERNANDEZ</t>
  </si>
  <si>
    <t>JUAN DAVID CUADROS GARZON</t>
  </si>
  <si>
    <t>EVA LORENA SIMBAQUEBA SANCHEZ</t>
  </si>
  <si>
    <t>MILLER OSWALDO VILLAMIZAR ROJAS</t>
  </si>
  <si>
    <t>JOSE DAGOBERTO COTES GUUZMAN</t>
  </si>
  <si>
    <t>ADRIANA ANGELICA LEON BLANCO</t>
  </si>
  <si>
    <t>STINZON ALEJANDRO TOVAR TENJO</t>
  </si>
  <si>
    <t>CRISTIAN ANDRES ALBARRACIN MARQUEZ</t>
  </si>
  <si>
    <t>CRISTIAN DARIO CASTAÑEDA LINARES</t>
  </si>
  <si>
    <t>KAREN DAYANI CARO PEÑA</t>
  </si>
  <si>
    <t>CARLOS ANDRES FLOREZ VERGARA</t>
  </si>
  <si>
    <t>MALVEN  JESSEN RODRIGUEZ</t>
  </si>
  <si>
    <t>CLAUDIA SUSANA RODRIGUEZ ALBA</t>
  </si>
  <si>
    <t>MONICA ANDREA BERNAL ROJAS</t>
  </si>
  <si>
    <t>FREDDY ALEXANDER VELA RAMIREZ</t>
  </si>
  <si>
    <t>HEYDER JESUS LINERO HERNANDEZ</t>
  </si>
  <si>
    <t>ALEXANDER  BRAVO CUTA</t>
  </si>
  <si>
    <t>JIMMY HAROLD ERAZO ILLERA</t>
  </si>
  <si>
    <t>KATHERINE ANDREA PUELLO GALAN</t>
  </si>
  <si>
    <t>JEFERSON  ESPITIA CHAVES</t>
  </si>
  <si>
    <t>DAMARIS VIVIANA GONZALEZ MERCHAN</t>
  </si>
  <si>
    <t>WILLIAM TOMPSON PARRA MARTINEZ</t>
  </si>
  <si>
    <t>YOFRE RICARDO RUIZ CRISTANCHO</t>
  </si>
  <si>
    <t>CLAUDIA PATRICIA DEL CARMEN MARENCO</t>
  </si>
  <si>
    <t>HONORARIOS Y SEGUROS DE SALUD EDILES</t>
  </si>
  <si>
    <t>CONTRATAR LA PRESTACIÓN DEL SERVICIO DE ASEO Y CAFETERÍA PARA LA ALCALDÍA LOCAL DE TUNJUELITO Y LA CASA DE LA CULTURA, MEDIANTE EL ACUERDO MARCO DE PRECIOS PARA EL SUMINISTRO DEL SERVICIO INTEGRAL DE ASEO Y CAFETERÍA POR PARTE ENTIDADES COMPRADORAS CCE-972-AMP-2019</t>
  </si>
  <si>
    <t>CONTRATAR LA ADQUISICIÓN DE LICENCIAS MICROSOFT®O365E1OPEN SHRDSVR MONT-HLYSUBSCRIPTIONS-VOLUMELICENSE GOVERN-MENT OLP 1LICENSE NOLEVEL QUALIFIED AN-NUAL PARA LOS EQUIPOS DE CÓMPUTO DE LA AL-CALDÍA LOCAL DE TUNJUELITO, CONFORME A LA CLAUSULA 2 DEL ACUERDO MARCO DE PRECIOS CON LA TIENDA VIRTUAL DEL ESTADO COLOM-BIANO CCE-578-AMP-2017¿.</t>
  </si>
  <si>
    <t>CONTRATAR LA LICENCIA ARCGIS FOR DESKTOP BASIC SINGLE USE LICENSE PARA EL EQUIPO DE CÓMPUTO DE LA ALCALDÍA LOCAL DE TUNJUELITO, CONFORME AL ACUERDO MARCO DE PRECIOS CON LA TIENDA VIRTUAL DEL ESTADO COLOMBIANO CCE-288-AG-2015.</t>
  </si>
  <si>
    <t>OBJETO:CONTRATAR LA PRESTACIÓN DEL SERVICIO DE VIGILANCIA Y SEGURIDAD PRIVADA, PARA LA PROTECCIÓN DE LOS BIENES MUEBLES E INMUEBLES DE PROPIEDAD O EN TENENCIA POR PARTE DEL FONDO DE DESARROLLO LOCAL DE TUNJUELITO¿.</t>
  </si>
  <si>
    <t>1.- PRESTAR SERVICIOS DE MANTENIMIENTOY REPARACIÓNINTEGRAL PREVENTIVO Y CORRECTIVO CON SUMINISTRO DE REPUESTOS, FILTROS, LUBRICANTESD Y MANO DE OBRA ESPECIALIZADA AL EQUIPO DE TRANSPORTE A CARGO DEL FONDO DEDESARROLLO LOCAL DE TUNJUELITO A PRECIOS FIJOS UNITARIOS SIN REAJUSTE. 2.- SUMINISTRO DE LLANTAS Y MANO DE OBRA ESPECIALIZADA A PRECIOS FIOS UITARIOS SIN REAJUSTE PARA EL PARQUE AUTOMOTOR A CARGO DEL FONDO DE DESARROLLO LOCAL DE TUNJUELITO.</t>
  </si>
  <si>
    <t>CONTRATAR LA ADQUISICIÓN DE LICENCIAS MICROSOFT®O365E1OPEN SHRDSVR MONTHLYSUBSCRIPTIONS-VOLUMELICENSE GOVERNMENT OLP 1LICENSE NOLEVEL QUALIFIED ANNUAL PARA LOS EQUIPOS DE CÓMPUTO DE LA ALCALDÍA LOCAL DE TUNJUELITO, CONFORME AL INSTRUMENTO DE AGREGACIÓN POR DEMANDA CCE-116-IAD-2020 DE LA TIENDA VIRTUAL DEL ESTADO COLOMBIANO.</t>
  </si>
  <si>
    <t>ADICIÓN NO. 6 PRORROGA NO. 2 AL C ONTRATO NO. 111 DEL 2019, CUYO OBJETO ES "CONTRATAR LOS EGUROS QUE AMPAREN LOS INTERESES PATRIMONIALES ACTUALES Y FUTUROS,  ASÍ COMO LOS BIENES DE PROPIEDAD DEL FONDO DE  DESARROLLO LOCAL DE T UNJUELITO, QUE ESTÉN BAJO SU  RESPONSABILIDAD Y CUSTODIA Y AQUELLOS QUE SEAN ADQUIRIDOS PARA DESARROLLAR  LAS FUNCIONES INHERENTES A SU ACTIVIDAD ASÍ COMO LA EXPEDICIÓN  DE CUALQUIER OTRA POLIZA DE SEGUROS  QUE REQUIERA LA ENTIDAD  EN EL DESARROLLO DE SU ACTIVIDAD".</t>
  </si>
  <si>
    <t>Adición N° 4 al contrato de seguros N° 111 de 2019, cuyo objeto es: contratar los seguros que amparen los intereses patrimoniales actuales y futuros, así como los bienes de propiedad del FDL Tunjuelito, que estén bajo responsabilidad y custodia y aquellos que sean adquiridos para desarrollar las funicones inherentes a su actividad así como la expedición de cualquier otra póliza de seguros que requiera la entidad en el desarrollo de de su actividad.</t>
  </si>
  <si>
    <t>ADICIÓN Y PRÓRROGA AL CONTRATO No. 111 de 2019 CUYO OBJETO ES ¿CONTRATAR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CUALQUIER OTRA PÓLIZA DE SEGUROS QUE REQUIERA LA ENTIDAD EN EL DESARROLLO DE SU ACTIVIDAD¿.</t>
  </si>
  <si>
    <t>Adición N° 2 y reajuste al contrato de prestación de servicios N° 117 de 2019, cuyo objeto es: "Contratar la prestación del servicio de vigilancia y seguridad privada, para la protección de los bienes muebles e inmuebles de propiedad o en tenencia por parte del Fondo Desarrollo Local de Tunjuelito".</t>
  </si>
  <si>
    <t>ADICIÓN No. 1 AL CONTRATO DE PORESTACIÓN DE SERVICIOS124 DE 2019 CUYO OBJETO ES:  PRESTAR EL SERVICIO DE MANTENIMINETO INTEGRAL PREVENTIVO Y CORRECTIVO CON SUMINISTRO DE REPUESTOS, FILTROS, LUBRICANTES, LLANTAS Y MANO DE OBRA ESPECIALIZADA, PARA EL PARQUE AUTOMOTOR A CARGO DEL FONDO DE DESARROLLO LOCAL DE TUNJUELITO A PRECIOS FIJOS UNITAZRIOS SIN REAJUSTE.</t>
  </si>
  <si>
    <t>Adición No. 1 al Contrato de Prestación de Servicios No. 125 de 2019, cuyo objeto es:CONTRATAR A MONTO AGOTABLE Y A PRECIOS FIJOS UNITARIOS EL SUMINISTRO DE ELEMENTOS DE FERRETERÍA NECESARIOS PARA EL MANTENIMIENTO PREVENTIVO Y CORRECTIVO DE LAS INSTALACIONES DE LA ALCALDÍA LOCAL DE TUNJUELITO, Y DEMAS SEDES QUE ASÍ LO REQUIERAN¿.</t>
  </si>
  <si>
    <t>Adición No. 1 al Contrato de Prestación de Servicios No. 126 de 2019, cuyo objeto es:CONTRATAR EL SUMINISTRO DE COMBUSTIBLE PARA EL PARQUE AUTOMOTOR DE LA ALCALDÍA LOCAL DE TUNJUELITO¿.</t>
  </si>
  <si>
    <t>Adición No. 1 al contrato de suministro No. 143 de 2019, cuyo objeto es:¿CONTRATAR EL SUMINISTRO DE IMPRESOS, PUBLICACIONES,MATERIAL LITOGRÁFICO Y ELEMENTOS DE PUBLICIDAD INSTITUCIONAL, QUE REQUIERA LA ALCALDÍA LOCAL DE TUNJUELITO, DECONFORMIDAD CON LAS CONDICIONES, CANTIDADES Y ESPECIFICACIONES TÉCNICAS ESTABLECIDAS¿</t>
  </si>
  <si>
    <t>aDICIÓN nO. 1 AL CONTRATO DE PRESTACIÓN DE SERVICIOS No. 169 DEL 2019, CUYO OBJETO ES :  "CONTRATAR EL SERVICIO DE MANTENIMINETO PREVENTIVO  Y CORRECTIVO  DE LOS EQUIPOS DE IMPRESIÓN, DIGITALIZACIÓN Y DE COMPUTO DE LA ALCALDIA LOCAL DE TUNJUELITO"</t>
  </si>
  <si>
    <t>UT SOFT  IG</t>
  </si>
  <si>
    <t>ESRI COLOMBIA S. A. S.</t>
  </si>
  <si>
    <t>UNION TEMPORAL SOFT IG 3</t>
  </si>
  <si>
    <t>ASEGURADORA SOLIDARIA DE COLOMBIA ENTIDAD COOPERATIVA</t>
  </si>
  <si>
    <t>AVIZOR SEGURIDAD LTDA</t>
  </si>
  <si>
    <t>TALLERES CARSONI S A S</t>
  </si>
  <si>
    <t>GRUPO EDS AUTOGAS S.A.S.</t>
  </si>
  <si>
    <t>DECRETOS</t>
  </si>
  <si>
    <t>PAGO DE ARL DE CONTRATISTAS CON RIESGO 4 Y 5</t>
  </si>
  <si>
    <t>PRESTAR LOS SERVICIOS PROFESIONALES PARA LA OPERACIÓN, SEGUIMIENTO Y CUMPLIMIENTO DE LOS PROCEDIMIENTOS ADMINISTRATIVOS, OPERATIVOS Y PROGRAMÁTICOS DE LOS SERVICIOS SOCIALES DEL PROYECTO DE APOYO ECONÓMICO SUBSIDIO TIPO C, QUE CONTRIBUYAN A LA GARANTÍA DE LOS DERECHOS DE LA POBLACIÓN MAYOR EN EL MARCO DE LA POLÍTICA PÚBLICA SOCIAL PARA EL ENVEJECIMIENTO Y LA VEJEZ EN EL DISTRITO CAPITAL A CARGO DE LA ALCALDÍA LOCAL DE TUNJUELITO.</t>
  </si>
  <si>
    <t>APOYAR JURÍDICAMENTE LA EJECUCIÓN DE LAS ACCIONES REQUERIDAS PARA EL TRÁMITE E IMPULSO PROCESAL DE LAS ACTUACIONES CONTRAVENCIONALES Y/O QUERELLAS QUE CURSEN EN LAS INSPECCIONES DE LA POLICÍA DE LA LOCALIDAD.</t>
  </si>
  <si>
    <t>PROVEER UNA PLATAFORMA VIRTUAL Y SERVICIOS TECNOLÓGICOS NECESARIOS A LOS FONDOS DE DESARROLLO LOCAL, EN LA REALIZACIÓN DE LAS ASAMBLEAS, EVENTOS Y FOROS  DIGITALES, EN EL MARCO DE LOS ENCUENTROS CIUDADANOS Y PRESUPUESTOS PARTICIPATIVOS, DE ACUERDO CON LOS LINEAMIENTOS ESTRATÉGICOS QUE DETERMINEN LOS  FDL.</t>
  </si>
  <si>
    <t>EL CONTRATISTA SE OBLIGA A PRESTAR SUS SERVICIOS DE APOYO A LA GESTIÓN MEDIANTE LABORES TÉCNICAS Y ADMINISTRATIVAS, EN EL ÁREA DE GESTIÓN DEL DESARROLLO LOCAL DE LA ALCALDÍA LOCAL DE TUNJUELITO</t>
  </si>
  <si>
    <t>EL CONTRATISTA SE OBLIGA A PRESTAR SUS SERVICIOS PROFESIONALES COMO ABOGADO, EN EL AREA DE GESTION DE DESARROLLO LOCAL, OFICINA DE CONTRATACIÓN EN EL ACOMPAÑAMIENTO PRE CONTRACTUAL, CONTRACTUAL Y POSCONTRACTUAL DEL POAI 2019 DE LA ALCALDIA LOCAL DE TUNJUELITO</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</si>
  <si>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</si>
  <si>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</si>
  <si>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ADICIÓN N° 1 AL CONTRATO DE PRESTACIÓN DE SERVICIOS PROFESIONALES N° 8-2019, CUYO OBJETO ES: EL CONTRATISTA SE OBLIGA A PRESTAR SUS SERVICIOS PROFESIONALES COMO ABOGADO REALIZANDO EL SEGUIMIENTO, LIQUIDACIÓN, DEPURACIÓN Y CONSOLIDACIÓN DE LA INFORMACIÓN DE LAS OBLIGACIONES POR PAGAR VIGENTES, A CARGO DE LA ALCALDÍA LOCAL DE TUNJUELITO.</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</si>
  <si>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ASÍ COMO LAS MATRICES DE INVERSIÓN MUSI, Y LOS APLICATIVOS SEGPLAN Y OTROS, EN LOS DIFERENTES SECTORES DE LA ALCALDÍA LOCAL DE TUNJUELITO</t>
  </si>
  <si>
    <t>Adición N° 1 al contrato de prestación de servicios N° 12-2019, cuyo objeto es: Coordinar, liderar y asesorarlos planes y estrategias de counicación interna y externa para la divulgación de los programas. proyectos y actividades de la Alcaldía Local de Tunjuelito.</t>
  </si>
  <si>
    <t>EL CONTRATISTA SE OBLIGA PARA CON EL FONDO A PRESTAR SUS SERVICIOS DE APOYO, EN EL ÁREA DE GESTIÓN DEL DESARROLLO LOCAL OFICINA PARTICIPACIÓN DE LA ALCALDÍA LOCAL DE TUNJUELITO</t>
  </si>
  <si>
    <t>Adición No. 2 al Contrato de Prestación de Servicios No. 12-2019,cuyo objeto es:COORDINAR, LIDERAR Y ASESORAR LOS PLANES YESTRATEGIAS DE COMUNICACIÓN INTERNA YEXTERNA PARA LA DIVULGACIÓN DE LOS PROGRAMAS,PROYECTOS Y ACTIVIDADES DE LA ALCALDÍA LOCALDE TUNJUELITO</t>
  </si>
  <si>
    <t>EL CONTRATISTA SE OBLIGA A PRESTAR SUS SERVICIOS DE APOYO EN LA CONDUCCIÓN DE LOS VEHÍCULOS DE PROPIEDAD DEL FONDO DE DESARROLLO LOCAL DE TUNJUELITO, INCLUIDO EL VEHÍCULO PESADO TIPO CAMIÓN</t>
  </si>
  <si>
    <t>EL CONTRATISTA SE OBLIGA A PRESTAR SUS SERVICIOS DE APOYO EN EL PROCESO DE RADICACIÓN, NOTIFICACIÓN Y ENTREGA DE LA CORRESPONDENCIA INTERNA Y EXTERNA DE LA ALCALDÍA LOCAL DE TUNJUELITO</t>
  </si>
  <si>
    <t>Adición No. 2 al Contrato de Prestación de Servicios No. 14-2019, cuyo objeto es:EL CONTRATISTA SE OBLIGA A PRESTAR SUS SERVICIOS TÉCNICOS, PARA LA PREPARACIÓN Y CLASIFICACIÓN DE LOS EXPEDIENTES CONTRACTUALES EN EL FONDO DE DESARROLLO LOCAL DE TUNJUELITO, OFICINA DE CONTRATACIÓN</t>
  </si>
  <si>
    <t>Adición al contrato de prestación de servicios de apoyo a la gestión N° 16-2019; cuyo objeto es: El contratista se obliga a prestar sus servicios de apoyo en la conducción de los vehículos de propiedad del Fondo de Desarrollo Local de Tunjuelito, incluido el vehículo pesado Tipo camión.</t>
  </si>
  <si>
    <t>EL CONTRATISTA SE OBLIGA A PRESTAR SUS SERVICIOS DE APOYO EN EL AREA DE GESTION DEL DESARROLLO LOCAL - ALMACEN DE LA ALCALDÍA LOCAL DE TUNJUELITO</t>
  </si>
  <si>
    <t>APOYAR TÉCNICAMENTE A LOS RESPONSABLES E INTEGRANTES DE LOS PROCESOS EN LA IMPLEMENTACIÓN DE HERRAMIENTAS DE GESTIÓN, SIGUIENDO LOS LINEAMIENTOS METODOLÓGICOS ESTABLECIDOS POR LA OFICINA ASESORA DE PLANEACIÓN DE LA SECRETARÍA DISTRITAL DE GOBIERNO</t>
  </si>
  <si>
    <t>EL CONTRATISTA SE OBLIGA A PRESTAR SUS SERVICIOS DE APOYO A LA GESTIÓN EN EL AREA DE GESTION DEL DESARROLLO LOCAL  PARA LA ATENCIÓN Y RECEPCIÓN DE LA ALCALDÍA LOCAL DE TUNJUELITO</t>
  </si>
  <si>
    <t>EL CONTRATISTA SE OBLIGA A PRESTAR SUS SERVICIOS DE APOYO EN EL AREA DE GESTION DEL DESARROLLO LOCAL - ALMACÉN DE LA ALCALDÍA LOCAL DE TUNJUELITO</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</si>
  <si>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</si>
  <si>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EL CONTRATISTA SE OBLIGA A PRESTAR SUS SERVICIOS PROFESIONALES PARA ELABORAR LOS INFORMES, REPORTES Y DEMÁS BALANCES DIRIGIDOS A LA CONTRALORÍA DISTRITAL, CONTRALORÍA LOCAL Y EN GENERAL, DE LOS ENTES DE CONTROL, CONFORME A LAS COMPETENCIAS ASIGNADAS AL DESPACHO DEL ALCALDE LOCAL</t>
  </si>
  <si>
    <t>EL CONTRATISTA SE OBLIGA A PRESTAR SUS SERVICIOS PROFESIONALES PARA COORDINAR LAS ACTIVIDADES INSTITUCIONALES DE LA CASA DE LA CULTURA DE LA LOCALIDAD DETUNJUELITO Y LAS DEMAS ACTIVIDADES QUE SE GENEREN EN EL AREA DE DESARROLLO LOCAL</t>
  </si>
  <si>
    <t>EL CONTRATISTA SE OBLIGA A PRESTAR SUS SERVICIOS PROFESIONALES 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</si>
  <si>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EL CONTRATISTA SE OBLIGA A PRESTAR SUS SERVICIOS PARA APOYAR LA REALIZACIÓN DE ACTIVIDADES INSTITUCIONALES EN LA CASA DE LA CULTURA DE LA LOCALIDAD DE TUNJUELITO</t>
  </si>
  <si>
    <t>EL CONTRATISTA SE OBLIGA A PRESTAR SUS SERVICIOS PROFESIONALES PARA ADMINISTRAR LA RED DE VOZ Y DATOS Y EL MANEJO DE LA PLATAFORMA INFORMÁTICA DE LAS DIFERENTES DEPENDENCIAS DE LA ENTIDAD</t>
  </si>
  <si>
    <t>APOYAR Y DAR SOPORTE TÉCNICO AL ADMINISTRADOR Y USUARIO FINAL DE LA RED DE SISTEMAS Y TECNOLOGÍA E INFORMACIÓN DE LA ALCALDÍA LOCAL DE TUNJUELITO</t>
  </si>
  <si>
    <t>EL CONTRATISTA SE OBLIGA A PRESTAR SUS SERVICIOS PROFESIONALES COMO INGENIERO, PARA LA FORMULACIÓN Y SEGUIMIENTO DE LOS PROCESOS DE INFRAESTRUCTURA, DE LA ALCALDÍA LOCAL DE TUNJUELITO</t>
  </si>
  <si>
    <t>Adición N° 1 al contrato de prestación de servicios profesionales N° 32-2019; cuyo objeto es: El contratista se obliga a prestar sus servicios profesionales para apoyar al grupo de asuntos poblacionales en la asitencia a instancias de participación y las demás actividades que se generen en el área de desarrollo local - Oficina de Planeación de la Alcaldía Local de Tunjuelito.</t>
  </si>
  <si>
    <t>APOYAR LA FORMULACIÓN, GESTIÓN Y SEGUIMIENTO DE ACTIVIDADES ENFOCADAS A LA GESTIÓN AMBIENTAL EXTERNA, ENCAMINADAS A LA MITIGACIÓN DE LOS DIFERENTES IMPACTOS AMBIENTALES Y LA CONSERVACIÓN DE LOS RECURSOS NATURALES DE LA LOCALIDAD DE TUNJUELITO</t>
  </si>
  <si>
    <t>Adición No. 2 al Contrato de Prestación de Servicios No. 32-2019, cuyo objeto es:EL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</si>
  <si>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APOYAR AL ALCALDE LOCAL EN LA PROMOCIÓN, ARTICULACIÓN, ACOMPAÑAMIENTO Y SEGUIMIENTO PARA LA ATENCIÓN Y PROTECCIÓN DE LOS ANIMALES DOMÉSTICOS Y SILVESTRES DE LA LOCALIDAD DE TUNJUELITO</t>
  </si>
  <si>
    <t>EL CONTRATISTA SE OBLIGA A PRESTAR SUS SERVICIOS PROFESIONALES ESPECIALIZADOS COMO ASESOR DE PLANEACION, EN EL DESPACHO DE LA ALCALDIA LOCAL</t>
  </si>
  <si>
    <t>Adición N° 1 al contrato de prestación de servicios de apoyo a la gestión N° 35-2019; cuyo objeto es: El contratista se obliga para con el fondo a prestar sus servicios de apoyo, en el área de gestión de desarrollo local - Oficina de Participación de la Alcaldía Local de Tunjuelito.</t>
  </si>
  <si>
    <t>APOYAR AL ALCALDE(SA) LOCAL EN LA PROMOCIÓN, ACOMPAÑAMIENTO, COORDINACIÓN Y ATENCIÓN DE LAS INSTANCIAS DE COORDINACIÓN INTERINSTITUCIONAL Y LAS INSTANCIAS DE PARTICIPACIÓN LOCALES, ASÍ COMO LOS PROCESOS COMUNITARIOS EN LA LOCALIDAD</t>
  </si>
  <si>
    <t>EL CONTRATISTA SE OBLIGA A PRESTAR SUS SERVICIOS PROFESIONALES DE APOYO EN LA OFICINA DE PRESUPUESTO DE LA ALCALDÍA LOCAL</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</si>
  <si>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</si>
  <si>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adición N° 1 al contrato de prestación de servicios de apoyo a la gestión N° 38-2019; cuyo objeto es: El contratista se obliga para con el fondo a prestar sus servicios de apoyo en la oficina de Contabilidad del Fondo de Desarrollo Local de Tunjuelito.</t>
  </si>
  <si>
    <t>EL CONTRATISTA SE OBLIGA A PRESTAR SUS SERVICIOS DE APOYO A LA GESTIÓN MEDIANTE LABORES ADMINISTRATIVAS, EN EL ÁREA DE GESTIÓN DEL DESARROLLO LOCAL DE LA ALCALDÍA LOCAL DE TUNJUELITO - OFICINA DE PLANEACIÓN</t>
  </si>
  <si>
    <t>Adición No. 2 al Contrato de Prestación de Servicios No. 38-2019, cuyo objeto es:EL CONTRATISTA SE OBLIGA PARA CON EL FONDO A PRESTAR SUS SERVICIOS DE APOYO EN LA OFICINA DE CONTABILIDAD DEL FONDO DE DESARROLLO LOCAL DE TUNJUELITO</t>
  </si>
  <si>
    <t>EL CONTRATISTA SE OBLIGA A PRESTAR SUS SERVICIOS PROFESIONALES COMO COORDINADOR DEL GRUPO DE APOYO ECONOMICO SUBSIDIO TIPO C</t>
  </si>
  <si>
    <t>PRESTAR LOS SERVICIOS PROFESIONALES PARA LA OPERACIÓN, SEGUIMIENTO Y CUMPLIMIENTO DE LOS PROCEDIMIENTOS ADMINISTRATIVOS, OPERATIVOS Y PROGRAMÁTICOS DE LOSSERVICIOS SOCIALES DEL PROYECTO DE APOYO ECONOMICO SUBSIDIO TIPO C, QUE CONTRIBUYAN A LA GARANTÍA DE LOS DERECHOSDE LA POBLACIÓN MAYOR EN EL MARCO DE LA POLÍTICA PÚBLICA SOCIAL PARA EL ENVEJECIMIENTO Y LA VEJEZ EN EL DISTRITOCAPITAL A CARGO DE LA ALCALDÍA LOCAL DE TUNJUELITO</t>
  </si>
  <si>
    <t>PRESTAR LOS SERVICIOS TÉCNICO - PROFESIONALES PARA LA IMPLEMENTACIÓN DE LOS PROCEDIMIENTOS REQUERIDOS PARA ELOPORTUNO Y ADECUADO REGISTRO, CRUCE Y REPORTE DE LOS DATOS EN EL SISTEMA DE INFORMACIÓN ¿SIRBE-, DE LAS PERSONASMAYORES QUE SOLICITAN Y SON USUARIAS DE LOS SERVICIOS SOCIALES DEL PROYECTO DE SUBSIDIO TIPO C, DANDO APLICACIÓN A LOS PROCEDIMIENTOS DE PRESTACIÓN DEL SERVICIO SOCIAL IDENTIFICACIÓN, INGRESO, ACTIVACIÓN Y EGRESO</t>
  </si>
  <si>
    <t>APOYAR LA GESTIÓN DOCUMENTAL DE LA ALCALDÍA LOCAL, ACOMPAÑANDO AL EQUIPO JURÍDICO DE DEPURACIÓN EN LAS LABORES OPERATIVAS QUE GENERA EL PROCESO DE IMPULSO DE LAS ACTUACIONES ADMINISTRATIVAS EXISTENTES EN LA ALCALDÍALOCAL DE TUNJUELITO</t>
  </si>
  <si>
    <t>APOYAR LA GESTIÓN DOCUMENTAL DE LA ALCALDÍA LOCAL, ACOMPAÑANDO AL EQUIPO JURÍDICO DE DEPURACIÓN EN LAS LABORES OPERATIVAS QUE GENERA EL PROCESO DE IMPULSO DE LAS ACTUACIONES ADMINISTRATIVAS EXISTENTES EN LA ALCALDÍALOCAL DE TUNJUELITO.</t>
  </si>
  <si>
    <t>EL CONTRATISTA SE OBLIGA A PRESTAR LOS SERVICIOS DE APOYO A LA GESTIÓN EN LAS ACTIVIDADES QUE SE GENEREN EN LA JUNTA ADMINISTRADORA LOCAL DE TUNJUELITO</t>
  </si>
  <si>
    <t>Adición N° 1 al contrato de prestación de servicios profesionales N° 46-2019; cuyo objeto es: El contratista se obliga a prestar sus servicios profesionales como ingeniero, para la formulación y seguimiento de los procesos de infraestructura, de la Alcaldía Local de Tunjuelito.</t>
  </si>
  <si>
    <t>OBJETO:Adición No. 2 al Contrato de Prestación de Servicios No. 46-2019, cuyo objeto es:EL CONTRATISTA SE OBLIGA A PRESTAR SUS SERVICIOS PROFESIONALES COMO INGENIERO, PARA LA FORMULACIÓN Y SEGUIMIENTO DE LOS PROCESOS DE INFRAESTRUCTURA, DE LA ALCALDÍA LOCAL DE TUNJUELITO</t>
  </si>
  <si>
    <t>APOYAR TÉCNICAMENTE LAS DISTINTAS ETAPAS DE LOS PROCESOS DE COMPETENCIA DE LAS INSPECCIONES DE POLICÍA DE LA LOCALIDAD, SEGÚN REPARTO</t>
  </si>
  <si>
    <t>Adición N° 1 al contrato de prestación de servicios profesionales N° 47-2019; cuyo objeto es: El contratista se obliga a prestar sus servicios profesionales como ingeniero para la formulación y seguimiento de los procesos de infraestructura de la Alcaldía Local de Tunjuelito.</t>
  </si>
  <si>
    <t>APOYAR LA GESTIÓN DOCUMENTAL DE LA ALCALDÍA LOCAL, ACOMPAÑANDO AL EQUIPO JURÍDICO DE DEPURACIÓN EN LAS LABORES OPERATIVAS QUE GENERA EL PROCESO DE IMPULSO DE LAS ACTUACIONES ADMINISTRATIVAS EXISTENTES EN LA ALCALDÍALOCAL DE TUNJUELITO - INSPECCIONES DE POLICÍA</t>
  </si>
  <si>
    <t>Adición N° 1 al contrato de prestación de servicios profesionales N° 48-2019; cuyo onjeto es: El contratista se obliga a prestar sus servicios profesionalesen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</si>
  <si>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PRESTAR LOS SERVICIOS PROFESIONALES PARA LA OPERACIÓN, SEGUIMIENTO Y CUMPLIMIENTO DE LOS PROCEDIMIENTOS ADMINISTRATIVOS, OPERATIVOS Y PROGRAMÁTICOS DE LOS SERVICIOS SOCIALES DEL PROYECTO DE APOYO ECONOMICO SUBSIDIO TIPO C, QUE CONTRIBUYAN A LA GARANTÍA DE LOS DERECHOSDE LA POBLACIÓN MAYOR EN EL MARCO DE LA POLÍTICA PÚBLICA SOCIAL PARA EL ENVEJECIMIENTO Y LA VEJEZ EN EL DISTRITO CAPITAL A CARGO DE LA ALCALDÍA LOCAL DE TUNJUELITO</t>
  </si>
  <si>
    <t>APOYAR AL ALCALDE LOCAL EN LA GESTIÓN DE LOS ASUNTOS RELACIONADOS CON SEGURIDAD CIUDADANA, CONVIVENCIA Y PREVENCIÓN DE CONFLICTIVIDADES, VIOLENCIAS Y DELITOS EN LA LOCALIDAD, DE CONFORMIDAD CON EL MARCO NORMATIVO APLICABLE EN LA MATERIA</t>
  </si>
  <si>
    <t>Adición N° 1 al contrato de prestación de servicios profesionales N° 51-2019; cuyo objeto es: El contratista se obliga a prestar sus servicios profesionales como abogado realizando el seguimiento a las pólizas de estabilidad de obras vigentes de los proyectos de infraestructura.</t>
  </si>
  <si>
    <t>EL CONTRATISTA SE OBLIGA A PRESTAR SUS SERVICIOS PROFESIONALES COMO INGENIERO O ARQUITECTO, PARA LA FORMULACIÓN Y SEGUIMIENTO DE LOS PROCESOS DEINFRAESTRUCTURA, DE LA ALCALDÍA LOCAL DE TUNJUELITO</t>
  </si>
  <si>
    <t>Adición N° 1 al contrato de prestación de servicios profesionales N° 54-2019; cuyo objeto es: Apoyar la formulación, ejecución, seguimiento y mejora contínua de las herramientas que conforman la gestión ambiental institucional de la Alcaldía Local de Tunjuelito.</t>
  </si>
  <si>
    <t>EL CONTRATISTA SE OBLIGA CON EL FONDO DE DESARROLLO LOCAL DE TUNJUELITO A PRESTAR SUS SERVICIOS PROFESIONALES PARA PONER EN FUNCIONAMIENTO Y MANTENER EN PLENA OPERATIVIDAD UN (1) PUNTO DE ATENCIÓN AL CONSUMIDOR, AL SERVICIO DE LA COMUNIDADEN GENERAL Y DE LOS CONSUMIDORES DE SULOCALIDAD</t>
  </si>
  <si>
    <t>EL CONTRATISTA SE OBLIGA PARA CON EL FONDO DE DESARROLLO LOCAL DE TUNJUELITO A PRESTAR SUS SERVICIOS PROFESIONALES EN LA PREVENCIÓN, GESTIÓN Y ATENCIÓN DE LOS RIESGOS EN LA LOCALIDAD DE TUNJUELITO</t>
  </si>
  <si>
    <t>Adición N° 1 al contrato de prestación de servicios de apoyo a la gestión N° 59-2019; cuyo objeto es: El contratista se obliga a prestar sus servicios mediante labores técnicas y administrativas, en el acompañamiento de los procesos de bienestar y protección animal de la Alcaldía Local de Tunjuelito.</t>
  </si>
  <si>
    <t>EL CONTRATISTA SE OBLIGA A PRESTAR SUS SERVICIOS PROFESIONALES ESPECIALIZADOS COMO ASESOR DEL DESPACHO, DE LA ALCALDIA LOCAL DE TUNJUELITO.</t>
  </si>
  <si>
    <t>EL CONTRATISTA SE OBLIGA A PRESTAR SUS SERVICIOS DE APOYO A LA GESTIÓN EN EL ARCHIVO DE LA ALCALDÍA LOCAL DE TUNJUELITO</t>
  </si>
  <si>
    <t>PRESTAR SUS SERVICIOS DE APOYO EN LA SUPERVISIÓN DE LAS TAREAS OPERATIVAS DE CARÁCTER ARCHIVÍSTICO DESARROLLADAS EN LAS DEPENDENCIAS DE LA ALCALDÍA LOCAL DE TUNJUELITO PARA GARANTIZAR LA APLICACIÓN CORRECTA DE LOS PROCEDIMIENTOS TÉCNICOS</t>
  </si>
  <si>
    <t>EL CONTRATISTA SE OBLIGA CON EL FONDO DE DESARROLLO LOCAL DE TUNJUELITO A PRESTAR SUS SERVICIOS DE APOYO A LA GESTIÓN YFUNCIONAMIENTO DEL PUNTO VIVE DIGITAL DE LA LOCALIDAD</t>
  </si>
  <si>
    <t>Adición N° 1 al contrato de prestación de servicios profesionales N° 65-2019; cuyo objeto es: El contratista se obliga para con el fondo a prestar sus servicios profesionales como abogado cobro persuasivo en el área de Gestión Policiva.</t>
  </si>
  <si>
    <t>Adición No. 2 al Contrato de Prestación de Servicios No. 65-2019, cuyo objeto es:EL CONTRATISTA SE OBLIGA PARA CON EL FONDO A PRESTAR SUS SERVICIOS PROFESIONALES COMO ABOGADO - COBRO PERSUASIVO - EN EL ÁREA DE GESTIÓN POLICIVA.</t>
  </si>
  <si>
    <t>EL CONTRATISTA SE OBLIGA CON EL FONDO DE DESARROLLO LOCAL DE TUNJUELITO A PRESTAR SUS SERVICIOS PROFESIONALES PARA PONER EN FUNCIONAMIENTO Y MANTENER EN PLENA OPERATIVIDAD UN (1) PUNTO DE ATENCIÓN AL CONSUMIDOR, AL SERVICIO DE LA COMUNIDAD EN GENERAL Y DE LOS CONSUMIDORES DE SULOCALIDAD</t>
  </si>
  <si>
    <t>APOYAR JURÍDICAMENTE LA EJECUCIÓN DE LAS ACCIONES REQUERIDAS PARA EL TRÁMITE E IMPULSO PROCESAL DE LAS ACTUACIONES CONTRAVENCIONALES Y/O QUERELLAS QUECURSEN EN LAS INSPECCIONES DE POLICÍA DE LA LOCALIDAD</t>
  </si>
  <si>
    <t>APOYAR JURÍDICAMENTE LA EJECUCIÓN DE LAS ACCIONES REQUERIDAS PARA LA DEPURACIÓN DE LAS ACTUACIONES ADMINISTRATIVAS QUE CURSAN EN LA ALCALDÍA LOCAL DE TUNJUELITO.</t>
  </si>
  <si>
    <t>OBJETO: EL CONTRATISTA SE OBLIGA A PRESTAR SUS SERVICIOS DE APOYO EN LA CONDUCCIÓN DE LOS VEHÍCULOS DE PROPIEDAD DEL FONDO DE DESARROLLO LOCAL DE TUNJUELITO, INCLUIDO EL VEHÍCULO PESADO TIPO CAMIÓN</t>
  </si>
  <si>
    <t>EL CONTRATISTA SE OBLIGA A PRESTAR SUS SERVICIOS DE APOYO AL ÁREA DE GESTIÓN DEL DESARROLLO LOCAL PARA REALIZAR EL MANTENIMIENTO PREVENTIVO Y CORRECTIVO Y REPARACIONES LOCATIVAS EN GENERAL, EN LOS BIENES DE PROPIEDAD DEL FONDO DE DESARROLLO LOCAL Y/O DE LA ALCALDÍA LOCAL DE TUNJUELITO</t>
  </si>
  <si>
    <t>El contratista se obliga para con el Fondo de Desarrollo Local de Tunjuelito a prestar sus servicios profesionales en la prevención, gestión y atención de los riesgos en la Localidad de Tunjuelito.</t>
  </si>
  <si>
    <t>Adición No. 1 al Contrato de Prestación de Servicios No. 72-2019,cuyo objeto es:APOYAR AL EQUIPO DE PRENSA Y COMUNICACIONESDE LA ALCALDÍA LOCAL EN LA REALIZACIÓN YPUBLICACIÓN DE CONTENIDOS DE REDES SOCIALES YCANALES DE DIVULGACIÓN DIGITAL (SITIO WEB) DE LAALCALDÍA LOCAL DE TUNJUELITO</t>
  </si>
  <si>
    <t>APOYAR JURÍDICAMENTE LA EJECUCIÓN DE LAS ACCIONES REQUERIDAS PARA EL TRÁMITE E IMPULSO PROCESAL DE LAS ACTUACIONES CONTRAVENCIONALES Y/O QUERELLAS QUE CURSEN EN LAS INSPECCIONES DE POLICÍA DE LA LOCALIDAD</t>
  </si>
  <si>
    <t>EL CONTRATISTA SE OBLIGA A PRESTAR SUS SERVICIOS TÉCNICOS DE APOYO EN EL ÁREA DE GESTIÓN DEL DESARROLLO LOCAL PARA SEGUIMIENTO A LAS PÓLIZAS DE ESTABILIDAD DE LAS OBRAS VIGENTES EN LA ENTIDAD Y DE SEGUIMIENTO A LOS PROYECTOS DE INVERSIÓN A CARGO DEL GRUPO DE INFRAESTRUCTURA</t>
  </si>
  <si>
    <t>Prestar sus servicios profesionales para la implementación de las acciones y lineamientos técnicos surtidos del programa de gestión documental y demás instrumentos técnicos archivísticos.</t>
  </si>
  <si>
    <t>EL CONTRATISTA SE OBLIGA CON EL FONDO DE DESARROLLO LOCAL DE TUNJUELITO A PRESTAR SUS SERVICIOS PROFESIONALES PARA ADMINISTRAR LOS SERVICIOS INFORMÁTICOS Y TECNOLÓGICOS INSTALADOS EN EL PUNTO VIVE DIGITAL DE LA LOCALIDAD</t>
  </si>
  <si>
    <t>Adición N° 1 al Contrato de prestación de servicios profesionales N° 78 de 2019; cuyo objeto es: Apoyar jurídicamente la ejecución de las acciones requeridas para la depuración de las actuaciones administrativas que cursan en la Alcaldía Local de Tunjuelito.</t>
  </si>
  <si>
    <t>APOYAR AL ALCALDE LOCAL EN LA FORMULACIÓN, SEGUIMIENTO E IMPLEMENTACIÓN DE LA ESTRATEGIA LOCAL PARA LA TERMINACIÓN JURÍDICA DE LAS ACTUACIONES ADMINISTRATIVAS QUE CURSAN EN LA ALCALDÍA LOCAL DE TUNJUELITO</t>
  </si>
  <si>
    <t>Adición N° 1 al Contrato de prestación de servicios profesionales N° 79 del 2019; cuyo objeto es: Apoyar jurídicamente la ejecución de las acciones requeridas para la depuración de las actuaciones administrativas que cursan en la Alcaldía Local de Tunjuelito.</t>
  </si>
  <si>
    <t>LA CRUZ ROJA SE OBLIGA A PRESTAR LOS SERVICIOS Y REALIZAR LAS ACCIONES NECESARIAS PARA LA ATENCIÓN INTEGRAL,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t>
  </si>
  <si>
    <t>Adición N° 1 al Contrato de Prestación de Servicios de Apoyo a la Gestión N° 85-2019; cuyo objeto es: El contratista se obliga a prestar sus servicios de apoyo a la gestión en el archivo de la Alcaldía Local de Tunjuelito.</t>
  </si>
  <si>
    <t>EL CONTRATISTA SE OBLIGA A PRESTAR SUS SERVICIOS PROFESIONALES ESPECIALIZADOS PARA ELABORAR LOS INFORMES, REPORTES Y DEMÁS BALANCES DIRIGIDOS A LA CONTRALORÍA DISTRITAL, CONTRALORÍA LOCAL Y EN GENERAL, DE LOS ENTES DE CONTROL, CONFORME A LAS COMPETENCIAS ASIGNADAS AL DESPACHO DEL ALCALDE LOCAL</t>
  </si>
  <si>
    <t>ADICIÓN NO. 1 AL CONTRATO DE PRESTACIÓN DE SERVICIOS PROFESIONALES NO. 87 DE 2019, CUYO OBJETO ES: APOYAR AL ALCALDE LOCAL EN LA FORMULACIÓN, SEGUIMIENTO E IMPLEMENTACIÓN DE LA ESTRATEGIA LOCAL PARA LA TERMINACIÓN JURÍDICA DE LAS ACTUACIONES ADMINISTRATIVAS QUE CURSAN EN LA ALCALDÍA LOCAL DE TUNJUELITO.</t>
  </si>
  <si>
    <t>PRESTAR SUS SERVICIOS PROFESIONALES ESPECIALIZADOS AL DESPACHO EN LA REVISIÓN, APROBACIÓN Y SEGUIMIENTO DE LAS DIFERENTES ACTUACIONES ADMINISTRATIVAS QUE CURSAN EN LA ALCALDÍA LOCAL DE TUNJUELITO</t>
  </si>
  <si>
    <t>ADICIÓN NO. 1 AL CONTRATO DE PRESTACIÓN DE SERVICIOS DE APOYO A LA GESTIÓN NO. 90 DE 2019, CUYO OBJETO ES: APOYAR LA GESTIÓN DOCUMENTAL DE LA ALCALDÍA LOCAL, ACOMPAÑANDO AL EQUIPO JURÍDICO DE DEPURACIÓN EN LAS LABORES OPERATIVAS QUE GENERA EL PROCESO DE IMPULSO DE LAS ACTUACIONES ADMINISTRATIVAS EXISTENTES EN LA ALCALDÍA LOCAL DE TUNJUELITO - INSPECCIONES DE POLICÍA.</t>
  </si>
  <si>
    <t>APOYAR LA GESTIÓN DOCUMENTAL DE LA ALCALDÍA LOCAL, ACOMPAÑANDO AL EQUIPO JURÍDICO DE DEPURACIÓN EN LAS LABORES OPERATIVAS QUE GENERA EL PROCESO DE IMPULSO DE LAS ACTUACIONES ADMINISTRATIVAS EXISTENTES EN LA ALCALDÍA LOCAL DE TUNJUELITO</t>
  </si>
  <si>
    <t>APOYAR JURIDICAMENTE LA EJECUCIÓN DE LAS ACCIONES REQUERIDAS PARA LA DEPURACIÓN DE LAS ACTUACIONES ADMINISTRATIVAS QUE CURSAN EN LA ALCALDIA LOCAL DE TUNJUELITO</t>
  </si>
  <si>
    <t>Adición N° 1 al contrato de prestación de servicios profesionales N° 94-2019; cuyo objeto es: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</si>
  <si>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EL CONTRATISTA SE OBLIGA A PRESTAR SUS SERVICIOS PROFESIONALES COMO ABOGADO REALIZANDO EL SEGUIMIENTO A LAS  PÓLIZAS DE ESTABILIDAD DE OBRAS VIGENTES DE LOS PROYECTOS DE INFRAESCTRUCTURA.</t>
  </si>
  <si>
    <t>EL CONTRATISTA SE OBLIGA PARA CON EL FONDO A PRESTAR SUS SERVICIOS DE APOYO, EN EL ÁREA DE GESTIÓN DEL DESARROLLO LOCAL - OFICINA PARTICIPACIÓN DE LA ALCALDÍA LOCAL DE TUNJUELITO</t>
  </si>
  <si>
    <t>EL CONTRATISTA SE OBLIGA A PRESTAR SUS SERVICIOS PROFESIONALES PARA APOYAR LA ELABORACIÓN DE INFORMES, DERECHOS DE PETICIÓN, PROPOSICIONES Y DEMÁS RESPUESTAS QUE SE REQUIERAN CONFORME A LAS COMPETENCIAS ASIGNADAS AL DESPACHO DEL ALCALDE LOCAL</t>
  </si>
  <si>
    <t>APOYAR JURÍDICAMENTE LA EJECUCIÓN DE LAS ACCIONES REQUERIDAS PARA LA DEPURACIÓN DE LAS ACTUACIONES ADMINISTRATIVAS QUE CURSAN EN LA ALCALDÍA LOCAL DE TUNJUELITO</t>
  </si>
  <si>
    <t>EL CONTRATISTA SE OBLIGA A PRESTAR SUS SERVICIOS PROFESIONALES COMO ABOGADO, EN EL ÁREA DE GESTIÓN DE DESARROLLO LOCAL, OFICINA DE CONTRATACIÓN EN EL ACOMPAÑAMIENTO PRE CONTRACTUAL, CONTRACTUAL Y POSCONTRACTUAL DEL POAI 2019-2020 DE LA ALCALDÍA LOCAL DE TUNJUELITO</t>
  </si>
  <si>
    <t>CONTRATAR LA ADQUISICIÓN DE ELEMENTOS DE PROTECCIÓN PERSONAL ¿CARETA FACIAL¿ PARA LOS FUNCIONARIOS DEL FONDO DE DESARROLLO LOCAL DE TUNJUELITO A TRAVES DEL INSTRUMENTO DE AGREGACION DE DEMANDA EMERGENCIA COVID -19¿.</t>
  </si>
  <si>
    <t>Adición N° 1 al contrato de prestación de servicios de apoyo a la gestión N° 100-2019; cuyo objeto es: El contratista se obliga a prestar sus servicios de apoyo a la gestión mediante labores administrativas, en el área de gestión del Desarrollo Local de la Alcaldía Local de Tunjuelito - Oficina de Planeación.</t>
  </si>
  <si>
    <t>CONTRATAR LA ADQUISICIÓN DE ELEMENTOS DE PROTECCIÓN PERSONAL ¿GUANTES DE NITRILO¿ PARA LOS FUNCIONARIOS DEL FONDO DE DESARROLLO LOCAL DE TUNJUELITO  A TRAVES DEL INSTRUMENTO DE AGREGACION DE DEMANDA EMERGENCIA COVID -19¿.</t>
  </si>
  <si>
    <t>Adición N° 1 al contrato de prestación de servicios profesionales N° 101 de 2019, cuyo objeto es: Apoyar jurídicamente la ejecuón de las acciones requeridas para la depuración de las actuaciones administrativas que cursan en la Alcaldía Local de Tunjuelito.</t>
  </si>
  <si>
    <t>CONTRATAR LA ADQUISICIÓN DE ELEMENTOS DE PROTECCIÓN PERSONAL ¿TAPABOCAS DESECHABLES¿ PARA LOS FUNCIONARIOS DEL FONDO DE DESARROLLO LOCAL DE TUNJUELITO A TRAVES DEL INSTRUMENTO DE AGREGACION DE DEMANDA EMERGENCIA COVID -19¿.</t>
  </si>
  <si>
    <t>OBJETO:CONTRATAR LA ADQUISICIÓN DE LOS INSUMOS DE ASEO Y DESINFECION (ALCOHOL) PARA LA ALCALDÍA LOCAL DE TUNJUELITO Y SUS SEDES A TRAVES DEL INSTRUMENTO DE AGREGACIÓN DE DEMANDA EMERGENCIA COVID -19¿.</t>
  </si>
  <si>
    <t>CONTRATAR LA ADQUISICIÓN DE LOS INSUMOS DE ASEO Y DESINFECION (GEL ANTIBACTERIAL) PARA LA ALCALDÍA LOCAL DE TUNJUELITO Y SUS SEDES A TRAVES DEL INSTRUMENTO DE AGREGACIÓN DE DEMANDA EMERGENCIA COVID -19¿.</t>
  </si>
  <si>
    <t>CONTRATAR LA ADQUISICIÓN DE LOS INSUMOS DE ASEO Y DESINFECION (HIPOCLORITO) PARA LA ALCALDÍA LOCAL DE TUNJUELITO Y SUS SEDES A TRAVES DEL INSTRUMENTO DE AGREGACIÓN DE DEMANDA EMERGENCIA COVID -19¿.</t>
  </si>
  <si>
    <t>OBJETO:Adición No. 2 al Contrato de Prestación de Servicios No. 105-2019, cuyo objeto es:EL CONTRATISTA SE OBLIGA A PRESTAR SUS SERVICIOS PROFESIONALES EN EL ÁREA DE GESTIÓN DEL DESARROLLO LOCAL PARA APOYAR LA FORMULACIÓN, SEGUIMIENTO Y APOYO DE LOS PROCESOS DE INFRAESTRUCTURA, DE LA ALCALDÍA LOCAL DE TUNJUELITO</t>
  </si>
  <si>
    <t>Adición No. 1 al Contrato de Prestación de Servicios Profesionales No. 105 de 2019, cuyo objeto es:El contratista se obliga a prestar sus servicios profesionales en el área de gestión del desarrollo local para apoyar la formulación, seguimiento y apoyo de los procesos de infraestructura, de la Alcaldía Local de Tunjuelito.</t>
  </si>
  <si>
    <t>CONTRATAR LA ADQUISICIÓN DE LOS INSUMOS DE ASEO Y DESINFECION (TOALLAS DE MANOS) PARA LA ALCALDÍA LOCAL DE TUNJUELITO Y SUS SEDES A TRAVES DEL INSTRUMENTO DE AGREGACIÓN DE DEMANDA EMERGENCIA COVID -19¿.</t>
  </si>
  <si>
    <t>CONTRATAR EL SUMINISTRO DE ELEMENTOS DE PROTECCION PERSONAL, INSUMOS Y ELEMENTOS DE ASEO PARA EL FONDO DE DESARROLLO LOCAL DE TUNJUELITO Y CASA DE LA CULTURA A TRAVES DE LA PLATAFORMA DE GRANDES SUPERFICIES EN LA TIENDA VIRTUAL DEL ESTADO COLOMBIANO PARA LA ADECUADA ATENCION DE LA EMERGENCIA DEL COVID -19¿.</t>
  </si>
  <si>
    <t>ADICIÓN NO. 1 AL CONTRATO DE PRESTACIÓN DE SERVICIOS PROFESIONALES NO. 107 DE 2019, CUYO OBJETO ES:APOYAR AL EQUIPO DE PRENSA Y COMUNICACIONES DE LA ALCALDÍA LOCAL EN LA REALIZACIÓN DE PRODUCTOS Y PIEZAS DIGITALES, IMPRESAS Y PUBLICITARIAS DE GRAN FORMATO Y DE ANIMACIÓN GRÁFICA, ASÍ COMO APOYAR LA PRODUCCIÓN Y MONTAJE DE EVENTOS.</t>
  </si>
  <si>
    <t>Adición y prórroga N° 1 del CPS 108 de 2018 que tiene por objeto: Realizar por el sistema de precios unitarios fijos sin fórmula de reajuste la construcción de la nueva sede administrativa de la Alcaldía Local de Tunjuelito en la ciudad de Bogotá.</t>
  </si>
  <si>
    <t>CONTRATAR EL SUMINISTRO DE UN TERMOMETRO DIGITAL PARA CONTROL DE TEMPERATURA DE LOS FUNCIONARIOS Y DEMAS PERSONAS QUE INGRESAN AL FONDO DE DESARROLLO LOCAL DE TUNJUELITO Y CASA DE LA CULTURA A TRAVES DE LA PLATAFORMA DE GRANDES SUPERFICES EN LA TIENDA VIRTUAL DEL ESTADO COLOMBIANO PARA LA ADECUADA ATENCION DE LA EMERGENCIA DEL COVID -19¿.</t>
  </si>
  <si>
    <t>EL CONTRATISTA SE OBLIGA A APOYAR JURÍDICAMENTE LA EJECUCIÓN DE LAS ACCIONES REQUERIDAS PARA LA DEPURACIÓN DE LAS ACTUACIONES ADMINISTRATIVAS QUE CURSAN EN LA ALCALDÍA LOCAL DE TUNJUELITO.</t>
  </si>
  <si>
    <t>EL CONTRATISTA SE OBLIGA A PRESTAR SUS SERVICIOS PROFESIONALES COMO ABOGADO, EN EL AREA DE GESTION DE DESARROLLO LOCAL, OFICINA DE CONTRATACIÓN EN EL ACOMPAÑAMIENTO PRE CONTRACTUAL, CONTRACTUAL Y POSCONTRACTUAL DEL POAI 2019 DE LA ALCALDIA LOCAL DE TUNJUELITO.</t>
  </si>
  <si>
    <t>EL CONTRATO QUE SE PRETENDE CELEBRAR, TENDRÁ POR OBJETO "PRESTAR LOS SERVICIOS PROFESIONALES PARA APOYAR LA SUPERVISIÓN, LA REVISIÓN Y EFECTUAR RECOMENDACIONES AL DESPACHO DEL ALCALDE LOCAL DE TUNJUELITO,  EN EL MARCO DE LAS ACTUACIONES DERIVADASDEL CONTRATO SUSCRITO CON LA CRUZ ROJA INTERNACIONAL EL CUAL TIENEN COMO PROPÓSITO LA ENTREGA DE AYUDAS HUMANITARIAS EN EL MARCO DE LA CONTENCIÓN Y MITIGACIÓN DEL COVID - 19"</t>
  </si>
  <si>
    <t>El contrato que se pretende celebrar, tendrá por objeto "El contratista se obliga a prestar sus servicios profesionales en el área de Gestión del Desarrollo Local para la formulación, seguimiento y apoyo a la supervisión en los procesos de infraestructura, incluida la construcción de la sede aadministrativa de la Alcaldía Local de Tunjuelito, tanto en sus componentes de obra como en los de interventoría.</t>
  </si>
  <si>
    <t>Adición N° 1 al contrato de prestación de servicios de apoyo a la gestión N° 114 de 2019; cuyo objeto es: El contratista se obliga a prestar sus servicios de apoyo en la conducción de los vehículos de propiedad del Fondo de Desarrollo Local de Tunjuelito, incluído el vehículo pesado tipo camión.</t>
  </si>
  <si>
    <t>CONTRATAR LA PRSTACIÓN DE SERVICIOS DE APOYO LOGÍSTICO PARA LA REALIZACIÓN DE LOS ENCUENTROS CIUDADANOS EN A LOCALIDAD DE TUNJUELITO, EN EL MARCO DEL PROCESO DEL PLAN DE DESARROLLO LOCAL 2121-2024</t>
  </si>
  <si>
    <t>El contrato que se pretende celebrar, tendrá por objeto "El contratista se obliga a prestar sus servicios de apoyo a la gestión en las actividades que se generen en la Junta Administradora Local de Tunjuelito",</t>
  </si>
  <si>
    <t>El contrato que se pretende celebrar, tendrá por objeto "El contratista se obliga a prestar sus servicios de apoyo a la gestión en las actividades que se generen en la Junta Administradora Local de Tunjuelito".</t>
  </si>
  <si>
    <t>El contrato que se pretende celebrar, tendrá por objeto "Apoyar al Alcalde Local en la promoción, articulación, acompañamiento y seguimiento para la atención y protección de los animales domésticos y silvestres de la Localidad de Tunjuelito".</t>
  </si>
  <si>
    <t>El contrato que se pretende celebrar, tendrá por objeto "Apoyar la formuación, gestión y seguimiento de actividades enfocadas a la gestión ambiental externa, encaminadas a la mitigación de los diferentes impactos ambientales y la conservación de los recursos naturales de la Localidad de Tunjuelito".</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</si>
  <si>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</si>
  <si>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El contrato que se pretende celebrar, tendrá por objeto "El contratista se obliga con el Fondo de Desarrollo Local de Tunjuelito a prestar sus servicios de apoyo a la gestión y funcionamiento del punto vive digital de la Localidad".</t>
  </si>
  <si>
    <t>El contrato que se pretende celebrar, tendrá por objeto "El contratista se obliga para con el Fondo de Desarrollo Local de Tunjuelito a prestar sus servicios profesionales en la revención, gestión y atención de los riesgos en la Localidad de Tunjuelito".</t>
  </si>
  <si>
    <t>El contrato que se pretende celebrar, tendrá por objeto "Apoyar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</si>
  <si>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Contratar la adquisición de los elementos tecnológicos móviles para el fortalecimiento de las organizaciones de la Localidad deTunjuelito, a través de la plataforma de grandes superficies de la tienda virtual del Estado Colombiano.</t>
  </si>
  <si>
    <t>El contrato que se pretende celebrar, tendrá por objeto "Coordinar, liderar y asesorar los planes y estrategias de comunicación interna y externa para la divulgación de los programas, proyectos y actividades de la Alcaldía Local de Tunjuelito".</t>
  </si>
  <si>
    <t>EL CONTRATISTA SE OBLIGA A APOYAR AL EQUIPO DE PRENSA Y COMUNICACIONES DE LA ALCALDÍA LOCAL EN LA REALIZACIÓN DE PRODUCTOS Y PIEZAS DIGITALES, IMPRESAS Y PUBLICITARIAS DE GRAN FORMATO Y DE ANIMACIÓN GRÁFICA, ASÍ COMO APOYAR LA PRODUCCIÓN Y MONTAJE DE EVENTOS.</t>
  </si>
  <si>
    <t>OBJETO: EL CONTRATISTA SE OBLIGA A PRESTAR SUS SERVICIOS DE APOYO EN EL PROCESO DE RADICACIÓN, NOTIFICACIÓN Y ENTREGA DE LA CORRESPONDENCIA INTERNA Y EXTERNA DE LA ALCALDÍA LOCAL DE TUNJUELITO.</t>
  </si>
  <si>
    <t>EL CONTRATISTA SE OBLIGA A APOYAR JURÍDICAMENTE LA EJECUCIÓN DE LAS ACCIONES REQUERIDAS PARA EL TRÁMITE E IMPULSO PROCESAL DE LAS ACTUACIONES CONTRAVENCIONALES Y/O QUERELLAS QUE CURSEN EN LAS INSPECCIONES DE POLICÍA DE LA LOCALIDAD.</t>
  </si>
  <si>
    <t>El contrato que se pretende celebrar, tendrá por objeto "El contratista se obliga para con el Fondo a prestar sus servicios de apoyo en la oficina de Contabilidad en el Fondo de Desarrollo Local de Tunjuelito".</t>
  </si>
  <si>
    <t>OBJETO: El contrato que se pretende celebrar, tendrá por objeto ¿EL CONTRATISTA SE OBLIGA A PRESTAR SUS SERVICIOS PROFESIONALES PARA COORDINAR LAS ACTIVIDADES INSTITUCIONALES DE LA CASA DE LA CULTURA DE LA LOCALIDAD DE TUNJUELITO Y LAS DEMAS ACTIVIDADES QUE SE GENEREN EN EL AREA DE DESARROLLO LOCAL¿.</t>
  </si>
  <si>
    <t>OBJETO: EL CONTRATISTA SE OBLIGA A PRESTAR SUS SERVICIOS DE APOYO EN EL AREA DE GESTION DEL DESARROLLO LOCAL - ALMACEN DE LA ALCALDÍA LOCAL DE TUNJUELITO.</t>
  </si>
  <si>
    <t>El contrato que se pretende celebrar, tendrá por objeto "apoyar y dar soporte técnico al administrador y usuario final de a red de sistemas y tecnología e información de la Alcaldía Local de Tunjuelito".</t>
  </si>
  <si>
    <t>El contrato que se pretende celebrar, tendrá por objeto "Apoyar técnicamente las distintas etapas de los procesos de competencia de las inspecciones de policía de la Localidad, seegún reparto".</t>
  </si>
  <si>
    <t>EL CONTRATISTA SE OBLIGA A PRESTAR SUS SERVICIOS MEDIANTE LABORES TÉCNICAS Y ADMINISTRATIVAS, EN EL ACOMPAÑAMIENTO DE LOS PROCESOS DE BIENESTAR Y PROTECCIÓN ANIMAL, DE LA ALCALDÍA LOCAL DE TUNJUELITO</t>
  </si>
  <si>
    <t>El contrato que se pretende celebrar, tendrá por objeto "El contratista se obliga con el Fondo de Desarrollo Local de Tunjuelito a prestar sus servicios profesionales para administrar los servicios informáticos y tecnológicos instalados en el punto vive digital de la Localidad".</t>
  </si>
  <si>
    <t>El contrato que se pretende celebrar, tendrá por objeto "Apoyar técnicamente las distintas etapas de los procesos de competencia de las inspecciones de policía de la Localidad, según reparto".</t>
  </si>
  <si>
    <t>ADICIÓN Y PRORROGA AL Contrato de Prestación de Servicios Profesionales N° 144 de 2019  CUYO OBJETO ES: ¿APOYAR TECNICAMENTE LAS DISTINTAS ETAPAS DE LOS PROCESOS DE COMPETENCIA DE LAS INSPECCIONES DE POLICIA DE LA LOCALIDAD ,SEGÚN REPARTO¿</t>
  </si>
  <si>
    <t>El contrato que se pretende celebrar, tendrá por objeto "Apoyar al equipo de prensa y comunicaciones de la Alcaldía Local en la realización y publicación de contenidos de redes sociales y canales de divulgación digital (SITIO WEB) de la Alcaldía Local de Tunjuelito".</t>
  </si>
  <si>
    <t>EL CONTRATISTA SE OBLIGA A APOYAR LA GESTIÓN DOCUMENTAL DE LA ALCALDÍA LOCAL, ACOMPAÑANDO AL EQUIPO JURÍDICO DE DEPURACIÓN EN LAS LABORES OPERATIVAS QUE GENERA EL PROCESO DE IMPULSO DE LAS ACTUACIONES ADMINISTRATIVAS EXISTENTES EN LA ALCALDÍA LOCAL DE TUNJUELITO ¿ INSPECCIONES DE POLICÍA.</t>
  </si>
  <si>
    <t>EL CONTRATISTA SE OBLIGA 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</si>
  <si>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El contrato que se pretende celebrar, tendrá por objeto "El contratista se obliga a prestar sus servicios de apoyo a la gestión mediante labores administrativas, en el área de Gestión del Desarrollo Local de la Alcaldía Local de Tunjuelito - Oficina de Planeación".</t>
  </si>
  <si>
    <t>OBJETO:Adición No. 1 al Contrato de Prestación de Servicios No. 150 -2019, cuyo objeto es:EL CONTRATISTA SE OBLIGA CON EL FONDO DE DESARROLLO LOCAL DE TUNJUELITO A PRESTAR SUS SERVICIOS PERSONALES PARA APOYAR LA GESTIÓN LOCAL Y TERRITORIAL DE LOS TEMAS DE SEGURIDAD Y CONVIVENCIA CIUDADANA.</t>
  </si>
  <si>
    <t>El contrato que se pretende celebrar, tendrá por objeto "Apoyar al Alcalde Local en la formulación, seguimiento e implementación de la estrategia local para la terminación jurídica de las actuaciones administrativas que cursan en la Alcaldía Local de Tunjuelito".</t>
  </si>
  <si>
    <t>PRESTAR LOS SERVICIOS TÉCNICOS PARA LA OPERACION, SEGUIMIENTO Y CUMPLIMIENTODE LOS PROCESOS Y PROCEDIMIENTOS DEL SERVICIO DE APOYOS PARA LA SEGURIDAD ECONOMICA TIPO C, REQUERIDOS PARA EL OPORTUNO Y ADECUADO REGISTRO, CRUCE Y REPORTE DE LOS DATOS  EN EL SISTEMA MISIONAL-SIRBE, QUE CONTRIBUYAN ALA GARANTIA DE LOS DERECHOS DE LA POBLACION MAYOREN EL MARCO DE LA POLITICA PUBLICA SOACIAL PARA EL ENVEJECIMIENTO Y LA VEJEZ EN EL DISTRITO CAPITAL A CARGO DE LA ALCALDIA LOCAL</t>
  </si>
  <si>
    <t>Adición No. 1 al Contrato de Prestación de Servicios No. 153-2019, cuyo objeto es:EL CONTRATISTA SE OBLIGA CON EL FONDO DE DESARROLLO LOCAL DE TUNJUELITO A PRESTAR SUS SERVICIOS PERSONALES PARA APOYAR LA GESTIÓN LOCAL Y TERRITORIAL DE LOS TEMAS DE SEGURIDAD Y CONVIVENCIA CIUDADANA.</t>
  </si>
  <si>
    <t>EL CONTRATISTA SE OBLIGA A APOYAR LA FORMULACIÓN, EJECUCIÓN, SEGUIMIENTO Y MEJORA CONTINUA DE LAS HERRAMIENTAS QUE CONFORMAN LA GESTIÓN AMBIENTAL INSTITUCIONAL DE LA ALCALDÍA LOCAL.</t>
  </si>
  <si>
    <t>Adición No. 1 al Contrato de Prestación de Servicios No. 155-2019, cuyo objeto es:EL CONTRATISTA SE OBLIGA CON EL FONDO DE DESARROLLO LOCAL DE TUNJUELITO A PRESTAR SUS SERVICIOS PERSONALES PARA APOYAR LA GESTIÓN LOCAL Y TERRITORIAL DE LOS TEMAS DE SEGURIDAD Y CONVIVENCIA CIUDADANA.</t>
  </si>
  <si>
    <t>EL CONTRATISTA SE OBLIGA A PRESTAR SUS SERVICIOS DE APOYO A LA GESTIÓN MEDIANTE LABORES TÉCNICAS Y ADMINISTRATIVAS, EN EL ÁREA DE GESTIÓN DEL DESARROLLO LOCAL DE LA ALCALDÍA LOCAL DE TUNJUELITO.</t>
  </si>
  <si>
    <t>EL CONTRATISTA SE OBLIGA A APOYAR LA GESTIÓN DOCUMENTAL DE LA ALCALDÍA LOCAL, ACOMPAÑANDO AL EQUIPO JURÍDICO DE DEPURACIÓN EN LAS LABORES OPERATIVAS QUE GENERA EL PROCESO DE IMPULSO DE LAS ACTUACIONES ADMINISTRATIVAS EXISTENTES EN LA ALCALDÍA LOCAL DE TUNJUELITO.</t>
  </si>
  <si>
    <t>Adición No. 1 al Contrato de Prestación de Servicios No. 156-2019, cuyo objeto es:EL CONTRATISTA SE OBLIGA CON EL FONDO DE DESARROLLO LOCAL DE TUNJUELITO A PRESTAR SUS SERVICIOS PERSONALES PARA APOYAR LA GESTIÓN LOCAL Y TERRITORIAL DE LOS TEMAS DE SEGURIDAD Y CONVIVENCIA CIUDADANA.</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</si>
  <si>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</si>
  <si>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Adición No. 1 al Contrato de Prestación de Servicios No. 158-2019, cuyo objeto es:EL CONTRATISTA SE OBLIGA CON EL FONDO DE DESARROLLO LOCAL DE TUNJUELITO A PRESTAR SUS SERVICIOS PERSONALES PARA APOYAR LA GESTIÓN LOCAL Y TERRITORIAL DE LOS TEMAS DE SEGURIDAD Y CONVIVENCIA CIUDADANA.</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</si>
  <si>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</si>
  <si>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Adición No. 1 al Contrato de Prestación de Servicios No. 159-2019, cuyo objeto es:EL CONTRATISTA SE OBLIGA CON EL FONDO DE DESARROLLO LOCAL DE TUNJUELITO A PRESTAR SUS SERVICIOS PERSONALES PARA APOYAR LA GESTIÓN LOCAL Y TERRITORIAL DE LOS TEMAS DE SEGURIDAD Y CONVIVENCIA CIUDADANA.</t>
  </si>
  <si>
    <t>Adición No. 1 al Contrato de Prestación de Servicios No. 160-2019, cuyo objeto es:EL CONTRATISTA SE OBLIGA CON EL FONDO DE DESARROLLO LOCAL DE TUNJUELITO A PRESTAR SUS SERVICIOS PERSONALES PARA APOYAR LA GESTIÓN LOCAL Y TERRITORIAL DE LOS TEMAS DE SEGURIDAD Y CONVIVENCIA CIUDADANA.</t>
  </si>
  <si>
    <t>El contrato que se pretende celebrar, tendrá por objeto "El contratista se obliga a prestar sus servicios de apoyo a la gestión mediante labores técnicas y administrativas, en el área de Gestión del Desarrollo Local de la Alcaldía Local de Tunjuelito".</t>
  </si>
  <si>
    <t>Adición No. 1 al Contrato de Prestación de Servicios No. 161-2019, cuyo objeto es:EL CONTRATISTA SE OBLIGA CON EL FONDO DE DESARROLLO LOCAL DE TUNJUELITO A PRESTAR SUS SERVICIOS PERSONALES PARA APOYAR LA GESTIÓN LOCAL Y TERRITORIAL DE LOS TEMAS DE SEGURIDAD Y CONVIVENCIA CIUDADANA.</t>
  </si>
  <si>
    <t>Adición No. 1 al Contrato de Prestación de Servicios No. 162-2019, cuyo objeto es:EL CONTRATISTA SE OBLIGA CON EL FONDO DE DESARROLLO LOCAL DE TUNJUELITO A PRESTAR SUS SERVICIOS PERSONALES PARA APOYAR LA GESTIÓN LOCAL Y TERRITORIAL DE LOS TEMAS DE SEGURIDAD Y CONVIVENCIA CIUDADANA.</t>
  </si>
  <si>
    <t>El contrato que se pretende celebrar, tendrá por objeto "Prestar sus servicios de apoyo a la supervisión de las tareas operativas de carácter archivístico desarrolladas en las dependencias de la Alcaldía Local de Tunjuelito para garantizar la aplicación correcta de los procedimientos técnicos".</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</si>
  <si>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</si>
  <si>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El contrato que se pretende celebrar, tendrá por objeto "El contratista se obliga a prestar sus servicios profesionales como ingeniero o arquitecto, para la formulación y seguimiento de los procesos de infraestructura de la Alcaldía Local de Tunjuelito".</t>
  </si>
  <si>
    <t>Adición No. 1 al Contrato de Prestación de Servicios No. 165-2019, cuyo objeto es:EL CONTRATISTA SE OBLIGA CON EL FONDO DE DESARROLLO LOCAL DE TUNJUELITO A PRESTAR SUS SERVICIOS PERSONALES PARA APOYAR LA GESTIÓN LOCAL Y TERRITORIAL DE LOS TEMAS DE SEGURIDAD Y CONVIVENCIA CIUDADANA.</t>
  </si>
  <si>
    <t>EL CONTRATO QUE SE PRETENDE CELEBRAR, TENDRÁ POR OBJETO ¿EL CONTRATISTA SE OBLIGA A PRESTAR SUS SERVICIOS PARA APOYAR LA REALIZACIÓN DE ACTIVIDADES INSTITUCIONALES EN LA CASA DE LA CULTURA DE LA LOCALIDAD DE TUNJUELITO.</t>
  </si>
  <si>
    <t>Adición No. 1 al Contrato de Prestación de Servicios No. 166-2019, cuyo objeto es:EL CONTRATISTA SE OBLIGA CON EL FONDO DE DESARROLLO LOCAL DE TUNJUELITO A PRESTAR SUS SERVICIOS PERSONALES PARA APOYAR LA GESTIÓN LOCAL Y TERRITORIAL DE LOS TEMAS DE SEGURIDAD Y CONVIVENCIA CIUDADANA.</t>
  </si>
  <si>
    <t>EL CONTRATISTA SE OBLIGA A PRESTAR SUS SERVICIOS DE APOYO EN EL PROCESO DE RADICACIÓN, NOTIFICACIÓN Y ENTREGA DE LA CORRESPONDENCIA INTERNA Y EXTERNA DE LA ALCALDÍA LOCAL DE TUNJUELITO.</t>
  </si>
  <si>
    <t>Adición No. 1 al Contrato de Prestación de Servicios No. 168-2019, cuyo objeto es:EL CONTRATISTA SE OBLIGA CON EL FONDO DE DESARROLLO LOCAL DE TUNJUELITO A PRESTAR SUS SERVICIOS PERSONALES PARA APOYAR LA GESTIÓN LOCAL Y TERRITORIAL DE LOS TEMAS DE SEGURIDAD Y CONVIVENCIA CIUDADANA.</t>
  </si>
  <si>
    <t>EL CONTRATISTA SE OBLIGA A PRESTAR SUS SERVICIOS DE APOYO A LA GESTIÓN EN EL AREA DE GESTION DEL DESARROLLO LOCAL ¿ PARA LA ATENCIÓN Y RECEPCIÓN DE LA ALCALDÍA LOCAL DE TUNJUELITO.</t>
  </si>
  <si>
    <t>El contrato que se pretende celebrar, tendrá por objeto "El contratista se obliga con el Fondo de Desarrollo Local de Tunjuelito a prestar sus servicios profesionales para poner en funcionamiento y mantener en plena operatividad un (1) punto de atención al consumidor, al servicio de la comunidad en general y de los consumidores de su localidad.</t>
  </si>
  <si>
    <t>OBJETO:Adición No. 1 al Contrato de Prestación de Servicios No. 170-2019, cuyo objeto es:EL CONTRATISTA SE OBLIGA CON EL FONDO DE DESARROLLO LOCAL DE TUNJUELITO A PRESTAR SUS SERVICIOS PERSONALES PARA APOYAR LA GESTIÓN LOCAL Y TERRITORIAL DE LOS TEMAS DE SEGURIDAD Y CONVIVENCIA CIUDADANA.</t>
  </si>
  <si>
    <t>Adición No. 1 al Contrato de Prestación de Servicios No. 171-2019, cuyo objeto es:EL CONTRATISTA SE OBLIGA CON EL FONDO DE DESARROLLO LOCAL DE TUNJUELITO A PRESTAR SUS SERVICIOS PERSONALES PARA APOYAR LA GESTIÓN LOCAL Y TERRITORIAL DE LOS TEMAS DE SEGURIDAD Y CONVIVENCIA CIUDADANA.</t>
  </si>
  <si>
    <t>Adición No. 1 al Contrato de Prestación de Servicios No. 172-2019, cuyo objeto es:EL CONTRATISTA SE OBLIGA CON EL FONDO DE DESARROLLO LOCAL DE TUNJUELITO A PRESTAR SUS SERVICIOS PERSONALES PARA APOYAR LA GESTIÓN LOCAL Y TERRITORIAL DE LOS TEMAS DE SEGURIDAD Y CONVIVENCIA CIUDADANA.</t>
  </si>
  <si>
    <t>El contrato que se pretende celebrar, tendrá por objeto "Prestar sus servicios profesionales para la implementación de las acciones y lineamientos técnicos surtidos del programa de gestión documental y demás instrumentos técnicos archivísticos".</t>
  </si>
  <si>
    <t>El contrato que se pretende celebrar, tendrá por objeto "El contratista se obliga con el Fondo de Desarrollo Local de Tunjuelito a prestar sus servicios profesionales para poner en funcionamiento y mantener en plena operatividad un (1) punto de atención al consumidor, al servicio de la comunidad en general y de los consumidores de su localidad".</t>
  </si>
  <si>
    <t>El contrato que se pretende celebrar, tendrá por objeto "Apoyar al Alcalde Local en la gestión de los asuntos relacionados con seguridad ciudadana, convivencia y prevención de conflictividades, violencias y delitos en la Localidad, de conformidad con el marco normativo aplicable en la materia".</t>
  </si>
  <si>
    <t>OBJETO: EL CONTRATISTA SE OBLIGA A APOYAR JURÍDICAMENTE LA EJECUCIÓN DE LAS ACCIONES REQUERIDAS PARA EL TRÁMITE E IMPULSO PROCESAL DE LAS ACTUACIONES CONTRAVENCIONALES Y/O QUERELLAS QUE CURSEN EN LAS INSPECCIONES DE POLICÍA DE LA LOCALIDAD.</t>
  </si>
  <si>
    <t>EL CONTRATISTA SE OBLIGA A PRESTAR SUS SERVICIOS PROFESIONALES COMO ABOGADO, EN EL AREA DE GESTION DE DESARROLLO LOCAL, OFICINA DE CONTRATACIÓN EN EL ACOMPAÑAMIENTO PRE CONTRACTUAL, CONTRACTUAL Y POSCONTRACTUAL DEL POAI 2020 DE LA ALCALDIA LOCAL DE TUNJUELITO</t>
  </si>
  <si>
    <t>El contrato que se pretende celebrar, tendrá por objeto "El contratista se obliga para con el Fondo a prestar sus servicios profesionales como abogado - Cobro Presuasivo - en el área de Gestión Policiva".</t>
  </si>
  <si>
    <t>El contrato que se pretende celebrar, tendrá por objeto "El contratista se obliga a prestar sus servicios profesionales como ingeniero o arquitecto para la formulación y seguimiento de los procesos de infraestructura de la Alcaldía Local de Tunjuelito".</t>
  </si>
  <si>
    <t>EL CONTRATISTA SE OBLIGA A PRESTAR SUS SERVICIOS DE APOYO EN LA CONDUCCIÓN DE LOS VEHÍCULOS DE PROPIEDAD DEL FONDO DE DESARROLLO LOCAL DE TUNJUELITO, INCLUIDO EL VEHÍCULO PESADO TIPO CAMIÓN¿.</t>
  </si>
  <si>
    <t>el contratista se obliga a prestar sus servicios de apoyo a la gestión mediante labores técnicas y administrativas, en el área de gestión del Desarrollo Local de la Alcaldía Local de Tunjuelito|19250000|0|0|19250000|3208333|16041667</t>
  </si>
  <si>
    <t>OBJETO: ¿APOYAR TÉCNICAMENTE A LOS RESPONSABLES E INTEGRANTES DE LOS PROCESOS EN LA IMPLEMENTACIÓN DE HERRAMIENTAS DE GESTIÓN, SIGUIENDO LOS LINEAMIENTOS METODOLÓGICOS ESTABLECIDOS POR LA OFICINA ASESORA DE PLANEACIÓN DE LA SECRETARÍA DISTRITAL DE GOBIERNO.¿</t>
  </si>
  <si>
    <t>¿EL CONTRATISTA SE OBLIGA A PRESTAR SUS SERVICIOS PROFESIONALES COMO ABOGADO, EN EL AREA DE GESTION DE DESARROLLO LOCAL, OFICINA DE CONTRATACIÓN EN EL ACOMPAÑAMIENTO PRE CONTRACTUAL, CONTRACTUAL Y POSCONTRACTUAL DEL POAI 2019 DE LA ALCALDIA LOCAL DE TUNJUELITO¿</t>
  </si>
  <si>
    <t>EL CONTRATISTA SE OBLIGA A PRESTAR SUS SERVICIOS PROFESIONALES COMO ABOGADO, EN EL AREA DE GESTION DE DESARROLLO LOCAL, OFICINA DE CONTRATACIÓN EN EL ACOMPAÑAMIENTO PRE CONTRACTUAL, CONTRACTUAL Y POSCONTRACTUAL DEL POAI 2019 DE LA ALCALDIA LOCAL DE TUNJUELITO¿</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</si>
  <si>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</si>
  <si>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</si>
  <si>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¿EL CONTRATISTA SE OBLIGA A PRESTAR SUS SERVICIOS PROFESIONALES, PARA LA FORMULACIÓN Y SEGUIMIENTO DE LOS PROCESOS DE INFRAESTRUCTURA, DE LA ALCALDÍA LOCAL DE TUNJUELITO¿</t>
  </si>
  <si>
    <t>APOYAR AL ALCALDE (SA) LOCAL EN LA PROMOCIÓN, ACOMPAÑAMIENTO, COORDINACIÓN Y ATENCIÓN DE LAS INSTANCIAS DE COORDINACIÓN INTERINSTITUCIONALES Y LAS INSTANCIAS DE PARTICIPACIÓN LOCALES, ASÍ COMO LOS PROCESOS COMUNITARIOS EN LA LOCALIDAD.</t>
  </si>
  <si>
    <t>APOYAR AL ALCALDE (SA)  LOCAL EN LA PROMOCIÓN, ACOMPAÑAMIENTO, COORDINACIÓN Y ATENCIÓN DE LAS INSTANCIAS DE COORDINACIÓN INTERINSTITUCIONALES Y LAS INSTANCIAS DE PARTICIPACÓN LOCALES, ASÍ COMO LOS PROCESOS COMUNITARIOS EN LA LOCALIDAD.</t>
  </si>
  <si>
    <t>APOYAR JURIDICAMENTE LA EJECUCIÓN DE LAS ACCIONES REQUERIDAS PARA LA DEPURACIÓN DE LAS ACTUACIONES ADMINISTRATIVAS QUE CURSAN EN LA ALCALDIA LOCAL.</t>
  </si>
  <si>
    <t>EL CONTRATISTA SE OBLIGA A PRESTAR SUS SERVICIOS PROFESIONALES APARA APOYAR AL GRUPO DE ASUNTOS POBLACIONALES EN LA ASISTENCIA A INSTANCIAS DE PARTICIPACIÓN Y  LAS DEMÁS ACTIVIDADES QUE SE GENEREN EN EL ÁREA DE DESARROLLO LOCAL - OFICICINA DE PLANEACIÓN DE LA ALCALDIA LOCAL DE TUNJUELITO</t>
  </si>
  <si>
    <t>OBJETO: 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</si>
  <si>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APOYAR JURÍDICAMENTE LA EJECUIÓN DE LAS ACCIONES REQUERIDAS PARA LA DEPURACIÓN  DE LAS ACTUACIONES ADMINISTRATIVAS QUE CURSAN EN LA ALCALDIA LOCAL</t>
  </si>
  <si>
    <t>PRESTAR SUS SERVICIOS PROFESIONALES PARA LA FORMULACIÓN Y SEGUIMIENTO DE LOS PROCESOS DE INFRAESTRUCTURA,DE LA ALCALDIA LOCAL DE TUNJUELITO|25000000|0|0|25000000|1000000|24000000</t>
  </si>
  <si>
    <t>PRESTAR SUS SERVICIOS PERSONALES PARA APOYAR LA GESTIÓN LOCAL Y TERRITORIAL DE LOS TEMAS DE SEGURIDAD Y CONVIVENCIA CIUDADANA.</t>
  </si>
  <si>
    <t>Aunar esfuerzos técnicos, administrativos y financieros, que contribuyan al cumplimiento de los protocolos de bioseguridad para la reactivación económica de las localidades de Bogotá, a través de acciones de Información, Educación y Comunicación en salud ¿ IEC, enfocadas a orientar a los trabajadores respecto al uso adecuado de los elementos de bioseguridad contenidos en los kits, actividades que serán desarrolladas por perfiles con formación y licencia en Seguridad y Salud en el Trabajo, así como la entrega de los Kits de elementos de bioseguridad a microempresas de menos de 10 trabajadores, establecimientos, locales comerciales y vendedores ambulantes; en el marco del Programa Cumplimiento de Protocolos de Bioseguridad para la Adaptación y Reactivación Económica del Eje Adaptación y Transformación Productiva de la Estrategia de Reactivación Económica Local- EMRE LOCAL.</t>
  </si>
  <si>
    <t>PRESTAR SUS SERVIVIOS PERSONALES PARA APOYAR LA GESTIÓN LOCAL Y TERRITORIAL DE LOS TEMAS DE SEGURTIDAD Y CONVIVENICA CIUDADANA.</t>
  </si>
  <si>
    <t>EL CONTRATISTA SE OBLIGA PARA CON EL FONDO A PRESTAR SUS SERVICIOS PROFESIONALES EN EL AREA DE GESTION DE DESARROLLO LOCAL DE LA ALCALDÍA LOCAL DE TUNJUELITO¿.</t>
  </si>
  <si>
    <t>DIANA MARCELA ROBAYO DE LAMPREA</t>
  </si>
  <si>
    <t>EMPRESA DE TELECOMUNICACIONES DE BOGOTA SA ESP</t>
  </si>
  <si>
    <t>JUAN PABLO MURILLO CASTILLO</t>
  </si>
  <si>
    <t>EDNA DAYSIR VILLAGRANDE MENDOZA</t>
  </si>
  <si>
    <t>TULIO HERNAN GUERRERO SOLER</t>
  </si>
  <si>
    <t>BRAYAN ANDRES MORALES CASTIBLANCO</t>
  </si>
  <si>
    <t>ARTURO  PEDRAZA QUINTERO</t>
  </si>
  <si>
    <t>YESID FERNANDO MONROY ORTEGA</t>
  </si>
  <si>
    <t>KATHERIN JOHANNA MORENO CASTAÑEDA</t>
  </si>
  <si>
    <t>CLAUDIA PATRICIA SUAREZ</t>
  </si>
  <si>
    <t>CINDY  RODRIGUEZ BELTRAN</t>
  </si>
  <si>
    <t>KAREN NATHALY SIILVA CAMACHO</t>
  </si>
  <si>
    <t>DIANA MARCELA BERMUDEZ TORRES</t>
  </si>
  <si>
    <t>MICHAEL ANDRES RUIZ FALACH</t>
  </si>
  <si>
    <t>MARIA FERNANDA PULIDO FANDIÑO</t>
  </si>
  <si>
    <t>LUIS CARLOS TOVAR MORENO</t>
  </si>
  <si>
    <t>NANCY PAOLA ORTIZ CARDONA</t>
  </si>
  <si>
    <t>LUIS ALBERTO RODRÍGUEZ REYES</t>
  </si>
  <si>
    <t>ROBERTO ALFONSO GOMEZ HERNANDEZ</t>
  </si>
  <si>
    <t>JHON LEANDRO BETANCOURTH GUTIERREZ</t>
  </si>
  <si>
    <t>JONATHAN  RAMOS NIÑO</t>
  </si>
  <si>
    <t>EDWIN ALEJANDRO ALFONSO MARTINEZ</t>
  </si>
  <si>
    <t>JUAN  LADINO</t>
  </si>
  <si>
    <t>MARLON  ROMERO</t>
  </si>
  <si>
    <t>MARTHA LILIANA SILVA ESQUIVEL</t>
  </si>
  <si>
    <t>LAURA VANESSA GAMBA ELIAS</t>
  </si>
  <si>
    <t>MENDOZA  JUAN DANILO</t>
  </si>
  <si>
    <t>DORA ALIX HERNANDEZ CEBALLOS</t>
  </si>
  <si>
    <t>LEIDY MABEL SARAY MORENO</t>
  </si>
  <si>
    <t>CONSUELO  PARRA MALAVER</t>
  </si>
  <si>
    <t>DIANA CAROLINA MEDINA VARGAS</t>
  </si>
  <si>
    <t>CARLOS LIBARDO CASTRO MEDINA</t>
  </si>
  <si>
    <t>ENVER JULIAN LOPEZ ANGEL</t>
  </si>
  <si>
    <t>TATIANA  GARCIA AROCA</t>
  </si>
  <si>
    <t>DORA YANETH PEÑA CANO</t>
  </si>
  <si>
    <t>LEIDY JOHANA BARON ARDILA</t>
  </si>
  <si>
    <t>MYRIAM  OBANDO MARIN</t>
  </si>
  <si>
    <t>FABIO ALBERTO ALZATE CARREÑO</t>
  </si>
  <si>
    <t>JULIAN ENRIQUE ARIZA GONZALEZ</t>
  </si>
  <si>
    <t>CORTES POSADA SNEIDER FELIPE</t>
  </si>
  <si>
    <t>YESENIA  MIRANDA PACHECO</t>
  </si>
  <si>
    <t>ANA PATRICIA GARCIA PULIDO</t>
  </si>
  <si>
    <t>ALEXANDRA ROSA TAPIAS MEZA</t>
  </si>
  <si>
    <t>ALEXANDRA PATRICIA GUTIERREZ BELTRAN</t>
  </si>
  <si>
    <t>FRANCISCO JAVIER NUÑEZ VARELA</t>
  </si>
  <si>
    <t>CLAUDIA ROCIO ECHEVERRY BELTRAN</t>
  </si>
  <si>
    <t>YENY PATRICIA AREVALO LOPEZ</t>
  </si>
  <si>
    <t>LINA MARCELA PINEDA FLOREZ</t>
  </si>
  <si>
    <t>ALFREDO  MORENO CENDALES</t>
  </si>
  <si>
    <t>RICARDO  MARTINEZ LEMUS</t>
  </si>
  <si>
    <t>CARLOS URBEY BELTRAN HERNANDEZ</t>
  </si>
  <si>
    <t>SILVIA PATRICIA ARANGO FAJARDO</t>
  </si>
  <si>
    <t>JESSICA  CALDERON MUÑOZ</t>
  </si>
  <si>
    <t>CRUZ ROJA COLOMBIANA SECCIONAL CUNDINAMARCA Y BOGOTA</t>
  </si>
  <si>
    <t>AMPARO  RAMIREZ GONZALEZ</t>
  </si>
  <si>
    <t>MARY SOL WILCHES CUERVO</t>
  </si>
  <si>
    <t>COLOMBIA CREATIVA OUTSOURCING PUBLICITARIO Y COMERCIAL S.A.S.</t>
  </si>
  <si>
    <t>ANGELICA MARIA VARGAS PINZON</t>
  </si>
  <si>
    <t>JM GRUPO EMPRESARIAL SAS</t>
  </si>
  <si>
    <t>SUMIMAS S A S</t>
  </si>
  <si>
    <t>JAIME  BELTRAL URIBE</t>
  </si>
  <si>
    <t>OFIBEST SAS</t>
  </si>
  <si>
    <t>HADER RODRIGUEZ RIVERA</t>
  </si>
  <si>
    <t>INDUHOTEL SAS</t>
  </si>
  <si>
    <t>PANAMERICANA LIBRERIA Y PAPELERIA S A</t>
  </si>
  <si>
    <t>JORGE TIBERIO ANGARITA GARCIA</t>
  </si>
  <si>
    <t>CENCOSUD COLOMBIA S.A.</t>
  </si>
  <si>
    <t>LEONARDO  GUTIERREZ ROJAS</t>
  </si>
  <si>
    <t>COLOMBIANA DE COMERCIO SA</t>
  </si>
  <si>
    <t>EDWIN GIOVANNY SANCHEZ FLAUTERO</t>
  </si>
  <si>
    <t>MARLENY  FRANCO FRANCO</t>
  </si>
  <si>
    <t>CARLOS DANIEL RAMOS BAEZ</t>
  </si>
  <si>
    <t>JULY ANDREA VEGA PADUA</t>
  </si>
  <si>
    <t>DERLY YASMINE SARMIENTO BALLESTEROS</t>
  </si>
  <si>
    <t>LEYDI YASMIN PEÑA RAMIREZ</t>
  </si>
  <si>
    <t>JOHN ALEXANDER SANTANA PAIPILLA</t>
  </si>
  <si>
    <t>BERTHA CECILIA RUIZ CONDE</t>
  </si>
  <si>
    <t>LUZ BERNARDA MELO SANDOVAL</t>
  </si>
  <si>
    <t>NÉLSON  MORENO LÓPEZ</t>
  </si>
  <si>
    <t>SUBRED INTEGRADA DE SERVICIOS DE SALUD SUR E.S.E</t>
  </si>
  <si>
    <t>PAGO DE ARL CONTRATISTAS CON RIESGO 4 Y 5</t>
  </si>
  <si>
    <t>AMPARAR EL GASTO CORRESPONDIENTE AL PROYECTO 1444 COMPONENTE SUBSIDIOTIPO C, DE LA LOCALIDAD DE TUNJUELITO VIGENCIA ENERO DE 2021, EL CUALCONTEMPLA LA COBERTURA MENSUAL PROGRAMADA DE 1624 CUPOS. CONFORME ELACTO ADMINISTRATIVO</t>
  </si>
  <si>
    <t>Adición y prorroga No 1 al CPS No 85 del 2020 que tiene por objeto: “ELCONTRATISTA SE OBLIGA A PRESTAR SUS SERVICIOS PROFESIONALES COMO ABOGADOESPECIALIZADO DEL FONDO DE DESARROLLO LOCAL, DE LA ALCALDÍA LOCAL DETUNJUELITO.”</t>
  </si>
  <si>
    <t>Adición y prorroga No 1 al CPS No 86 del 2020 que tiene por objeto: : ELCONTRATISTA SE OBLIGA A PRESTAR SUS SERVICIOS PROFESIONALESESPECIALIZADOS PARA ELABORAR LOS INFORMES, REPORTES Y DEMÁS BALANCESDIRIGIDOS A LA CONTRALORÍA DISTRITAL, CONTRALORÍA LOCAL Y EN GENERAL, DELOS ENTES DE CONTROL, CONFORME A LAS COMPETENCIAS ASIGNADAS AL DESPACHODEL ALCALDE LOCAL.</t>
  </si>
  <si>
    <t>Adición y prorroga No 1 al CPS No 88 del 2020 que tiene por objeto: ELCONTRATISTA SE OBLIGA A PRESTAR SU SERVICIO DE APOYO EN EL PROCESO DERADICACION, NOTIFICACION Y ENTREGA DE LA CORRESPONDENCIA INTERNA YEXTERNA DE LA ALCALDIA LOCAL DE TUNJUELITO</t>
  </si>
  <si>
    <t>Adición y prorroga No 1 al CPS No 89 del 2020 que tiene por objeto:“PRESTAR SUS SERVICIOS PROFESIONALES ESPECIALIZADOS AL DESPACHO EN LAREVISIÓN, APROBACIÓN Y SEGUIMIENTO DE LAS DIFERENTES ACTUACIONESADMINISTRATIVAS QUE CURSAN EN LA ALCALDÍA LOCAL DE TUNJUELITO”</t>
  </si>
  <si>
    <t>Adición y prorroga No 1 al CPS No 92 del 2020 que tiene por objeto:APOYAR JURÍDICAMENTE LA EJECUCIÓN DE LAS ACCIONES REQUERIDAS PARA LADEPURACIÓN DE LAS ACTUACIONES ADMINISTRATIVAS QUE CURSAN EN LA ALCALDÍALOCAL DE TUNJUELITO.”</t>
  </si>
  <si>
    <t>Adición y prorroga No 1 al CPS No 93 del 2020 que tiene por objeto: “ELCONTRATISTA SE OBLIGA A PRESTAR SUS SERVICIOS DE APOYO EN LA CONDUCCIÓNDE LOS VEHÍCULOS DE PROPIEDAD DEL FONDO DE DESARROLLO LOCAL DETUNJUELITO, INCLUIDO EL VEHÍCULO PESADO TIPO CAMIÓN”</t>
  </si>
  <si>
    <t>Adición y prorroga No 1 al CPS No 96 del 2020 que tiene por objeto: “ELCONTRATISTA SE OBLIGA A PRESTAR SUS SERVICIOS PROFESIONALES PARA APOYARLA ELABORACIÓN DE INFORMES, DERECHOS DE PETICIÓN, PROPOSICIONES Y DEMÁSRESPUESTAS QUE SE REQUIERAN CONFORME A LAS COMPETENCIAS ASIGNADAS ALDESPACHO DEL ALCALDE LOCAL.”</t>
  </si>
  <si>
    <t>ADICION No.2 AL CONTRATO DE OBRA PUBLICA No. 108 DEL 2018, CUYO OBJETOES "REALIZAR POR EL SISTEMA DE PRECIOS UNITARIOS FIJOS SIN FORMULA DEREAJUSTE LA CONSTRUCCION DE LA NUEVA SEDE ADMINISTRATIVA DE LA ALCALDIALOCAL DE TUNJUELITO EN LA CIUDAD DE BOGOTA D.C."</t>
  </si>
  <si>
    <t>ADICIÓN No. 1 Y PRORROGA AL CONTRATO DE INTERVENTORIA N. 110 DEL 2018QUE TIENE POR OBJETO:  REALIZAR LA INTERVENTORIA TECNICA,ADMINISTRATIVAFINANCIERA, SOCIAL Y SISOMA AL CONTRATO RESULTANTE DELPROCESO No. DLT-LP-013-2017 CUYO OBJETO  LA REALIZACIÓN POR EL SISTEMADE PRECIOS UNITARIOS FIJOS SIN FORMULA DE REAJUSTE LA CONSTRUCCION DE LANUEVA SEDE DE LA ALCALDIA LOCAL DE TUNJUELITO EN LA CIUDAD DE BOGOTÁ,D.C</t>
  </si>
  <si>
    <t>ADICION No.2 AL CONTRATO DE INTERVENTORIA No.110 DEL 2018, CUYO OBJETOES: REALIZAR LA INTERVENTORIA TECNICA, ADMINISTRATIVA, FINANCIERA,SOCIAL Y SISOMA AL CONTRATO RESULTANTE DEL PROCESO No. FDLT-LP-013-2017CUYO OBJETO ES "LA REALIZACION POR EL SISTEMA DE PRECIOS UNITARIOSFIJOSSIN FORMULA DE REAJUSTE LA CONSTRUCCION DE LA NUEVA SEDE DE LAALCALDIA LOCAL DE TUNJUELITO EN LA CIUDAD DE BOGOTA D.C."</t>
  </si>
  <si>
    <t>Adición y prorroga No 1 al CPS No 111 del 2020 que tiene por objeto: “ELCONTRATISTA SE OBLIGA A PRESTAR SUS SERVICIOS PROFESIONALES COMOABOGADO, EN EL AREA DE GESTION DE DESARROLLO LOCAL, OFICINA DECONTRATACIÓN EN EL ACOMPAÑAMIENTO PRE CONTRACTUAL, CONTRACTUAL YPOSCONTRACTUAL DEL POAI 2020 DE LA ALCALDIA LOCAL DE TUNJUELITO.”</t>
  </si>
  <si>
    <t>Adición y prorroga No 1 al CPS No 112 del 2020 que tiene por objetoPRESTAR LOS SERVICIOS PROFESIONALES PARA APOYAR LA SUPERVISIÓN LAREVISION Y EFECTUAR RECOMENDACIONES AL DESPACHO DEL ALCALDE LOCAL DETUNJUELITO, EN EL MARCO DE LAS ACTUACIONES DERIVADAS DEL CONTRATOSUSCRITO CON LA CRUZ ROJA INTERNACIONAL EL CUAL TIENE COMO PROPÓSITO LAENTREGA DE AYUDAS HUMANITARIAS EN EL MARCO DE LA CONTENCIÓN Y MITIGACIÓNDEL COVID 19</t>
  </si>
  <si>
    <t>Adición y prorroga No 1 al CPS No 114 del 2020 que tiene por objeto: “ELCONTRATISTA SE OBLIGA A PRESTAR SUS SERVICIOS PROFESIONALES EN EL ÁREADE GESTIÓN DEL DESARROLLO LOCAL PARA LA FORMULACIÓN, SEGUIMIENTO Y APOYOA LA SUPERVISIÓN EN LOS PROCESOS DE INFRAESTRUCTURA, INCLUIDA LACONSTRUCCIÓN DE LA SEDE ADMINISTRATIVA DE LA ALCALDÍA LOCAL DETUNJUELITO, TANTO EN SUS COMPONENTES DE OBRA COMO EN LOS DEINTERVENTORÍA”</t>
  </si>
  <si>
    <t>Adición y prorroga No 1 al CPS No 117 del 2020 que tiene por objeto: “ELCONTRATISTA SE OBLIGA A PRESTAR SUS SERVICIOS PROFESIONALES COMOABOGADO, EN EL AREA DE GESTION DE DESARROLLO LOCAL, OFICINA DECONTRATACIÓN EN EL ACOMPAÑAMIENTO PRE CONTRACTUAL, CONTRACTUAL YPOSCONTRACTUAL DEL POAI 2020 DE LA ALCALDIA LOCAL DE TUNJUELITO”</t>
  </si>
  <si>
    <t>Adición y prorroga No 1 al CPS No 120 del 2020 que tiene por objeto: “ELCONTRATISTA SE OBLIGA A PRESTAR SUS SERVICIOS DE APOYO EN LA CONDUCCIÓNDE LOS VEHÍCULOS DE PROPIEDAD DEL FONDO DE DESARROLLO LOCAL DETUNJUELITO, INCLUIDO EL VEHÍCULO PESADO TIPO CAMIÓN”</t>
  </si>
  <si>
    <t>Adición y prorroga No 1 al CPS No 121 del 2020 que tiene por objeto: :“EL CONTRATISTA SE OBLIGA A PRESTAR SUS SERVICIOS DE APOYO EN LACONDUCCIÓN DE LOS VEHÍCULOS DE PROPIEDAD DEL FONDO DE DESARROLLO LOCALDE TUNJUELITO, INCLUIDO EL VEHÍCULO PESADO TIPO CAMIÓN”</t>
  </si>
  <si>
    <t>Adición y prorroga No 1 al CPS No 123 del 2020 que tiene por objeto:APOYAR LA FORMULACIÓN, GESTIÓN Y SEGUIMIENTO DE ACTIVIDADES ENFOCADAS ALA GESTIÓN AMBIENTAL EXTERNA, ENCAMINADAS A LA MITIGACIÓN DE LOSDIFERENTES IMPACTOS AMBIENTALES Y LA CONSERVACIÓN DE LOS RECURSOSNATURALES DE LA LOCALIDAD DE TUNJUELITO</t>
  </si>
  <si>
    <t>Adición y prorroga No 1 al CPS No 125 del 2020 que tiene por objeto:“PRESTAR SUS SERVICIOS DE APOYO EN LA CONDUCCIÓN DE LOS VEHICULOS DEPROPIEDAD DEL FONDO DE DESARROLLO DE TUNJUELITO, INCLUIDO EL VEHICULOPESADO TIPO CAMIÓN.”</t>
  </si>
  <si>
    <t>Adición y prorroga No 1 al CPS No 127 del 2020 que tiene por objeto: “ELCONTRATISTA SE OBLIGA PARA CON EL FONDO DE DESARROLLO LOCAL DETUNJUELITO A PRESTAR SUS SERVICIOS PROFESIONALES EN LA PREVENCIÓN,GESTIÓN Y ATENCIÓN EN LOS RIESGOS DE LA LOCALIDAD DE TUNJUELITO.”</t>
  </si>
  <si>
    <t>ADICIÓN No 1 Y PRÓRROGA AL CONTRATO DE OBRA PUBLICA No 147 DE 2019 QUETIENE POR OBJETO REALIZAR A MONTO AGOTABLE Y A PRECIOS  UNITARIOS  FIJOSOBRAS Y ACTIVIDADES PARA LA CONSERVACIÓN DE LA MALLA VIAL DE LALOCALIDAD DE TUNJUELITO Y SU ESPACIO PÚBLICO ASOCIADO GRUPO 2</t>
  </si>
  <si>
    <t>Adición y prorroga No 1 al CPS No 164 del 2020 que tiene por objeto:“PRESTAR LOS SERVICIOS PROFESIONALES PARA LA OPERACIÓN, SEGUIMIENTO YCUMPLIMIENTO DE LOS PROCESOS Y PROCEDIMIENTOS DEL SERVICIO APOYOECONÓMICO TIPO C, REQUERIDOS PARA EL OPORTUNO Y ADECUADO REGISTRO, CRUCEY REPORTE DE LOS DATOS EN EL SISTEMA MISIONAL SIRBE, QUE CONTRIBUYAN ALA GARANTÍA DE LOS DERECHOS DE LA POBLACIÓN MAYOR EN EL MARCO DE LAPOLÍTICA PÚBLICA SOCIAL PARA EL ENVEJECIMIENTO Y LA VEJEZ EN EL DISTRITOCAPITAL A CARGO DE LA ALCALDÍA LOCAL”</t>
  </si>
  <si>
    <t>Adición y prorroga No 1 al CPS No 170 del 2020 que tiene por objeto:“PRESTAR LOS SERVICIOS PROFESIONALES PARA LA OPERACIÓN, PRESTACIÓN,SEGUIMIENTO Y CUMPLIMIENTO DE LOS PROCEDIMIENTOS ADMINISTRATIVOS,OPERATIVOS Y PROGRAMÁTICOS DEL SERVICIO APOYO ECONOMICO TIPO C, QUECONTRIBUYAN A LA GARANTÍA DE LOS DERECHOS DE LA POBLACIÓN MAYOR EN ELMARCO DE LA POLÍTICA PÚBLICA SOCIAL PARA EL ENVEJECIMIENTO Y LA VEJEZ ENEL DISTRITO CAPITAL A CARGO DE LA ALCALDÍA LOCAL.”</t>
  </si>
  <si>
    <t>ADICIÓN 1 Y PRORRGOA No. 3 AL CONTRATO DE OBRA No177-2019 CUYO OBJETO ES CONTRATAR MEDIANTE EL SISTEMA DE PRECIOS FIJOS UNITARIOS  Y A MONTOAGOTABLE LAS REPARACIONES LOCATIVAS NECESARIAS A LA INFRAESTRUCTURAFÍSICA EXISTENTE DEL JARDÍN INFANTIL RAFAEL BARBERI CUALLA DE LALOCALIDAD SEXTA DE TUNJUELITO - BOGOTA D.C.</t>
  </si>
  <si>
    <t>APOYAR AL ALCALDE LOCAL EN LA GESTIÓN DE LOS ASUNTOS RELACIONADOS CONSEGURIDAD CIUDADANA, CONVIVENCIA Y PREVENCIÓN DE CONFLICTIVIDADES,VIOLENCIAS Y DELITOS EN LA LOCALIDAD, DE CONFORMIDAD CON EL MARCONORMATIVO APLICABLE EN LA MATERIA .</t>
  </si>
  <si>
    <t>PRESTAR SUS SERVICIOS PROFESIONALES  PARA LA FORMULACIÓN Y SEGUIMIENTODE LOS PROCESOS DE INFRAESTRUCTURA, DE LA ALCALDÍA LOCAL DE TUNJUELITO</t>
  </si>
  <si>
    <t>EL CONTRATISTA SE OBLIGA PARA CON EL FONDO A PRESTAR SUS SERVICIOS DEAPOYO, EN EL ÁREA DE GESTIÓN DEL DESARROLLO LOCAL OFICINA PARTICIPACIONDE LA ALCALDÍA LOCAL DE TUNJUELITO.</t>
  </si>
  <si>
    <t>PRESTAR SUS SERVIVIOS PERSONALES PARA APOYAR LA GESTIÓN LOCAL YTERRITORIAL DE LOS TEMAS DE SEGURTIDAD Y CONVIVENCIA CIUADADANA</t>
  </si>
  <si>
    <t>PRESTAR SUS SERVICIOS PERSONALES PARA APOYAR LA GESTIÓN LOCAL YTERRITORIAL DE LOS TEMAS DE SEGURIDAD Y CONVIVENCIA CIUDADANA.</t>
  </si>
  <si>
    <t>APOYAR JURÍDICAMENTE LA EJECUCIÓN DE LAS ACCIONES REQUERIDAS PARA LADEPURACIÓN DE LAS ACTUACIONES ADMINISTRATIVAS QUE CURSAN EN LA ALCALDIALOCAL</t>
  </si>
  <si>
    <t>EL CONSTRATISTA SE OBLIGA A PRESTAR SUS SERVICIOS PROFESIONALES ALFONDODE DESARROLLO LOCAL DE TUNJUELITO COMO ENCARGADO DE ADELANTAR LASACTIVIDADES QUE CONTRIBUYAN A LA  DEPURACION DE LAS OBLIGACIONES PORPAGAR VIGENTES EN LA ENTIDAD</t>
  </si>
  <si>
    <t>PRESTAR LOS SERVICIOS DE APOYO LOGISTICO PARA EL DESARROLLO DE EVENTOSINSTITUCIONALES LOCALES A SU CARGO, ASI COMO LOS CORRESPONDIENTES APROYECTOS DE INVERSION QUE NO CONTEMPLEN RECURSOS PARA TAL FIN</t>
  </si>
  <si>
    <t>CONTRATAR MEDIANTE EL SISTEMA DE PRECIOS FIJOS  UNITARIOS Y A MONTOAGOTABLE LAS REPARACIONES LOCATIVAS NECESARIAS PARA LA INFRAESTRUCTURAFISICA EXISTENTE DEL JARDIN INFANTIL PABLO DE TARSO DE LA LOCALIDADSEXTA DE TUNJUELITO - BOGOTA DC</t>
  </si>
  <si>
    <t>CONTRATAR A TITULO DE COMPRAVENTA CON PRECIOS UNITARIOS FIJOS Y SINFORMULA DE REAJUSTE, LA ADQUISICION E INSTALACION DEL MOBILIARIO DEOFICINA ABIERTA DE LA NUEVA SEDE DE LA ALCALDIA LOCAL DE TUNJUELITO DEBOGOTA DC</t>
  </si>
  <si>
    <t>CONTRATAR EL SUMINISTRO DE LICENCIAS A TRAVÉS DE LA PLATAFORMA DE LATIENDA VIRTUAL DEL ESTADO COLOMBIANO POR INSTRUMENTO DE AGREGACIÓN DEDEMANDA PARA LA ADQUISICIÓN DE SOFTWARE POR CATÁLOGO QUE REQUIERAN LASENTIDADES ESTATALES CCE-139-IAD-2020</t>
  </si>
  <si>
    <t>CONTRATAR EL SUMINISTRO DE SCANERS A TRAVES DE LA PLATAFORMA DE LATIENDA VIRTUAL DEL ESTADO COLOMBIANO CONFORME AL ACUERDO MARCO DECOMPRAO ALQUILER DE EQUIPOS TECNOLOGICOS Y PERIFIRECOS.ACUERDOCCE-925-AMP-2019</t>
  </si>
  <si>
    <t>CONTRATAR EL SUMINISTRO DE COMPUTADORES PORTATILES A TRAVES DE LAPLATAFORMA DE LA TIENDA VIRTUAL DEL ESTADO COLOMBIANO CONFORME ALACUERDO MARCO DE COMPRA O ALQUILER DE EQUIPOS TECNOLOGICOS Y PERIFERICOSACUERDO CCE-925-AMP-2019</t>
  </si>
  <si>
    <t>CONTRATAR EL SUMINISTRO DE EQUIPOS DE VIDEO PROYECCION A TRAVÉS DE LAPLATAFORMA DE LA TIENDA VIRTUAL DEL ESTADO COLOMBIANO CONFORME ALACUERDO MARCO DE COMPRA O ALQUILER DE EQUIPOS TECNOLOGICOS YPERIFERICOSACUERDO CCE-925-AMP-2019</t>
  </si>
  <si>
    <t>CONTRATAR EL SUMINISTRO DE IMPRESORAS A TRAVES DE LA PLATAFORMA DE LATIENDA VIRTUAL DEL ESTADO COLOMBIANO CONFORME AL ACUERDO MARCO DECOMPRAO ALQUILER DE EQUIPOS TECNOLOGICOS Y PERIFERICOS. ACUERDOCCE-925-AMP- 2019</t>
  </si>
  <si>
    <t>“CONTRATAR EL SUMINISTRO DE EQUIPOS DE COMPUTO A TRAVES DE LA PLATAFORMADE LA TIENDA VIRTUAL DEL ESTADO COLOMBIANO CONFORME AL ACUERDO MARCO DEPRECIOS PARA COMPRA O ALQUILER DE EQUIPOS TECNOLOGICOS Y PERIFERICOS,ACUERDO CCE-925-AMP 2019”.</t>
  </si>
  <si>
    <t>“CONTRATAR EL SUMINISTRO DE EQUIPOS DE COMPUTO MAC A TRAVES DE LAPLATAFORMA DE LA TIENDA VIRTUAL DEL ESTADO COLOMBIANO CONFORME ALACUERDO MARCO DE PRECIOS PARA COMPRA O ALQUILER DE EQUIPOS TECNOLOGICOSY PERIFERICOS, ACUERDO CCE-925-AMP-2019”</t>
  </si>
  <si>
    <t>EL CONTRATISTA SE OBLIGA A PRESTAR SUS SERVICIOS PROFESIONALESESPECIALIZADOS DE APOYO AL DESPACHO Y A LA OFICINA DE PRESUPUESTO, ENTEMAS FINANCIEROS Y ECONOMICOS DE LA ALCALDIA LOCAL</t>
  </si>
  <si>
    <t>CONTRATAR LA PRESTACIÓN DE SERVICIO DE MANTENIMIENTO, AJUSTE YCALIBRACION DE PESAS QUE SE UTILIZARAN PARA LAS ACTIVIDADES DEINSPECCION, VIGILANCIA Y CONTROL EN LOS ESTABLECIMIENTOS DE COMERCIO PORPARTE DE LA CASA DEL CONSUMIDOR DE LA LOCALIDAD DE TUNJUELITO</t>
  </si>
  <si>
    <t>“ADQUISICIÓN DE VEHÍCULOS PARA EL FONDO DE DESARROLLO LOCAL DETUNJUELITO EN VIRTUD DEL ACUERDO MARCO DE PRECIOS ACUERDO MARCOMOTOCICLETAS Y MOTOCARROS II “CCE-971-AMP-2019”.</t>
  </si>
  <si>
    <t>AUNAR ESFUERZOS ENTRE LA SUBRED INTEGRADA DE SERVICIOS DE SALUD SUR YELFDLT PARA EL OTORGAMIENTO DE AYUDAS TECNICAS O DISPOSITIVOS DEASISTENCIA PERSONAL, NO INCLUIDAS O NO CUBIERTAS EN EL PLAN OBLIGATORIODE SALUD POS, COMO ACCION QUE FACILITA EL MEJORAMIENTO DE LA CALIDAD DEDE VIDA Y LA PROMOCIÓN DE BIENESTAR PARA LAS PERSONAS CON DISCAPACIDAD,RESIDENTES EN LA LOCALIDAD DE TUNJUELITO, EN EL DESARROLLO DE LAPOLITICA DISTRITAL Y DEMAS NORMAS AFINES</t>
  </si>
  <si>
    <t>GNG INGENIERIA S A S</t>
  </si>
  <si>
    <t>JONATHAN ALEJANDRO RAMOS NIÑO</t>
  </si>
  <si>
    <t>CONSORCIO VIAL IEP</t>
  </si>
  <si>
    <t>CRISTIAN LEONARDO OLARTE CAMPOS</t>
  </si>
  <si>
    <t>JOHN KEVIN DAZA ARIAS</t>
  </si>
  <si>
    <t>CAMILO ELIAS LIZARAZO OLAYA</t>
  </si>
  <si>
    <t>MARCO ANTONIO BARRERA VARGAS</t>
  </si>
  <si>
    <t>MARIA MAGDALENA JIMENEZ BARRAGAN</t>
  </si>
  <si>
    <t>JOSE EFRAIN GUATAQUIRA RAMIREZ</t>
  </si>
  <si>
    <t>OLGA YAMILE RODRIGUEZ NIETO</t>
  </si>
  <si>
    <t>CLAUDIA PATRICIA RODRIGUEZ RAMIREZ</t>
  </si>
  <si>
    <t>JAVIER AUGUSTO ESCOBAR MARQUEZ</t>
  </si>
  <si>
    <t>COLOMBIANA DE SERVICIOS COMEDORES &amp; SUMI NISTROS SAS</t>
  </si>
  <si>
    <t>VISUAR S A S</t>
  </si>
  <si>
    <t>INDUSTRIAS CRUZ HERMANOS S A</t>
  </si>
  <si>
    <t>UT SOFT IG 3</t>
  </si>
  <si>
    <t>GRUPO EMPRESARIAL CREAR DE COLOMBIA S A S</t>
  </si>
  <si>
    <t>SISTETRONICS LIMITADA</t>
  </si>
  <si>
    <t>KEY MARKET SAS</t>
  </si>
  <si>
    <t>UNIPLES SA</t>
  </si>
  <si>
    <t>CASTOR DATA S A S</t>
  </si>
  <si>
    <t>KATHERIN  LOZADA AGUIRRE</t>
  </si>
  <si>
    <t>METLAB SAS</t>
  </si>
  <si>
    <t>FABRICA NACIONAL DE AUTOPARTES S.A. "F ANALCA S.A."</t>
  </si>
  <si>
    <t>SUBRED INTEGRADA DE SERVICIOS DE SALUD S UR EMPRESA SOCIAL DEL ESTADO</t>
  </si>
  <si>
    <t>VIVIANA MARCELA VELOZA CORTES</t>
  </si>
  <si>
    <t>ASEGURADORA SOLIDARIA DE COLOMBIA ENTIDA D COOPERATIVA</t>
  </si>
  <si>
    <t>MAPFRE SEGUROS GENERALES DE COLOMBIA S.A .</t>
  </si>
  <si>
    <t>SEGURIDAD NAPOLES LIMITADA</t>
  </si>
  <si>
    <t>SYSTEM NET INGENIERIA SAS</t>
  </si>
  <si>
    <t>GRUPO EDS AUTOGAS S.A.S</t>
  </si>
  <si>
    <t>Adición No. 1 al contrato de prestación de servicios No. 79 de 2020 cuyoobjeto es: “CONTRATAR LA PRESTACIÓN DEL SERVICIO DE ASEO Y CAFETERÍAPARA LA ALCALDIA LOCAL DE TUNJUELITO Y LA CASA DE LA CULTURA, MEDIANTEEL ACUERDO MARCO DE PRECIOS PARA EL SUMINISTRO DEL SERVICIO INTEGRAL DEASEO Y CAFETERIA POR PARTE ENTIDADES COMPRADORAS CCE-972-AMP-2019</t>
  </si>
  <si>
    <t>ADICION Y PRORROGA No. 1 AL CONTRATO No. 127 DE 2019 CUYO OBJETO ESCONTRATAR EL SEGURO DE RESPONSABILIDAD CIVIL SERVIDORES PUBLICOS PARA ELFONDO DE DESARROLLO LOCAL DE TUNJUELITO Y CUALQUIER OTRA POLIZA DESEGUROS QUE REQUIERA LA ENTIDAD EN DESARROLLO DE SU ACTIVIDAD</t>
  </si>
  <si>
    <t>Adición No. 1 al Contrato de Prestación de Servicios No. 176 de 2020,cuyo objeto es: “PRESTAR EL SERVICIO DE MANTENIMIENTO INTEGRALPREVENTIVO Y CORRECTIVO CON SUMINISTRO DE REPUESTOS, FILTROS,LUBRICANTES, LLANTAS Y MANO DE OBRA ESPECIALIZADA, PARA EL PARQUEAUTOMOTOR A CARGO DEL FONDO DE DESARROLLO LOCAL DE TUNJUELITO A PRECIOSFIJOS UNITARIOS SIN REAJUSTE”</t>
  </si>
  <si>
    <t>PROCESO DE SELECCIÓN ABREVIADA CUYO OBJETO ES CONTRATAR  LOS SEGUROS QUEAMPAREN  LOS INTERESES PATRIMONIALES ACTUALES Y FUTUROS, AS Í COMO LOSBIENES DE PROPIEDAD DEL FONDO DE DESARROLLO LOCAL  DE  TUNJUELITO, QUEESTEN BAJO SU RESPONSABIIDAD Y CUSTODIA Y AQUELLOS  QUE SEAN ADQUIRIDOSPARA DESARROLLAR LAS FUNCIONES INHERENTES A SU ACTIVIDAD ASÍ COMO LAEXPEDICIÓN DE CUALQUIER OTRA PÓLIZA DE SEG UROS QUE REQUIERA LA ENTIDADEN EL DESARROLLO DE  SU ACTIVIDAD. CRP GENERADO DE CONFORMIDAD CON LARESOLUCION No. SHD-000417 DE 07 DE OCTUBRE DE 2020 - "POR LA CUAL SETOMAN EN LA SDH LAS MEDIDAS OPERATIVAS DE CONTINGENCIA EN LA MIGRACIONDE LA INFORMACION DE LA PLATAFORMA SI CAPITAL A LA NUEVA PLATAFORMABOGDATA" ARTICULO 2</t>
  </si>
  <si>
    <t>CONTRATAR LA PRESTACION DEL SERVICIO DE VIGILANCIA Y SEGURIDAD PRIVADA,PARA LA PROTECCION DE LOS BIENES MUEBLES E INMUEBLES DE PROPIEDAD O ENTENENCIA POR PARTE DEL FONDO DE DESARROLLO LOCAL DE TUNJUELITO</t>
  </si>
  <si>
    <t>PRESTAR LOS SERVICIOS DE MANTENIMIENTO PREVENTIVO Y CORRECTIVO PARA LOSEQUIPOS DE COMPUTO, PLANTA TELEFONICA, EQUIPOS, DATA CENTER,E IMPRESORASCON SUMINISTRO DE REPUESTOS Y TONERS, DE PROPIEDAD DEL FONDO, ASI COMOEL ALQUILER DE EQUIPOS TECNOLOGICOS QUE SE REQUIERAN</t>
  </si>
  <si>
    <t>“CONTRATAR EL SUMINISTRO DE COMBUSTIBLE PARA EL PARQUE AUTOMOTOR LIVIANOY PESADO DE PROPIEDAD DE LA ALCALDÍA LOCAL DE TUNJUELITO".</t>
  </si>
  <si>
    <t>FDLT-SAMC-001-2020</t>
  </si>
  <si>
    <t>FDLT-CPS-235-2020</t>
  </si>
  <si>
    <t>FDLT-SAMC-004-2020</t>
  </si>
  <si>
    <t>FDLT-SAMC-006-2020</t>
  </si>
  <si>
    <t>FDLT-SAMC-005-2020</t>
  </si>
  <si>
    <t>FDLT-SAMC-007-2020</t>
  </si>
  <si>
    <t>FDLT-PSASIE-001-2020 </t>
  </si>
  <si>
    <t>FDLT-CPS-249-2020</t>
  </si>
  <si>
    <t>FDLT-MC-003-2020</t>
  </si>
  <si>
    <t>FDLT-CI-252-2020</t>
  </si>
  <si>
    <t>Tienda Virtual del Estado Colombiano</t>
  </si>
  <si>
    <t>FDLT-CPS-01-2020</t>
  </si>
  <si>
    <t>FDLT-CPS-02-2020</t>
  </si>
  <si>
    <t>FDLT-CPS-03-2020</t>
  </si>
  <si>
    <t>FDLT-CPS-004-2020</t>
  </si>
  <si>
    <t>FDLT-CPS-05-2020</t>
  </si>
  <si>
    <t>FDLT-CPS-06-2020</t>
  </si>
  <si>
    <t>FDLT-CPS-007-2020</t>
  </si>
  <si>
    <t>FDLT-CPS-08-2020</t>
  </si>
  <si>
    <t>FDLT-CPS-09-2020</t>
  </si>
  <si>
    <t>FDLT-CPS-010-2020</t>
  </si>
  <si>
    <t xml:space="preserve">FDLT-CPS-011-2020
</t>
  </si>
  <si>
    <t xml:space="preserve">FDLT-CPS-012-2020
</t>
  </si>
  <si>
    <t>FDLT-CPS-013-2020</t>
  </si>
  <si>
    <t xml:space="preserve">FDLT-CPS-014-2020
</t>
  </si>
  <si>
    <t xml:space="preserve">FDLT-CPS-015-2020
</t>
  </si>
  <si>
    <t xml:space="preserve">FDLT-CPS-016-2020
</t>
  </si>
  <si>
    <t xml:space="preserve">FDLT-CPS-017-2020
</t>
  </si>
  <si>
    <t xml:space="preserve">FDLT-CPS-018-2020
</t>
  </si>
  <si>
    <t>FDLT-CPS-019-2020</t>
  </si>
  <si>
    <t xml:space="preserve">FDLT-CPS-020-2020
</t>
  </si>
  <si>
    <t>FDLT-CPS-21-2020</t>
  </si>
  <si>
    <t xml:space="preserve">FDLT-CPS-022-2020
</t>
  </si>
  <si>
    <t>FDLT-CPS-023-2020</t>
  </si>
  <si>
    <t xml:space="preserve">FDLT-CPS-024-2020
</t>
  </si>
  <si>
    <t xml:space="preserve">FDLT-CPS-025-2020
</t>
  </si>
  <si>
    <t xml:space="preserve">FDLT-026-2020
</t>
  </si>
  <si>
    <t xml:space="preserve">FDLT-CPS-027-2020
</t>
  </si>
  <si>
    <t xml:space="preserve">FDLT-CPS-029-2020
</t>
  </si>
  <si>
    <t xml:space="preserve">FDLT-CPS-030-2020
</t>
  </si>
  <si>
    <t xml:space="preserve">FDLT-CPS-031-2020
</t>
  </si>
  <si>
    <t xml:space="preserve">FDLT-CPS-032-2020
</t>
  </si>
  <si>
    <t xml:space="preserve">FDLT-CPS- 033-2020
</t>
  </si>
  <si>
    <t xml:space="preserve">FDLT-CPS-034-2020
</t>
  </si>
  <si>
    <t xml:space="preserve">FDLT-CPS-035-2020
</t>
  </si>
  <si>
    <t xml:space="preserve">FDLT-CPS-036-2020
</t>
  </si>
  <si>
    <t xml:space="preserve">FDLT-CPS-037-2020
</t>
  </si>
  <si>
    <t xml:space="preserve">FDLT-CPS-038-2020
</t>
  </si>
  <si>
    <t xml:space="preserve">FDLT-CPS-39-2020
</t>
  </si>
  <si>
    <t xml:space="preserve">FDLT-CPS-040-2020
</t>
  </si>
  <si>
    <t xml:space="preserve">FDLT-CPS-041-2020
</t>
  </si>
  <si>
    <t xml:space="preserve">FDLT-CPS-042-2020
</t>
  </si>
  <si>
    <t xml:space="preserve">FDLT-CPS-43-2020
</t>
  </si>
  <si>
    <t xml:space="preserve">FDLT-CPS-044-2020
</t>
  </si>
  <si>
    <t xml:space="preserve">FDLT-CPS-045-2020
</t>
  </si>
  <si>
    <t xml:space="preserve">FDLT-CPS-046-2020
</t>
  </si>
  <si>
    <t xml:space="preserve">FDLT-CPS-047-2020
</t>
  </si>
  <si>
    <t xml:space="preserve">FDLT-CPS-048-2020
</t>
  </si>
  <si>
    <t xml:space="preserve">FDLT-CPS-049-2020
</t>
  </si>
  <si>
    <t xml:space="preserve">FDLT-CPS-50-2020
</t>
  </si>
  <si>
    <t xml:space="preserve">FDLT-CPS-052-2020
</t>
  </si>
  <si>
    <t xml:space="preserve">FDLT.CPS-053-2020
</t>
  </si>
  <si>
    <t xml:space="preserve">FDLT-CPS-054-2020
</t>
  </si>
  <si>
    <t xml:space="preserve">FDLT-CPS-055-2020
</t>
  </si>
  <si>
    <t xml:space="preserve">FDLT-CPS-056-2020
</t>
  </si>
  <si>
    <t xml:space="preserve">FDLT-CPS-057-2020
</t>
  </si>
  <si>
    <t xml:space="preserve">FDLT-CPS-059-2020
</t>
  </si>
  <si>
    <t xml:space="preserve">FDLT-CPS-060-2020
</t>
  </si>
  <si>
    <t xml:space="preserve">FDLT-CPS-061-2020
</t>
  </si>
  <si>
    <t xml:space="preserve">FDLT-CPS-062-2020
</t>
  </si>
  <si>
    <t xml:space="preserve">FDLT-CPS-063-2020
</t>
  </si>
  <si>
    <t xml:space="preserve">FDLT-CPS-064-2020
</t>
  </si>
  <si>
    <t xml:space="preserve">FDLT-CPS-065-2020
</t>
  </si>
  <si>
    <t xml:space="preserve">FDLT-CPS-066-2020
</t>
  </si>
  <si>
    <t xml:space="preserve">FDLT-CPS-067-2020
</t>
  </si>
  <si>
    <t xml:space="preserve">FDLT-CPS-068-2020
</t>
  </si>
  <si>
    <t xml:space="preserve">FDLT-CPS-069-2020
</t>
  </si>
  <si>
    <t xml:space="preserve">FDLT-CPS-070-2020
</t>
  </si>
  <si>
    <t xml:space="preserve">FDLT-CPS-071-2020
</t>
  </si>
  <si>
    <t xml:space="preserve">FDLT-CPS-072-2020
</t>
  </si>
  <si>
    <t xml:space="preserve">FDLT-CPS-073-2020
</t>
  </si>
  <si>
    <t xml:space="preserve">FDLT-CPS-074-2020
</t>
  </si>
  <si>
    <t xml:space="preserve">FDLT-CPS-075-2020
</t>
  </si>
  <si>
    <t>FDLT-CPS-076-2020</t>
  </si>
  <si>
    <t>FDLT-CPS-077-2020</t>
  </si>
  <si>
    <t>FDLT-CPS-078-2020</t>
  </si>
  <si>
    <t>ORDEN DE COMPRA 45523</t>
  </si>
  <si>
    <t>ORDEN DE COMPRA 45858</t>
  </si>
  <si>
    <t xml:space="preserve">ORDEN DE COMPRA 45863
</t>
  </si>
  <si>
    <t>FDLT-CPSUM-083-2020</t>
  </si>
  <si>
    <t xml:space="preserve">FLDT-CPS-084-2020
</t>
  </si>
  <si>
    <t xml:space="preserve">FDLT-CPS-085-2020
</t>
  </si>
  <si>
    <t xml:space="preserve">FDLT-CPS-86-2020
</t>
  </si>
  <si>
    <t xml:space="preserve">FDLT-CPS-88-2020
</t>
  </si>
  <si>
    <t>FDLT-CPS-87-2020</t>
  </si>
  <si>
    <t xml:space="preserve">FDLT-CPS-089-2020
</t>
  </si>
  <si>
    <t>FDLT-CPS-91-2020</t>
  </si>
  <si>
    <t>FDLT-CPS-92-2020</t>
  </si>
  <si>
    <t>FDLT-CPS-093-2020</t>
  </si>
  <si>
    <t xml:space="preserve">FDLT-CPS-094-2020
</t>
  </si>
  <si>
    <t xml:space="preserve">FDLT-CPS-095-2020
</t>
  </si>
  <si>
    <t xml:space="preserve">FDLT-CPS-96-2020
</t>
  </si>
  <si>
    <t xml:space="preserve">FDLT-CPS-097-2020
</t>
  </si>
  <si>
    <t xml:space="preserve">FDLT-CPS-098-2020
</t>
  </si>
  <si>
    <t xml:space="preserve">FDLT-CPS-099-2020
</t>
  </si>
  <si>
    <t xml:space="preserve">ORDEN DE COMPRA 49551
</t>
  </si>
  <si>
    <t xml:space="preserve">ORDEN DE COMPRA 49552
</t>
  </si>
  <si>
    <t xml:space="preserve">ORDEN DE COMPRA 49553
</t>
  </si>
  <si>
    <t xml:space="preserve">ORDEN DE COMPRA 49554
</t>
  </si>
  <si>
    <t xml:space="preserve">ORDEN DE COMPRA 49555
</t>
  </si>
  <si>
    <t xml:space="preserve">ORDEN DE COMPRA 49556
</t>
  </si>
  <si>
    <t xml:space="preserve">ORDEN DE COMPRA 49557
</t>
  </si>
  <si>
    <t xml:space="preserve">ORDEN DE COMPRA 49548
</t>
  </si>
  <si>
    <t xml:space="preserve">ORDEN DE COMPRA 49550
</t>
  </si>
  <si>
    <t xml:space="preserve">FDLT-CI-109-2020
</t>
  </si>
  <si>
    <t xml:space="preserve">FDLT-CPS-110-2020
</t>
  </si>
  <si>
    <t xml:space="preserve">FDLT-CPS-111-2020
</t>
  </si>
  <si>
    <t xml:space="preserve">FDLT-CPS-112-2020
</t>
  </si>
  <si>
    <t xml:space="preserve">FDLT-CPS-113-2020
</t>
  </si>
  <si>
    <t xml:space="preserve">FDLT-CPS-114-2020
</t>
  </si>
  <si>
    <t xml:space="preserve">FDLT-MC-001-2020
</t>
  </si>
  <si>
    <t xml:space="preserve">FDLT-CPS-116-2020
</t>
  </si>
  <si>
    <t xml:space="preserve">FDLT-CPS-117-2020
</t>
  </si>
  <si>
    <t xml:space="preserve">FDLT-CPS--118-2020
</t>
  </si>
  <si>
    <t xml:space="preserve">FDLT-CPS-119-2020
</t>
  </si>
  <si>
    <t xml:space="preserve">FDLT-CPS-120-2019
</t>
  </si>
  <si>
    <t xml:space="preserve">FDLT-CPS-121-2020
</t>
  </si>
  <si>
    <t xml:space="preserve">FDLT-CPS-122-2020
</t>
  </si>
  <si>
    <t xml:space="preserve">FDLT-CPS-123-2020
</t>
  </si>
  <si>
    <t xml:space="preserve">FDLT-CPS-124-2020
</t>
  </si>
  <si>
    <t xml:space="preserve">FDLT-CPS-125-2020
</t>
  </si>
  <si>
    <t xml:space="preserve">FDLT-CPS-126-2020
</t>
  </si>
  <si>
    <t xml:space="preserve">FDLT-CPS-127-2020
</t>
  </si>
  <si>
    <t xml:space="preserve">FDLT-CPS-128-2020
</t>
  </si>
  <si>
    <t xml:space="preserve">ORDEN DE COMPRA 51403
</t>
  </si>
  <si>
    <t xml:space="preserve">FDLT-CPS-130-2020
</t>
  </si>
  <si>
    <t xml:space="preserve">FDLT-CPS-131-2020
</t>
  </si>
  <si>
    <t xml:space="preserve">FDLT-CPS-132-2020
</t>
  </si>
  <si>
    <t xml:space="preserve">FDLT-CPS-133-2020
</t>
  </si>
  <si>
    <t xml:space="preserve">FDLT-CPS-134-2020
</t>
  </si>
  <si>
    <t xml:space="preserve">FDLT-CPS-135-2020
</t>
  </si>
  <si>
    <t xml:space="preserve">FDLT-CPS-136-2020
</t>
  </si>
  <si>
    <t xml:space="preserve">FDLT-CPS-137-2020
</t>
  </si>
  <si>
    <t xml:space="preserve">FDLT-CPS-138-2020
</t>
  </si>
  <si>
    <t xml:space="preserve">FDLT-CPS-139-2020
</t>
  </si>
  <si>
    <t xml:space="preserve">FDLT--CPS-140-2020
</t>
  </si>
  <si>
    <t xml:space="preserve">FDLT-CPS-141-2020
</t>
  </si>
  <si>
    <t xml:space="preserve">FDLT-CPS-142-2020
</t>
  </si>
  <si>
    <t xml:space="preserve">FDLT-CPS-143-2020
</t>
  </si>
  <si>
    <t xml:space="preserve">FDLT-CPS-144-2020
</t>
  </si>
  <si>
    <t xml:space="preserve">FDLT-CPS-145-2020
</t>
  </si>
  <si>
    <t xml:space="preserve">FDLT-CPS-146-2020
</t>
  </si>
  <si>
    <t xml:space="preserve">FDLT-CPS-147-2020
</t>
  </si>
  <si>
    <t xml:space="preserve">FDLT-CPS-148-2020
</t>
  </si>
  <si>
    <t xml:space="preserve">FDLT-CPS-149-2020
</t>
  </si>
  <si>
    <t xml:space="preserve">FDLT-CPS-150-2020
</t>
  </si>
  <si>
    <t xml:space="preserve">FDLT-CPS-151-2020
</t>
  </si>
  <si>
    <t xml:space="preserve">FDLT-CPS-152-2020
</t>
  </si>
  <si>
    <t xml:space="preserve">FDLT-CPS-153-2020
</t>
  </si>
  <si>
    <t xml:space="preserve">FDLT-CPS-154-2020
</t>
  </si>
  <si>
    <t xml:space="preserve">FDLT-CPS-155-2020
</t>
  </si>
  <si>
    <t xml:space="preserve">FDLT-CPS-156-2020
</t>
  </si>
  <si>
    <t xml:space="preserve">FDLT-CPS-157-2020
</t>
  </si>
  <si>
    <t xml:space="preserve">FDLT-CPS-158-2020
</t>
  </si>
  <si>
    <t xml:space="preserve">FDLT-CPS-159-2020
</t>
  </si>
  <si>
    <t xml:space="preserve">FDLT-CPS-160-2020
</t>
  </si>
  <si>
    <t xml:space="preserve">161-2020
</t>
  </si>
  <si>
    <t xml:space="preserve">FDLT-CPS-162-2020
</t>
  </si>
  <si>
    <t xml:space="preserve">FDLT-CPS-163-2020
</t>
  </si>
  <si>
    <t xml:space="preserve">FDLT-CPS-164-2020
</t>
  </si>
  <si>
    <t xml:space="preserve">FDLT-CPS-165-2020
</t>
  </si>
  <si>
    <t xml:space="preserve">FDLT-CPS-166-2020
</t>
  </si>
  <si>
    <t xml:space="preserve">FDLT-CPS-167-2020
</t>
  </si>
  <si>
    <t xml:space="preserve">FDLT-CPS-168-2020
</t>
  </si>
  <si>
    <t xml:space="preserve">FDLT-CPS-169-2020
</t>
  </si>
  <si>
    <t xml:space="preserve">FDLT-CPS-170-2020
</t>
  </si>
  <si>
    <t xml:space="preserve">FDLT-CPS-171-2020
</t>
  </si>
  <si>
    <t xml:space="preserve">FDLT-CPS-172-2020
</t>
  </si>
  <si>
    <t xml:space="preserve">FDLT-CPS-173-2020
</t>
  </si>
  <si>
    <t xml:space="preserve">FDLT-CPS-174-2020
</t>
  </si>
  <si>
    <t xml:space="preserve">FDLT-CPS-175-2020
</t>
  </si>
  <si>
    <t xml:space="preserve">FDLT-MC-002-2020
</t>
  </si>
  <si>
    <t xml:space="preserve">FDLT-CPS-177-2020
</t>
  </si>
  <si>
    <t xml:space="preserve">FDLT-CPS-178-2020
</t>
  </si>
  <si>
    <t xml:space="preserve">FDLT-CPS-179-2020
</t>
  </si>
  <si>
    <t xml:space="preserve">FDLT-CPS-180-2020
</t>
  </si>
  <si>
    <t xml:space="preserve">FDLT-CPS-181-2020
</t>
  </si>
  <si>
    <t xml:space="preserve">FDLT-CPS-182-2020
</t>
  </si>
  <si>
    <t xml:space="preserve">FDLT-CPS-183-2020
</t>
  </si>
  <si>
    <t xml:space="preserve">FDLT-CPS-184-2020
</t>
  </si>
  <si>
    <t xml:space="preserve">FDLT-CPS-185-2020
</t>
  </si>
  <si>
    <t xml:space="preserve">FDLT-CPS-186-2020
</t>
  </si>
  <si>
    <t xml:space="preserve">FDLT-CPS-187-2020
</t>
  </si>
  <si>
    <t xml:space="preserve">FDLT-CPS-188-2020.
</t>
  </si>
  <si>
    <t xml:space="preserve">FDLT-CPS-189-2020
</t>
  </si>
  <si>
    <t xml:space="preserve">FDLT-CPS-190-2020
</t>
  </si>
  <si>
    <t xml:space="preserve">FDLT-CPS-191-2020
</t>
  </si>
  <si>
    <t xml:space="preserve">FDLT-CPS-192-2020
</t>
  </si>
  <si>
    <t xml:space="preserve">FDLT-CPS-194-2020
</t>
  </si>
  <si>
    <t xml:space="preserve">FDLT-CPS-195-2020
</t>
  </si>
  <si>
    <t xml:space="preserve">FDLT-CPS-196-2020
</t>
  </si>
  <si>
    <t xml:space="preserve">FDLT-CPS-197-2020
</t>
  </si>
  <si>
    <t xml:space="preserve">FDLT-CPS-198-2020
</t>
  </si>
  <si>
    <t xml:space="preserve">FDLT-CPS-199-2020
</t>
  </si>
  <si>
    <t xml:space="preserve">FDLT-CPS-200-2020
</t>
  </si>
  <si>
    <t xml:space="preserve">FDLT-CPS-201-2020
</t>
  </si>
  <si>
    <t xml:space="preserve">FDLT-CPS-202-2020
</t>
  </si>
  <si>
    <t xml:space="preserve">FDLT-CPS-203-2020
</t>
  </si>
  <si>
    <t xml:space="preserve">FDLT-CPS-204-2020
</t>
  </si>
  <si>
    <t xml:space="preserve">FDLT-CPS-205-2020
</t>
  </si>
  <si>
    <t xml:space="preserve">
FDLT-CPS-206-2020
</t>
  </si>
  <si>
    <t xml:space="preserve">FDLT-CPS-207-2020
</t>
  </si>
  <si>
    <t xml:space="preserve">FDLT-CPS-208-2020
</t>
  </si>
  <si>
    <t xml:space="preserve">FDLT-CPS-209-2020
</t>
  </si>
  <si>
    <t xml:space="preserve">FDLT-CPS-210-2020
</t>
  </si>
  <si>
    <t xml:space="preserve">FDLT-CPS-211-2020
</t>
  </si>
  <si>
    <t xml:space="preserve">FDLT-CPS-212-2020
</t>
  </si>
  <si>
    <t xml:space="preserve">FDLT-CPS-213-2020
</t>
  </si>
  <si>
    <t xml:space="preserve">FDLT-CPS-214-2020
</t>
  </si>
  <si>
    <t xml:space="preserve">FDLT-CPS-215-2020
</t>
  </si>
  <si>
    <t xml:space="preserve">FDLT-CPS-216-2020
</t>
  </si>
  <si>
    <t xml:space="preserve">FDLT-CI-217-2020
</t>
  </si>
  <si>
    <t xml:space="preserve">FDLT-CPS-218-2020
</t>
  </si>
  <si>
    <t xml:space="preserve">FDLT-CPS-219-2020
</t>
  </si>
  <si>
    <t xml:space="preserve">FDLT-CPS-220-2020
</t>
  </si>
  <si>
    <t xml:space="preserve">FDLT-CPS-221-2020
</t>
  </si>
  <si>
    <t xml:space="preserve">FDLT-CPS-222-2020
</t>
  </si>
  <si>
    <t xml:space="preserve">FDLT-CPS-223-2020
</t>
  </si>
  <si>
    <t xml:space="preserve">FDLT-CPS-224-2020
</t>
  </si>
  <si>
    <t xml:space="preserve">FDLT-CPS-225-2020
</t>
  </si>
  <si>
    <t xml:space="preserve">FDLT-CPS-226-2020
</t>
  </si>
  <si>
    <t xml:space="preserve">FDLT-CPS-227-2020
</t>
  </si>
  <si>
    <t xml:space="preserve">FDLT-CPS-228-2020
</t>
  </si>
  <si>
    <t xml:space="preserve">FDLT-CPS-229-2020
</t>
  </si>
  <si>
    <t xml:space="preserve">FDLT-CPS-230-2020
</t>
  </si>
  <si>
    <t xml:space="preserve">FDLT-SAMC-003-2020
</t>
  </si>
  <si>
    <t xml:space="preserve">FDLT-CPS-232-2020
</t>
  </si>
  <si>
    <t xml:space="preserve">FDLT-CPS-233-2020
</t>
  </si>
  <si>
    <t xml:space="preserve">FDLT-CPS-234-2020
</t>
  </si>
  <si>
    <t xml:space="preserve">ORDEN DE COMPRA 61612
</t>
  </si>
  <si>
    <t xml:space="preserve">ORDEN DE COMPRA 61656
</t>
  </si>
  <si>
    <t xml:space="preserve">ORDEN DE COMPRA 61749
</t>
  </si>
  <si>
    <t xml:space="preserve">ORDEN DE COMPRA 61750
</t>
  </si>
  <si>
    <t xml:space="preserve">ORDEN DE COMPRA 61751
</t>
  </si>
  <si>
    <t xml:space="preserve">ORDEN DE COMPRA 62205
</t>
  </si>
  <si>
    <t xml:space="preserve">ORDEN DE COMPRA 62204 
</t>
  </si>
  <si>
    <t xml:space="preserve">ORDEN DE COMPRA 62203
</t>
  </si>
  <si>
    <t xml:space="preserve">ORDEN DE COMPRA 62904
</t>
  </si>
  <si>
    <t>800148041-0</t>
  </si>
  <si>
    <t>900884399-0</t>
  </si>
  <si>
    <t>830122983-1</t>
  </si>
  <si>
    <t>830070625-3</t>
  </si>
  <si>
    <t>860070301-1</t>
  </si>
  <si>
    <t xml:space="preserve">1.074.158.435 </t>
  </si>
  <si>
    <t>900236320-0</t>
  </si>
  <si>
    <t>900353659-2</t>
  </si>
  <si>
    <t>830001338-1</t>
  </si>
  <si>
    <t>900350133-7</t>
  </si>
  <si>
    <t>900300970-1</t>
  </si>
  <si>
    <t>830037946-3</t>
  </si>
  <si>
    <t>900155107-1</t>
  </si>
  <si>
    <t>899999115-8</t>
  </si>
  <si>
    <t>80222117-7</t>
  </si>
  <si>
    <t>901390647-5</t>
  </si>
  <si>
    <t>900958564-9</t>
  </si>
  <si>
    <t>891700037-9</t>
  </si>
  <si>
    <t>860523408-6</t>
  </si>
  <si>
    <t>830122370-5</t>
  </si>
  <si>
    <t>900782536-5</t>
  </si>
  <si>
    <t>830038225-6</t>
  </si>
  <si>
    <t>860051447-7</t>
  </si>
  <si>
    <t>900459737-5</t>
  </si>
  <si>
    <t>900564459-1</t>
  </si>
  <si>
    <t>800230829-7</t>
  </si>
  <si>
    <t xml:space="preserve">
20/06/2020
</t>
  </si>
  <si>
    <t>MARIA LUISA PARRA SANCHEZ</t>
  </si>
  <si>
    <t xml:space="preserve">CONSUELO PARRA MALAVER </t>
  </si>
  <si>
    <t xml:space="preserve">
ORDEN DE COMPRA 53240
</t>
  </si>
  <si>
    <t>FDLT-CPS-008-2019</t>
  </si>
  <si>
    <t>FDLT-CPS-012-2019</t>
  </si>
  <si>
    <t>FDLT-CPS-14-2019</t>
  </si>
  <si>
    <t>FDLT-CPS-16-2019</t>
  </si>
  <si>
    <t>FDLT-CPS-032-2019</t>
  </si>
  <si>
    <t>FDLT-CPS-035-2019</t>
  </si>
  <si>
    <t>FDLT-CPS-38-2019</t>
  </si>
  <si>
    <t>FDLT-CPS-046-2019</t>
  </si>
  <si>
    <t>FDLT-CPS-047-2019</t>
  </si>
  <si>
    <t xml:space="preserve"> FDLT-CPS-048-2019</t>
  </si>
  <si>
    <t>FDLT-CPS-051-2019</t>
  </si>
  <si>
    <t>FDLT-CPS-054-2019</t>
  </si>
  <si>
    <t>FDLT - CPS 59 DE 2019</t>
  </si>
  <si>
    <t>FDLT - CPS 065 DE 2019</t>
  </si>
  <si>
    <t>FDLT-CPS-072-2019</t>
  </si>
  <si>
    <t>FDLT-CPS-078-2019</t>
  </si>
  <si>
    <t>FDLT-CPS-79-2019</t>
  </si>
  <si>
    <t>FDLT-CPS-085-2019</t>
  </si>
  <si>
    <t>FDLT-CPS-087-2019</t>
  </si>
  <si>
    <t>FDLT-CPS-090-2019</t>
  </si>
  <si>
    <t>FDLT-CPS-094-2019</t>
  </si>
  <si>
    <t>FDLT-CPS-100-2019</t>
  </si>
  <si>
    <t>FDLT-CPS-101-2019</t>
  </si>
  <si>
    <t>FDLT-CPS-105-2019</t>
  </si>
  <si>
    <t>FDLT-CPS-107-2019</t>
  </si>
  <si>
    <t>FDLT-SAMC-001-2019</t>
  </si>
  <si>
    <t xml:space="preserve">FDLT-CPS-114-2019
</t>
  </si>
  <si>
    <t>FDLT-LP-001-2019</t>
  </si>
  <si>
    <t>FDLT-MIC-001-2019</t>
  </si>
  <si>
    <t>FDLT-MIC-02-2019</t>
  </si>
  <si>
    <t>ORDEN DE COMPRA 39873</t>
  </si>
  <si>
    <t>FDLT-MIC-003-2019</t>
  </si>
  <si>
    <t>FDLT-SAMC-010-2019</t>
  </si>
  <si>
    <t xml:space="preserve">FDLT-CPS-144-2019
</t>
  </si>
  <si>
    <t>FDLT-LP-002-2019_3</t>
  </si>
  <si>
    <t xml:space="preserve">FDLT-CPS-150-2019
</t>
  </si>
  <si>
    <t>FDLT-CPS-153-2019</t>
  </si>
  <si>
    <t>FDLT-CPS-155-2019</t>
  </si>
  <si>
    <t>FDLT-CPS-156-2019</t>
  </si>
  <si>
    <t xml:space="preserve">CPS 158 </t>
  </si>
  <si>
    <t xml:space="preserve">CPS 159 </t>
  </si>
  <si>
    <t>FDLT-CPS-160-2019</t>
  </si>
  <si>
    <t>CPS 161</t>
  </si>
  <si>
    <t xml:space="preserve">FDLT-162-2019 </t>
  </si>
  <si>
    <t>FDLT-CPS-165-2019</t>
  </si>
  <si>
    <t>FDLT-MIC-011-2019</t>
  </si>
  <si>
    <t xml:space="preserve">FDLT-CPS-166-2019
</t>
  </si>
  <si>
    <t xml:space="preserve">FDLT-CPA-168-2019
</t>
  </si>
  <si>
    <t xml:space="preserve">
FDLT-170-2019
</t>
  </si>
  <si>
    <t>FDLT-CPS-172-2019</t>
  </si>
  <si>
    <t>FDLT-SAMC-011 DE 2019_4</t>
  </si>
  <si>
    <t>FDLT-LP-013-2017</t>
  </si>
  <si>
    <t>FDLT-CM-06-2017</t>
  </si>
  <si>
    <t>830515117-5</t>
  </si>
  <si>
    <t>901193947-5</t>
  </si>
  <si>
    <t>FDLT-CPS-171-2019</t>
  </si>
  <si>
    <t>860.002.400-2</t>
  </si>
  <si>
    <t>830.024.478-1</t>
  </si>
  <si>
    <t>901.006.249-2</t>
  </si>
  <si>
    <t>830.073.899-8</t>
  </si>
  <si>
    <t>900.459.737-5</t>
  </si>
  <si>
    <t>860.524.654-6</t>
  </si>
  <si>
    <t xml:space="preserve">JOSE MAURICIO BELLO PEREZ  </t>
  </si>
  <si>
    <t>CARLOS MARIO BUELVAS GONZALEZ</t>
  </si>
  <si>
    <t>OSCAR ALFONSO CANGREJO</t>
  </si>
  <si>
    <t>JUAN PABLO CAMACHO LOPEZ</t>
  </si>
  <si>
    <t>CAROLINA CARRILLO ROMERO</t>
  </si>
  <si>
    <t>JOHN LEANDRO BETANCOURTH</t>
  </si>
  <si>
    <t xml:space="preserve">FRANCISCO JAVIER CAMARGO RAMOS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</si>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</sst>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164" formatCode="_(* #,##0.00_);_(* \(#,##0.00\);_(* &quot;-&quot;??_);_(@_)"/>
    <numFmt numFmtId="165" formatCode="_(* #,##0_);_(* \(#,##0\);_(* &quot;-&quot;??_);_(@_)"/>
    <numFmt numFmtId="166" formatCode="&quot;$&quot;\ #,##0.00"/>
    <numFmt numFmtId="167" formatCode="0.0"/>
    <numFmt numFmtId="168" formatCode="&quot;$&quot;\ #,##0"/>
    <numFmt numFmtId="169" formatCode="_-* #,##0_-;\-* #,##0_-;_-* &quot;-&quot;??_-;_-@_-"/>
  </numFmts>
  <fonts count="46">
    <font>
      <sz val="11"/>
      <color theme="1"/>
      <name val="Calibri"/>
      <family val="2"/>
      <scheme val="minor"/>
    </font>
    <font>
      <sz val="11"/>
      <color theme="1"/>
      <name val="Calibri"/>
      <family val="2"/>
      <scheme val="minor"/>
    </font>
    <font>
      <sz val="10"/>
      <color rgb="FF000000"/>
      <name val="Arial"/>
      <family val="2"/>
    </font>
    <font>
      <b/>
      <sz val="11"/>
      <color theme="1"/>
      <name val="Calibri"/>
      <family val="2"/>
      <scheme val="minor"/>
    </font>
    <font>
      <sz val="10"/>
      <name val="Times New Roman"/>
      <family val="1"/>
    </font>
    <font>
      <b/>
      <i/>
      <sz val="10"/>
      <color theme="1"/>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u/>
      <sz val="11"/>
      <color theme="10"/>
      <name val="Calibri"/>
      <family val="2"/>
      <scheme val="minor"/>
    </font>
    <font>
      <sz val="11"/>
      <color theme="0"/>
      <name val="Calibri"/>
      <family val="2"/>
      <scheme val="minor"/>
    </font>
    <font>
      <sz val="11"/>
      <name val="Times New Roman"/>
      <family val="1"/>
    </font>
    <font>
      <sz val="11"/>
      <color theme="1"/>
      <name val="Times New Roman"/>
      <family val="1"/>
    </font>
    <font>
      <sz val="11"/>
      <color indexed="8"/>
      <name val="Times New Roman"/>
      <family val="1"/>
    </font>
    <font>
      <sz val="9"/>
      <name val="Times New Roman"/>
      <family val="1"/>
    </font>
    <font>
      <sz val="11"/>
      <color theme="0"/>
      <name val="Times New Roman"/>
      <family val="1"/>
    </font>
    <font>
      <b/>
      <sz val="11"/>
      <color theme="1"/>
      <name val="Times New Roman"/>
      <family val="1"/>
    </font>
    <font>
      <sz val="11"/>
      <color theme="0" tint="-4.9989318521683403E-2"/>
      <name val="Times New Roman"/>
      <family val="1"/>
    </font>
    <font>
      <i/>
      <sz val="10"/>
      <color theme="1"/>
      <name val="Times New Roman"/>
      <family val="1"/>
    </font>
    <font>
      <sz val="11"/>
      <color rgb="FFFF0000"/>
      <name val="Calibri"/>
      <family val="2"/>
      <scheme val="minor"/>
    </font>
    <font>
      <sz val="5"/>
      <color theme="1"/>
      <name val="Arial"/>
      <family val="2"/>
    </font>
    <font>
      <b/>
      <sz val="10"/>
      <color theme="1"/>
      <name val="Times New Roman"/>
      <family val="1"/>
    </font>
    <font>
      <sz val="11"/>
      <color indexed="8"/>
      <name val="Calibri"/>
      <family val="2"/>
    </font>
    <font>
      <sz val="11"/>
      <color rgb="FF000000"/>
      <name val="Times New Roman"/>
      <family val="1"/>
    </font>
    <font>
      <sz val="11"/>
      <color rgb="FF000000"/>
      <name val="Calibri"/>
      <family val="2"/>
    </font>
    <font>
      <sz val="11"/>
      <color rgb="FFFF0000"/>
      <name val="Times New Roman"/>
      <family val="1"/>
    </font>
    <font>
      <i/>
      <sz val="11"/>
      <color theme="1"/>
      <name val="Times New Roman"/>
      <family val="1"/>
    </font>
    <font>
      <i/>
      <sz val="11"/>
      <name val="Times New Roman"/>
      <family val="1"/>
    </font>
    <font>
      <u/>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b/>
      <sz val="12"/>
      <color theme="1"/>
      <name val="Arial Narrow"/>
      <family val="2"/>
    </font>
    <font>
      <sz val="12"/>
      <color theme="1"/>
      <name val="Arial Narrow"/>
      <family val="2"/>
    </font>
    <font>
      <b/>
      <sz val="10"/>
      <color theme="1"/>
      <name val="Arial Narrow"/>
      <family val="2"/>
    </font>
    <font>
      <sz val="10"/>
      <color theme="1"/>
      <name val="Arial Unicode MS"/>
      <family val="2"/>
    </font>
    <font>
      <b/>
      <sz val="8"/>
      <color theme="1"/>
      <name val="Times New Roman"/>
      <family val="1"/>
    </font>
    <font>
      <b/>
      <sz val="9"/>
      <color theme="1"/>
      <name val="Times New Roman"/>
      <family val="1"/>
    </font>
  </fonts>
  <fills count="2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bgColor theme="0" tint="-0.14999847407452621"/>
      </patternFill>
    </fill>
    <fill>
      <patternFill patternType="solid">
        <fgColor theme="0"/>
        <bgColor rgb="FF000000"/>
      </patternFill>
    </fill>
    <fill>
      <patternFill patternType="solid">
        <fgColor theme="0"/>
        <bgColor theme="0"/>
      </patternFill>
    </fill>
    <fill>
      <patternFill patternType="solid">
        <fgColor theme="0"/>
        <bgColor rgb="FFC00000"/>
      </patternFill>
    </fill>
    <fill>
      <patternFill patternType="solid">
        <fgColor theme="0"/>
        <bgColor rgb="FFFF0000"/>
      </patternFill>
    </fill>
    <fill>
      <patternFill patternType="solid">
        <fgColor theme="0"/>
        <bgColor rgb="FF00B050"/>
      </patternFill>
    </fill>
    <fill>
      <patternFill patternType="solid">
        <fgColor theme="0"/>
        <bgColor rgb="FFFFFFFF"/>
      </patternFill>
    </fill>
  </fills>
  <borders count="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auto="1"/>
      </right>
      <top/>
      <bottom style="thin">
        <color indexed="64"/>
      </bottom>
      <diagonal/>
    </border>
    <border>
      <left style="thin">
        <color rgb="FF000000"/>
      </left>
      <right/>
      <top/>
      <bottom style="thin">
        <color rgb="FF000000"/>
      </bottom>
      <diagonal/>
    </border>
  </borders>
  <cellStyleXfs count="9">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17" fillId="0" borderId="0" applyNumberForma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30" fillId="0" borderId="0"/>
    <xf numFmtId="41" fontId="30" fillId="0" borderId="0" applyFont="0" applyFill="0" applyBorder="0" applyAlignment="0" applyProtection="0"/>
  </cellStyleXfs>
  <cellXfs count="414">
    <xf numFmtId="0" fontId="0" fillId="0" borderId="0" xfId="0"/>
    <xf numFmtId="0" fontId="6" fillId="0" borderId="24" xfId="0" applyFont="1" applyBorder="1" applyAlignment="1">
      <alignment horizontal="justify" vertical="center" wrapText="1"/>
    </xf>
    <xf numFmtId="0" fontId="6" fillId="0" borderId="25" xfId="0" applyFont="1" applyBorder="1" applyAlignment="1">
      <alignment horizontal="justify" vertical="center" wrapText="1"/>
    </xf>
    <xf numFmtId="0" fontId="8" fillId="5" borderId="5" xfId="0" applyFont="1" applyFill="1" applyBorder="1" applyAlignment="1">
      <alignment vertical="center"/>
    </xf>
    <xf numFmtId="0" fontId="3" fillId="0" borderId="0" xfId="0" applyFont="1"/>
    <xf numFmtId="0" fontId="9" fillId="0" borderId="0" xfId="0" applyFont="1" applyAlignment="1"/>
    <xf numFmtId="0" fontId="10" fillId="0" borderId="16" xfId="0" applyFont="1" applyFill="1" applyBorder="1" applyAlignment="1">
      <alignment vertical="center"/>
    </xf>
    <xf numFmtId="167" fontId="0" fillId="0" borderId="0" xfId="0" applyNumberFormat="1" applyProtection="1">
      <protection hidden="1"/>
    </xf>
    <xf numFmtId="0" fontId="9" fillId="0" borderId="0" xfId="0" applyFont="1" applyAlignment="1">
      <alignment horizontal="left"/>
    </xf>
    <xf numFmtId="0" fontId="7" fillId="0" borderId="0" xfId="0" applyFont="1" applyProtection="1">
      <protection hidden="1"/>
    </xf>
    <xf numFmtId="0" fontId="9" fillId="0" borderId="0" xfId="0" applyFont="1" applyAlignment="1">
      <alignment wrapText="1"/>
    </xf>
    <xf numFmtId="0" fontId="9" fillId="0" borderId="0" xfId="0" applyFont="1"/>
    <xf numFmtId="0" fontId="11" fillId="0" borderId="0" xfId="0" applyFont="1" applyAlignment="1"/>
    <xf numFmtId="0" fontId="11" fillId="0" borderId="0" xfId="0" applyFont="1"/>
    <xf numFmtId="0" fontId="12" fillId="0" borderId="0" xfId="0" applyFont="1" applyAlignment="1">
      <alignment wrapText="1"/>
    </xf>
    <xf numFmtId="0" fontId="13" fillId="5" borderId="0" xfId="0" applyFont="1" applyFill="1"/>
    <xf numFmtId="0" fontId="0" fillId="0" borderId="0" xfId="0" applyFont="1" applyBorder="1" applyAlignment="1" applyProtection="1">
      <alignment wrapText="1"/>
      <protection hidden="1"/>
    </xf>
    <xf numFmtId="0" fontId="13" fillId="5"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2" fillId="0" borderId="5" xfId="0" applyFont="1" applyFill="1" applyBorder="1" applyAlignment="1">
      <alignment wrapText="1"/>
    </xf>
    <xf numFmtId="0" fontId="12" fillId="6" borderId="5" xfId="0" applyFont="1" applyFill="1" applyBorder="1" applyAlignment="1">
      <alignment wrapText="1"/>
    </xf>
    <xf numFmtId="0" fontId="12" fillId="7" borderId="5" xfId="0" applyFont="1" applyFill="1" applyBorder="1" applyAlignment="1">
      <alignment wrapText="1"/>
    </xf>
    <xf numFmtId="0" fontId="12" fillId="8" borderId="5" xfId="0" applyFont="1" applyFill="1" applyBorder="1" applyAlignment="1">
      <alignment wrapText="1"/>
    </xf>
    <xf numFmtId="0" fontId="12" fillId="9" borderId="5" xfId="0" applyFont="1" applyFill="1" applyBorder="1" applyAlignment="1">
      <alignment wrapText="1"/>
    </xf>
    <xf numFmtId="0" fontId="12" fillId="10" borderId="5" xfId="0" applyFont="1" applyFill="1" applyBorder="1" applyAlignment="1">
      <alignment wrapText="1"/>
    </xf>
    <xf numFmtId="0" fontId="12" fillId="11" borderId="5" xfId="0" applyFont="1" applyFill="1" applyBorder="1" applyAlignment="1">
      <alignment wrapText="1"/>
    </xf>
    <xf numFmtId="0" fontId="0" fillId="6" borderId="9" xfId="0" applyFill="1" applyBorder="1"/>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11" borderId="9" xfId="0" applyFill="1" applyBorder="1"/>
    <xf numFmtId="0" fontId="0" fillId="0" borderId="9" xfId="0" applyBorder="1"/>
    <xf numFmtId="0" fontId="0" fillId="0" borderId="0" xfId="0"/>
    <xf numFmtId="0" fontId="18" fillId="0" borderId="0" xfId="0" applyFont="1" applyFill="1" applyBorder="1" applyProtection="1"/>
    <xf numFmtId="0" fontId="0" fillId="0" borderId="0" xfId="0" applyProtection="1"/>
    <xf numFmtId="0" fontId="0" fillId="0" borderId="0" xfId="0" applyProtection="1">
      <protection locked="0"/>
    </xf>
    <xf numFmtId="0" fontId="20" fillId="0" borderId="5" xfId="0" applyFont="1" applyBorder="1" applyAlignment="1" applyProtection="1">
      <alignment horizontal="center" vertical="center"/>
      <protection locked="0"/>
    </xf>
    <xf numFmtId="0" fontId="20" fillId="0" borderId="5" xfId="0" applyFont="1" applyBorder="1" applyAlignment="1" applyProtection="1">
      <alignment horizontal="left" vertical="center"/>
      <protection locked="0"/>
    </xf>
    <xf numFmtId="0" fontId="20" fillId="0" borderId="5" xfId="0" applyFont="1" applyBorder="1" applyAlignment="1" applyProtection="1">
      <alignment horizontal="left" vertical="center" wrapText="1"/>
      <protection locked="0"/>
    </xf>
    <xf numFmtId="0" fontId="20" fillId="0" borderId="5" xfId="0" applyFont="1" applyBorder="1" applyAlignment="1" applyProtection="1">
      <alignment horizontal="justify" vertical="center"/>
      <protection locked="0"/>
    </xf>
    <xf numFmtId="0" fontId="21" fillId="0" borderId="5" xfId="2" applyFont="1" applyFill="1" applyBorder="1" applyAlignment="1" applyProtection="1">
      <alignment horizontal="left" vertical="center" wrapText="1"/>
      <protection locked="0"/>
    </xf>
    <xf numFmtId="0" fontId="20" fillId="0" borderId="5" xfId="0" applyNumberFormat="1" applyFont="1" applyBorder="1" applyAlignment="1" applyProtection="1">
      <alignment horizontal="center" vertical="center"/>
      <protection locked="0"/>
    </xf>
    <xf numFmtId="0" fontId="20" fillId="0" borderId="5" xfId="0" applyNumberFormat="1" applyFont="1" applyBorder="1" applyAlignment="1" applyProtection="1">
      <alignment horizontal="justify" vertical="center" wrapText="1"/>
    </xf>
    <xf numFmtId="0" fontId="22" fillId="0" borderId="5" xfId="0" applyFont="1" applyBorder="1" applyAlignment="1" applyProtection="1">
      <alignment horizontal="center" vertical="center"/>
      <protection locked="0"/>
    </xf>
    <xf numFmtId="3" fontId="20" fillId="0" borderId="5" xfId="0" applyNumberFormat="1" applyFont="1" applyBorder="1" applyAlignment="1" applyProtection="1">
      <alignment horizontal="right" vertical="center"/>
      <protection locked="0"/>
    </xf>
    <xf numFmtId="3" fontId="21" fillId="0" borderId="5" xfId="1" applyNumberFormat="1" applyFont="1" applyFill="1" applyBorder="1" applyAlignment="1" applyProtection="1">
      <alignment horizontal="center" vertical="center" wrapText="1"/>
      <protection locked="0"/>
    </xf>
    <xf numFmtId="3" fontId="21" fillId="0" borderId="5" xfId="1" applyNumberFormat="1" applyFont="1" applyFill="1" applyBorder="1" applyAlignment="1" applyProtection="1">
      <alignment horizontal="right" vertical="center" wrapText="1"/>
      <protection locked="0"/>
    </xf>
    <xf numFmtId="165" fontId="21" fillId="0" borderId="5" xfId="1" applyNumberFormat="1" applyFont="1" applyFill="1" applyBorder="1" applyAlignment="1" applyProtection="1">
      <alignment horizontal="center" vertical="center" wrapText="1"/>
      <protection locked="0"/>
    </xf>
    <xf numFmtId="165" fontId="21" fillId="0" borderId="5" xfId="1" applyNumberFormat="1" applyFont="1" applyFill="1" applyBorder="1" applyAlignment="1" applyProtection="1">
      <alignment horizontal="right" vertical="center" wrapText="1"/>
    </xf>
    <xf numFmtId="14" fontId="20" fillId="0" borderId="5" xfId="0" applyNumberFormat="1" applyFont="1" applyBorder="1" applyAlignment="1" applyProtection="1">
      <alignment horizontal="center" vertical="center"/>
      <protection locked="0"/>
    </xf>
    <xf numFmtId="1" fontId="20" fillId="0" borderId="5" xfId="0" applyNumberFormat="1" applyFont="1" applyBorder="1" applyAlignment="1" applyProtection="1">
      <alignment horizontal="center" vertical="center"/>
      <protection locked="0"/>
    </xf>
    <xf numFmtId="9" fontId="20" fillId="0" borderId="5" xfId="3" applyFont="1" applyBorder="1" applyAlignment="1" applyProtection="1">
      <alignment horizontal="center" vertical="center"/>
    </xf>
    <xf numFmtId="0" fontId="23" fillId="0" borderId="0" xfId="0" applyFont="1" applyFill="1" applyBorder="1" applyProtection="1"/>
    <xf numFmtId="0" fontId="23" fillId="2" borderId="0" xfId="0" applyFont="1" applyFill="1" applyBorder="1" applyProtection="1"/>
    <xf numFmtId="0" fontId="20" fillId="0" borderId="5" xfId="0" applyFont="1" applyBorder="1" applyAlignment="1" applyProtection="1">
      <alignment horizontal="justify" vertical="center" wrapText="1"/>
      <protection locked="0"/>
    </xf>
    <xf numFmtId="0" fontId="24" fillId="3" borderId="5" xfId="0" applyFont="1" applyFill="1" applyBorder="1" applyAlignment="1" applyProtection="1">
      <alignment vertical="center"/>
    </xf>
    <xf numFmtId="0" fontId="24" fillId="3" borderId="5" xfId="0" applyFont="1" applyFill="1" applyBorder="1" applyProtection="1"/>
    <xf numFmtId="0" fontId="20" fillId="3" borderId="5" xfId="0" applyFont="1" applyFill="1" applyBorder="1" applyAlignment="1" applyProtection="1">
      <alignment horizontal="left" vertical="center"/>
    </xf>
    <xf numFmtId="0" fontId="20" fillId="3" borderId="5" xfId="0" applyFont="1" applyFill="1" applyBorder="1" applyAlignment="1" applyProtection="1">
      <alignment wrapText="1"/>
    </xf>
    <xf numFmtId="0" fontId="20" fillId="3" borderId="5" xfId="0" applyFont="1" applyFill="1" applyBorder="1" applyProtection="1"/>
    <xf numFmtId="0" fontId="20" fillId="3" borderId="5" xfId="0" applyFont="1" applyFill="1" applyBorder="1" applyAlignment="1" applyProtection="1">
      <alignment horizontal="center" vertical="center"/>
    </xf>
    <xf numFmtId="3" fontId="24" fillId="3" borderId="5" xfId="0" applyNumberFormat="1" applyFont="1" applyFill="1" applyBorder="1" applyAlignment="1" applyProtection="1">
      <alignment vertical="center"/>
      <protection locked="0"/>
    </xf>
    <xf numFmtId="0" fontId="20" fillId="2" borderId="0" xfId="0" applyFont="1" applyFill="1" applyBorder="1" applyProtection="1">
      <protection locked="0"/>
    </xf>
    <xf numFmtId="0" fontId="0" fillId="0" borderId="0" xfId="0" applyAlignment="1">
      <alignment vertical="center" wrapText="1"/>
    </xf>
    <xf numFmtId="0" fontId="27" fillId="5" borderId="0" xfId="0" applyFont="1" applyFill="1" applyAlignment="1">
      <alignment vertical="top"/>
    </xf>
    <xf numFmtId="0" fontId="28" fillId="0" borderId="0" xfId="0" applyFont="1"/>
    <xf numFmtId="0" fontId="12" fillId="0" borderId="34" xfId="0" applyFont="1" applyFill="1" applyBorder="1" applyAlignment="1">
      <alignment wrapText="1"/>
    </xf>
    <xf numFmtId="0" fontId="0" fillId="0" borderId="0" xfId="0" applyBorder="1"/>
    <xf numFmtId="0" fontId="6" fillId="0" borderId="21" xfId="0" applyFont="1" applyBorder="1" applyAlignment="1">
      <alignment horizontal="center" vertical="center" wrapText="1"/>
    </xf>
    <xf numFmtId="165" fontId="23" fillId="0" borderId="0" xfId="0" applyNumberFormat="1" applyFont="1" applyFill="1" applyBorder="1" applyAlignment="1" applyProtection="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2" borderId="0" xfId="0" applyFill="1"/>
    <xf numFmtId="0" fontId="0" fillId="0" borderId="37" xfId="0" applyBorder="1"/>
    <xf numFmtId="0" fontId="14" fillId="12" borderId="5" xfId="0" applyFont="1" applyFill="1" applyBorder="1" applyAlignment="1">
      <alignment horizontal="center"/>
    </xf>
    <xf numFmtId="0" fontId="14" fillId="12" borderId="10" xfId="0" applyFont="1" applyFill="1" applyBorder="1" applyAlignment="1">
      <alignment horizontal="center"/>
    </xf>
    <xf numFmtId="0" fontId="15" fillId="12" borderId="11" xfId="0" applyFont="1" applyFill="1" applyBorder="1" applyAlignment="1">
      <alignment horizontal="center"/>
    </xf>
    <xf numFmtId="0" fontId="3" fillId="12" borderId="3" xfId="0" applyFont="1" applyFill="1" applyBorder="1" applyAlignment="1">
      <alignment horizontal="center"/>
    </xf>
    <xf numFmtId="9" fontId="20" fillId="0" borderId="5" xfId="3" applyFont="1" applyBorder="1" applyAlignment="1" applyProtection="1">
      <alignment horizontal="center" vertical="center"/>
      <protection locked="0"/>
    </xf>
    <xf numFmtId="0" fontId="3" fillId="13" borderId="5" xfId="0" applyFont="1" applyFill="1" applyBorder="1" applyAlignment="1">
      <alignment horizontal="center" vertical="center"/>
    </xf>
    <xf numFmtId="0" fontId="12" fillId="13" borderId="5" xfId="0" applyFont="1" applyFill="1" applyBorder="1" applyAlignment="1">
      <alignment horizontal="justify" vertical="center" wrapText="1"/>
    </xf>
    <xf numFmtId="0" fontId="0" fillId="13" borderId="5" xfId="0" applyFill="1" applyBorder="1" applyAlignment="1">
      <alignment horizontal="justify" vertical="center"/>
    </xf>
    <xf numFmtId="0" fontId="3" fillId="14" borderId="5" xfId="0" applyFont="1" applyFill="1" applyBorder="1" applyAlignment="1">
      <alignment horizontal="center"/>
    </xf>
    <xf numFmtId="0" fontId="12" fillId="14" borderId="5" xfId="0" applyFont="1" applyFill="1" applyBorder="1" applyAlignment="1">
      <alignment horizontal="justify" vertical="center" wrapText="1"/>
    </xf>
    <xf numFmtId="0" fontId="3" fillId="15" borderId="5" xfId="0" applyFont="1" applyFill="1" applyBorder="1" applyAlignment="1">
      <alignment horizontal="center"/>
    </xf>
    <xf numFmtId="0" fontId="12" fillId="15" borderId="5" xfId="0" applyFont="1" applyFill="1" applyBorder="1" applyAlignment="1">
      <alignment horizontal="justify" vertical="center" wrapText="1"/>
    </xf>
    <xf numFmtId="0" fontId="0" fillId="15" borderId="5" xfId="0" applyFill="1" applyBorder="1" applyAlignment="1">
      <alignment horizontal="justify" vertical="center"/>
    </xf>
    <xf numFmtId="0" fontId="3" fillId="16" borderId="5" xfId="0" applyFont="1" applyFill="1" applyBorder="1" applyAlignment="1">
      <alignment horizontal="center" vertical="center"/>
    </xf>
    <xf numFmtId="0" fontId="12" fillId="16" borderId="5" xfId="0" applyFont="1" applyFill="1" applyBorder="1" applyAlignment="1">
      <alignment horizontal="justify" vertical="center" wrapText="1"/>
    </xf>
    <xf numFmtId="0" fontId="0" fillId="16" borderId="5" xfId="0" applyFill="1" applyBorder="1" applyAlignment="1">
      <alignment horizontal="justify" vertical="center"/>
    </xf>
    <xf numFmtId="0" fontId="20" fillId="3" borderId="5" xfId="0" applyFont="1" applyFill="1" applyBorder="1" applyAlignment="1" applyProtection="1">
      <alignment horizontal="justify" vertical="center" wrapText="1"/>
    </xf>
    <xf numFmtId="165" fontId="19" fillId="0" borderId="5" xfId="0" applyNumberFormat="1" applyFont="1" applyFill="1" applyBorder="1" applyAlignment="1" applyProtection="1">
      <alignment horizontal="right" vertical="center"/>
      <protection locked="0"/>
    </xf>
    <xf numFmtId="1" fontId="20" fillId="0" borderId="5" xfId="0" applyNumberFormat="1" applyFont="1" applyBorder="1" applyAlignment="1" applyProtection="1">
      <alignment horizontal="justify" vertical="center"/>
      <protection locked="0"/>
    </xf>
    <xf numFmtId="0" fontId="20" fillId="3" borderId="5" xfId="0" applyFont="1" applyFill="1" applyBorder="1" applyAlignment="1" applyProtection="1">
      <alignment horizontal="justify" vertical="center"/>
    </xf>
    <xf numFmtId="0" fontId="20" fillId="3" borderId="5" xfId="0" applyFont="1" applyFill="1" applyBorder="1" applyAlignment="1" applyProtection="1">
      <alignment horizontal="right"/>
    </xf>
    <xf numFmtId="0" fontId="16" fillId="17" borderId="5" xfId="0" applyFont="1" applyFill="1" applyBorder="1" applyAlignment="1">
      <alignment horizontal="center" vertical="center"/>
    </xf>
    <xf numFmtId="0" fontId="12" fillId="17" borderId="5" xfId="0" applyFont="1" applyFill="1" applyBorder="1" applyAlignment="1">
      <alignment horizontal="left" vertical="center" wrapText="1"/>
    </xf>
    <xf numFmtId="0" fontId="0" fillId="17" borderId="5" xfId="0" applyFill="1" applyBorder="1" applyAlignment="1">
      <alignment horizontal="justify" vertical="center"/>
    </xf>
    <xf numFmtId="0" fontId="3" fillId="17" borderId="5" xfId="0" applyFont="1" applyFill="1" applyBorder="1" applyAlignment="1">
      <alignment horizontal="center" vertical="center"/>
    </xf>
    <xf numFmtId="0" fontId="0" fillId="17" borderId="5" xfId="0" applyFill="1" applyBorder="1" applyAlignment="1">
      <alignment horizontal="left" vertical="center"/>
    </xf>
    <xf numFmtId="0" fontId="0" fillId="14" borderId="5" xfId="0" applyFill="1" applyBorder="1" applyAlignment="1">
      <alignment horizontal="justify" vertical="center" wrapText="1"/>
    </xf>
    <xf numFmtId="0" fontId="27" fillId="0" borderId="0" xfId="0" applyFont="1"/>
    <xf numFmtId="0" fontId="4" fillId="3" borderId="5" xfId="0" applyFont="1" applyFill="1" applyBorder="1" applyAlignment="1" applyProtection="1">
      <alignment horizontal="justify" vertical="center"/>
      <protection locked="0"/>
    </xf>
    <xf numFmtId="0" fontId="4" fillId="0" borderId="25" xfId="0" applyFont="1" applyBorder="1" applyAlignment="1">
      <alignment horizontal="justify" vertical="center" wrapText="1"/>
    </xf>
    <xf numFmtId="0" fontId="6" fillId="2" borderId="24" xfId="0" applyFont="1" applyFill="1" applyBorder="1" applyAlignment="1">
      <alignment horizontal="justify" vertical="center" wrapText="1"/>
    </xf>
    <xf numFmtId="0" fontId="4" fillId="0" borderId="24" xfId="0" applyFont="1" applyBorder="1" applyAlignment="1">
      <alignment horizontal="justify" vertical="center" wrapText="1"/>
    </xf>
    <xf numFmtId="0" fontId="6" fillId="2" borderId="21" xfId="0" applyFont="1" applyFill="1" applyBorder="1" applyAlignment="1">
      <alignment horizontal="center" vertical="center" wrapText="1"/>
    </xf>
    <xf numFmtId="0" fontId="16" fillId="6" borderId="6" xfId="0" applyFont="1" applyFill="1" applyBorder="1" applyAlignment="1">
      <alignment horizontal="center" vertical="center"/>
    </xf>
    <xf numFmtId="0" fontId="16" fillId="7" borderId="6" xfId="0" applyFont="1" applyFill="1" applyBorder="1" applyAlignment="1">
      <alignment horizontal="center" vertical="center"/>
    </xf>
    <xf numFmtId="0" fontId="16" fillId="8" borderId="6" xfId="0" applyFont="1" applyFill="1" applyBorder="1" applyAlignment="1">
      <alignment horizontal="center" vertical="center"/>
    </xf>
    <xf numFmtId="0" fontId="16" fillId="9" borderId="6" xfId="0" applyFont="1" applyFill="1" applyBorder="1" applyAlignment="1">
      <alignment horizontal="center" vertical="center"/>
    </xf>
    <xf numFmtId="0" fontId="16" fillId="10" borderId="6" xfId="0" applyFont="1" applyFill="1" applyBorder="1" applyAlignment="1">
      <alignment horizontal="center" vertical="center"/>
    </xf>
    <xf numFmtId="0" fontId="16" fillId="11" borderId="6"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41" xfId="0" applyFont="1" applyFill="1" applyBorder="1" applyAlignment="1">
      <alignment horizontal="center" vertical="center"/>
    </xf>
    <xf numFmtId="0" fontId="0" fillId="5" borderId="5" xfId="0" applyFill="1" applyBorder="1"/>
    <xf numFmtId="0" fontId="0" fillId="11" borderId="5" xfId="0" applyFill="1" applyBorder="1" applyAlignment="1">
      <alignment horizontal="left" vertical="center"/>
    </xf>
    <xf numFmtId="0" fontId="0" fillId="0" borderId="0" xfId="0" applyAlignment="1">
      <alignment vertical="center"/>
    </xf>
    <xf numFmtId="3" fontId="20" fillId="0" borderId="5" xfId="0" applyNumberFormat="1" applyFont="1" applyBorder="1" applyAlignment="1" applyProtection="1">
      <alignment horizontal="left" vertical="center"/>
      <protection locked="0"/>
    </xf>
    <xf numFmtId="3" fontId="20" fillId="3" borderId="5" xfId="0" applyNumberFormat="1" applyFont="1" applyFill="1" applyBorder="1" applyAlignment="1" applyProtection="1">
      <alignment horizontal="left"/>
    </xf>
    <xf numFmtId="3" fontId="29" fillId="2" borderId="0" xfId="0" applyNumberFormat="1" applyFont="1" applyFill="1" applyBorder="1" applyAlignment="1" applyProtection="1">
      <alignment vertical="center"/>
      <protection locked="0"/>
    </xf>
    <xf numFmtId="0" fontId="25" fillId="0" borderId="0" xfId="0" applyFont="1" applyFill="1" applyBorder="1" applyProtection="1"/>
    <xf numFmtId="0" fontId="21" fillId="0" borderId="5" xfId="2" applyFont="1" applyFill="1" applyBorder="1" applyAlignment="1" applyProtection="1">
      <alignment horizontal="justify" vertical="center" wrapText="1"/>
      <protection locked="0"/>
    </xf>
    <xf numFmtId="14" fontId="32" fillId="20" borderId="42" xfId="0" applyNumberFormat="1" applyFont="1" applyFill="1" applyBorder="1" applyAlignment="1">
      <alignment horizontal="center" vertical="center" wrapText="1"/>
    </xf>
    <xf numFmtId="14" fontId="31" fillId="20" borderId="42" xfId="0" applyNumberFormat="1" applyFont="1" applyFill="1" applyBorder="1" applyAlignment="1">
      <alignment horizontal="center" vertical="center"/>
    </xf>
    <xf numFmtId="14" fontId="31" fillId="20" borderId="42" xfId="0" applyNumberFormat="1" applyFont="1" applyFill="1" applyBorder="1" applyAlignment="1">
      <alignment horizontal="center" vertical="center" wrapText="1"/>
    </xf>
    <xf numFmtId="168" fontId="31" fillId="20" borderId="42" xfId="0"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31" fillId="2" borderId="5" xfId="0" applyFont="1" applyFill="1" applyBorder="1" applyAlignment="1">
      <alignment horizontal="center" vertical="center" wrapText="1"/>
    </xf>
    <xf numFmtId="14" fontId="21" fillId="2" borderId="5" xfId="7" applyNumberFormat="1" applyFont="1" applyFill="1" applyBorder="1" applyAlignment="1">
      <alignment horizontal="center" vertical="center" wrapText="1"/>
    </xf>
    <xf numFmtId="1" fontId="31" fillId="2" borderId="5" xfId="1" applyNumberFormat="1" applyFont="1" applyFill="1" applyBorder="1" applyAlignment="1">
      <alignment horizontal="center" vertical="center" wrapText="1"/>
    </xf>
    <xf numFmtId="14" fontId="20" fillId="2" borderId="5" xfId="0" applyNumberFormat="1" applyFont="1" applyFill="1" applyBorder="1" applyAlignment="1">
      <alignment horizontal="center" vertical="center" wrapText="1"/>
    </xf>
    <xf numFmtId="3" fontId="21" fillId="2" borderId="5" xfId="6" applyNumberFormat="1" applyFont="1" applyFill="1" applyBorder="1" applyAlignment="1" applyProtection="1">
      <alignment horizontal="center" vertical="center" wrapText="1"/>
      <protection locked="0"/>
    </xf>
    <xf numFmtId="0" fontId="31" fillId="2" borderId="34" xfId="0" applyFont="1" applyFill="1" applyBorder="1" applyAlignment="1">
      <alignment horizontal="center" vertical="center" wrapText="1"/>
    </xf>
    <xf numFmtId="1" fontId="20" fillId="2" borderId="5" xfId="1" applyNumberFormat="1" applyFont="1" applyFill="1" applyBorder="1" applyAlignment="1">
      <alignment horizontal="center" vertical="center" wrapText="1"/>
    </xf>
    <xf numFmtId="14" fontId="20" fillId="2" borderId="34" xfId="0" applyNumberFormat="1" applyFont="1" applyFill="1" applyBorder="1" applyAlignment="1">
      <alignment horizontal="center" vertical="center" wrapText="1"/>
    </xf>
    <xf numFmtId="1" fontId="21" fillId="2" borderId="5" xfId="1" applyNumberFormat="1" applyFont="1" applyFill="1" applyBorder="1" applyAlignment="1">
      <alignment horizontal="center" vertical="center" wrapText="1"/>
    </xf>
    <xf numFmtId="14" fontId="20" fillId="2" borderId="5" xfId="5" applyNumberFormat="1" applyFont="1" applyFill="1" applyBorder="1" applyAlignment="1">
      <alignment horizontal="center" vertical="center" wrapText="1"/>
    </xf>
    <xf numFmtId="1" fontId="21" fillId="2" borderId="34" xfId="1" applyNumberFormat="1" applyFont="1" applyFill="1" applyBorder="1" applyAlignment="1">
      <alignment horizontal="center" vertical="center" wrapText="1"/>
    </xf>
    <xf numFmtId="1" fontId="21" fillId="2" borderId="29" xfId="1" applyNumberFormat="1" applyFont="1" applyFill="1" applyBorder="1" applyAlignment="1">
      <alignment horizontal="center" vertical="center" wrapText="1"/>
    </xf>
    <xf numFmtId="0" fontId="31" fillId="2" borderId="29" xfId="0" applyFont="1" applyFill="1" applyBorder="1" applyAlignment="1">
      <alignment horizontal="center" vertical="center" wrapText="1"/>
    </xf>
    <xf numFmtId="1" fontId="31" fillId="2" borderId="34" xfId="1" applyNumberFormat="1" applyFont="1" applyFill="1" applyBorder="1" applyAlignment="1">
      <alignment horizontal="center" vertical="center" wrapText="1"/>
    </xf>
    <xf numFmtId="14" fontId="19" fillId="2" borderId="5" xfId="0" applyNumberFormat="1" applyFont="1" applyFill="1" applyBorder="1" applyAlignment="1">
      <alignment horizontal="center" vertical="center" wrapText="1"/>
    </xf>
    <xf numFmtId="14" fontId="20" fillId="2" borderId="34" xfId="5" applyNumberFormat="1" applyFont="1" applyFill="1" applyBorder="1" applyAlignment="1">
      <alignment horizontal="center" vertical="center" wrapText="1"/>
    </xf>
    <xf numFmtId="1" fontId="20" fillId="2" borderId="29" xfId="1" applyNumberFormat="1" applyFont="1" applyFill="1" applyBorder="1" applyAlignment="1">
      <alignment horizontal="center" vertical="center" wrapText="1"/>
    </xf>
    <xf numFmtId="14" fontId="20" fillId="2" borderId="29" xfId="5"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14" fontId="20" fillId="2" borderId="6" xfId="0" applyNumberFormat="1" applyFont="1" applyFill="1" applyBorder="1" applyAlignment="1">
      <alignment horizontal="center" vertical="center" wrapText="1"/>
    </xf>
    <xf numFmtId="0" fontId="20" fillId="2" borderId="34" xfId="0" applyFont="1" applyFill="1" applyBorder="1" applyAlignment="1">
      <alignment horizontal="center" vertical="center" wrapText="1"/>
    </xf>
    <xf numFmtId="1" fontId="20" fillId="2" borderId="5" xfId="0" applyNumberFormat="1" applyFont="1" applyFill="1" applyBorder="1" applyAlignment="1">
      <alignment horizontal="center" vertical="center" wrapText="1"/>
    </xf>
    <xf numFmtId="1" fontId="20" fillId="2" borderId="34" xfId="1" applyNumberFormat="1" applyFont="1" applyFill="1" applyBorder="1" applyAlignment="1">
      <alignment horizontal="center" vertical="center" wrapText="1"/>
    </xf>
    <xf numFmtId="14" fontId="20" fillId="2" borderId="5" xfId="8" applyNumberFormat="1" applyFont="1" applyFill="1" applyBorder="1" applyAlignment="1">
      <alignment horizontal="center" vertical="center" wrapText="1"/>
    </xf>
    <xf numFmtId="0" fontId="34" fillId="2" borderId="5" xfId="0" applyFont="1" applyFill="1" applyBorder="1" applyAlignment="1">
      <alignment horizontal="center" vertical="center" wrapText="1"/>
    </xf>
    <xf numFmtId="14" fontId="19" fillId="2" borderId="5" xfId="8" applyNumberFormat="1" applyFont="1" applyFill="1" applyBorder="1" applyAlignment="1">
      <alignment horizontal="center" vertical="center" wrapText="1"/>
    </xf>
    <xf numFmtId="0" fontId="31" fillId="18" borderId="5" xfId="0" applyFont="1" applyFill="1" applyBorder="1" applyAlignment="1">
      <alignment horizontal="center" vertical="center" wrapText="1"/>
    </xf>
    <xf numFmtId="1" fontId="20" fillId="2" borderId="0" xfId="1" applyNumberFormat="1" applyFont="1" applyFill="1" applyBorder="1" applyAlignment="1">
      <alignment horizontal="center" vertical="center" wrapText="1"/>
    </xf>
    <xf numFmtId="0" fontId="20" fillId="2" borderId="5" xfId="0" applyFont="1" applyFill="1" applyBorder="1" applyAlignment="1">
      <alignment horizontal="center" vertical="center"/>
    </xf>
    <xf numFmtId="14" fontId="20" fillId="2" borderId="5"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wrapText="1"/>
    </xf>
    <xf numFmtId="3" fontId="21" fillId="2" borderId="5" xfId="0" applyNumberFormat="1" applyFont="1" applyFill="1" applyBorder="1" applyAlignment="1">
      <alignment horizontal="center" vertical="center"/>
    </xf>
    <xf numFmtId="14" fontId="34" fillId="2" borderId="42" xfId="0" applyNumberFormat="1" applyFont="1" applyFill="1" applyBorder="1" applyAlignment="1">
      <alignment horizontal="center" vertical="center" wrapText="1"/>
    </xf>
    <xf numFmtId="0" fontId="20" fillId="18" borderId="5" xfId="0" applyFont="1" applyFill="1" applyBorder="1" applyAlignment="1">
      <alignment horizontal="center" vertical="center" wrapText="1"/>
    </xf>
    <xf numFmtId="14" fontId="20" fillId="2" borderId="34" xfId="8" applyNumberFormat="1" applyFont="1" applyFill="1" applyBorder="1" applyAlignment="1">
      <alignment horizontal="center" vertical="center" wrapText="1"/>
    </xf>
    <xf numFmtId="14" fontId="20" fillId="2" borderId="45" xfId="5" applyNumberFormat="1" applyFont="1" applyFill="1" applyBorder="1" applyAlignment="1">
      <alignment horizontal="center" vertical="center" wrapText="1"/>
    </xf>
    <xf numFmtId="14" fontId="20" fillId="2" borderId="45" xfId="0" applyNumberFormat="1" applyFont="1" applyFill="1" applyBorder="1" applyAlignment="1">
      <alignment horizontal="center" vertical="center" wrapText="1"/>
    </xf>
    <xf numFmtId="0" fontId="34" fillId="2" borderId="29" xfId="0" applyFont="1" applyFill="1" applyBorder="1" applyAlignment="1">
      <alignment horizontal="center" vertical="center" wrapText="1"/>
    </xf>
    <xf numFmtId="0" fontId="20" fillId="2" borderId="29" xfId="0" applyFont="1" applyFill="1" applyBorder="1" applyAlignment="1">
      <alignment horizontal="center" vertical="center" wrapText="1"/>
    </xf>
    <xf numFmtId="1" fontId="20" fillId="2" borderId="45" xfId="1" applyNumberFormat="1" applyFont="1" applyFill="1" applyBorder="1" applyAlignment="1">
      <alignment horizontal="center" vertical="center" wrapText="1"/>
    </xf>
    <xf numFmtId="14" fontId="20" fillId="2" borderId="29" xfId="0" applyNumberFormat="1" applyFont="1" applyFill="1" applyBorder="1" applyAlignment="1">
      <alignment horizontal="center" vertical="center" wrapText="1"/>
    </xf>
    <xf numFmtId="0" fontId="20" fillId="18" borderId="34" xfId="0" applyFont="1" applyFill="1" applyBorder="1" applyAlignment="1">
      <alignment horizontal="center" vertical="center" wrapText="1"/>
    </xf>
    <xf numFmtId="169" fontId="20" fillId="2" borderId="29" xfId="1" applyNumberFormat="1" applyFont="1" applyFill="1" applyBorder="1" applyAlignment="1">
      <alignment horizontal="center" vertical="center" wrapText="1"/>
    </xf>
    <xf numFmtId="14" fontId="20" fillId="2" borderId="0" xfId="5" applyNumberFormat="1" applyFont="1" applyFill="1" applyBorder="1" applyAlignment="1">
      <alignment horizontal="center" vertical="center" wrapText="1"/>
    </xf>
    <xf numFmtId="14" fontId="20" fillId="20" borderId="5" xfId="0" applyNumberFormat="1" applyFont="1" applyFill="1" applyBorder="1" applyAlignment="1">
      <alignment horizontal="center" vertical="center" wrapText="1"/>
    </xf>
    <xf numFmtId="14" fontId="20" fillId="20" borderId="5" xfId="0" applyNumberFormat="1" applyFont="1" applyFill="1" applyBorder="1" applyAlignment="1">
      <alignment horizontal="center" vertical="center"/>
    </xf>
    <xf numFmtId="0" fontId="20" fillId="2" borderId="45" xfId="0" applyFont="1" applyFill="1" applyBorder="1" applyAlignment="1">
      <alignment horizontal="center" vertical="center" wrapText="1"/>
    </xf>
    <xf numFmtId="14" fontId="20" fillId="2" borderId="41" xfId="0" applyNumberFormat="1" applyFont="1" applyFill="1" applyBorder="1" applyAlignment="1">
      <alignment horizontal="center" vertical="center" wrapText="1"/>
    </xf>
    <xf numFmtId="0" fontId="31" fillId="19" borderId="5" xfId="0" applyFont="1" applyFill="1" applyBorder="1" applyAlignment="1">
      <alignment horizontal="center" vertical="center" wrapText="1"/>
    </xf>
    <xf numFmtId="0" fontId="31" fillId="19" borderId="42" xfId="0" applyFont="1" applyFill="1" applyBorder="1" applyAlignment="1">
      <alignment horizontal="center" vertical="center" wrapText="1"/>
    </xf>
    <xf numFmtId="0" fontId="31" fillId="19" borderId="43" xfId="0" applyFont="1" applyFill="1" applyBorder="1" applyAlignment="1">
      <alignment horizontal="center" vertical="center" wrapText="1"/>
    </xf>
    <xf numFmtId="0" fontId="31" fillId="19" borderId="44" xfId="0" applyFont="1" applyFill="1" applyBorder="1" applyAlignment="1">
      <alignment horizontal="center" vertical="center" wrapText="1"/>
    </xf>
    <xf numFmtId="0" fontId="20" fillId="2" borderId="7" xfId="0" applyFont="1" applyFill="1" applyBorder="1" applyAlignment="1">
      <alignment horizontal="center" vertical="center" wrapText="1"/>
    </xf>
    <xf numFmtId="41" fontId="20" fillId="2" borderId="5" xfId="8" applyFont="1" applyFill="1" applyBorder="1" applyAlignment="1">
      <alignment horizontal="center" vertical="center" wrapText="1"/>
    </xf>
    <xf numFmtId="0" fontId="19" fillId="2" borderId="5" xfId="0" applyFont="1" applyFill="1" applyBorder="1" applyAlignment="1">
      <alignment horizontal="center" vertical="center" wrapText="1"/>
    </xf>
    <xf numFmtId="0" fontId="31" fillId="21" borderId="42" xfId="0" applyFont="1" applyFill="1" applyBorder="1" applyAlignment="1">
      <alignment horizontal="center" vertical="center" wrapText="1"/>
    </xf>
    <xf numFmtId="0" fontId="20" fillId="20" borderId="42" xfId="0" applyFont="1" applyFill="1" applyBorder="1" applyAlignment="1">
      <alignment horizontal="center" vertical="center" wrapText="1"/>
    </xf>
    <xf numFmtId="14" fontId="20" fillId="20" borderId="42" xfId="0" applyNumberFormat="1" applyFont="1" applyFill="1" applyBorder="1" applyAlignment="1">
      <alignment horizontal="center" vertical="center" wrapText="1"/>
    </xf>
    <xf numFmtId="0" fontId="31" fillId="20" borderId="42" xfId="0" applyFont="1" applyFill="1" applyBorder="1" applyAlignment="1">
      <alignment horizontal="center" vertical="center" wrapText="1"/>
    </xf>
    <xf numFmtId="14" fontId="31" fillId="20" borderId="47" xfId="0" applyNumberFormat="1" applyFont="1" applyFill="1" applyBorder="1" applyAlignment="1">
      <alignment horizontal="center" vertical="center" wrapText="1"/>
    </xf>
    <xf numFmtId="14" fontId="20" fillId="20" borderId="47" xfId="0" applyNumberFormat="1" applyFont="1" applyFill="1" applyBorder="1" applyAlignment="1">
      <alignment horizontal="center" vertical="center" wrapText="1"/>
    </xf>
    <xf numFmtId="14" fontId="33" fillId="20" borderId="42" xfId="0" applyNumberFormat="1" applyFont="1" applyFill="1" applyBorder="1" applyAlignment="1">
      <alignment horizontal="center" vertical="center" wrapText="1"/>
    </xf>
    <xf numFmtId="0" fontId="31" fillId="20" borderId="47" xfId="0" applyFont="1" applyFill="1" applyBorder="1" applyAlignment="1">
      <alignment horizontal="center" vertical="center" wrapText="1"/>
    </xf>
    <xf numFmtId="0" fontId="31" fillId="21" borderId="47" xfId="0" applyFont="1" applyFill="1" applyBorder="1" applyAlignment="1">
      <alignment horizontal="center" vertical="center" wrapText="1"/>
    </xf>
    <xf numFmtId="0" fontId="20" fillId="20" borderId="48" xfId="0" applyFont="1" applyFill="1" applyBorder="1" applyAlignment="1">
      <alignment horizontal="center" vertical="center" wrapText="1"/>
    </xf>
    <xf numFmtId="14" fontId="31" fillId="20" borderId="47" xfId="0" applyNumberFormat="1" applyFont="1" applyFill="1" applyBorder="1" applyAlignment="1">
      <alignment vertical="center" wrapText="1"/>
    </xf>
    <xf numFmtId="0" fontId="20" fillId="20" borderId="49" xfId="0" applyFont="1" applyFill="1" applyBorder="1" applyAlignment="1">
      <alignment horizontal="center" vertical="center" wrapText="1"/>
    </xf>
    <xf numFmtId="14" fontId="33" fillId="20" borderId="42" xfId="0" applyNumberFormat="1" applyFont="1" applyFill="1" applyBorder="1" applyAlignment="1">
      <alignment horizontal="center" vertical="center"/>
    </xf>
    <xf numFmtId="14" fontId="31" fillId="2" borderId="50" xfId="0" applyNumberFormat="1" applyFont="1" applyFill="1" applyBorder="1" applyAlignment="1">
      <alignment horizontal="center" vertical="center" wrapText="1"/>
    </xf>
    <xf numFmtId="14" fontId="20" fillId="22" borderId="42" xfId="0" applyNumberFormat="1" applyFont="1" applyFill="1" applyBorder="1" applyAlignment="1">
      <alignment horizontal="center" vertical="center" wrapText="1"/>
    </xf>
    <xf numFmtId="0" fontId="20" fillId="21" borderId="42" xfId="0" applyFont="1" applyFill="1" applyBorder="1" applyAlignment="1">
      <alignment horizontal="center" vertical="center" wrapText="1"/>
    </xf>
    <xf numFmtId="14" fontId="20" fillId="20" borderId="42" xfId="0" applyNumberFormat="1" applyFont="1" applyFill="1" applyBorder="1" applyAlignment="1">
      <alignment horizontal="center" vertical="center"/>
    </xf>
    <xf numFmtId="14" fontId="31" fillId="21" borderId="42" xfId="0" applyNumberFormat="1" applyFont="1" applyFill="1" applyBorder="1" applyAlignment="1">
      <alignment horizontal="center" vertical="center" wrapText="1"/>
    </xf>
    <xf numFmtId="14" fontId="20" fillId="21" borderId="42" xfId="0" applyNumberFormat="1" applyFont="1" applyFill="1" applyBorder="1" applyAlignment="1">
      <alignment horizontal="center" vertical="center" wrapText="1"/>
    </xf>
    <xf numFmtId="0" fontId="20" fillId="20" borderId="43" xfId="0" applyFont="1" applyFill="1" applyBorder="1" applyAlignment="1">
      <alignment horizontal="center" vertical="center"/>
    </xf>
    <xf numFmtId="0" fontId="20" fillId="2" borderId="5" xfId="0" applyFont="1" applyFill="1" applyBorder="1" applyAlignment="1" applyProtection="1">
      <alignment horizontal="left" vertical="center" wrapText="1"/>
      <protection locked="0"/>
    </xf>
    <xf numFmtId="0" fontId="31" fillId="2" borderId="5" xfId="0" applyFont="1" applyFill="1" applyBorder="1" applyAlignment="1">
      <alignment horizontal="center" vertical="center"/>
    </xf>
    <xf numFmtId="14" fontId="19" fillId="2" borderId="5" xfId="7" applyNumberFormat="1" applyFont="1" applyFill="1" applyBorder="1" applyAlignment="1">
      <alignment horizontal="center" vertical="center" wrapText="1"/>
    </xf>
    <xf numFmtId="165" fontId="21" fillId="2" borderId="5" xfId="1" applyNumberFormat="1" applyFont="1" applyFill="1" applyBorder="1" applyAlignment="1" applyProtection="1">
      <alignment horizontal="right" vertical="center" wrapText="1"/>
    </xf>
    <xf numFmtId="165" fontId="19" fillId="2" borderId="5" xfId="0" applyNumberFormat="1" applyFont="1" applyFill="1" applyBorder="1" applyAlignment="1" applyProtection="1">
      <alignment horizontal="right" vertical="center"/>
      <protection locked="0"/>
    </xf>
    <xf numFmtId="14" fontId="31" fillId="2" borderId="5" xfId="0" applyNumberFormat="1" applyFont="1" applyFill="1" applyBorder="1" applyAlignment="1">
      <alignment horizontal="center" vertical="center"/>
    </xf>
    <xf numFmtId="3" fontId="20" fillId="2" borderId="5" xfId="0" applyNumberFormat="1" applyFont="1" applyFill="1" applyBorder="1" applyAlignment="1" applyProtection="1">
      <alignment horizontal="left" vertical="center"/>
      <protection locked="0"/>
    </xf>
    <xf numFmtId="14" fontId="20" fillId="2" borderId="42" xfId="0" applyNumberFormat="1" applyFont="1" applyFill="1" applyBorder="1" applyAlignment="1">
      <alignment horizontal="center" vertical="center" wrapText="1"/>
    </xf>
    <xf numFmtId="14" fontId="35" fillId="2" borderId="42" xfId="8" applyNumberFormat="1" applyFont="1" applyFill="1" applyBorder="1" applyAlignment="1">
      <alignment horizontal="center" vertical="center" wrapText="1"/>
    </xf>
    <xf numFmtId="14" fontId="35" fillId="2" borderId="42" xfId="0" applyNumberFormat="1" applyFont="1" applyFill="1" applyBorder="1" applyAlignment="1">
      <alignment horizontal="center" vertical="center" wrapText="1"/>
    </xf>
    <xf numFmtId="14" fontId="34" fillId="2" borderId="42" xfId="8" applyNumberFormat="1" applyFont="1" applyFill="1" applyBorder="1" applyAlignment="1">
      <alignment horizontal="center" vertical="center" wrapText="1"/>
    </xf>
    <xf numFmtId="14" fontId="20" fillId="2" borderId="0" xfId="0" applyNumberFormat="1" applyFont="1" applyFill="1" applyBorder="1" applyAlignment="1">
      <alignment horizontal="center" vertical="center" wrapText="1"/>
    </xf>
    <xf numFmtId="1" fontId="20" fillId="2" borderId="5" xfId="0" applyNumberFormat="1" applyFont="1" applyFill="1" applyBorder="1" applyAlignment="1" applyProtection="1">
      <alignment horizontal="center" vertical="center"/>
      <protection locked="0"/>
    </xf>
    <xf numFmtId="14" fontId="20" fillId="2" borderId="5" xfId="0" applyNumberFormat="1" applyFont="1" applyFill="1" applyBorder="1" applyAlignment="1" applyProtection="1">
      <alignment horizontal="center" vertical="center"/>
      <protection locked="0"/>
    </xf>
    <xf numFmtId="3" fontId="31" fillId="23" borderId="42" xfId="0" applyNumberFormat="1" applyFont="1" applyFill="1" applyBorder="1" applyAlignment="1">
      <alignment horizontal="center" vertical="center" wrapText="1"/>
    </xf>
    <xf numFmtId="0" fontId="20" fillId="2" borderId="42" xfId="0" applyFont="1" applyFill="1" applyBorder="1" applyAlignment="1">
      <alignment horizontal="center" vertical="center"/>
    </xf>
    <xf numFmtId="0" fontId="20" fillId="2" borderId="0" xfId="0" applyFont="1" applyFill="1"/>
    <xf numFmtId="0" fontId="20" fillId="2" borderId="29" xfId="0" applyFont="1" applyFill="1" applyBorder="1" applyAlignment="1" applyProtection="1">
      <alignment horizontal="center" vertical="center"/>
      <protection locked="0"/>
    </xf>
    <xf numFmtId="1" fontId="20" fillId="2" borderId="29" xfId="0" applyNumberFormat="1" applyFont="1" applyFill="1" applyBorder="1" applyAlignment="1" applyProtection="1">
      <alignment horizontal="center" vertical="center"/>
      <protection locked="0"/>
    </xf>
    <xf numFmtId="0" fontId="20" fillId="2" borderId="5" xfId="0" applyFont="1" applyFill="1" applyBorder="1" applyAlignment="1" applyProtection="1">
      <alignment horizontal="justify" vertical="center"/>
      <protection locked="0"/>
    </xf>
    <xf numFmtId="0" fontId="21" fillId="2" borderId="5" xfId="2" applyFont="1" applyFill="1" applyBorder="1" applyAlignment="1" applyProtection="1">
      <alignment horizontal="left" vertical="center" wrapText="1"/>
      <protection locked="0"/>
    </xf>
    <xf numFmtId="0" fontId="21" fillId="2" borderId="5" xfId="2" applyFont="1" applyFill="1" applyBorder="1" applyAlignment="1" applyProtection="1">
      <alignment horizontal="justify" vertical="center" wrapText="1"/>
      <protection locked="0"/>
    </xf>
    <xf numFmtId="3" fontId="20" fillId="2" borderId="5" xfId="0" applyNumberFormat="1" applyFont="1" applyFill="1" applyBorder="1" applyAlignment="1" applyProtection="1">
      <alignment horizontal="right" vertical="center"/>
      <protection locked="0"/>
    </xf>
    <xf numFmtId="3" fontId="21" fillId="2" borderId="6" xfId="1" applyNumberFormat="1" applyFont="1" applyFill="1" applyBorder="1" applyAlignment="1" applyProtection="1">
      <alignment horizontal="center" vertical="center" wrapText="1"/>
      <protection locked="0"/>
    </xf>
    <xf numFmtId="3" fontId="21" fillId="2" borderId="5" xfId="1" applyNumberFormat="1" applyFont="1" applyFill="1" applyBorder="1" applyAlignment="1" applyProtection="1">
      <alignment horizontal="right" vertical="center" wrapText="1"/>
      <protection locked="0"/>
    </xf>
    <xf numFmtId="165" fontId="21" fillId="2" borderId="5" xfId="1" applyNumberFormat="1" applyFont="1" applyFill="1" applyBorder="1" applyAlignment="1" applyProtection="1">
      <alignment horizontal="center" vertical="center" wrapText="1"/>
      <protection locked="0"/>
    </xf>
    <xf numFmtId="1" fontId="20" fillId="2" borderId="5" xfId="0" applyNumberFormat="1" applyFont="1" applyFill="1" applyBorder="1" applyAlignment="1" applyProtection="1">
      <alignment horizontal="justify" vertical="center"/>
      <protection locked="0"/>
    </xf>
    <xf numFmtId="0" fontId="20" fillId="2" borderId="5" xfId="0" applyFont="1" applyFill="1" applyBorder="1" applyAlignment="1" applyProtection="1">
      <alignment horizontal="center" vertical="center"/>
      <protection locked="0"/>
    </xf>
    <xf numFmtId="9" fontId="20" fillId="2" borderId="5" xfId="3" applyFont="1" applyFill="1" applyBorder="1" applyAlignment="1" applyProtection="1">
      <alignment horizontal="center" vertical="center"/>
    </xf>
    <xf numFmtId="3" fontId="21" fillId="2" borderId="5" xfId="1" applyNumberFormat="1" applyFont="1" applyFill="1" applyBorder="1" applyAlignment="1" applyProtection="1">
      <alignment horizontal="center" vertical="center" wrapText="1"/>
      <protection locked="0"/>
    </xf>
    <xf numFmtId="1" fontId="20" fillId="2" borderId="5" xfId="0" applyNumberFormat="1" applyFont="1" applyFill="1" applyBorder="1" applyAlignment="1" applyProtection="1">
      <alignment vertical="center" wrapText="1"/>
      <protection locked="0"/>
    </xf>
    <xf numFmtId="3" fontId="20" fillId="2" borderId="5" xfId="0" applyNumberFormat="1" applyFont="1" applyFill="1" applyBorder="1" applyAlignment="1" applyProtection="1">
      <alignment horizontal="right" vertical="center" wrapText="1"/>
      <protection locked="0"/>
    </xf>
    <xf numFmtId="0" fontId="20" fillId="2" borderId="5" xfId="0" applyFont="1" applyFill="1" applyBorder="1" applyAlignment="1" applyProtection="1">
      <alignment vertical="center" wrapText="1"/>
      <protection locked="0"/>
    </xf>
    <xf numFmtId="0" fontId="20" fillId="2" borderId="0" xfId="0" applyFont="1" applyFill="1" applyAlignment="1">
      <alignment vertical="center"/>
    </xf>
    <xf numFmtId="3" fontId="20" fillId="23" borderId="42" xfId="0" applyNumberFormat="1" applyFont="1" applyFill="1" applyBorder="1" applyAlignment="1">
      <alignment horizontal="center" vertical="center" wrapText="1"/>
    </xf>
    <xf numFmtId="9" fontId="20" fillId="2" borderId="5" xfId="3"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center"/>
      <protection locked="0"/>
    </xf>
    <xf numFmtId="0" fontId="31" fillId="23" borderId="42" xfId="0" applyFont="1" applyFill="1" applyBorder="1" applyAlignment="1">
      <alignment horizontal="center" vertical="center" wrapText="1"/>
    </xf>
    <xf numFmtId="0" fontId="20" fillId="2" borderId="42" xfId="0" applyFont="1" applyFill="1" applyBorder="1" applyAlignment="1">
      <alignment horizontal="center" vertical="center" wrapText="1"/>
    </xf>
    <xf numFmtId="14" fontId="31" fillId="2" borderId="43" xfId="0" applyNumberFormat="1" applyFont="1" applyFill="1" applyBorder="1" applyAlignment="1">
      <alignment horizontal="center" vertical="center" wrapText="1"/>
    </xf>
    <xf numFmtId="0" fontId="31" fillId="24" borderId="42" xfId="0" applyFont="1" applyFill="1" applyBorder="1" applyAlignment="1">
      <alignment horizontal="center" vertical="center" wrapText="1"/>
    </xf>
    <xf numFmtId="0" fontId="20" fillId="2" borderId="5" xfId="0" applyFont="1" applyFill="1" applyBorder="1" applyAlignment="1" applyProtection="1">
      <alignment horizontal="justify" vertical="center" wrapText="1"/>
      <protection locked="0"/>
    </xf>
    <xf numFmtId="0" fontId="20" fillId="23" borderId="42" xfId="0" applyFont="1" applyFill="1" applyBorder="1" applyAlignment="1">
      <alignment horizontal="center" vertical="center" wrapText="1"/>
    </xf>
    <xf numFmtId="0" fontId="20" fillId="2" borderId="0" xfId="0" applyFont="1" applyFill="1" applyProtection="1">
      <protection locked="0"/>
    </xf>
    <xf numFmtId="165" fontId="23" fillId="2" borderId="0" xfId="0" applyNumberFormat="1" applyFont="1" applyFill="1" applyBorder="1" applyAlignment="1" applyProtection="1">
      <alignment horizontal="center" vertical="center"/>
    </xf>
    <xf numFmtId="0" fontId="20" fillId="2" borderId="0" xfId="0" applyFont="1" applyFill="1" applyProtection="1"/>
    <xf numFmtId="0" fontId="20" fillId="2" borderId="5" xfId="0" applyFont="1" applyFill="1" applyBorder="1" applyAlignment="1" applyProtection="1">
      <alignment vertical="center"/>
      <protection locked="0"/>
    </xf>
    <xf numFmtId="0" fontId="0" fillId="0" borderId="0" xfId="0" applyFont="1" applyProtection="1"/>
    <xf numFmtId="0" fontId="0" fillId="0" borderId="0" xfId="0" applyFont="1" applyProtection="1">
      <protection locked="0"/>
    </xf>
    <xf numFmtId="0" fontId="0" fillId="0" borderId="0" xfId="0" applyFont="1"/>
    <xf numFmtId="0" fontId="0" fillId="0" borderId="0" xfId="0" applyFont="1" applyBorder="1"/>
    <xf numFmtId="0" fontId="0" fillId="0" borderId="0" xfId="0" applyFont="1" applyBorder="1" applyAlignment="1" applyProtection="1">
      <alignment vertical="center"/>
    </xf>
    <xf numFmtId="14" fontId="0" fillId="0" borderId="0" xfId="0" applyNumberFormat="1" applyFont="1"/>
    <xf numFmtId="14" fontId="0" fillId="0" borderId="0" xfId="0" applyNumberFormat="1" applyFont="1" applyBorder="1"/>
    <xf numFmtId="14" fontId="20" fillId="2" borderId="46" xfId="0" applyNumberFormat="1"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pplyProtection="1">
      <alignment horizontal="justify" vertical="center"/>
      <protection locked="0"/>
    </xf>
    <xf numFmtId="0" fontId="0" fillId="0" borderId="0" xfId="0" applyFont="1" applyAlignment="1">
      <alignment horizontal="justify" vertical="center"/>
    </xf>
    <xf numFmtId="0" fontId="0" fillId="0" borderId="0" xfId="0" applyFont="1" applyAlignment="1">
      <alignment horizontal="right"/>
    </xf>
    <xf numFmtId="0" fontId="0" fillId="0" borderId="0" xfId="0" applyFont="1" applyAlignment="1" applyProtection="1">
      <alignment horizontal="center"/>
    </xf>
    <xf numFmtId="3" fontId="20" fillId="2" borderId="5" xfId="0" applyNumberFormat="1" applyFont="1" applyFill="1" applyBorder="1" applyAlignment="1" applyProtection="1">
      <alignment horizontal="center" vertical="center"/>
      <protection locked="0"/>
    </xf>
    <xf numFmtId="3" fontId="0" fillId="0" borderId="0" xfId="0" applyNumberFormat="1" applyFont="1" applyAlignment="1">
      <alignment horizontal="center"/>
    </xf>
    <xf numFmtId="0" fontId="36" fillId="0" borderId="0" xfId="4" applyFont="1" applyProtection="1"/>
    <xf numFmtId="0" fontId="0" fillId="0" borderId="0" xfId="0" applyFont="1" applyFill="1" applyBorder="1" applyProtection="1"/>
    <xf numFmtId="0" fontId="0" fillId="0" borderId="0" xfId="0" applyFont="1" applyFill="1" applyBorder="1"/>
    <xf numFmtId="0" fontId="37" fillId="0" borderId="0" xfId="0" applyFont="1" applyFill="1" applyBorder="1" applyAlignment="1" applyProtection="1">
      <alignment horizontal="center" vertical="top" wrapText="1"/>
    </xf>
    <xf numFmtId="0" fontId="0" fillId="0" borderId="0" xfId="0" quotePrefix="1" applyFont="1" applyFill="1" applyBorder="1" applyProtection="1"/>
    <xf numFmtId="0" fontId="20" fillId="0" borderId="3"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justify" vertical="top" wrapText="1"/>
    </xf>
    <xf numFmtId="0" fontId="29" fillId="0" borderId="1" xfId="0" applyFont="1" applyFill="1" applyBorder="1" applyAlignment="1" applyProtection="1">
      <alignment horizontal="left" vertical="center" wrapText="1"/>
    </xf>
    <xf numFmtId="0" fontId="29" fillId="0" borderId="0" xfId="0" applyFont="1" applyFill="1" applyBorder="1" applyAlignment="1" applyProtection="1">
      <alignment vertical="top" wrapText="1"/>
    </xf>
    <xf numFmtId="0" fontId="38" fillId="0" borderId="0" xfId="0" applyFont="1" applyFill="1" applyBorder="1" applyAlignment="1" applyProtection="1">
      <alignment horizontal="center" vertical="top" wrapText="1"/>
    </xf>
    <xf numFmtId="3" fontId="29" fillId="0" borderId="0" xfId="0" applyNumberFormat="1" applyFont="1" applyFill="1" applyBorder="1" applyAlignment="1" applyProtection="1">
      <alignment horizontal="justify" vertical="top" wrapText="1"/>
    </xf>
    <xf numFmtId="0" fontId="29" fillId="0" borderId="0" xfId="0" applyFont="1" applyFill="1" applyBorder="1" applyAlignment="1" applyProtection="1">
      <alignment horizontal="justify" vertical="top" wrapText="1"/>
    </xf>
    <xf numFmtId="168" fontId="39" fillId="0" borderId="9" xfId="0" applyNumberFormat="1" applyFont="1" applyFill="1" applyBorder="1" applyAlignment="1" applyProtection="1">
      <alignment horizontal="justify" vertical="top" wrapText="1"/>
      <protection locked="0"/>
    </xf>
    <xf numFmtId="0" fontId="6" fillId="0" borderId="0" xfId="0" applyFont="1" applyFill="1" applyAlignment="1" applyProtection="1">
      <alignment horizontal="justify" vertical="top" wrapText="1"/>
    </xf>
    <xf numFmtId="166" fontId="29" fillId="0" borderId="0" xfId="0" applyNumberFormat="1" applyFont="1" applyFill="1" applyBorder="1" applyAlignment="1" applyProtection="1">
      <alignment horizontal="justify" vertical="top" wrapText="1"/>
      <protection locked="0"/>
    </xf>
    <xf numFmtId="0" fontId="29" fillId="0" borderId="32" xfId="0" applyFont="1" applyFill="1" applyBorder="1" applyAlignment="1" applyProtection="1">
      <alignment horizontal="left" vertical="center" wrapText="1"/>
    </xf>
    <xf numFmtId="166" fontId="29" fillId="0" borderId="0" xfId="0" applyNumberFormat="1" applyFont="1" applyFill="1" applyBorder="1" applyAlignment="1" applyProtection="1">
      <alignment vertical="top" wrapText="1"/>
    </xf>
    <xf numFmtId="166" fontId="29" fillId="0" borderId="0" xfId="0" applyNumberFormat="1" applyFont="1" applyFill="1" applyBorder="1" applyAlignment="1" applyProtection="1">
      <alignment horizontal="justify" vertical="top" wrapText="1"/>
    </xf>
    <xf numFmtId="0" fontId="38" fillId="0" borderId="0" xfId="0" applyFont="1" applyFill="1" applyBorder="1" applyAlignment="1" applyProtection="1">
      <alignment vertical="top" wrapText="1"/>
      <protection locked="0"/>
    </xf>
    <xf numFmtId="0" fontId="29" fillId="0" borderId="0" xfId="0" applyFont="1" applyFill="1" applyBorder="1" applyAlignment="1" applyProtection="1">
      <alignment horizontal="center" vertical="top" wrapText="1"/>
    </xf>
    <xf numFmtId="168" fontId="39" fillId="0" borderId="17" xfId="0" applyNumberFormat="1" applyFont="1" applyFill="1" applyBorder="1" applyAlignment="1" applyProtection="1">
      <alignment horizontal="justify" vertical="top" wrapText="1"/>
      <protection locked="0"/>
    </xf>
    <xf numFmtId="0" fontId="29" fillId="0" borderId="19" xfId="0" applyFont="1" applyFill="1" applyBorder="1" applyAlignment="1" applyProtection="1">
      <alignment horizontal="left" vertical="center" wrapText="1"/>
    </xf>
    <xf numFmtId="0" fontId="40" fillId="0" borderId="0" xfId="0" applyFont="1" applyFill="1" applyBorder="1" applyAlignment="1" applyProtection="1">
      <alignment vertical="top" wrapText="1"/>
      <protection locked="0"/>
    </xf>
    <xf numFmtId="0" fontId="42"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wrapText="1"/>
    </xf>
    <xf numFmtId="168" fontId="39" fillId="0" borderId="3" xfId="0" applyNumberFormat="1" applyFont="1" applyFill="1" applyBorder="1" applyAlignment="1" applyProtection="1">
      <alignment horizontal="justify" vertical="top" wrapText="1"/>
      <protection locked="0"/>
    </xf>
    <xf numFmtId="0" fontId="43" fillId="0" borderId="0" xfId="0" applyFont="1" applyFill="1" applyBorder="1" applyProtection="1"/>
    <xf numFmtId="168" fontId="39" fillId="0" borderId="37" xfId="0" applyNumberFormat="1" applyFont="1" applyFill="1" applyBorder="1" applyAlignment="1" applyProtection="1">
      <alignment horizontal="justify" vertical="top" wrapText="1"/>
      <protection locked="0"/>
    </xf>
    <xf numFmtId="0" fontId="38" fillId="0"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center" vertical="top" wrapText="1"/>
      <protection locked="0"/>
    </xf>
    <xf numFmtId="10" fontId="29" fillId="0" borderId="29" xfId="0" applyNumberFormat="1" applyFont="1" applyFill="1" applyBorder="1" applyAlignment="1" applyProtection="1">
      <alignment horizontal="center" vertical="center" wrapText="1"/>
    </xf>
    <xf numFmtId="10" fontId="44" fillId="0" borderId="0" xfId="0" applyNumberFormat="1" applyFont="1" applyFill="1" applyBorder="1" applyAlignment="1" applyProtection="1">
      <alignment vertical="center" textRotation="90" wrapText="1"/>
    </xf>
    <xf numFmtId="0" fontId="12" fillId="0" borderId="0" xfId="0" applyFont="1" applyFill="1" applyBorder="1" applyAlignment="1" applyProtection="1">
      <alignment horizontal="center" vertical="center" wrapText="1"/>
    </xf>
    <xf numFmtId="0" fontId="29" fillId="0" borderId="38" xfId="0" applyFont="1" applyFill="1" applyBorder="1" applyAlignment="1" applyProtection="1">
      <alignment horizontal="center" vertical="center"/>
    </xf>
    <xf numFmtId="0" fontId="29" fillId="0" borderId="29" xfId="0" applyFont="1" applyFill="1" applyBorder="1" applyAlignment="1" applyProtection="1">
      <alignment horizontal="center" vertical="center"/>
    </xf>
    <xf numFmtId="0" fontId="29" fillId="0" borderId="26" xfId="0" applyFont="1" applyFill="1" applyBorder="1" applyAlignment="1" applyProtection="1">
      <alignment horizontal="center" vertical="center"/>
    </xf>
    <xf numFmtId="0" fontId="29" fillId="0" borderId="29" xfId="0" applyFont="1" applyFill="1" applyBorder="1" applyAlignment="1" applyProtection="1">
      <alignment horizontal="center" vertical="center" wrapText="1"/>
    </xf>
    <xf numFmtId="3" fontId="29" fillId="0" borderId="29" xfId="0" applyNumberFormat="1" applyFont="1" applyFill="1" applyBorder="1" applyAlignment="1" applyProtection="1">
      <alignment horizontal="center" vertical="center"/>
    </xf>
    <xf numFmtId="0" fontId="29" fillId="0" borderId="7"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9" fillId="0" borderId="5"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vertical="center" wrapText="1"/>
      <protection locked="0"/>
    </xf>
    <xf numFmtId="3" fontId="29" fillId="0" borderId="5" xfId="0" applyNumberFormat="1" applyFont="1" applyFill="1" applyBorder="1" applyAlignment="1" applyProtection="1">
      <alignment horizontal="center" vertical="center" wrapText="1"/>
      <protection locked="0"/>
    </xf>
    <xf numFmtId="3" fontId="29" fillId="2" borderId="5" xfId="0" applyNumberFormat="1" applyFont="1" applyFill="1" applyBorder="1" applyAlignment="1" applyProtection="1">
      <alignment horizontal="center" vertical="center" wrapText="1"/>
      <protection locked="0"/>
    </xf>
    <xf numFmtId="0" fontId="45" fillId="0" borderId="5"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14" fontId="20" fillId="2" borderId="5" xfId="7" applyNumberFormat="1" applyFont="1" applyFill="1" applyBorder="1" applyAlignment="1">
      <alignment horizontal="center" vertical="center" wrapText="1"/>
    </xf>
    <xf numFmtId="0" fontId="20" fillId="2" borderId="5" xfId="2" applyFont="1" applyFill="1" applyBorder="1" applyAlignment="1" applyProtection="1">
      <alignment horizontal="left" vertical="center" wrapText="1"/>
      <protection locked="0"/>
    </xf>
    <xf numFmtId="0" fontId="20" fillId="2" borderId="5" xfId="2" applyFont="1" applyFill="1" applyBorder="1" applyAlignment="1" applyProtection="1">
      <alignment horizontal="justify" vertical="center" wrapText="1"/>
      <protection locked="0"/>
    </xf>
    <xf numFmtId="3" fontId="20" fillId="2" borderId="5" xfId="1" applyNumberFormat="1" applyFont="1" applyFill="1" applyBorder="1" applyAlignment="1" applyProtection="1">
      <alignment horizontal="center" vertical="center" wrapText="1"/>
      <protection locked="0"/>
    </xf>
    <xf numFmtId="3" fontId="20" fillId="2" borderId="5" xfId="1" applyNumberFormat="1" applyFont="1" applyFill="1" applyBorder="1" applyAlignment="1" applyProtection="1">
      <alignment horizontal="right" vertical="center" wrapText="1"/>
      <protection locked="0"/>
    </xf>
    <xf numFmtId="165" fontId="20" fillId="2" borderId="5" xfId="1" applyNumberFormat="1" applyFont="1" applyFill="1" applyBorder="1" applyAlignment="1" applyProtection="1">
      <alignment horizontal="center" vertical="center" wrapText="1"/>
      <protection locked="0"/>
    </xf>
    <xf numFmtId="165" fontId="20" fillId="2" borderId="5" xfId="1" applyNumberFormat="1" applyFont="1" applyFill="1" applyBorder="1" applyAlignment="1" applyProtection="1">
      <alignment horizontal="right" vertical="center" wrapText="1"/>
    </xf>
    <xf numFmtId="165" fontId="20" fillId="2" borderId="5" xfId="0" applyNumberFormat="1" applyFont="1" applyFill="1" applyBorder="1" applyAlignment="1" applyProtection="1">
      <alignment horizontal="right" vertical="center"/>
      <protection locked="0"/>
    </xf>
    <xf numFmtId="14" fontId="20" fillId="2" borderId="34" xfId="0" applyNumberFormat="1" applyFont="1" applyFill="1" applyBorder="1" applyAlignment="1">
      <alignment horizontal="center" vertical="center"/>
    </xf>
    <xf numFmtId="165" fontId="20" fillId="2" borderId="0" xfId="0" applyNumberFormat="1" applyFont="1" applyFill="1" applyBorder="1" applyAlignment="1" applyProtection="1">
      <alignment horizontal="center" vertical="center"/>
    </xf>
    <xf numFmtId="0" fontId="20" fillId="2" borderId="0" xfId="0" applyFont="1" applyFill="1" applyBorder="1" applyProtection="1"/>
    <xf numFmtId="0" fontId="20" fillId="2" borderId="0" xfId="0" applyFont="1" applyFill="1" applyAlignment="1">
      <alignment vertical="center" wrapText="1"/>
    </xf>
    <xf numFmtId="3" fontId="20" fillId="2" borderId="5" xfId="0" applyNumberFormat="1" applyFont="1" applyFill="1" applyBorder="1" applyAlignment="1">
      <alignment horizontal="center" vertical="center" wrapText="1"/>
    </xf>
    <xf numFmtId="0" fontId="6" fillId="0" borderId="0" xfId="0" applyFont="1" applyFill="1" applyAlignment="1" applyProtection="1">
      <alignment horizontal="center" vertical="top" wrapText="1"/>
    </xf>
    <xf numFmtId="0" fontId="6" fillId="0" borderId="0" xfId="0" applyFont="1" applyFill="1" applyBorder="1" applyAlignment="1" applyProtection="1">
      <alignment horizontal="center" vertical="top" wrapText="1"/>
    </xf>
    <xf numFmtId="3" fontId="20" fillId="3" borderId="5" xfId="0" applyNumberFormat="1" applyFont="1" applyFill="1" applyBorder="1" applyAlignment="1" applyProtection="1">
      <alignment horizontal="center"/>
    </xf>
    <xf numFmtId="3" fontId="20" fillId="0" borderId="5" xfId="0" applyNumberFormat="1" applyFont="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19" fillId="2" borderId="5" xfId="0" applyNumberFormat="1" applyFont="1" applyFill="1" applyBorder="1" applyAlignment="1" applyProtection="1">
      <alignment horizontal="center" vertical="center"/>
      <protection locked="0"/>
    </xf>
    <xf numFmtId="0" fontId="19" fillId="2" borderId="5" xfId="0" applyNumberFormat="1" applyFont="1" applyFill="1" applyBorder="1" applyAlignment="1" applyProtection="1">
      <alignment horizontal="justify" vertical="center" wrapText="1"/>
    </xf>
    <xf numFmtId="0" fontId="29" fillId="0" borderId="4" xfId="0" applyFont="1" applyFill="1" applyBorder="1" applyAlignment="1" applyProtection="1">
      <alignment horizontal="justify" vertical="top" wrapText="1"/>
    </xf>
    <xf numFmtId="0" fontId="29" fillId="0" borderId="5" xfId="0" applyFont="1" applyFill="1" applyBorder="1" applyAlignment="1" applyProtection="1">
      <alignment horizontal="justify" vertical="top" wrapText="1"/>
    </xf>
    <xf numFmtId="168" fontId="39" fillId="0" borderId="7" xfId="0" applyNumberFormat="1" applyFont="1" applyFill="1" applyBorder="1" applyAlignment="1" applyProtection="1">
      <alignment horizontal="left" vertical="center" wrapText="1"/>
      <protection locked="0"/>
    </xf>
    <xf numFmtId="168" fontId="39" fillId="0" borderId="8" xfId="0" applyNumberFormat="1" applyFont="1" applyFill="1" applyBorder="1" applyAlignment="1" applyProtection="1">
      <alignment horizontal="left" vertical="center" wrapText="1"/>
      <protection locked="0"/>
    </xf>
    <xf numFmtId="168" fontId="39" fillId="0" borderId="18" xfId="0" applyNumberFormat="1" applyFont="1" applyFill="1" applyBorder="1" applyAlignment="1" applyProtection="1">
      <alignment horizontal="left" vertical="center" wrapText="1"/>
      <protection locked="0"/>
    </xf>
    <xf numFmtId="0" fontId="29" fillId="0" borderId="10" xfId="0" applyFont="1" applyFill="1" applyBorder="1" applyAlignment="1" applyProtection="1">
      <alignment horizontal="center" vertical="center" wrapText="1"/>
    </xf>
    <xf numFmtId="0" fontId="29" fillId="0" borderId="3" xfId="0" applyFont="1" applyFill="1" applyBorder="1" applyAlignment="1" applyProtection="1">
      <alignment horizontal="left" vertical="center" wrapText="1"/>
    </xf>
    <xf numFmtId="0" fontId="29" fillId="0" borderId="15" xfId="0" applyFont="1" applyFill="1" applyBorder="1" applyAlignment="1" applyProtection="1">
      <alignment horizontal="justify" vertical="top" wrapText="1"/>
    </xf>
    <xf numFmtId="0" fontId="29" fillId="0" borderId="16" xfId="0" applyFont="1" applyFill="1" applyBorder="1" applyAlignment="1" applyProtection="1">
      <alignment horizontal="justify" vertical="top" wrapText="1"/>
    </xf>
    <xf numFmtId="168" fontId="39" fillId="0" borderId="40" xfId="0" applyNumberFormat="1" applyFont="1" applyFill="1" applyBorder="1" applyAlignment="1" applyProtection="1">
      <alignment horizontal="left" vertical="center" wrapText="1"/>
      <protection locked="0"/>
    </xf>
    <xf numFmtId="168" fontId="39" fillId="0" borderId="20" xfId="0" applyNumberFormat="1" applyFont="1" applyFill="1" applyBorder="1" applyAlignment="1" applyProtection="1">
      <alignment horizontal="left" vertical="center" wrapText="1"/>
      <protection locked="0"/>
    </xf>
    <xf numFmtId="168" fontId="39" fillId="0" borderId="30" xfId="0" applyNumberFormat="1" applyFont="1" applyFill="1" applyBorder="1" applyAlignment="1" applyProtection="1">
      <alignment horizontal="left" vertical="center" wrapText="1"/>
      <protection locked="0"/>
    </xf>
    <xf numFmtId="0" fontId="29" fillId="0" borderId="4" xfId="0" applyFont="1" applyFill="1" applyBorder="1" applyAlignment="1" applyProtection="1">
      <alignment horizontal="center" vertical="center" wrapText="1"/>
    </xf>
    <xf numFmtId="0" fontId="29" fillId="0" borderId="9" xfId="0" applyFont="1" applyFill="1" applyBorder="1" applyAlignment="1" applyProtection="1">
      <alignment horizontal="left" vertical="center" wrapText="1"/>
    </xf>
    <xf numFmtId="0" fontId="37" fillId="0" borderId="0" xfId="0" applyFont="1" applyFill="1" applyBorder="1" applyAlignment="1" applyProtection="1">
      <alignment horizontal="center" vertical="top" wrapText="1"/>
    </xf>
    <xf numFmtId="0" fontId="29" fillId="0" borderId="1" xfId="0" applyFont="1" applyFill="1" applyBorder="1" applyAlignment="1" applyProtection="1">
      <alignment horizontal="justify" vertical="center" wrapText="1"/>
    </xf>
    <xf numFmtId="0" fontId="29" fillId="0" borderId="2" xfId="0" applyFont="1" applyFill="1" applyBorder="1" applyAlignment="1" applyProtection="1">
      <alignment horizontal="justify" vertical="center" wrapText="1"/>
    </xf>
    <xf numFmtId="0" fontId="29" fillId="0" borderId="33" xfId="0" applyFont="1" applyFill="1" applyBorder="1" applyAlignment="1" applyProtection="1">
      <alignment horizontal="justify" vertical="center" wrapText="1"/>
    </xf>
    <xf numFmtId="0" fontId="12" fillId="0" borderId="39"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31"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justify" vertical="top" wrapText="1"/>
    </xf>
    <xf numFmtId="0" fontId="29" fillId="0" borderId="0" xfId="0" applyFont="1" applyFill="1" applyBorder="1" applyAlignment="1" applyProtection="1">
      <alignment horizontal="center" vertical="top" wrapText="1"/>
    </xf>
    <xf numFmtId="0" fontId="29" fillId="0" borderId="35" xfId="0" applyFont="1" applyFill="1" applyBorder="1" applyAlignment="1" applyProtection="1">
      <alignment horizontal="justify" vertical="center" wrapText="1"/>
    </xf>
    <xf numFmtId="0" fontId="29" fillId="0" borderId="36" xfId="0" applyFont="1" applyFill="1" applyBorder="1" applyAlignment="1" applyProtection="1">
      <alignment horizontal="justify" vertical="center" wrapText="1"/>
    </xf>
    <xf numFmtId="0" fontId="29" fillId="0" borderId="0" xfId="0" applyFont="1" applyFill="1" applyBorder="1" applyAlignment="1" applyProtection="1">
      <alignment horizontal="right" vertical="center" wrapText="1"/>
    </xf>
    <xf numFmtId="0" fontId="29" fillId="0" borderId="27" xfId="0" applyFont="1" applyFill="1" applyBorder="1" applyAlignment="1" applyProtection="1">
      <alignment horizontal="center" vertical="center"/>
    </xf>
    <xf numFmtId="0" fontId="29" fillId="0" borderId="26" xfId="0" applyFont="1" applyFill="1" applyBorder="1" applyAlignment="1" applyProtection="1">
      <alignment horizontal="center" vertical="center"/>
    </xf>
    <xf numFmtId="0" fontId="29" fillId="0" borderId="12"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6" xfId="0" applyFont="1" applyFill="1" applyBorder="1" applyAlignment="1" applyProtection="1">
      <alignment horizontal="center" vertical="center"/>
    </xf>
    <xf numFmtId="0" fontId="29" fillId="0" borderId="2"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39" fillId="0" borderId="1" xfId="0" applyFont="1" applyFill="1" applyBorder="1" applyAlignment="1" applyProtection="1">
      <alignment horizontal="left" vertical="center" wrapText="1"/>
      <protection locked="0"/>
    </xf>
    <xf numFmtId="0" fontId="39" fillId="0" borderId="2" xfId="0" applyFont="1" applyFill="1" applyBorder="1" applyAlignment="1" applyProtection="1">
      <alignment horizontal="left" vertical="center" wrapText="1"/>
      <protection locked="0"/>
    </xf>
    <xf numFmtId="0" fontId="39" fillId="0" borderId="31" xfId="0" applyFont="1" applyFill="1" applyBorder="1" applyAlignment="1" applyProtection="1">
      <alignment horizontal="left" vertical="center" wrapText="1"/>
      <protection locked="0"/>
    </xf>
    <xf numFmtId="0" fontId="41" fillId="0" borderId="32" xfId="0" applyFont="1" applyFill="1" applyBorder="1" applyAlignment="1" applyProtection="1">
      <alignment horizontal="left" vertical="center" wrapText="1"/>
      <protection locked="0"/>
    </xf>
    <xf numFmtId="0" fontId="41" fillId="0" borderId="8" xfId="0" applyFont="1" applyFill="1" applyBorder="1" applyAlignment="1" applyProtection="1">
      <alignment horizontal="left" vertical="center" wrapText="1"/>
      <protection locked="0"/>
    </xf>
    <xf numFmtId="0" fontId="41" fillId="0" borderId="18" xfId="0" applyFont="1" applyFill="1" applyBorder="1" applyAlignment="1" applyProtection="1">
      <alignment horizontal="left" vertical="center" wrapText="1"/>
      <protection locked="0"/>
    </xf>
    <xf numFmtId="0" fontId="36" fillId="0" borderId="19" xfId="4" applyFont="1" applyFill="1" applyBorder="1" applyAlignment="1" applyProtection="1">
      <alignment horizontal="left" vertical="center" wrapText="1"/>
      <protection locked="0"/>
    </xf>
    <xf numFmtId="0" fontId="40" fillId="0" borderId="20" xfId="0" applyFont="1" applyFill="1" applyBorder="1" applyAlignment="1" applyProtection="1">
      <alignment horizontal="left" vertical="center" wrapText="1"/>
      <protection locked="0"/>
    </xf>
    <xf numFmtId="0" fontId="40" fillId="0" borderId="30" xfId="0" applyFont="1" applyFill="1" applyBorder="1" applyAlignment="1" applyProtection="1">
      <alignment horizontal="left" vertical="center" wrapText="1"/>
      <protection locked="0"/>
    </xf>
    <xf numFmtId="0" fontId="29" fillId="0" borderId="15" xfId="0" applyFont="1" applyFill="1" applyBorder="1" applyAlignment="1" applyProtection="1">
      <alignment horizontal="center" vertical="center" wrapText="1"/>
    </xf>
    <xf numFmtId="0" fontId="29" fillId="0" borderId="17" xfId="0" applyFont="1" applyFill="1" applyBorder="1" applyAlignment="1" applyProtection="1">
      <alignment horizontal="left" vertical="center" wrapText="1"/>
    </xf>
    <xf numFmtId="0" fontId="29" fillId="0" borderId="28"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4"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center" vertical="center" wrapText="1"/>
    </xf>
    <xf numFmtId="0" fontId="6" fillId="0" borderId="22" xfId="0" applyFont="1" applyBorder="1" applyAlignment="1">
      <alignment horizontal="justify" vertical="center" wrapText="1"/>
    </xf>
  </cellXfs>
  <cellStyles count="9">
    <cellStyle name="Hipervínculo" xfId="4" builtinId="8"/>
    <cellStyle name="Millares" xfId="1" builtinId="3"/>
    <cellStyle name="Millares [0]" xfId="5" builtinId="6"/>
    <cellStyle name="Millares [0] 3" xfId="8" xr:uid="{00000000-0005-0000-0000-000003000000}"/>
    <cellStyle name="Moneda [0]" xfId="6" builtinId="7"/>
    <cellStyle name="Normal" xfId="0" builtinId="0"/>
    <cellStyle name="Normal 9" xfId="7" xr:uid="{00000000-0005-0000-0000-000006000000}"/>
    <cellStyle name="Normal_Hoja1" xfId="2" xr:uid="{00000000-0005-0000-0000-000007000000}"/>
    <cellStyle name="Porcentaje" xfId="3" builtinId="5"/>
  </cellStyles>
  <dxfs count="122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0</xdr:colOff>
          <xdr:row>8</xdr:row>
          <xdr:rowOff>114300</xdr:rowOff>
        </xdr:from>
        <xdr:to>
          <xdr:col>34</xdr:col>
          <xdr:colOff>171450</xdr:colOff>
          <xdr:row>8</xdr:row>
          <xdr:rowOff>409575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ccesos%20R&#225;pidos\Descargas\ANUAL%20120205610057822_00001%20-%20PREDIS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Instructivo"/>
      <sheetName val="Tipo"/>
      <sheetName val="Eje_Pilar_Prop"/>
    </sheetNames>
    <sheetDataSet>
      <sheetData sheetId="0" refreshError="1"/>
      <sheetData sheetId="1" refreshError="1"/>
      <sheetData sheetId="2" refreshError="1"/>
      <sheetData sheetId="3">
        <row r="2">
          <cell r="C2" t="str">
            <v>No. Programa</v>
          </cell>
          <cell r="D2" t="str">
            <v>Programa</v>
          </cell>
          <cell r="E2" t="str">
            <v>Pilar /Eje / propósito</v>
          </cell>
        </row>
        <row r="3">
          <cell r="C3">
            <v>1</v>
          </cell>
          <cell r="D3" t="str">
            <v>Prevención y atención de la maternidad y la paternidad tempranas</v>
          </cell>
          <cell r="E3" t="str">
            <v>Pilar 1 Igualdad de Calidad de Vida</v>
          </cell>
        </row>
        <row r="4">
          <cell r="C4">
            <v>2</v>
          </cell>
          <cell r="D4" t="str">
            <v>Desarrollo integral desde la gestación hasta la adolescencia</v>
          </cell>
          <cell r="E4" t="str">
            <v>Pilar 1 Igualdad de Calidad de Vida</v>
          </cell>
        </row>
        <row r="5">
          <cell r="C5">
            <v>3</v>
          </cell>
          <cell r="D5" t="str">
            <v>Igualdad y autonomía para una Bogotá incluyente</v>
          </cell>
          <cell r="E5" t="str">
            <v>Pilar 1 Igualdad de Calidad de Vida</v>
          </cell>
        </row>
        <row r="6">
          <cell r="C6">
            <v>4</v>
          </cell>
          <cell r="D6" t="str">
            <v>Familias protegidas y adaptadas al cambio climático</v>
          </cell>
          <cell r="E6" t="str">
            <v>Pilar 1 Igualdad de Calidad de Vida</v>
          </cell>
        </row>
        <row r="7">
          <cell r="C7">
            <v>5</v>
          </cell>
          <cell r="D7" t="str">
            <v>Desarrollo integral para la felicidad y el ejercicio de la ciudadanía</v>
          </cell>
          <cell r="E7" t="str">
            <v>Pilar 1 Igualdad de Calidad de Vida</v>
          </cell>
        </row>
        <row r="8">
          <cell r="C8">
            <v>6</v>
          </cell>
          <cell r="D8" t="str">
            <v>Calidad educativa para todos</v>
          </cell>
          <cell r="E8" t="str">
            <v>Pilar 1 Igualdad de Calidad de Vida</v>
          </cell>
        </row>
        <row r="9">
          <cell r="C9">
            <v>7</v>
          </cell>
          <cell r="D9" t="str">
            <v>Inclusión educativa para la equidad</v>
          </cell>
          <cell r="E9" t="str">
            <v>Pilar 1 Igualdad de Calidad de Vida</v>
          </cell>
        </row>
        <row r="10">
          <cell r="C10">
            <v>8</v>
          </cell>
          <cell r="D10" t="str">
            <v>Acceso con calidad a la educación superior</v>
          </cell>
          <cell r="E10" t="str">
            <v>Pilar 1 Igualdad de Calidad de Vida</v>
          </cell>
        </row>
        <row r="11">
          <cell r="C11">
            <v>9</v>
          </cell>
          <cell r="D11" t="str">
            <v>Atención integral y eficiente en salud</v>
          </cell>
          <cell r="E11" t="str">
            <v>Pilar 1 Igualdad de Calidad de Vida</v>
          </cell>
        </row>
        <row r="12">
          <cell r="C12">
            <v>10</v>
          </cell>
          <cell r="D12" t="str">
            <v>Modernización de la infraestructura física y tecnológica en salud</v>
          </cell>
          <cell r="E12" t="str">
            <v>Pilar 1 Igualdad de Calidad de Vida</v>
          </cell>
        </row>
        <row r="13">
          <cell r="C13">
            <v>11</v>
          </cell>
          <cell r="D13" t="str">
            <v>Mejores oportunidades para el desarrollo a través de la cultura, la recreación y el deporte</v>
          </cell>
          <cell r="E13" t="str">
            <v>Pilar 1 Igualdad de Calidad de Vida</v>
          </cell>
        </row>
        <row r="14">
          <cell r="C14">
            <v>12</v>
          </cell>
          <cell r="D14" t="str">
            <v>Mujeres protagonistas, activas y empoderadas en el cierre de brechas de género</v>
          </cell>
          <cell r="E14" t="str">
            <v>Pilar 1 Igualdad de Calidad de Vida</v>
          </cell>
        </row>
        <row r="15">
          <cell r="C15">
            <v>13</v>
          </cell>
          <cell r="D15" t="str">
            <v>Infraestructura para el desarrollo del hábitat</v>
          </cell>
          <cell r="E15" t="str">
            <v>Pilar 2 Democracía Urbana</v>
          </cell>
        </row>
        <row r="16">
          <cell r="C16">
            <v>14</v>
          </cell>
          <cell r="D16" t="str">
            <v>Intervenciones integrales del hábitat</v>
          </cell>
          <cell r="E16" t="str">
            <v>Pilar 2 Democracía Urbana</v>
          </cell>
        </row>
        <row r="17">
          <cell r="C17">
            <v>15</v>
          </cell>
          <cell r="D17" t="str">
            <v>Recuperación, incorporación, vida urbana y control de la ilegalidad</v>
          </cell>
          <cell r="E17" t="str">
            <v>Pilar 2 Democracía Urbana</v>
          </cell>
        </row>
        <row r="18">
          <cell r="C18">
            <v>16</v>
          </cell>
          <cell r="D18" t="str">
            <v>Integración social para una ciudad de oportunidades</v>
          </cell>
          <cell r="E18" t="str">
            <v>Pilar 2 Democracía Urbana</v>
          </cell>
        </row>
        <row r="19">
          <cell r="C19">
            <v>17</v>
          </cell>
          <cell r="D19" t="str">
            <v>Espacio público, derecho de todos</v>
          </cell>
          <cell r="E19" t="str">
            <v>Pilar 2 Democracía Urbana</v>
          </cell>
        </row>
        <row r="20">
          <cell r="C20">
            <v>18</v>
          </cell>
          <cell r="D20" t="str">
            <v>Mejor movilidad para todos</v>
          </cell>
          <cell r="E20" t="str">
            <v>Pilar 2 Democracía Urbana</v>
          </cell>
        </row>
        <row r="21">
          <cell r="C21">
            <v>19</v>
          </cell>
          <cell r="D21" t="str">
            <v>Seguridad y convivencia para todos</v>
          </cell>
          <cell r="E21" t="str">
            <v>Pilar 3 Construcción de Comunidad y Cultura Ciudadana</v>
          </cell>
        </row>
        <row r="22">
          <cell r="C22">
            <v>20</v>
          </cell>
          <cell r="D22" t="str">
            <v>Fortalecimiento del Sistema de Protección Integral a Mujeres Víctimas de Violencia - SOFIA</v>
          </cell>
          <cell r="E22" t="str">
            <v>Pilar 3 Construcción de Comunidad y Cultura Ciudadana</v>
          </cell>
        </row>
        <row r="23">
          <cell r="C23">
            <v>21</v>
          </cell>
          <cell r="D23" t="str">
            <v>Justicia para todos: consolidación del Sistema Distrital de Justicia</v>
          </cell>
          <cell r="E23" t="str">
            <v>Pilar 3 Construcción de Comunidad y Cultura Ciudadana</v>
          </cell>
        </row>
        <row r="24">
          <cell r="C24">
            <v>22</v>
          </cell>
          <cell r="D24" t="str">
            <v>Bogotá vive los derechos humanos</v>
          </cell>
          <cell r="E24" t="str">
            <v>Pilar 3 Construcción de Comunidad y Cultura Ciudadana</v>
          </cell>
        </row>
        <row r="25">
          <cell r="C25">
            <v>23</v>
          </cell>
          <cell r="D25" t="str">
            <v>Bogotá mejor para las víctimas, la paz y la reconciliación</v>
          </cell>
          <cell r="E25" t="str">
            <v>Pilar 3 Construcción de Comunidad y Cultura Ciudadana</v>
          </cell>
        </row>
        <row r="26">
          <cell r="C26">
            <v>24</v>
          </cell>
          <cell r="D26" t="str">
            <v>Equipo por la educación para el reencuentro, la reconciliación y la paz</v>
          </cell>
          <cell r="E26" t="str">
            <v>Pilar 3 Construcción de Comunidad y Cultura Ciudadana</v>
          </cell>
        </row>
        <row r="27">
          <cell r="C27">
            <v>25</v>
          </cell>
          <cell r="D27" t="str">
            <v>Cambio cultural y construcción del tejido social para la vida</v>
          </cell>
          <cell r="E27" t="str">
            <v>Pilar 3 Construcción de Comunidad y Cultura Ciudadana</v>
          </cell>
        </row>
        <row r="28">
          <cell r="C28">
            <v>26</v>
          </cell>
          <cell r="D28" t="str">
            <v>Información relevante e integral para la planeación territorial</v>
          </cell>
          <cell r="E28" t="str">
            <v>Eje Transversal 1 Nuevo Ordenamiento Territorial</v>
          </cell>
        </row>
        <row r="29">
          <cell r="C29">
            <v>27</v>
          </cell>
          <cell r="D29" t="str">
            <v>Proyectos urbanos integrales con visión de ciudad</v>
          </cell>
          <cell r="E29" t="str">
            <v>Eje Transversal 1 Nuevo Ordenamiento Territorial</v>
          </cell>
        </row>
        <row r="30">
          <cell r="C30">
            <v>28</v>
          </cell>
          <cell r="D30" t="str">
            <v>Suelo para reducir el déficit habitacional de suelo urbanizable, vivienda y soportes urbanos</v>
          </cell>
          <cell r="E30" t="str">
            <v>Eje Transversal 1 Nuevo Ordenamiento Territorial</v>
          </cell>
        </row>
        <row r="31">
          <cell r="C31">
            <v>29</v>
          </cell>
          <cell r="D31" t="str">
            <v>Articulación regional y planeación integral del transporte</v>
          </cell>
          <cell r="E31" t="str">
            <v>Eje Transversal 1 Nuevo Ordenamiento Territorial</v>
          </cell>
        </row>
        <row r="32">
          <cell r="C32">
            <v>30</v>
          </cell>
          <cell r="D32" t="str">
            <v>Financiación para el Desarrollo Territorial</v>
          </cell>
          <cell r="E32" t="str">
            <v>Eje Transversal 1 Nuevo Ordenamiento Territorial</v>
          </cell>
        </row>
        <row r="33">
          <cell r="C33">
            <v>31</v>
          </cell>
          <cell r="D33" t="str">
            <v>Fundamentar el desarrollo económico en la generación y uso del conocimiento para mejorar la competitividad de la Ciudad Región</v>
          </cell>
          <cell r="E33" t="str">
            <v>Eje Transversal 2 Desarrollo Económico basado en el conocimiento</v>
          </cell>
        </row>
        <row r="34">
          <cell r="C34">
            <v>32</v>
          </cell>
          <cell r="D34" t="str">
            <v>Generar alternativas de ingreso y empleo de mejor calidad</v>
          </cell>
          <cell r="E34" t="str">
            <v>Eje Transversal 2 Desarrollo Económico basado en el conocimiento</v>
          </cell>
        </row>
        <row r="35">
          <cell r="C35">
            <v>33</v>
          </cell>
          <cell r="D35" t="str">
            <v>Elevar la eficiencia de los mercados de la ciudad</v>
          </cell>
          <cell r="E35" t="str">
            <v>Eje Transversal 2 Desarrollo Económico basado en el conocimiento</v>
          </cell>
        </row>
        <row r="36">
          <cell r="C36">
            <v>34</v>
          </cell>
          <cell r="D36" t="str">
            <v>Mejorar y fortalecer el recaudo tributario de la ciudad e impulsar el uso de mecanismos de vinculación de capital privado</v>
          </cell>
          <cell r="E36" t="str">
            <v>Eje Transversal 2 Desarrollo Económico basado en el conocimiento</v>
          </cell>
        </row>
        <row r="37">
          <cell r="C37">
            <v>35</v>
          </cell>
          <cell r="D37" t="str">
            <v>Bogotá, ciudad inteligente</v>
          </cell>
          <cell r="E37" t="str">
            <v>Eje Transversal 2 Desarrollo Económico basado en el conocimiento</v>
          </cell>
        </row>
        <row r="38">
          <cell r="C38">
            <v>36</v>
          </cell>
          <cell r="D38" t="str">
            <v>Bogotá, una ciudad digital</v>
          </cell>
          <cell r="E38" t="str">
            <v>Eje Transversal 2 Desarrollo Económico basado en el conocimiento</v>
          </cell>
        </row>
        <row r="39">
          <cell r="C39">
            <v>37</v>
          </cell>
          <cell r="D39" t="str">
            <v>Consolidar el turismo como factor de desarrollo, confianza y felicidad para Bogotá Región</v>
          </cell>
          <cell r="E39" t="str">
            <v>Eje Transversal 2 Desarrollo Económico basado en el conocimiento</v>
          </cell>
        </row>
        <row r="40">
          <cell r="C40">
            <v>38</v>
          </cell>
          <cell r="D40" t="str">
            <v>Recuperación y manejo de la Estructura Ecológica Principal</v>
          </cell>
          <cell r="E40" t="str">
            <v>Eje Transversal 3 Sostenibilidad Ambiental basada en la eficiencia energética</v>
          </cell>
        </row>
        <row r="41">
          <cell r="C41">
            <v>39</v>
          </cell>
          <cell r="D41" t="str">
            <v>Ambiente sano para la equidad y disfrute del ciudadano</v>
          </cell>
          <cell r="E41" t="str">
            <v>Eje Transversal 3 Sostenibilidad Ambiental basada en la eficiencia energética</v>
          </cell>
        </row>
        <row r="42">
          <cell r="C42">
            <v>40</v>
          </cell>
          <cell r="D42" t="str">
            <v>Gestión de la huella ambiental urbana</v>
          </cell>
          <cell r="E42" t="str">
            <v>Eje Transversal 3 Sostenibilidad Ambiental basada en la eficiencia energética</v>
          </cell>
        </row>
        <row r="43">
          <cell r="C43">
            <v>41</v>
          </cell>
          <cell r="D43" t="str">
            <v>Desarrollo rural sostenible</v>
          </cell>
          <cell r="E43" t="str">
            <v>Eje Transversal 3 Sostenibilidad Ambiental basada en la eficiencia energética</v>
          </cell>
        </row>
        <row r="44">
          <cell r="C44">
            <v>42</v>
          </cell>
          <cell r="D44" t="str">
            <v>Transparencia, gestión pública y servicio a la ciudadanía</v>
          </cell>
          <cell r="E44" t="str">
            <v>Eje Transversal 4 Gobierno Legitimo, Fortalecimiento Local y Eficiencia</v>
          </cell>
        </row>
        <row r="45">
          <cell r="C45">
            <v>43</v>
          </cell>
          <cell r="D45" t="str">
            <v>Modernización institucional</v>
          </cell>
          <cell r="E45" t="str">
            <v>Eje Transversal 4 Gobierno Legitimo, Fortalecimiento Local y Eficiencia</v>
          </cell>
        </row>
        <row r="46">
          <cell r="C46">
            <v>44</v>
          </cell>
          <cell r="D46" t="str">
            <v>Gobierno y ciudadanía digital</v>
          </cell>
          <cell r="E46" t="str">
            <v>Eje Transversal 4 Gobierno Legitimo, Fortalecimiento Local y Eficiencia</v>
          </cell>
        </row>
        <row r="47">
          <cell r="C47">
            <v>45</v>
          </cell>
          <cell r="D47" t="str">
            <v>Gobernanza e influencia local, regional e internacional</v>
          </cell>
          <cell r="E47" t="str">
            <v>Eje Transversal 4 Gobierno Legitimo, Fortalecimiento Local y Eficiencia</v>
          </cell>
        </row>
        <row r="48">
          <cell r="C48" t="str">
            <v>1.</v>
          </cell>
          <cell r="D48" t="str">
            <v>Subsidios y transferencias para la equidad</v>
          </cell>
          <cell r="E48" t="str">
            <v>Propósito 1: Hacer un nuevo contrato social para incrementar la inclusión social, productiva y política</v>
          </cell>
        </row>
        <row r="49">
          <cell r="C49" t="str">
            <v>2.</v>
          </cell>
          <cell r="D49" t="str">
            <v>Igualdad de oportunidades y desarrollo de capacidades para las mujeres</v>
          </cell>
          <cell r="E49" t="str">
            <v>Propósito 1: Hacer un nuevo contrato social para incrementar la inclusión social, productiva y política</v>
          </cell>
        </row>
        <row r="50">
          <cell r="C50" t="str">
            <v>3.</v>
          </cell>
          <cell r="D50" t="str">
            <v>Movilidad social integral</v>
          </cell>
          <cell r="E50" t="str">
            <v>Propósito 1: Hacer un nuevo contrato social para incrementar la inclusión social, productiva y política</v>
          </cell>
        </row>
        <row r="51">
          <cell r="C51" t="str">
            <v>4.</v>
          </cell>
          <cell r="D51" t="str">
            <v>Prevención de la exclusión por razones étnicas, religiosas, sociales, políticas y de orientación sexual</v>
          </cell>
          <cell r="E51" t="str">
            <v>Propósito 1: Hacer un nuevo contrato social para incrementar la inclusión social, productiva y política</v>
          </cell>
        </row>
        <row r="52">
          <cell r="C52" t="str">
            <v>5.</v>
          </cell>
          <cell r="D52" t="str">
            <v>Promoción de la igualdad, el desarrollo de capacidades y el reconocimiento de las mujeres</v>
          </cell>
          <cell r="E52" t="str">
            <v>Propósito 1: Hacer un nuevo contrato social para incrementar la inclusión social, productiva y política</v>
          </cell>
        </row>
        <row r="53">
          <cell r="C53" t="str">
            <v>6.</v>
          </cell>
          <cell r="D53" t="str">
            <v>Sistema Distrital de Cuidado</v>
          </cell>
          <cell r="E53" t="str">
            <v>Propósito 1: Hacer un nuevo contrato social para incrementar la inclusión social, productiva y política</v>
          </cell>
        </row>
        <row r="54">
          <cell r="C54" t="str">
            <v>7.</v>
          </cell>
          <cell r="D54" t="str">
            <v>Mejora de la gestión de instituciones de salud</v>
          </cell>
          <cell r="E54" t="str">
            <v>Propósito 1: Hacer un nuevo contrato social para incrementar la inclusión social, productiva y política</v>
          </cell>
        </row>
        <row r="55">
          <cell r="C55" t="str">
            <v>8.</v>
          </cell>
          <cell r="D55" t="str">
            <v>Prevención y atención de maternidad temprana</v>
          </cell>
          <cell r="E55" t="str">
            <v>Propósito 1: Hacer un nuevo contrato social para incrementar la inclusión social, productiva y política</v>
          </cell>
        </row>
        <row r="56">
          <cell r="C56" t="str">
            <v>9.</v>
          </cell>
          <cell r="D56" t="str">
            <v>Prevención y cambios para mejorar la salud de la población</v>
          </cell>
          <cell r="E56" t="str">
            <v>Propósito 1: Hacer un nuevo contrato social para incrementar la inclusión social, productiva y política</v>
          </cell>
        </row>
        <row r="57">
          <cell r="C57" t="str">
            <v>10.</v>
          </cell>
          <cell r="D57" t="str">
            <v>Salud para la vida y el bienestar</v>
          </cell>
          <cell r="E57" t="str">
            <v>Propósito 1: Hacer un nuevo contrato social para incrementar la inclusión social, productiva y política</v>
          </cell>
        </row>
        <row r="58">
          <cell r="C58" t="str">
            <v>11.</v>
          </cell>
          <cell r="D58" t="str">
            <v>Salud y bienestar para niñas y niños</v>
          </cell>
          <cell r="E58" t="str">
            <v>Propósito 1: Hacer un nuevo contrato social para incrementar la inclusión social, productiva y política</v>
          </cell>
        </row>
        <row r="59">
          <cell r="C59" t="str">
            <v>12.</v>
          </cell>
          <cell r="D59" t="str">
            <v>Educación inicial: Bases sólidas para la vida.</v>
          </cell>
          <cell r="E59" t="str">
            <v>Propósito 1: Hacer un nuevo contrato social para incrementar la inclusión social, productiva y política</v>
          </cell>
        </row>
        <row r="60">
          <cell r="C60" t="str">
            <v>13.</v>
          </cell>
          <cell r="D60" t="str">
            <v>Educación para todos y todas: acceso y permanencia con equidad y énfasis en educación rural</v>
          </cell>
          <cell r="E60" t="str">
            <v>Propósito 1: Hacer un nuevo contrato social para incrementar la inclusión social, productiva y política</v>
          </cell>
        </row>
        <row r="61">
          <cell r="C61" t="str">
            <v>14.</v>
          </cell>
          <cell r="D61" t="str">
            <v>Formación integral: más y mejor tiempo en los colegios</v>
          </cell>
          <cell r="E61" t="str">
            <v>Propósito 1: Hacer un nuevo contrato social para incrementar la inclusión social, productiva y política</v>
          </cell>
        </row>
        <row r="62">
          <cell r="C62" t="str">
            <v>15.</v>
          </cell>
          <cell r="D62" t="str">
            <v>Plan Distrital de Lectura, Escritura y Oralidad: "Leer para la vida"</v>
          </cell>
          <cell r="E62" t="str">
            <v>Propósito 1: Hacer un nuevo contrato social para incrementar la inclusión social, productiva y política</v>
          </cell>
        </row>
        <row r="63">
          <cell r="C63" t="str">
            <v>16.</v>
          </cell>
          <cell r="D63" t="str">
            <v>Transformación pedagógica y mejoramiento de la gestión educativa. Es con los maestros y maestras.</v>
          </cell>
          <cell r="E63" t="str">
            <v>Propósito 1: Hacer un nuevo contrato social para incrementar la inclusión social, productiva y política</v>
          </cell>
        </row>
        <row r="64">
          <cell r="C64" t="str">
            <v>17.</v>
          </cell>
          <cell r="D64" t="str">
            <v>Jóvenes con capacidades: Proyecto de vida para la ciudadanía, la innovación y el trabajo del siglo XXI</v>
          </cell>
          <cell r="E64" t="str">
            <v>Propósito 1: Hacer un nuevo contrato social para incrementar la inclusión social, productiva y política</v>
          </cell>
        </row>
        <row r="65">
          <cell r="C65" t="str">
            <v>18.</v>
          </cell>
          <cell r="D65" t="str">
            <v>Cierre de brechas para la inclusión productiva urbano rural</v>
          </cell>
          <cell r="E65" t="str">
            <v>Propósito 1: Hacer un nuevo contrato social para incrementar la inclusión social, productiva y política</v>
          </cell>
        </row>
        <row r="66">
          <cell r="C66" t="str">
            <v>19.</v>
          </cell>
          <cell r="D66" t="str">
            <v>Vivienda y entornos dignos en el territorio urbano y rural</v>
          </cell>
          <cell r="E66" t="str">
            <v>Propósito 1: Hacer un nuevo contrato social para incrementar la inclusión social, productiva y política</v>
          </cell>
        </row>
        <row r="67">
          <cell r="C67" t="str">
            <v>20.</v>
          </cell>
          <cell r="D67" t="str">
            <v>Bogotá, referente en cultura, deporte, recreación y actividad física, con parques para el desarrollo y la salud</v>
          </cell>
          <cell r="E67" t="str">
            <v>Propósito 1: Hacer un nuevo contrato social para incrementar la inclusión social, productiva y política</v>
          </cell>
        </row>
        <row r="68">
          <cell r="C68" t="str">
            <v>21.</v>
          </cell>
          <cell r="D68" t="str">
            <v>Creación y vida cotidiana: Apropiación ciudadana del arte, la cultura y el patrimonio, para la democracia cultural</v>
          </cell>
          <cell r="E68" t="str">
            <v>Propósito 1: Hacer un nuevo contrato social para incrementar la inclusión social, productiva y política</v>
          </cell>
        </row>
        <row r="69">
          <cell r="C69" t="str">
            <v>22.</v>
          </cell>
          <cell r="D69" t="str">
            <v>Transformación cultural para la conciencia ambiental y el cuidado de la fauna doméstica</v>
          </cell>
          <cell r="E69" t="str">
            <v>Propósito 1: Hacer un nuevo contrato social para incrementar la inclusión social, productiva y política</v>
          </cell>
        </row>
        <row r="70">
          <cell r="C70" t="str">
            <v>23.</v>
          </cell>
          <cell r="D70" t="str">
            <v>Bogotá rural</v>
          </cell>
          <cell r="E70" t="str">
            <v>Propósito 1: Hacer un nuevo contrato social para incrementar la inclusión social, productiva y política</v>
          </cell>
        </row>
        <row r="71">
          <cell r="C71" t="str">
            <v>24.</v>
          </cell>
          <cell r="D71" t="str">
            <v>Bogotá región emprendedora e innovadora</v>
          </cell>
          <cell r="E71" t="str">
            <v>Propósito 1: Hacer un nuevo contrato social para incrementar la inclusión social, productiva y política</v>
          </cell>
        </row>
        <row r="72">
          <cell r="C72" t="str">
            <v>25.</v>
          </cell>
          <cell r="D72" t="str">
            <v>Bogotá región productiva y competitiva</v>
          </cell>
          <cell r="E72" t="str">
            <v>Propósito 1: Hacer un nuevo contrato social para incrementar la inclusión social, productiva y política</v>
          </cell>
        </row>
        <row r="73">
          <cell r="C73" t="str">
            <v>26.</v>
          </cell>
          <cell r="D73" t="str">
            <v>Bogotá - región, el mejor destino para visitar</v>
          </cell>
          <cell r="E73" t="str">
            <v>Propósito 1: Hacer un nuevo contrato social para incrementar la inclusión social, productiva y política</v>
          </cell>
        </row>
        <row r="74">
          <cell r="C74" t="str">
            <v>27.</v>
          </cell>
          <cell r="D74" t="str">
            <v>Cambio cultural para la gestión de la crisis climática</v>
          </cell>
          <cell r="E74" t="str">
            <v>Propósito 2 : Cambiar Nuestros Hábitos de Vida para Reverdecer a Bogotá y Adaptarnos y Mitigar la Crisis Climática</v>
          </cell>
        </row>
        <row r="75">
          <cell r="C75" t="str">
            <v>28.</v>
          </cell>
          <cell r="D75" t="str">
            <v>Bogotá protectora de sus recursos naturales</v>
          </cell>
          <cell r="E75" t="str">
            <v>Propósito 2 : Cambiar Nuestros Hábitos de Vida para Reverdecer a Bogotá y Adaptarnos y Mitigar la Crisis Climática</v>
          </cell>
        </row>
        <row r="76">
          <cell r="C76" t="str">
            <v>29.</v>
          </cell>
          <cell r="D76" t="str">
            <v>Asentamientos y entornos protectores</v>
          </cell>
          <cell r="E76" t="str">
            <v>Propósito 2 : Cambiar Nuestros Hábitos de Vida para Reverdecer a Bogotá y Adaptarnos y Mitigar la Crisis Climática</v>
          </cell>
        </row>
        <row r="77">
          <cell r="C77" t="str">
            <v>30.</v>
          </cell>
          <cell r="D77" t="str">
            <v>Eficiencia en la atención de emergencias</v>
          </cell>
          <cell r="E77" t="str">
            <v>Propósito 2 : Cambiar Nuestros Hábitos de Vida para Reverdecer a Bogotá y Adaptarnos y Mitigar la Crisis Climática</v>
          </cell>
        </row>
        <row r="78">
          <cell r="C78" t="str">
            <v>31.</v>
          </cell>
          <cell r="D78" t="str">
            <v xml:space="preserve"> Protección y valoración del patrimonio tangible e intangible en Bogotá y la región</v>
          </cell>
          <cell r="E78" t="str">
            <v>Propósito 2 : Cambiar Nuestros Hábitos de Vida para Reverdecer a Bogotá y Adaptarnos y Mitigar la Crisis Climática</v>
          </cell>
        </row>
        <row r="79">
          <cell r="C79" t="str">
            <v>32.</v>
          </cell>
          <cell r="D79" t="str">
            <v>Revitalización urbana para la competitividad</v>
          </cell>
          <cell r="E79" t="str">
            <v>Propósito 2 : Cambiar Nuestros Hábitos de Vida para Reverdecer a Bogotá y Adaptarnos y Mitigar la Crisis Climática</v>
          </cell>
        </row>
        <row r="80">
          <cell r="C80" t="str">
            <v>33.</v>
          </cell>
          <cell r="D80" t="str">
            <v>Más árboles y más y mejor espacio público</v>
          </cell>
          <cell r="E80" t="str">
            <v>Propósito 2 : Cambiar Nuestros Hábitos de Vida para Reverdecer a Bogotá y Adaptarnos y Mitigar la Crisis Climática</v>
          </cell>
        </row>
        <row r="81">
          <cell r="C81" t="str">
            <v>34.</v>
          </cell>
          <cell r="D81" t="str">
            <v>Bogotá protectora de los animales</v>
          </cell>
          <cell r="E81" t="str">
            <v>Propósito 2 : Cambiar Nuestros Hábitos de Vida para Reverdecer a Bogotá y Adaptarnos y Mitigar la Crisis Climática</v>
          </cell>
        </row>
        <row r="82">
          <cell r="C82" t="str">
            <v>35.</v>
          </cell>
          <cell r="D82" t="str">
            <v>Manejo y prevención de contaminación</v>
          </cell>
          <cell r="E82" t="str">
            <v>Propósito 2 : Cambiar Nuestros Hábitos de Vida para Reverdecer a Bogotá y Adaptarnos y Mitigar la Crisis Climática</v>
          </cell>
        </row>
        <row r="83">
          <cell r="C83" t="str">
            <v>36.</v>
          </cell>
          <cell r="D83" t="str">
            <v>Manejo y saneamiento de los cuerpos de agua</v>
          </cell>
          <cell r="E83" t="str">
            <v>Propósito 2 : Cambiar Nuestros Hábitos de Vida para Reverdecer a Bogotá y Adaptarnos y Mitigar la Crisis Climática</v>
          </cell>
        </row>
        <row r="84">
          <cell r="C84" t="str">
            <v>37.</v>
          </cell>
          <cell r="D84" t="str">
            <v>Provisión y mejoramiento de servicios públicos</v>
          </cell>
          <cell r="E84" t="str">
            <v>Propósito 2 : Cambiar Nuestros Hábitos de Vida para Reverdecer a Bogotá y Adaptarnos y Mitigar la Crisis Climática</v>
          </cell>
        </row>
        <row r="85">
          <cell r="C85" t="str">
            <v>38.</v>
          </cell>
          <cell r="D85" t="str">
            <v>Ecoeficiencia, reciclaje, manejo de residuos e inclusión de la población recicladora</v>
          </cell>
          <cell r="E85" t="str">
            <v>Propósito 2 : Cambiar Nuestros Hábitos de Vida para Reverdecer a Bogotá y Adaptarnos y Mitigar la Crisis Climática</v>
          </cell>
        </row>
        <row r="86">
          <cell r="C86" t="str">
            <v>39.</v>
          </cell>
          <cell r="D86" t="str">
            <v>Bogotá territorio de paz y atención integral a las víctimas del conflicto armado</v>
          </cell>
          <cell r="E86" t="str">
            <v>Propósito 3: Inspirar confianza y legitimidad para vivir sin miedo y ser epicentro de cultura ciudadana, paz y reconciliación</v>
          </cell>
        </row>
        <row r="87">
          <cell r="C87" t="str">
            <v>40.</v>
          </cell>
          <cell r="D87" t="str">
            <v>Más mujeres viven una vida libre de violencias, se sienten seguras y acceden con confianza al sistema de justicia</v>
          </cell>
          <cell r="E87" t="str">
            <v>Propósito 3: Inspirar confianza y legitimidad para vivir sin miedo y ser epicentro de cultura ciudadana, paz y reconciliación</v>
          </cell>
        </row>
        <row r="88">
          <cell r="C88" t="str">
            <v>41.</v>
          </cell>
          <cell r="D88" t="str">
            <v>Sin machismo ni violencias contra las mujeres, las niñas y los niños</v>
          </cell>
          <cell r="E88" t="str">
            <v>Propósito 3: Inspirar confianza y legitimidad para vivir sin miedo y ser epicentro de cultura ciudadana, paz y reconciliación</v>
          </cell>
        </row>
        <row r="89">
          <cell r="C89" t="str">
            <v>42.</v>
          </cell>
          <cell r="D89" t="str">
            <v>Conciencia y cultura ciudadana para la seguridad, la convivencia y la construcción de confianza</v>
          </cell>
          <cell r="E89" t="str">
            <v>Propósito 3: Inspirar confianza y legitimidad para vivir sin miedo y ser epicentro de cultura ciudadana, paz y reconciliación</v>
          </cell>
        </row>
        <row r="90">
          <cell r="C90" t="str">
            <v>43.</v>
          </cell>
          <cell r="D90" t="str">
            <v>Cultura ciudadana para la confianza, la convivencia y la participación desde la vida cotidiana</v>
          </cell>
          <cell r="E90" t="str">
            <v>Propósito 3: Inspirar confianza y legitimidad para vivir sin miedo y ser epicentro de cultura ciudadana, paz y reconciliación</v>
          </cell>
        </row>
        <row r="91">
          <cell r="C91" t="str">
            <v>44.</v>
          </cell>
          <cell r="D91" t="str">
            <v>Autoconciencia, respeto y cuidado en el espacio público</v>
          </cell>
          <cell r="E91" t="str">
            <v>Propósito 3: Inspirar confianza y legitimidad para vivir sin miedo y ser epicentro de cultura ciudadana, paz y reconciliación</v>
          </cell>
        </row>
        <row r="92">
          <cell r="C92" t="str">
            <v>45.</v>
          </cell>
          <cell r="D92" t="str">
            <v>Espacio público más seguro y construido colectivamente</v>
          </cell>
          <cell r="E92" t="str">
            <v>Propósito 3: Inspirar confianza y legitimidad para vivir sin miedo y ser epicentro de cultura ciudadana, paz y reconciliación</v>
          </cell>
        </row>
        <row r="93">
          <cell r="C93" t="str">
            <v>46.</v>
          </cell>
          <cell r="D93" t="str">
            <v>Atención a jóvenes y adultos infractores con impacto en su proyecto de vida</v>
          </cell>
          <cell r="E93" t="str">
            <v>Propósito 3: Inspirar confianza y legitimidad para vivir sin miedo y ser epicentro de cultura ciudadana, paz y reconciliación</v>
          </cell>
        </row>
        <row r="94">
          <cell r="C94" t="str">
            <v>47.</v>
          </cell>
          <cell r="D94" t="str">
            <v>Calidad de Vida y Derechos de la Población privada de la libertad</v>
          </cell>
          <cell r="E94" t="str">
            <v>Propósito 3: Inspirar confianza y legitimidad para vivir sin miedo y ser epicentro de cultura ciudadana, paz y reconciliación</v>
          </cell>
        </row>
        <row r="95">
          <cell r="C95" t="str">
            <v>48.</v>
          </cell>
          <cell r="D95" t="str">
            <v>Plataforma institucional para la seguridad y justicia</v>
          </cell>
          <cell r="E95" t="str">
            <v>Propósito 3: Inspirar confianza y legitimidad para vivir sin miedo y ser epicentro de cultura ciudadana, paz y reconciliación</v>
          </cell>
        </row>
        <row r="96">
          <cell r="C96" t="str">
            <v>49.</v>
          </cell>
          <cell r="D96" t="str">
            <v>Movilidad segura, sostenible y accesible</v>
          </cell>
          <cell r="E96" t="str">
            <v>Propósito 4: Hacer de Bogotá Región un modelo de movilidad multimodal, incluyente y sostenible</v>
          </cell>
        </row>
        <row r="97">
          <cell r="C97" t="str">
            <v>50.</v>
          </cell>
          <cell r="D97" t="str">
            <v>Red de metros</v>
          </cell>
          <cell r="E97" t="str">
            <v>Propósito 4: Hacer de Bogotá Región un modelo de movilidad multimodal, incluyente y sostenible</v>
          </cell>
        </row>
        <row r="98">
          <cell r="C98" t="str">
            <v>51.</v>
          </cell>
          <cell r="D98" t="str">
            <v>Gobierno Abierto</v>
          </cell>
          <cell r="E98" t="str">
            <v>Propósito 5: Construir Bogotá - Región con gobierno abierto, transparente y ciudadanía consciente</v>
          </cell>
        </row>
        <row r="99">
          <cell r="C99" t="str">
            <v>52.</v>
          </cell>
          <cell r="D99" t="str">
            <v>Integración regional, distrital y local</v>
          </cell>
          <cell r="E99" t="str">
            <v>Propósito 5: Construir Bogotá - Región con gobierno abierto, transparente y ciudadanía consciente</v>
          </cell>
        </row>
        <row r="100">
          <cell r="C100" t="str">
            <v>53.</v>
          </cell>
          <cell r="D100" t="str">
            <v>Información para la toma de decisiones</v>
          </cell>
          <cell r="E100" t="str">
            <v>Propósito 5: Construir Bogotá - Región con gobierno abierto, transparente y ciudadanía consciente</v>
          </cell>
        </row>
        <row r="101">
          <cell r="C101" t="str">
            <v>54.</v>
          </cell>
          <cell r="D101" t="str">
            <v>Transformación digital y gestión de TIC para un territorio inteligente</v>
          </cell>
          <cell r="E101" t="str">
            <v>Propósito 5: Construir Bogotá - Región con gobierno abierto, transparente y ciudadanía consciente</v>
          </cell>
        </row>
        <row r="102">
          <cell r="C102" t="str">
            <v>55.</v>
          </cell>
          <cell r="D102" t="str">
            <v>Fortalecimiento de cultura ciudadana y su institucionalidad</v>
          </cell>
          <cell r="E102" t="str">
            <v>Propósito 5: Construir Bogotá - Región con gobierno abierto, transparente y ciudadanía consciente</v>
          </cell>
        </row>
        <row r="103">
          <cell r="C103" t="str">
            <v>56.</v>
          </cell>
          <cell r="D103" t="str">
            <v>Gestión pública efectiva</v>
          </cell>
          <cell r="E103" t="str">
            <v>Propósito 5: Construir Bogotá - Región con gobierno abierto, transparente y ciudadanía consciente</v>
          </cell>
        </row>
        <row r="104">
          <cell r="C104" t="str">
            <v>57.</v>
          </cell>
          <cell r="D104" t="str">
            <v>Gestión pública local</v>
          </cell>
          <cell r="E104" t="str">
            <v>Propósito 5: Construir Bogotá - Región con gobierno abierto, transparente y ciudadanía consciente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V537"/>
  <sheetViews>
    <sheetView tabSelected="1" topLeftCell="A11" zoomScale="90" zoomScaleNormal="90" workbookViewId="0">
      <pane ySplit="3" topLeftCell="A83" activePane="bottomLeft" state="frozen"/>
      <selection activeCell="A11" sqref="A11"/>
      <selection pane="bottomLeft" activeCell="E13" sqref="E13"/>
    </sheetView>
  </sheetViews>
  <sheetFormatPr baseColWidth="10" defaultRowHeight="27.95" customHeight="1"/>
  <cols>
    <col min="1" max="1" width="14.28515625" style="255" customWidth="1"/>
    <col min="2" max="2" width="10" style="255" customWidth="1"/>
    <col min="3" max="3" width="17.5703125" style="261" customWidth="1"/>
    <col min="4" max="4" width="19.85546875" style="261" customWidth="1"/>
    <col min="5" max="5" width="43.140625" style="262" customWidth="1"/>
    <col min="6" max="6" width="27.85546875" style="255" customWidth="1"/>
    <col min="7" max="7" width="37.7109375" style="255" customWidth="1"/>
    <col min="8" max="8" width="53" style="255" customWidth="1"/>
    <col min="9" max="9" width="14.5703125" style="255" customWidth="1"/>
    <col min="10" max="10" width="35.5703125" style="255" customWidth="1"/>
    <col min="11" max="11" width="12.28515625" style="255" customWidth="1"/>
    <col min="12" max="12" width="35.7109375" style="255" customWidth="1"/>
    <col min="13" max="13" width="38.140625" style="255" customWidth="1"/>
    <col min="14" max="14" width="16.140625" style="255" customWidth="1"/>
    <col min="15" max="15" width="20.140625" style="267" customWidth="1"/>
    <col min="16" max="16" width="39.28515625" style="263" customWidth="1"/>
    <col min="17" max="17" width="20.7109375" style="255" customWidth="1"/>
    <col min="18" max="18" width="15.140625" style="255" customWidth="1"/>
    <col min="19" max="19" width="15.7109375" style="255" customWidth="1"/>
    <col min="20" max="20" width="11.42578125" style="255" customWidth="1"/>
    <col min="21" max="23" width="20.7109375" style="255" customWidth="1"/>
    <col min="24" max="24" width="15.5703125" style="255" customWidth="1"/>
    <col min="25" max="25" width="16.140625" style="255" customWidth="1"/>
    <col min="26" max="26" width="16" style="255" customWidth="1"/>
    <col min="27" max="29" width="11.42578125" style="255" customWidth="1"/>
    <col min="30" max="30" width="20.42578125" style="267" customWidth="1"/>
    <col min="31" max="31" width="34.140625" style="263" customWidth="1"/>
    <col min="32" max="32" width="15.140625" style="255" customWidth="1"/>
    <col min="33" max="33" width="14.5703125" style="264" customWidth="1"/>
    <col min="34" max="34" width="12.85546875" style="255" customWidth="1"/>
    <col min="35" max="35" width="11.7109375" style="255" customWidth="1"/>
    <col min="36" max="36" width="12.28515625" style="255" customWidth="1"/>
    <col min="37" max="37" width="10.85546875" style="255" customWidth="1"/>
    <col min="38" max="38" width="16.42578125" style="255" customWidth="1"/>
    <col min="39" max="39" width="16" style="254" customWidth="1"/>
    <col min="40" max="42" width="11.42578125" style="269"/>
    <col min="43" max="43" width="13.140625" style="269" customWidth="1"/>
    <col min="44" max="45" width="11.42578125" style="269"/>
    <col min="46" max="47" width="12.7109375" style="269" bestFit="1" customWidth="1"/>
    <col min="48" max="48" width="11.42578125" style="269"/>
    <col min="49" max="16384" width="11.42578125" style="253"/>
  </cols>
  <sheetData>
    <row r="1" spans="1:48" s="255" customFormat="1" ht="15">
      <c r="A1" s="253"/>
      <c r="B1" s="253"/>
      <c r="C1" s="253"/>
      <c r="D1" s="253"/>
      <c r="E1" s="268"/>
      <c r="F1" s="268"/>
      <c r="G1" s="253"/>
      <c r="H1" s="253"/>
      <c r="I1" s="253"/>
      <c r="J1" s="253"/>
      <c r="K1" s="253"/>
      <c r="L1" s="253"/>
      <c r="M1" s="253"/>
      <c r="N1" s="253"/>
      <c r="O1" s="265"/>
      <c r="P1" s="253"/>
      <c r="Q1" s="253"/>
      <c r="R1" s="253"/>
      <c r="S1" s="253"/>
      <c r="T1" s="253"/>
      <c r="U1" s="253"/>
      <c r="V1" s="253"/>
      <c r="W1" s="253"/>
      <c r="X1" s="253"/>
      <c r="Y1" s="253"/>
      <c r="Z1" s="253"/>
      <c r="AA1" s="253"/>
      <c r="AB1" s="253"/>
      <c r="AC1" s="253"/>
      <c r="AD1" s="265"/>
      <c r="AE1" s="253"/>
      <c r="AF1" s="253"/>
      <c r="AG1" s="253"/>
      <c r="AH1" s="253"/>
      <c r="AI1" s="253"/>
      <c r="AJ1" s="253"/>
      <c r="AK1" s="253"/>
      <c r="AL1" s="253"/>
      <c r="AM1" s="254"/>
      <c r="AN1" s="269"/>
      <c r="AO1" s="269"/>
      <c r="AP1" s="269"/>
      <c r="AQ1" s="269"/>
      <c r="AR1" s="269"/>
      <c r="AS1" s="269"/>
      <c r="AT1" s="270"/>
      <c r="AU1" s="270"/>
      <c r="AV1" s="270"/>
    </row>
    <row r="2" spans="1:48" s="255" customFormat="1" ht="18.75">
      <c r="A2" s="353" t="s">
        <v>35</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271"/>
      <c r="AN2" s="269"/>
      <c r="AO2" s="269"/>
      <c r="AP2" s="269"/>
      <c r="AQ2" s="269"/>
      <c r="AR2" s="269"/>
      <c r="AS2" s="269"/>
      <c r="AT2" s="270"/>
      <c r="AU2" s="270"/>
      <c r="AV2" s="270"/>
    </row>
    <row r="3" spans="1:48" s="255" customFormat="1" ht="18.75">
      <c r="A3" s="353" t="s">
        <v>237</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271"/>
      <c r="AN3" s="269"/>
      <c r="AO3" s="272"/>
      <c r="AP3" s="269"/>
      <c r="AQ3" s="269"/>
      <c r="AR3" s="269"/>
      <c r="AS3" s="269"/>
      <c r="AT3" s="270"/>
      <c r="AU3" s="270"/>
      <c r="AV3" s="270"/>
    </row>
    <row r="4" spans="1:48" s="255" customFormat="1" ht="19.5" thickBot="1">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69"/>
      <c r="AO4" s="269"/>
      <c r="AP4" s="269"/>
      <c r="AQ4" s="269"/>
      <c r="AR4" s="269"/>
      <c r="AS4" s="269"/>
      <c r="AT4" s="270"/>
      <c r="AU4" s="270"/>
      <c r="AV4" s="270"/>
    </row>
    <row r="5" spans="1:48" s="255" customFormat="1" ht="24" customHeight="1" thickBot="1">
      <c r="A5" s="354" t="s">
        <v>256</v>
      </c>
      <c r="B5" s="355"/>
      <c r="C5" s="355"/>
      <c r="D5" s="356"/>
      <c r="E5" s="273"/>
      <c r="F5" s="274"/>
      <c r="G5" s="274"/>
      <c r="H5" s="275" t="s">
        <v>42</v>
      </c>
      <c r="I5" s="357"/>
      <c r="J5" s="358"/>
      <c r="K5" s="359"/>
      <c r="L5" s="276"/>
      <c r="M5" s="277"/>
      <c r="N5" s="274"/>
      <c r="O5" s="360"/>
      <c r="P5" s="360"/>
      <c r="Q5" s="278"/>
      <c r="R5" s="278"/>
      <c r="S5" s="278"/>
      <c r="T5" s="278"/>
      <c r="U5" s="278"/>
      <c r="V5" s="278"/>
      <c r="W5" s="360"/>
      <c r="X5" s="360"/>
      <c r="Y5" s="360"/>
      <c r="Z5" s="360"/>
      <c r="AA5" s="360"/>
      <c r="AB5" s="360"/>
      <c r="AC5" s="360"/>
      <c r="AD5" s="361"/>
      <c r="AE5" s="360"/>
      <c r="AF5" s="360"/>
      <c r="AG5" s="360"/>
      <c r="AH5" s="360"/>
      <c r="AI5" s="360"/>
      <c r="AJ5" s="360"/>
      <c r="AK5" s="360"/>
      <c r="AL5" s="360"/>
      <c r="AM5" s="279"/>
      <c r="AN5" s="269"/>
      <c r="AO5" s="269"/>
      <c r="AP5" s="269"/>
      <c r="AQ5" s="269"/>
      <c r="AR5" s="269"/>
      <c r="AS5" s="269"/>
      <c r="AT5" s="270"/>
      <c r="AU5" s="270"/>
      <c r="AV5" s="270"/>
    </row>
    <row r="6" spans="1:48" s="255" customFormat="1" ht="29.25" customHeight="1">
      <c r="A6" s="339" t="s">
        <v>232</v>
      </c>
      <c r="B6" s="340"/>
      <c r="C6" s="340"/>
      <c r="D6" s="340"/>
      <c r="E6" s="280"/>
      <c r="F6" s="281"/>
      <c r="G6" s="282"/>
      <c r="H6" s="283" t="s">
        <v>41</v>
      </c>
      <c r="I6" s="341"/>
      <c r="J6" s="342"/>
      <c r="K6" s="343"/>
      <c r="L6" s="284"/>
      <c r="M6" s="285"/>
      <c r="N6" s="281"/>
      <c r="O6" s="332"/>
      <c r="P6" s="281"/>
      <c r="Q6" s="278"/>
      <c r="R6" s="278"/>
      <c r="S6" s="278"/>
      <c r="T6" s="278"/>
      <c r="U6" s="278"/>
      <c r="V6" s="278"/>
      <c r="X6" s="256"/>
      <c r="Y6" s="286"/>
      <c r="Z6" s="286"/>
      <c r="AA6" s="286"/>
      <c r="AB6" s="286"/>
      <c r="AC6" s="286"/>
      <c r="AD6" s="344" t="s">
        <v>36</v>
      </c>
      <c r="AE6" s="345"/>
      <c r="AF6" s="377"/>
      <c r="AG6" s="378"/>
      <c r="AH6" s="378"/>
      <c r="AI6" s="378"/>
      <c r="AJ6" s="378"/>
      <c r="AK6" s="378"/>
      <c r="AL6" s="379"/>
      <c r="AM6" s="287"/>
      <c r="AN6" s="269"/>
      <c r="AO6" s="269"/>
      <c r="AP6" s="269"/>
      <c r="AQ6" s="269"/>
      <c r="AR6" s="269"/>
      <c r="AS6" s="269"/>
      <c r="AT6" s="270"/>
      <c r="AU6" s="270"/>
      <c r="AV6" s="270"/>
    </row>
    <row r="7" spans="1:48" s="255" customFormat="1" ht="28.5" customHeight="1" thickBot="1">
      <c r="A7" s="346" t="s">
        <v>233</v>
      </c>
      <c r="B7" s="347"/>
      <c r="C7" s="347"/>
      <c r="D7" s="347"/>
      <c r="E7" s="288"/>
      <c r="F7" s="281"/>
      <c r="G7" s="285"/>
      <c r="H7" s="289" t="s">
        <v>231</v>
      </c>
      <c r="I7" s="348"/>
      <c r="J7" s="349"/>
      <c r="K7" s="350"/>
      <c r="L7" s="284"/>
      <c r="M7" s="285"/>
      <c r="N7" s="281"/>
      <c r="O7" s="332"/>
      <c r="P7" s="281"/>
      <c r="Q7" s="278"/>
      <c r="R7" s="278"/>
      <c r="S7" s="278"/>
      <c r="T7" s="278"/>
      <c r="U7" s="278"/>
      <c r="V7" s="278"/>
      <c r="X7" s="256"/>
      <c r="Y7" s="290"/>
      <c r="Z7" s="290"/>
      <c r="AA7" s="290"/>
      <c r="AB7" s="290"/>
      <c r="AC7" s="290"/>
      <c r="AD7" s="351" t="s">
        <v>37</v>
      </c>
      <c r="AE7" s="352"/>
      <c r="AF7" s="380"/>
      <c r="AG7" s="381"/>
      <c r="AH7" s="381"/>
      <c r="AI7" s="381"/>
      <c r="AJ7" s="381"/>
      <c r="AK7" s="381"/>
      <c r="AL7" s="382"/>
      <c r="AM7" s="291"/>
      <c r="AN7" s="269"/>
      <c r="AO7" s="269"/>
      <c r="AP7" s="269"/>
      <c r="AQ7" s="269"/>
      <c r="AR7" s="269"/>
      <c r="AS7" s="269"/>
      <c r="AT7" s="270"/>
      <c r="AU7" s="270"/>
      <c r="AV7" s="270"/>
    </row>
    <row r="8" spans="1:48" s="255" customFormat="1" ht="23.25" customHeight="1" thickBot="1">
      <c r="A8" s="292"/>
      <c r="B8" s="292"/>
      <c r="C8" s="292"/>
      <c r="D8" s="292"/>
      <c r="E8" s="292"/>
      <c r="F8" s="292"/>
      <c r="G8" s="292"/>
      <c r="H8" s="292"/>
      <c r="I8" s="292"/>
      <c r="J8" s="292"/>
      <c r="K8" s="292"/>
      <c r="L8" s="292"/>
      <c r="M8" s="292"/>
      <c r="N8" s="292"/>
      <c r="O8" s="333"/>
      <c r="P8" s="292"/>
      <c r="Q8" s="278"/>
      <c r="R8" s="278"/>
      <c r="S8" s="278"/>
      <c r="T8" s="278"/>
      <c r="U8" s="278"/>
      <c r="V8" s="278"/>
      <c r="X8" s="256"/>
      <c r="Y8" s="290"/>
      <c r="Z8" s="290"/>
      <c r="AA8" s="290"/>
      <c r="AB8" s="290"/>
      <c r="AC8" s="290"/>
      <c r="AD8" s="351" t="s">
        <v>38</v>
      </c>
      <c r="AE8" s="352"/>
      <c r="AF8" s="380"/>
      <c r="AG8" s="381"/>
      <c r="AH8" s="381"/>
      <c r="AI8" s="381"/>
      <c r="AJ8" s="381"/>
      <c r="AK8" s="381"/>
      <c r="AL8" s="382"/>
      <c r="AM8" s="291"/>
      <c r="AN8" s="269"/>
      <c r="AO8" s="269"/>
      <c r="AP8" s="269"/>
      <c r="AQ8" s="269"/>
      <c r="AR8" s="269"/>
      <c r="AS8" s="269"/>
      <c r="AT8" s="270"/>
      <c r="AU8" s="270"/>
      <c r="AV8" s="270"/>
    </row>
    <row r="9" spans="1:48" s="255" customFormat="1" ht="34.5" customHeight="1">
      <c r="A9" s="354" t="s">
        <v>365</v>
      </c>
      <c r="B9" s="355"/>
      <c r="C9" s="355"/>
      <c r="D9" s="355"/>
      <c r="E9" s="293"/>
      <c r="F9" s="360"/>
      <c r="G9" s="360"/>
      <c r="H9" s="360"/>
      <c r="I9" s="257"/>
      <c r="J9" s="257"/>
      <c r="K9" s="360"/>
      <c r="L9" s="360"/>
      <c r="M9" s="360"/>
      <c r="N9" s="360"/>
      <c r="O9" s="360"/>
      <c r="P9" s="360"/>
      <c r="Q9" s="278"/>
      <c r="R9" s="278"/>
      <c r="S9" s="278"/>
      <c r="T9" s="278"/>
      <c r="U9" s="278"/>
      <c r="V9" s="278"/>
      <c r="W9" s="258"/>
      <c r="X9" s="259"/>
      <c r="Y9" s="290"/>
      <c r="Z9" s="290"/>
      <c r="AA9" s="290"/>
      <c r="AB9" s="290"/>
      <c r="AC9" s="290"/>
      <c r="AD9" s="351" t="s">
        <v>39</v>
      </c>
      <c r="AE9" s="352"/>
      <c r="AF9" s="380"/>
      <c r="AG9" s="381"/>
      <c r="AH9" s="381"/>
      <c r="AI9" s="381"/>
      <c r="AJ9" s="381"/>
      <c r="AK9" s="381"/>
      <c r="AL9" s="382"/>
      <c r="AM9" s="291"/>
      <c r="AN9" s="269"/>
      <c r="AO9" s="294"/>
      <c r="AP9" s="269"/>
      <c r="AQ9" s="269"/>
      <c r="AR9" s="269"/>
      <c r="AS9" s="269"/>
      <c r="AT9" s="270"/>
      <c r="AU9" s="270"/>
      <c r="AV9" s="270"/>
    </row>
    <row r="10" spans="1:48" s="255" customFormat="1" ht="32.25" customHeight="1" thickBot="1">
      <c r="A10" s="362" t="s">
        <v>230</v>
      </c>
      <c r="B10" s="363"/>
      <c r="C10" s="363"/>
      <c r="D10" s="363"/>
      <c r="E10" s="295"/>
      <c r="F10" s="364"/>
      <c r="G10" s="364"/>
      <c r="H10" s="364"/>
      <c r="I10" s="296"/>
      <c r="J10" s="296"/>
      <c r="K10" s="360"/>
      <c r="L10" s="360"/>
      <c r="M10" s="360"/>
      <c r="N10" s="360"/>
      <c r="O10" s="360"/>
      <c r="P10" s="360"/>
      <c r="Q10" s="278"/>
      <c r="R10" s="278"/>
      <c r="S10" s="278"/>
      <c r="T10" s="278"/>
      <c r="U10" s="278"/>
      <c r="V10" s="278"/>
      <c r="X10" s="256"/>
      <c r="Y10" s="297"/>
      <c r="Z10" s="297"/>
      <c r="AA10" s="297"/>
      <c r="AB10" s="297"/>
      <c r="AC10" s="297"/>
      <c r="AD10" s="386" t="s">
        <v>40</v>
      </c>
      <c r="AE10" s="387"/>
      <c r="AF10" s="383"/>
      <c r="AG10" s="384"/>
      <c r="AH10" s="384"/>
      <c r="AI10" s="384"/>
      <c r="AJ10" s="384"/>
      <c r="AK10" s="384"/>
      <c r="AL10" s="385"/>
      <c r="AM10" s="291"/>
      <c r="AN10" s="269"/>
      <c r="AO10" s="269"/>
      <c r="AP10" s="269"/>
      <c r="AQ10" s="269"/>
      <c r="AR10" s="269"/>
      <c r="AS10" s="269"/>
      <c r="AT10" s="270"/>
      <c r="AU10" s="270"/>
      <c r="AV10" s="270"/>
    </row>
    <row r="11" spans="1:48" s="255" customFormat="1" ht="38.25" customHeight="1" thickBot="1">
      <c r="A11" s="367" t="s">
        <v>0</v>
      </c>
      <c r="B11" s="368"/>
      <c r="C11" s="368"/>
      <c r="D11" s="368"/>
      <c r="E11" s="368"/>
      <c r="F11" s="368"/>
      <c r="G11" s="368"/>
      <c r="H11" s="368"/>
      <c r="I11" s="368"/>
      <c r="J11" s="368"/>
      <c r="K11" s="368"/>
      <c r="L11" s="368"/>
      <c r="M11" s="368"/>
      <c r="N11" s="368"/>
      <c r="O11" s="368"/>
      <c r="P11" s="369"/>
      <c r="Q11" s="367" t="s">
        <v>1</v>
      </c>
      <c r="R11" s="368"/>
      <c r="S11" s="368"/>
      <c r="T11" s="368"/>
      <c r="U11" s="368"/>
      <c r="V11" s="368"/>
      <c r="W11" s="369"/>
      <c r="X11" s="367" t="s">
        <v>2</v>
      </c>
      <c r="Y11" s="368"/>
      <c r="Z11" s="368"/>
      <c r="AA11" s="368"/>
      <c r="AB11" s="368"/>
      <c r="AC11" s="369"/>
      <c r="AD11" s="375" t="s">
        <v>317</v>
      </c>
      <c r="AE11" s="375"/>
      <c r="AF11" s="375"/>
      <c r="AG11" s="376"/>
      <c r="AH11" s="388"/>
      <c r="AI11" s="388"/>
      <c r="AJ11" s="388"/>
      <c r="AK11" s="389"/>
      <c r="AL11" s="298" t="s">
        <v>3</v>
      </c>
      <c r="AM11" s="299"/>
      <c r="AN11" s="300"/>
      <c r="AO11" s="269"/>
      <c r="AP11" s="269"/>
      <c r="AQ11" s="269"/>
      <c r="AR11" s="269"/>
      <c r="AS11" s="269"/>
      <c r="AT11" s="270"/>
      <c r="AU11" s="270"/>
      <c r="AV11" s="270"/>
    </row>
    <row r="12" spans="1:48" s="255" customFormat="1" ht="15">
      <c r="A12" s="301">
        <v>1</v>
      </c>
      <c r="B12" s="302">
        <v>2</v>
      </c>
      <c r="C12" s="370">
        <v>3</v>
      </c>
      <c r="D12" s="371"/>
      <c r="E12" s="303">
        <v>4</v>
      </c>
      <c r="F12" s="304">
        <v>5</v>
      </c>
      <c r="G12" s="304">
        <v>6</v>
      </c>
      <c r="H12" s="304">
        <v>7</v>
      </c>
      <c r="I12" s="370">
        <v>8</v>
      </c>
      <c r="J12" s="372"/>
      <c r="K12" s="372"/>
      <c r="L12" s="372"/>
      <c r="M12" s="371"/>
      <c r="N12" s="303">
        <v>9</v>
      </c>
      <c r="O12" s="365">
        <v>10</v>
      </c>
      <c r="P12" s="366"/>
      <c r="Q12" s="305">
        <v>11</v>
      </c>
      <c r="R12" s="305">
        <v>12</v>
      </c>
      <c r="S12" s="305">
        <v>13</v>
      </c>
      <c r="T12" s="305">
        <v>14</v>
      </c>
      <c r="U12" s="305">
        <v>15</v>
      </c>
      <c r="V12" s="305">
        <v>16</v>
      </c>
      <c r="W12" s="305">
        <v>17</v>
      </c>
      <c r="X12" s="302">
        <v>18</v>
      </c>
      <c r="Y12" s="302">
        <v>19</v>
      </c>
      <c r="Z12" s="302">
        <v>20</v>
      </c>
      <c r="AA12" s="302">
        <v>21</v>
      </c>
      <c r="AB12" s="302">
        <v>22</v>
      </c>
      <c r="AC12" s="302">
        <v>23</v>
      </c>
      <c r="AD12" s="306">
        <v>24</v>
      </c>
      <c r="AE12" s="306">
        <v>25</v>
      </c>
      <c r="AF12" s="306">
        <v>26</v>
      </c>
      <c r="AG12" s="306">
        <v>27</v>
      </c>
      <c r="AH12" s="373"/>
      <c r="AI12" s="373"/>
      <c r="AJ12" s="373"/>
      <c r="AK12" s="374"/>
      <c r="AL12" s="307">
        <v>29</v>
      </c>
      <c r="AM12" s="308"/>
      <c r="AN12" s="309"/>
      <c r="AO12" s="269"/>
      <c r="AP12" s="269"/>
      <c r="AQ12" s="269"/>
      <c r="AR12" s="269"/>
      <c r="AS12" s="269"/>
      <c r="AT12" s="270"/>
      <c r="AU12" s="270"/>
      <c r="AV12" s="270"/>
    </row>
    <row r="13" spans="1:48" ht="69.75" customHeight="1">
      <c r="A13" s="310" t="s">
        <v>4</v>
      </c>
      <c r="B13" s="310" t="s">
        <v>5</v>
      </c>
      <c r="C13" s="311" t="s">
        <v>367</v>
      </c>
      <c r="D13" s="310" t="s">
        <v>323</v>
      </c>
      <c r="E13" s="310" t="s">
        <v>6</v>
      </c>
      <c r="F13" s="310" t="s">
        <v>7</v>
      </c>
      <c r="G13" s="310" t="s">
        <v>8</v>
      </c>
      <c r="H13" s="310" t="s">
        <v>9</v>
      </c>
      <c r="I13" s="310" t="s">
        <v>218</v>
      </c>
      <c r="J13" s="310" t="s">
        <v>372</v>
      </c>
      <c r="K13" s="310" t="s">
        <v>11</v>
      </c>
      <c r="L13" s="310" t="s">
        <v>12</v>
      </c>
      <c r="M13" s="310" t="s">
        <v>316</v>
      </c>
      <c r="N13" s="310" t="s">
        <v>13</v>
      </c>
      <c r="O13" s="310" t="s">
        <v>229</v>
      </c>
      <c r="P13" s="310" t="s">
        <v>14</v>
      </c>
      <c r="Q13" s="312" t="s">
        <v>15</v>
      </c>
      <c r="R13" s="312" t="s">
        <v>16</v>
      </c>
      <c r="S13" s="312" t="s">
        <v>356</v>
      </c>
      <c r="T13" s="312" t="s">
        <v>18</v>
      </c>
      <c r="U13" s="312" t="s">
        <v>19</v>
      </c>
      <c r="V13" s="313" t="s">
        <v>20</v>
      </c>
      <c r="W13" s="310" t="s">
        <v>21</v>
      </c>
      <c r="X13" s="311" t="s">
        <v>22</v>
      </c>
      <c r="Y13" s="310" t="s">
        <v>23</v>
      </c>
      <c r="Z13" s="310" t="s">
        <v>24</v>
      </c>
      <c r="AA13" s="310" t="s">
        <v>25</v>
      </c>
      <c r="AB13" s="313" t="s">
        <v>257</v>
      </c>
      <c r="AC13" s="310" t="s">
        <v>26</v>
      </c>
      <c r="AD13" s="310" t="s">
        <v>322</v>
      </c>
      <c r="AE13" s="311" t="s">
        <v>318</v>
      </c>
      <c r="AF13" s="311" t="s">
        <v>321</v>
      </c>
      <c r="AG13" s="311" t="s">
        <v>320</v>
      </c>
      <c r="AH13" s="314" t="s">
        <v>27</v>
      </c>
      <c r="AI13" s="314" t="s">
        <v>28</v>
      </c>
      <c r="AJ13" s="314" t="s">
        <v>29</v>
      </c>
      <c r="AK13" s="314" t="s">
        <v>30</v>
      </c>
      <c r="AL13" s="310" t="s">
        <v>31</v>
      </c>
      <c r="AN13" s="315" t="s">
        <v>32</v>
      </c>
      <c r="AO13" s="315" t="s">
        <v>219</v>
      </c>
      <c r="AP13" s="315" t="s">
        <v>220</v>
      </c>
      <c r="AQ13" s="316" t="s">
        <v>221</v>
      </c>
      <c r="AR13" s="315" t="s">
        <v>222</v>
      </c>
      <c r="AS13" s="315" t="s">
        <v>223</v>
      </c>
      <c r="AT13" s="317" t="s">
        <v>354</v>
      </c>
      <c r="AU13" s="318" t="s">
        <v>357</v>
      </c>
      <c r="AV13" s="317" t="s">
        <v>381</v>
      </c>
    </row>
    <row r="14" spans="1:48" s="251" customFormat="1" ht="36" customHeight="1">
      <c r="A14" s="233" t="s">
        <v>617</v>
      </c>
      <c r="B14" s="218">
        <v>2020</v>
      </c>
      <c r="C14" s="241"/>
      <c r="D14" s="242"/>
      <c r="E14" s="225" t="s">
        <v>97</v>
      </c>
      <c r="F14" s="242"/>
      <c r="G14" s="206" t="s">
        <v>165</v>
      </c>
      <c r="H14" s="225" t="s">
        <v>618</v>
      </c>
      <c r="I14" s="226" t="s">
        <v>135</v>
      </c>
      <c r="J14" s="227" t="s">
        <v>362</v>
      </c>
      <c r="K14" s="337">
        <v>45</v>
      </c>
      <c r="L14" s="338" t="str">
        <f>IF(ISERROR(VLOOKUP(K14,[1]Eje_Pilar_Prop!$C$2:$E$104,2,FALSE))," ",VLOOKUP(K14,[1]Eje_Pilar_Prop!$C$2:$E$104,2,FALSE))</f>
        <v>Gobernanza e influencia local, regional e internacional</v>
      </c>
      <c r="M14" s="338" t="str">
        <f>IF(ISERROR(VLOOKUP(K14,[1]Eje_Pilar_Prop!$C$2:$E$104,3,FALSE))," ",VLOOKUP(K14,[1]Eje_Pilar_Prop!$C$2:$E$104,3,FALSE))</f>
        <v>Eje Transversal 4 Gobierno Legitimo, Fortalecimiento Local y Eficiencia</v>
      </c>
      <c r="N14" s="336">
        <v>1517</v>
      </c>
      <c r="O14" s="266" t="s">
        <v>456</v>
      </c>
      <c r="P14" s="225" t="s">
        <v>457</v>
      </c>
      <c r="Q14" s="228">
        <v>14692000</v>
      </c>
      <c r="R14" s="229"/>
      <c r="S14" s="230"/>
      <c r="T14" s="231"/>
      <c r="U14" s="228"/>
      <c r="V14" s="209">
        <f t="shared" ref="V14:V45" si="0">+Q14+S14+U14</f>
        <v>14692000</v>
      </c>
      <c r="W14" s="210">
        <v>14692000</v>
      </c>
      <c r="X14" s="219"/>
      <c r="Y14" s="219"/>
      <c r="Z14" s="219"/>
      <c r="AA14" s="218"/>
      <c r="AB14" s="218"/>
      <c r="AC14" s="218"/>
      <c r="AD14" s="212"/>
      <c r="AE14" s="232"/>
      <c r="AF14" s="219"/>
      <c r="AG14" s="228"/>
      <c r="AH14" s="233"/>
      <c r="AI14" s="233"/>
      <c r="AJ14" s="233"/>
      <c r="AK14" s="233"/>
      <c r="AL14" s="234">
        <f t="shared" ref="AL14:AL45" si="1">IF(ISERROR(W14/V14),"-",(W14/V14))</f>
        <v>1</v>
      </c>
      <c r="AM14" s="249"/>
      <c r="AN14" s="250">
        <f>IF(SUMPRODUCT((A$14:A14=A14)*(B$14:B14=B14)*(D$14:D14=D14))&gt;1,0,1)</f>
        <v>1</v>
      </c>
      <c r="AO14" s="56" t="str">
        <f t="shared" ref="AO14:AO69" si="2">IF(ISBLANK(E14),1,IFERROR(VLOOKUP(E14,tipo,1,FALSE),"NO"))</f>
        <v>Otros</v>
      </c>
      <c r="AP14" s="56">
        <f t="shared" ref="AP14:AP69" si="3">IF(ISBLANK(F14),1,IFERROR(VLOOKUP(F14,modal,1,FALSE),"NO"))</f>
        <v>1</v>
      </c>
      <c r="AQ14" s="56" t="str">
        <f>IF(ISBLANK(G14),1,IFERROR(VLOOKUP(G14,Tipo!$C$12:$C$27,1,FALSE),"NO"))</f>
        <v>NO</v>
      </c>
      <c r="AR14" s="56" t="str">
        <f t="shared" ref="AR14:AR69" si="4">IF(ISBLANK(I14),1,IFERROR(VLOOKUP(I14,afectacion,1,FALSE),"NO"))</f>
        <v>Inversión</v>
      </c>
      <c r="AS14" s="56">
        <f>IF(ISBLANK(K14),1,IFERROR(VLOOKUP(K14,Eje_Pilar_Prop!C3:C104,1,FALSE),"NO"))</f>
        <v>45</v>
      </c>
      <c r="AT14" s="56">
        <f t="shared" ref="AT14:AT37" si="5">IF(ISBLANK(C14),1,IFERROR(VLOOKUP(C14,SECOP,1,FALSE),"NO"))</f>
        <v>1</v>
      </c>
      <c r="AU14" s="56">
        <f>IF(OR(YEAR(X14)=2020,ISBLANK(X14)),1,"NO")</f>
        <v>1</v>
      </c>
      <c r="AV14" s="56" t="str">
        <f t="shared" ref="AV14:AV63" si="6">IF(ISBLANK(J14),1,IFERROR(VLOOKUP(J14,pdd,1,FALSE),"NO"))</f>
        <v>Bogotá Mejor para Todos</v>
      </c>
    </row>
    <row r="15" spans="1:48" s="251" customFormat="1" ht="36" customHeight="1">
      <c r="A15" s="233" t="s">
        <v>617</v>
      </c>
      <c r="B15" s="218">
        <v>2020</v>
      </c>
      <c r="C15" s="241"/>
      <c r="D15" s="242"/>
      <c r="E15" s="247"/>
      <c r="F15" s="242"/>
      <c r="G15" s="206"/>
      <c r="H15" s="225" t="s">
        <v>896</v>
      </c>
      <c r="I15" s="226" t="s">
        <v>135</v>
      </c>
      <c r="J15" s="227" t="s">
        <v>362</v>
      </c>
      <c r="K15" s="337">
        <v>45</v>
      </c>
      <c r="L15" s="338" t="str">
        <f>IF(ISERROR(VLOOKUP(K15,[1]Eje_Pilar_Prop!$C$2:$E$104,2,FALSE))," ",VLOOKUP(K15,[1]Eje_Pilar_Prop!$C$2:$E$104,2,FALSE))</f>
        <v>Gobernanza e influencia local, regional e internacional</v>
      </c>
      <c r="M15" s="338" t="str">
        <f>IF(ISERROR(VLOOKUP(K15,[1]Eje_Pilar_Prop!$C$2:$E$104,3,FALSE))," ",VLOOKUP(K15,[1]Eje_Pilar_Prop!$C$2:$E$104,3,FALSE))</f>
        <v>Eje Transversal 4 Gobierno Legitimo, Fortalecimiento Local y Eficiencia</v>
      </c>
      <c r="N15" s="336"/>
      <c r="O15" s="266"/>
      <c r="P15" s="225" t="s">
        <v>617</v>
      </c>
      <c r="Q15" s="228">
        <v>9666200</v>
      </c>
      <c r="R15" s="229"/>
      <c r="S15" s="230"/>
      <c r="T15" s="231"/>
      <c r="U15" s="228"/>
      <c r="V15" s="209">
        <f t="shared" si="0"/>
        <v>9666200</v>
      </c>
      <c r="W15" s="210">
        <v>9666200</v>
      </c>
      <c r="X15" s="219"/>
      <c r="Y15" s="219"/>
      <c r="Z15" s="219"/>
      <c r="AA15" s="218"/>
      <c r="AB15" s="218"/>
      <c r="AC15" s="218"/>
      <c r="AD15" s="212"/>
      <c r="AE15" s="232"/>
      <c r="AF15" s="219"/>
      <c r="AG15" s="228"/>
      <c r="AH15" s="233"/>
      <c r="AI15" s="233"/>
      <c r="AJ15" s="233"/>
      <c r="AK15" s="233"/>
      <c r="AL15" s="234">
        <f t="shared" si="1"/>
        <v>1</v>
      </c>
      <c r="AM15" s="249"/>
      <c r="AN15" s="250">
        <f>IF(SUMPRODUCT((A$14:A15=A15)*(B$14:B15=B15)*(D$14:D15=D15))&gt;1,0,1)</f>
        <v>0</v>
      </c>
      <c r="AO15" s="56">
        <f t="shared" si="2"/>
        <v>1</v>
      </c>
      <c r="AP15" s="56">
        <f t="shared" si="3"/>
        <v>1</v>
      </c>
      <c r="AQ15" s="56">
        <f>IF(ISBLANK(G15),1,IFERROR(VLOOKUP(G15,Tipo!$C$12:$C$27,1,FALSE),"NO"))</f>
        <v>1</v>
      </c>
      <c r="AR15" s="56" t="str">
        <f t="shared" si="4"/>
        <v>Inversión</v>
      </c>
      <c r="AS15" s="56">
        <f>IF(ISBLANK(K15),1,IFERROR(VLOOKUP(K15,Eje_Pilar_Prop!C4:C105,1,FALSE),"NO"))</f>
        <v>45</v>
      </c>
      <c r="AT15" s="56">
        <f t="shared" si="5"/>
        <v>1</v>
      </c>
      <c r="AU15" s="56">
        <f t="shared" ref="AU15:AU19" si="7">IF(OR(YEAR(X15)=2020,ISBLANK(X15)),1,"NO")</f>
        <v>1</v>
      </c>
      <c r="AV15" s="56" t="str">
        <f t="shared" si="6"/>
        <v>Bogotá Mejor para Todos</v>
      </c>
    </row>
    <row r="16" spans="1:48" s="251" customFormat="1" ht="36" customHeight="1">
      <c r="A16" s="233" t="s">
        <v>458</v>
      </c>
      <c r="B16" s="218">
        <v>2020</v>
      </c>
      <c r="C16" s="241"/>
      <c r="D16" s="242"/>
      <c r="E16" s="225" t="s">
        <v>97</v>
      </c>
      <c r="F16" s="242"/>
      <c r="G16" s="206" t="s">
        <v>165</v>
      </c>
      <c r="H16" s="225" t="s">
        <v>458</v>
      </c>
      <c r="I16" s="226" t="s">
        <v>135</v>
      </c>
      <c r="J16" s="227" t="s">
        <v>362</v>
      </c>
      <c r="K16" s="337">
        <v>3</v>
      </c>
      <c r="L16" s="338" t="str">
        <f>IF(ISERROR(VLOOKUP(K16,[1]Eje_Pilar_Prop!$C$2:$E$104,2,FALSE))," ",VLOOKUP(K16,[1]Eje_Pilar_Prop!$C$2:$E$104,2,FALSE))</f>
        <v>Igualdad y autonomía para una Bogotá incluyente</v>
      </c>
      <c r="M16" s="338" t="str">
        <f>IF(ISERROR(VLOOKUP(K16,[1]Eje_Pilar_Prop!$C$2:$E$104,3,FALSE))," ",VLOOKUP(K16,[1]Eje_Pilar_Prop!$C$2:$E$104,3,FALSE))</f>
        <v>Pilar 1 Igualdad de Calidad de Vida</v>
      </c>
      <c r="N16" s="336">
        <v>1444</v>
      </c>
      <c r="O16" s="266"/>
      <c r="P16" s="225" t="s">
        <v>458</v>
      </c>
      <c r="Q16" s="228">
        <v>8938584557</v>
      </c>
      <c r="R16" s="229"/>
      <c r="S16" s="230"/>
      <c r="T16" s="231"/>
      <c r="U16" s="228"/>
      <c r="V16" s="209">
        <f t="shared" si="0"/>
        <v>8938584557</v>
      </c>
      <c r="W16" s="210">
        <v>8304234460</v>
      </c>
      <c r="X16" s="219"/>
      <c r="Y16" s="219"/>
      <c r="Z16" s="219"/>
      <c r="AA16" s="218"/>
      <c r="AB16" s="218"/>
      <c r="AC16" s="218"/>
      <c r="AD16" s="212"/>
      <c r="AE16" s="232"/>
      <c r="AF16" s="219"/>
      <c r="AG16" s="228"/>
      <c r="AH16" s="233"/>
      <c r="AI16" s="233"/>
      <c r="AJ16" s="233"/>
      <c r="AK16" s="233"/>
      <c r="AL16" s="234">
        <f t="shared" si="1"/>
        <v>0.92903237722316712</v>
      </c>
      <c r="AM16" s="249"/>
      <c r="AN16" s="250">
        <f>IF(SUMPRODUCT((A$14:A16=A16)*(B$14:B16=B16)*(D$14:D16=D16))&gt;1,0,1)</f>
        <v>1</v>
      </c>
      <c r="AO16" s="56" t="str">
        <f t="shared" si="2"/>
        <v>Otros</v>
      </c>
      <c r="AP16" s="56">
        <f t="shared" si="3"/>
        <v>1</v>
      </c>
      <c r="AQ16" s="56" t="str">
        <f>IF(ISBLANK(G16),1,IFERROR(VLOOKUP(G16,Tipo!$C$12:$C$27,1,FALSE),"NO"))</f>
        <v>NO</v>
      </c>
      <c r="AR16" s="56" t="str">
        <f t="shared" si="4"/>
        <v>Inversión</v>
      </c>
      <c r="AS16" s="56">
        <f>IF(ISBLANK(K16),1,IFERROR(VLOOKUP(K16,Eje_Pilar_Prop!C5:C106,1,FALSE),"NO"))</f>
        <v>3</v>
      </c>
      <c r="AT16" s="56">
        <f t="shared" si="5"/>
        <v>1</v>
      </c>
      <c r="AU16" s="56">
        <f t="shared" si="7"/>
        <v>1</v>
      </c>
      <c r="AV16" s="56" t="str">
        <f t="shared" si="6"/>
        <v>Bogotá Mejor para Todos</v>
      </c>
    </row>
    <row r="17" spans="1:48" s="251" customFormat="1" ht="36" customHeight="1">
      <c r="A17" s="233" t="s">
        <v>458</v>
      </c>
      <c r="B17" s="218">
        <v>2020</v>
      </c>
      <c r="C17" s="241"/>
      <c r="D17" s="242"/>
      <c r="E17" s="247"/>
      <c r="F17" s="242"/>
      <c r="G17" s="206"/>
      <c r="H17" s="225" t="s">
        <v>897</v>
      </c>
      <c r="I17" s="226" t="s">
        <v>135</v>
      </c>
      <c r="J17" s="227" t="s">
        <v>362</v>
      </c>
      <c r="K17" s="337">
        <v>3</v>
      </c>
      <c r="L17" s="338" t="str">
        <f>IF(ISERROR(VLOOKUP(K17,[1]Eje_Pilar_Prop!$C$2:$E$104,2,FALSE))," ",VLOOKUP(K17,[1]Eje_Pilar_Prop!$C$2:$E$104,2,FALSE))</f>
        <v>Igualdad y autonomía para una Bogotá incluyente</v>
      </c>
      <c r="M17" s="338" t="str">
        <f>IF(ISERROR(VLOOKUP(K17,[1]Eje_Pilar_Prop!$C$2:$E$104,3,FALSE))," ",VLOOKUP(K17,[1]Eje_Pilar_Prop!$C$2:$E$104,3,FALSE))</f>
        <v>Pilar 1 Igualdad de Calidad de Vida</v>
      </c>
      <c r="N17" s="336"/>
      <c r="O17" s="266"/>
      <c r="P17" s="225" t="s">
        <v>458</v>
      </c>
      <c r="Q17" s="228">
        <v>203000000</v>
      </c>
      <c r="R17" s="229"/>
      <c r="S17" s="230"/>
      <c r="T17" s="231"/>
      <c r="U17" s="228"/>
      <c r="V17" s="209">
        <f t="shared" si="0"/>
        <v>203000000</v>
      </c>
      <c r="W17" s="210">
        <v>0</v>
      </c>
      <c r="X17" s="219"/>
      <c r="Y17" s="219"/>
      <c r="Z17" s="219"/>
      <c r="AA17" s="218"/>
      <c r="AB17" s="218"/>
      <c r="AC17" s="218"/>
      <c r="AD17" s="212"/>
      <c r="AE17" s="232"/>
      <c r="AF17" s="219"/>
      <c r="AG17" s="228"/>
      <c r="AH17" s="233"/>
      <c r="AI17" s="233"/>
      <c r="AJ17" s="233"/>
      <c r="AK17" s="233"/>
      <c r="AL17" s="234">
        <f t="shared" si="1"/>
        <v>0</v>
      </c>
      <c r="AM17" s="249"/>
      <c r="AN17" s="250">
        <f>IF(SUMPRODUCT((A$14:A17=A17)*(B$14:B17=B17)*(D$14:D17=D17))&gt;1,0,1)</f>
        <v>0</v>
      </c>
      <c r="AO17" s="56">
        <f t="shared" si="2"/>
        <v>1</v>
      </c>
      <c r="AP17" s="56">
        <f t="shared" si="3"/>
        <v>1</v>
      </c>
      <c r="AQ17" s="56">
        <f>IF(ISBLANK(G17),1,IFERROR(VLOOKUP(G17,Tipo!$C$12:$C$27,1,FALSE),"NO"))</f>
        <v>1</v>
      </c>
      <c r="AR17" s="56" t="str">
        <f t="shared" si="4"/>
        <v>Inversión</v>
      </c>
      <c r="AS17" s="56" t="str">
        <f>IF(ISBLANK(K17),1,IFERROR(VLOOKUP(K17,Eje_Pilar_Prop!C6:C107,1,FALSE),"NO"))</f>
        <v>NO</v>
      </c>
      <c r="AT17" s="56">
        <f t="shared" si="5"/>
        <v>1</v>
      </c>
      <c r="AU17" s="56">
        <f t="shared" si="7"/>
        <v>1</v>
      </c>
      <c r="AV17" s="56" t="str">
        <f t="shared" si="6"/>
        <v>Bogotá Mejor para Todos</v>
      </c>
    </row>
    <row r="18" spans="1:48" s="251" customFormat="1" ht="36" customHeight="1">
      <c r="A18" s="233" t="s">
        <v>448</v>
      </c>
      <c r="B18" s="233">
        <v>2020</v>
      </c>
      <c r="C18" s="252"/>
      <c r="D18" s="252"/>
      <c r="E18" s="225" t="s">
        <v>156</v>
      </c>
      <c r="F18" s="242"/>
      <c r="G18" s="206" t="s">
        <v>165</v>
      </c>
      <c r="H18" s="225" t="s">
        <v>594</v>
      </c>
      <c r="I18" s="226" t="s">
        <v>134</v>
      </c>
      <c r="J18" s="227" t="s">
        <v>165</v>
      </c>
      <c r="K18" s="337" t="s">
        <v>165</v>
      </c>
      <c r="L18" s="338" t="str">
        <f>IF(ISERROR(VLOOKUP(K18,[1]Eje_Pilar_Prop!$C$2:$E$104,2,FALSE))," ",VLOOKUP(K18,[1]Eje_Pilar_Prop!$C$2:$E$104,2,FALSE))</f>
        <v xml:space="preserve"> </v>
      </c>
      <c r="M18" s="338" t="str">
        <f>IF(ISERROR(VLOOKUP(K18,[1]Eje_Pilar_Prop!$C$2:$E$104,3,FALSE))," ",VLOOKUP(K18,[1]Eje_Pilar_Prop!$C$2:$E$104,3,FALSE))</f>
        <v xml:space="preserve"> </v>
      </c>
      <c r="N18" s="336"/>
      <c r="O18" s="266"/>
      <c r="P18" s="225" t="s">
        <v>594</v>
      </c>
      <c r="Q18" s="237">
        <v>933000000</v>
      </c>
      <c r="R18" s="229"/>
      <c r="S18" s="230"/>
      <c r="T18" s="231"/>
      <c r="U18" s="228"/>
      <c r="V18" s="209">
        <f t="shared" si="0"/>
        <v>933000000</v>
      </c>
      <c r="W18" s="237">
        <v>602644688</v>
      </c>
      <c r="X18" s="219"/>
      <c r="Y18" s="219"/>
      <c r="Z18" s="219"/>
      <c r="AA18" s="218"/>
      <c r="AB18" s="218"/>
      <c r="AC18" s="218"/>
      <c r="AD18" s="212"/>
      <c r="AE18" s="232"/>
      <c r="AF18" s="219"/>
      <c r="AG18" s="228"/>
      <c r="AH18" s="233"/>
      <c r="AI18" s="233"/>
      <c r="AJ18" s="233"/>
      <c r="AK18" s="233"/>
      <c r="AL18" s="234">
        <f t="shared" si="1"/>
        <v>0.64592142336548763</v>
      </c>
      <c r="AM18" s="249"/>
      <c r="AN18" s="250">
        <f>IF(SUMPRODUCT((A$14:A18=A18)*(B$14:B18=B18)*(D$14:D18=D18))&gt;1,0,1)</f>
        <v>1</v>
      </c>
      <c r="AO18" s="56" t="str">
        <f t="shared" si="2"/>
        <v>Otros gastos</v>
      </c>
      <c r="AP18" s="56">
        <f t="shared" si="3"/>
        <v>1</v>
      </c>
      <c r="AQ18" s="56" t="str">
        <f>IF(ISBLANK(G18),1,IFERROR(VLOOKUP(G18,Tipo!$C$12:$C$27,1,FALSE),"NO"))</f>
        <v>NO</v>
      </c>
      <c r="AR18" s="56" t="str">
        <f t="shared" si="4"/>
        <v>Funcionamiento</v>
      </c>
      <c r="AS18" s="56" t="str">
        <f>IF(ISBLANK(K18),1,IFERROR(VLOOKUP(K18,Eje_Pilar_Prop!C7:C108,1,FALSE),"NO"))</f>
        <v>NO</v>
      </c>
      <c r="AT18" s="56">
        <f t="shared" si="5"/>
        <v>1</v>
      </c>
      <c r="AU18" s="56">
        <f t="shared" si="7"/>
        <v>1</v>
      </c>
      <c r="AV18" s="56" t="str">
        <f t="shared" si="6"/>
        <v>NO</v>
      </c>
    </row>
    <row r="19" spans="1:48" s="251" customFormat="1" ht="36" customHeight="1">
      <c r="A19" s="233" t="s">
        <v>449</v>
      </c>
      <c r="B19" s="233">
        <v>2020</v>
      </c>
      <c r="C19" s="252"/>
      <c r="D19" s="252"/>
      <c r="E19" s="225" t="s">
        <v>156</v>
      </c>
      <c r="F19" s="242"/>
      <c r="G19" s="206" t="s">
        <v>165</v>
      </c>
      <c r="H19" s="225" t="s">
        <v>449</v>
      </c>
      <c r="I19" s="226" t="s">
        <v>134</v>
      </c>
      <c r="J19" s="227" t="s">
        <v>165</v>
      </c>
      <c r="K19" s="337" t="s">
        <v>165</v>
      </c>
      <c r="L19" s="338" t="str">
        <f>IF(ISERROR(VLOOKUP(K19,[1]Eje_Pilar_Prop!$C$2:$E$104,2,FALSE))," ",VLOOKUP(K19,[1]Eje_Pilar_Prop!$C$2:$E$104,2,FALSE))</f>
        <v xml:space="preserve"> </v>
      </c>
      <c r="M19" s="338" t="str">
        <f>IF(ISERROR(VLOOKUP(K19,[1]Eje_Pilar_Prop!$C$2:$E$104,3,FALSE))," ",VLOOKUP(K19,[1]Eje_Pilar_Prop!$C$2:$E$104,3,FALSE))</f>
        <v xml:space="preserve"> </v>
      </c>
      <c r="N19" s="336"/>
      <c r="O19" s="266"/>
      <c r="P19" s="225" t="s">
        <v>449</v>
      </c>
      <c r="Q19" s="237">
        <v>164000000</v>
      </c>
      <c r="R19" s="229"/>
      <c r="S19" s="230"/>
      <c r="T19" s="231"/>
      <c r="U19" s="228"/>
      <c r="V19" s="209">
        <f t="shared" si="0"/>
        <v>164000000</v>
      </c>
      <c r="W19" s="210">
        <v>69696964</v>
      </c>
      <c r="X19" s="219"/>
      <c r="Y19" s="219"/>
      <c r="Z19" s="219"/>
      <c r="AA19" s="218"/>
      <c r="AB19" s="218"/>
      <c r="AC19" s="218"/>
      <c r="AD19" s="212"/>
      <c r="AE19" s="232"/>
      <c r="AF19" s="219"/>
      <c r="AG19" s="228"/>
      <c r="AH19" s="233"/>
      <c r="AI19" s="233"/>
      <c r="AJ19" s="233"/>
      <c r="AK19" s="233"/>
      <c r="AL19" s="234">
        <f t="shared" si="1"/>
        <v>0.42498148780487804</v>
      </c>
      <c r="AM19" s="249"/>
      <c r="AN19" s="250">
        <f>IF(SUMPRODUCT((A$14:A19=A19)*(B$14:B19=B19)*(D$14:D19=D19))&gt;1,0,1)</f>
        <v>1</v>
      </c>
      <c r="AO19" s="56" t="str">
        <f t="shared" si="2"/>
        <v>Otros gastos</v>
      </c>
      <c r="AP19" s="56">
        <f t="shared" si="3"/>
        <v>1</v>
      </c>
      <c r="AQ19" s="56" t="str">
        <f>IF(ISBLANK(G19),1,IFERROR(VLOOKUP(G19,Tipo!$C$12:$C$27,1,FALSE),"NO"))</f>
        <v>NO</v>
      </c>
      <c r="AR19" s="56" t="str">
        <f t="shared" si="4"/>
        <v>Funcionamiento</v>
      </c>
      <c r="AS19" s="56" t="str">
        <f>IF(ISBLANK(K19),1,IFERROR(VLOOKUP(K19,Eje_Pilar_Prop!C10:C111,1,FALSE),"NO"))</f>
        <v>NO</v>
      </c>
      <c r="AT19" s="56">
        <f t="shared" si="5"/>
        <v>1</v>
      </c>
      <c r="AU19" s="56">
        <f t="shared" si="7"/>
        <v>1</v>
      </c>
      <c r="AV19" s="56" t="str">
        <f t="shared" si="6"/>
        <v>NO</v>
      </c>
    </row>
    <row r="20" spans="1:48" s="251" customFormat="1" ht="45" customHeight="1">
      <c r="A20" s="233" t="s">
        <v>449</v>
      </c>
      <c r="B20" s="233">
        <v>2020</v>
      </c>
      <c r="C20" s="252"/>
      <c r="D20" s="252"/>
      <c r="E20" s="225" t="s">
        <v>156</v>
      </c>
      <c r="F20" s="242"/>
      <c r="G20" s="206" t="s">
        <v>165</v>
      </c>
      <c r="H20" s="225" t="s">
        <v>449</v>
      </c>
      <c r="I20" s="226" t="s">
        <v>134</v>
      </c>
      <c r="J20" s="227" t="s">
        <v>165</v>
      </c>
      <c r="K20" s="337" t="s">
        <v>165</v>
      </c>
      <c r="L20" s="338" t="str">
        <f>IF(ISERROR(VLOOKUP(K20,[1]Eje_Pilar_Prop!$C$2:$E$104,2,FALSE))," ",VLOOKUP(K20,[1]Eje_Pilar_Prop!$C$2:$E$104,2,FALSE))</f>
        <v xml:space="preserve"> </v>
      </c>
      <c r="M20" s="338" t="str">
        <f>IF(ISERROR(VLOOKUP(K20,[1]Eje_Pilar_Prop!$C$2:$E$104,3,FALSE))," ",VLOOKUP(K20,[1]Eje_Pilar_Prop!$C$2:$E$104,3,FALSE))</f>
        <v xml:space="preserve"> </v>
      </c>
      <c r="N20" s="336"/>
      <c r="O20" s="266"/>
      <c r="P20" s="225" t="s">
        <v>449</v>
      </c>
      <c r="Q20" s="228">
        <v>10600000</v>
      </c>
      <c r="R20" s="229"/>
      <c r="S20" s="230"/>
      <c r="T20" s="231"/>
      <c r="U20" s="228"/>
      <c r="V20" s="209">
        <f t="shared" si="0"/>
        <v>10600000</v>
      </c>
      <c r="W20" s="210">
        <v>3000947</v>
      </c>
      <c r="X20" s="219"/>
      <c r="Y20" s="219"/>
      <c r="Z20" s="219"/>
      <c r="AA20" s="218"/>
      <c r="AB20" s="218"/>
      <c r="AC20" s="218"/>
      <c r="AD20" s="212"/>
      <c r="AE20" s="232"/>
      <c r="AF20" s="219"/>
      <c r="AG20" s="228"/>
      <c r="AH20" s="233"/>
      <c r="AI20" s="233"/>
      <c r="AJ20" s="233"/>
      <c r="AK20" s="233"/>
      <c r="AL20" s="234">
        <f t="shared" si="1"/>
        <v>0.28310820754716981</v>
      </c>
      <c r="AM20" s="249"/>
      <c r="AN20" s="250">
        <f>IF(SUMPRODUCT((A$14:A20=A20)*(B$14:B20=B20)*(D$14:D20=D20))&gt;1,0,1)</f>
        <v>0</v>
      </c>
      <c r="AO20" s="56" t="str">
        <f t="shared" si="2"/>
        <v>Otros gastos</v>
      </c>
      <c r="AP20" s="56">
        <f t="shared" si="3"/>
        <v>1</v>
      </c>
      <c r="AQ20" s="56" t="str">
        <f>IF(ISBLANK(G20),1,IFERROR(VLOOKUP(G20,Tipo!$C$12:$C$27,1,FALSE),"NO"))</f>
        <v>NO</v>
      </c>
      <c r="AR20" s="56" t="str">
        <f t="shared" si="4"/>
        <v>Funcionamiento</v>
      </c>
      <c r="AS20" s="56" t="str">
        <f>IF(ISBLANK(K20),1,IFERROR(VLOOKUP(K20,Eje_Pilar_Prop!C4:C105,1,FALSE),"NO"))</f>
        <v>NO</v>
      </c>
      <c r="AT20" s="56">
        <f t="shared" si="5"/>
        <v>1</v>
      </c>
      <c r="AU20" s="56">
        <f t="shared" ref="AU20:AU23" si="8">IF(OR(YEAR(X20)=2020,ISBLANK(X20)),1,"NO")</f>
        <v>1</v>
      </c>
      <c r="AV20" s="56" t="str">
        <f t="shared" si="6"/>
        <v>NO</v>
      </c>
    </row>
    <row r="21" spans="1:48" s="251" customFormat="1" ht="45" customHeight="1">
      <c r="A21" s="223">
        <v>1</v>
      </c>
      <c r="B21" s="224">
        <v>2020</v>
      </c>
      <c r="C21" s="130" t="s">
        <v>353</v>
      </c>
      <c r="D21" s="131" t="s">
        <v>991</v>
      </c>
      <c r="E21" s="132" t="s">
        <v>138</v>
      </c>
      <c r="F21" s="131" t="s">
        <v>34</v>
      </c>
      <c r="G21" s="206" t="s">
        <v>161</v>
      </c>
      <c r="H21" s="225" t="s">
        <v>619</v>
      </c>
      <c r="I21" s="226" t="s">
        <v>135</v>
      </c>
      <c r="J21" s="227" t="s">
        <v>362</v>
      </c>
      <c r="K21" s="337">
        <v>3</v>
      </c>
      <c r="L21" s="338" t="str">
        <f>IF(ISERROR(VLOOKUP(K21,[1]Eje_Pilar_Prop!$C$2:$E$104,2,FALSE))," ",VLOOKUP(K21,[1]Eje_Pilar_Prop!$C$2:$E$104,2,FALSE))</f>
        <v>Igualdad y autonomía para una Bogotá incluyente</v>
      </c>
      <c r="M21" s="338" t="str">
        <f>IF(ISERROR(VLOOKUP(K21,[1]Eje_Pilar_Prop!$C$2:$E$104,3,FALSE))," ",VLOOKUP(K21,[1]Eje_Pilar_Prop!$C$2:$E$104,3,FALSE))</f>
        <v>Pilar 1 Igualdad de Calidad de Vida</v>
      </c>
      <c r="N21" s="336">
        <v>1444</v>
      </c>
      <c r="O21" s="133">
        <v>53159751</v>
      </c>
      <c r="P21" s="225" t="s">
        <v>529</v>
      </c>
      <c r="Q21" s="228">
        <v>22000000</v>
      </c>
      <c r="R21" s="229">
        <v>0</v>
      </c>
      <c r="S21" s="230"/>
      <c r="T21" s="231"/>
      <c r="U21" s="228"/>
      <c r="V21" s="209">
        <f t="shared" si="0"/>
        <v>22000000</v>
      </c>
      <c r="W21" s="210">
        <v>22000000</v>
      </c>
      <c r="X21" s="211">
        <v>43850</v>
      </c>
      <c r="Y21" s="134">
        <v>43845</v>
      </c>
      <c r="Z21" s="134">
        <v>44040</v>
      </c>
      <c r="AA21" s="135">
        <v>150</v>
      </c>
      <c r="AB21" s="130"/>
      <c r="AC21" s="130"/>
      <c r="AD21" s="212"/>
      <c r="AE21" s="232"/>
      <c r="AF21" s="219"/>
      <c r="AG21" s="228"/>
      <c r="AH21" s="233"/>
      <c r="AI21" s="233"/>
      <c r="AJ21" s="233" t="s">
        <v>1327</v>
      </c>
      <c r="AK21" s="233"/>
      <c r="AL21" s="234">
        <f t="shared" si="1"/>
        <v>1</v>
      </c>
      <c r="AM21" s="249"/>
      <c r="AN21" s="250">
        <f>IF(SUMPRODUCT((A$14:A21=A21)*(B$14:B21=B21)*(D$14:D21=D21))&gt;1,0,1)</f>
        <v>1</v>
      </c>
      <c r="AO21" s="56" t="str">
        <f t="shared" si="2"/>
        <v>Contratos de prestación de servicios</v>
      </c>
      <c r="AP21" s="56" t="str">
        <f t="shared" si="3"/>
        <v>Contratación directa</v>
      </c>
      <c r="AQ21" s="56" t="str">
        <f>IF(ISBLANK(G21),1,IFERROR(VLOOKUP(G21,Tipo!$C$12:$C$27,1,FALSE),"NO"))</f>
        <v>Prestación de servicios profesionales y de apoyo a la gestión, o para la ejecución de trabajos artísticos que sólo puedan encomendarse a determinadas personas naturales;</v>
      </c>
      <c r="AR21" s="56" t="str">
        <f t="shared" si="4"/>
        <v>Inversión</v>
      </c>
      <c r="AS21" s="56">
        <f>IF(ISBLANK(K21),1,IFERROR(VLOOKUP(K21,Eje_Pilar_Prop!C5:C106,1,FALSE),"NO"))</f>
        <v>3</v>
      </c>
      <c r="AT21" s="56" t="str">
        <f t="shared" si="5"/>
        <v>SECOP II</v>
      </c>
      <c r="AU21" s="56">
        <f t="shared" si="8"/>
        <v>1</v>
      </c>
      <c r="AV21" s="56" t="str">
        <f t="shared" si="6"/>
        <v>Bogotá Mejor para Todos</v>
      </c>
    </row>
    <row r="22" spans="1:48" s="251" customFormat="1" ht="45" customHeight="1">
      <c r="A22" s="223">
        <v>2</v>
      </c>
      <c r="B22" s="224">
        <v>2020</v>
      </c>
      <c r="C22" s="130" t="s">
        <v>353</v>
      </c>
      <c r="D22" s="131" t="s">
        <v>992</v>
      </c>
      <c r="E22" s="132" t="s">
        <v>138</v>
      </c>
      <c r="F22" s="131" t="s">
        <v>34</v>
      </c>
      <c r="G22" s="206" t="s">
        <v>161</v>
      </c>
      <c r="H22" s="225" t="s">
        <v>620</v>
      </c>
      <c r="I22" s="226" t="s">
        <v>135</v>
      </c>
      <c r="J22" s="227" t="s">
        <v>362</v>
      </c>
      <c r="K22" s="337">
        <v>45</v>
      </c>
      <c r="L22" s="338" t="str">
        <f>IF(ISERROR(VLOOKUP(K22,[1]Eje_Pilar_Prop!$C$2:$E$104,2,FALSE))," ",VLOOKUP(K22,[1]Eje_Pilar_Prop!$C$2:$E$104,2,FALSE))</f>
        <v>Gobernanza e influencia local, regional e internacional</v>
      </c>
      <c r="M22" s="338" t="str">
        <f>IF(ISERROR(VLOOKUP(K22,[1]Eje_Pilar_Prop!$C$2:$E$104,3,FALSE))," ",VLOOKUP(K22,[1]Eje_Pilar_Prop!$C$2:$E$104,3,FALSE))</f>
        <v>Eje Transversal 4 Gobierno Legitimo, Fortalecimiento Local y Eficiencia</v>
      </c>
      <c r="N22" s="336">
        <v>1517</v>
      </c>
      <c r="O22" s="133">
        <v>1022352684</v>
      </c>
      <c r="P22" s="225" t="s">
        <v>816</v>
      </c>
      <c r="Q22" s="228">
        <v>16500000</v>
      </c>
      <c r="R22" s="229">
        <v>0</v>
      </c>
      <c r="S22" s="230"/>
      <c r="T22" s="231"/>
      <c r="U22" s="228"/>
      <c r="V22" s="209">
        <f t="shared" si="0"/>
        <v>16500000</v>
      </c>
      <c r="W22" s="210">
        <v>16500000</v>
      </c>
      <c r="X22" s="211">
        <v>43858</v>
      </c>
      <c r="Y22" s="134">
        <v>43864</v>
      </c>
      <c r="Z22" s="134">
        <v>43953</v>
      </c>
      <c r="AA22" s="135">
        <v>90</v>
      </c>
      <c r="AB22" s="130"/>
      <c r="AC22" s="130"/>
      <c r="AD22" s="212"/>
      <c r="AE22" s="232"/>
      <c r="AF22" s="219"/>
      <c r="AG22" s="228"/>
      <c r="AH22" s="233"/>
      <c r="AI22" s="233"/>
      <c r="AJ22" s="233" t="s">
        <v>1327</v>
      </c>
      <c r="AK22" s="233"/>
      <c r="AL22" s="234">
        <f t="shared" si="1"/>
        <v>1</v>
      </c>
      <c r="AM22" s="249"/>
      <c r="AN22" s="250">
        <f>IF(SUMPRODUCT((A$14:A22=A22)*(B$14:B22=B22)*(D$14:D22=D22))&gt;1,0,1)</f>
        <v>1</v>
      </c>
      <c r="AO22" s="56" t="str">
        <f t="shared" si="2"/>
        <v>Contratos de prestación de servicios</v>
      </c>
      <c r="AP22" s="56" t="str">
        <f t="shared" si="3"/>
        <v>Contratación directa</v>
      </c>
      <c r="AQ22" s="56" t="str">
        <f>IF(ISBLANK(G22),1,IFERROR(VLOOKUP(G22,Tipo!$C$12:$C$27,1,FALSE),"NO"))</f>
        <v>Prestación de servicios profesionales y de apoyo a la gestión, o para la ejecución de trabajos artísticos que sólo puedan encomendarse a determinadas personas naturales;</v>
      </c>
      <c r="AR22" s="56" t="str">
        <f t="shared" si="4"/>
        <v>Inversión</v>
      </c>
      <c r="AS22" s="56">
        <f>IF(ISBLANK(K22),1,IFERROR(VLOOKUP(K22,Eje_Pilar_Prop!C6:C107,1,FALSE),"NO"))</f>
        <v>45</v>
      </c>
      <c r="AT22" s="56" t="str">
        <f t="shared" si="5"/>
        <v>SECOP II</v>
      </c>
      <c r="AU22" s="56">
        <f t="shared" si="8"/>
        <v>1</v>
      </c>
      <c r="AV22" s="56" t="str">
        <f t="shared" si="6"/>
        <v>Bogotá Mejor para Todos</v>
      </c>
    </row>
    <row r="23" spans="1:48" s="251" customFormat="1" ht="45" customHeight="1">
      <c r="A23" s="223">
        <v>3</v>
      </c>
      <c r="B23" s="224">
        <v>2020</v>
      </c>
      <c r="C23" s="130" t="s">
        <v>353</v>
      </c>
      <c r="D23" s="131" t="s">
        <v>993</v>
      </c>
      <c r="E23" s="132" t="s">
        <v>138</v>
      </c>
      <c r="F23" s="131" t="s">
        <v>34</v>
      </c>
      <c r="G23" s="206" t="s">
        <v>161</v>
      </c>
      <c r="H23" s="225" t="s">
        <v>622</v>
      </c>
      <c r="I23" s="226" t="s">
        <v>135</v>
      </c>
      <c r="J23" s="227" t="s">
        <v>362</v>
      </c>
      <c r="K23" s="337">
        <v>45</v>
      </c>
      <c r="L23" s="338" t="str">
        <f>IF(ISERROR(VLOOKUP(K23,[1]Eje_Pilar_Prop!$C$2:$E$104,2,FALSE))," ",VLOOKUP(K23,[1]Eje_Pilar_Prop!$C$2:$E$104,2,FALSE))</f>
        <v>Gobernanza e influencia local, regional e internacional</v>
      </c>
      <c r="M23" s="338" t="str">
        <f>IF(ISERROR(VLOOKUP(K23,[1]Eje_Pilar_Prop!$C$2:$E$104,3,FALSE))," ",VLOOKUP(K23,[1]Eje_Pilar_Prop!$C$2:$E$104,3,FALSE))</f>
        <v>Eje Transversal 4 Gobierno Legitimo, Fortalecimiento Local y Eficiencia</v>
      </c>
      <c r="N23" s="336">
        <v>1517</v>
      </c>
      <c r="O23" s="133">
        <v>55212820</v>
      </c>
      <c r="P23" s="225" t="s">
        <v>560</v>
      </c>
      <c r="Q23" s="228">
        <v>15400000</v>
      </c>
      <c r="R23" s="229">
        <v>0</v>
      </c>
      <c r="S23" s="230"/>
      <c r="T23" s="231">
        <v>1</v>
      </c>
      <c r="U23" s="228">
        <v>7700000</v>
      </c>
      <c r="V23" s="209">
        <f t="shared" si="0"/>
        <v>23100000</v>
      </c>
      <c r="W23" s="210">
        <v>23100000</v>
      </c>
      <c r="X23" s="211">
        <v>43850</v>
      </c>
      <c r="Y23" s="134">
        <v>43850</v>
      </c>
      <c r="Z23" s="134">
        <v>44031</v>
      </c>
      <c r="AA23" s="130">
        <v>120</v>
      </c>
      <c r="AB23" s="130">
        <v>60</v>
      </c>
      <c r="AC23" s="130">
        <v>1</v>
      </c>
      <c r="AD23" s="212"/>
      <c r="AE23" s="232"/>
      <c r="AF23" s="219"/>
      <c r="AG23" s="228"/>
      <c r="AH23" s="233"/>
      <c r="AI23" s="233"/>
      <c r="AJ23" s="233" t="s">
        <v>1327</v>
      </c>
      <c r="AK23" s="233"/>
      <c r="AL23" s="234">
        <f t="shared" si="1"/>
        <v>1</v>
      </c>
      <c r="AM23" s="249"/>
      <c r="AN23" s="250">
        <f>IF(SUMPRODUCT((A$14:A23=A23)*(B$14:B23=B23)*(D$14:D23=D23))&gt;1,0,1)</f>
        <v>1</v>
      </c>
      <c r="AO23" s="56" t="str">
        <f t="shared" si="2"/>
        <v>Contratos de prestación de servicios</v>
      </c>
      <c r="AP23" s="56" t="str">
        <f t="shared" si="3"/>
        <v>Contratación directa</v>
      </c>
      <c r="AQ23" s="56" t="str">
        <f>IF(ISBLANK(G23),1,IFERROR(VLOOKUP(G23,Tipo!$C$12:$C$27,1,FALSE),"NO"))</f>
        <v>Prestación de servicios profesionales y de apoyo a la gestión, o para la ejecución de trabajos artísticos que sólo puedan encomendarse a determinadas personas naturales;</v>
      </c>
      <c r="AR23" s="56" t="str">
        <f t="shared" si="4"/>
        <v>Inversión</v>
      </c>
      <c r="AS23" s="56">
        <f>IF(ISBLANK(K23),1,IFERROR(VLOOKUP(K23,Eje_Pilar_Prop!C7:C108,1,FALSE),"NO"))</f>
        <v>45</v>
      </c>
      <c r="AT23" s="56" t="str">
        <f t="shared" si="5"/>
        <v>SECOP II</v>
      </c>
      <c r="AU23" s="56">
        <f t="shared" si="8"/>
        <v>1</v>
      </c>
      <c r="AV23" s="56" t="str">
        <f t="shared" si="6"/>
        <v>Bogotá Mejor para Todos</v>
      </c>
    </row>
    <row r="24" spans="1:48" s="251" customFormat="1" ht="45" customHeight="1">
      <c r="A24" s="223">
        <v>4</v>
      </c>
      <c r="B24" s="224">
        <v>2020</v>
      </c>
      <c r="C24" s="130" t="s">
        <v>353</v>
      </c>
      <c r="D24" s="131" t="s">
        <v>994</v>
      </c>
      <c r="E24" s="132" t="s">
        <v>138</v>
      </c>
      <c r="F24" s="131" t="s">
        <v>34</v>
      </c>
      <c r="G24" s="206" t="s">
        <v>161</v>
      </c>
      <c r="H24" s="225" t="s">
        <v>623</v>
      </c>
      <c r="I24" s="226" t="s">
        <v>135</v>
      </c>
      <c r="J24" s="227" t="s">
        <v>362</v>
      </c>
      <c r="K24" s="337">
        <v>45</v>
      </c>
      <c r="L24" s="338" t="str">
        <f>IF(ISERROR(VLOOKUP(K24,[1]Eje_Pilar_Prop!$C$2:$E$104,2,FALSE))," ",VLOOKUP(K24,[1]Eje_Pilar_Prop!$C$2:$E$104,2,FALSE))</f>
        <v>Gobernanza e influencia local, regional e internacional</v>
      </c>
      <c r="M24" s="338" t="str">
        <f>IF(ISERROR(VLOOKUP(K24,[1]Eje_Pilar_Prop!$C$2:$E$104,3,FALSE))," ",VLOOKUP(K24,[1]Eje_Pilar_Prop!$C$2:$E$104,3,FALSE))</f>
        <v>Eje Transversal 4 Gobierno Legitimo, Fortalecimiento Local y Eficiencia</v>
      </c>
      <c r="N24" s="336">
        <v>1517</v>
      </c>
      <c r="O24" s="133">
        <v>1022967264</v>
      </c>
      <c r="P24" s="225" t="s">
        <v>547</v>
      </c>
      <c r="Q24" s="228">
        <v>26280000</v>
      </c>
      <c r="R24" s="235">
        <v>0</v>
      </c>
      <c r="S24" s="230"/>
      <c r="T24" s="231">
        <v>1</v>
      </c>
      <c r="U24" s="228">
        <v>13140000</v>
      </c>
      <c r="V24" s="209">
        <f t="shared" si="0"/>
        <v>39420000</v>
      </c>
      <c r="W24" s="210">
        <v>39420000</v>
      </c>
      <c r="X24" s="211">
        <v>43850</v>
      </c>
      <c r="Y24" s="134">
        <v>43850</v>
      </c>
      <c r="Z24" s="134">
        <v>44031</v>
      </c>
      <c r="AA24" s="130">
        <v>120</v>
      </c>
      <c r="AB24" s="130">
        <v>60</v>
      </c>
      <c r="AC24" s="130">
        <v>1</v>
      </c>
      <c r="AD24" s="212"/>
      <c r="AE24" s="232"/>
      <c r="AF24" s="219"/>
      <c r="AG24" s="228"/>
      <c r="AH24" s="233"/>
      <c r="AI24" s="233"/>
      <c r="AJ24" s="233" t="s">
        <v>1327</v>
      </c>
      <c r="AK24" s="233"/>
      <c r="AL24" s="234">
        <f t="shared" si="1"/>
        <v>1</v>
      </c>
      <c r="AM24" s="249"/>
      <c r="AN24" s="250">
        <f>IF(SUMPRODUCT((A$14:A24=A24)*(B$14:B24=B24)*(D$14:D24=D24))&gt;1,0,1)</f>
        <v>1</v>
      </c>
      <c r="AO24" s="56" t="str">
        <f t="shared" si="2"/>
        <v>Contratos de prestación de servicios</v>
      </c>
      <c r="AP24" s="56" t="str">
        <f t="shared" si="3"/>
        <v>Contratación directa</v>
      </c>
      <c r="AQ24" s="56" t="str">
        <f>IF(ISBLANK(G24),1,IFERROR(VLOOKUP(G24,Tipo!$C$12:$C$27,1,FALSE),"NO"))</f>
        <v>Prestación de servicios profesionales y de apoyo a la gestión, o para la ejecución de trabajos artísticos que sólo puedan encomendarse a determinadas personas naturales;</v>
      </c>
      <c r="AR24" s="56" t="str">
        <f t="shared" si="4"/>
        <v>Inversión</v>
      </c>
      <c r="AS24" s="56">
        <f>IF(ISBLANK(K24),1,IFERROR(VLOOKUP(K24,Eje_Pilar_Prop!C8:C109,1,FALSE),"NO"))</f>
        <v>45</v>
      </c>
      <c r="AT24" s="56" t="str">
        <f t="shared" si="5"/>
        <v>SECOP II</v>
      </c>
      <c r="AU24" s="56">
        <f>IF(OR(YEAR(X24)=2020,ISBLANK(X24)),1,"NO")</f>
        <v>1</v>
      </c>
      <c r="AV24" s="56" t="str">
        <f t="shared" si="6"/>
        <v>Bogotá Mejor para Todos</v>
      </c>
    </row>
    <row r="25" spans="1:48" s="251" customFormat="1" ht="45" customHeight="1">
      <c r="A25" s="223">
        <v>5</v>
      </c>
      <c r="B25" s="224">
        <v>2020</v>
      </c>
      <c r="C25" s="130" t="s">
        <v>353</v>
      </c>
      <c r="D25" s="131" t="s">
        <v>995</v>
      </c>
      <c r="E25" s="132" t="s">
        <v>138</v>
      </c>
      <c r="F25" s="131" t="s">
        <v>34</v>
      </c>
      <c r="G25" s="206" t="s">
        <v>161</v>
      </c>
      <c r="H25" s="225" t="s">
        <v>623</v>
      </c>
      <c r="I25" s="226" t="s">
        <v>135</v>
      </c>
      <c r="J25" s="227" t="s">
        <v>362</v>
      </c>
      <c r="K25" s="337">
        <v>45</v>
      </c>
      <c r="L25" s="338" t="str">
        <f>IF(ISERROR(VLOOKUP(K25,[1]Eje_Pilar_Prop!$C$2:$E$104,2,FALSE))," ",VLOOKUP(K25,[1]Eje_Pilar_Prop!$C$2:$E$104,2,FALSE))</f>
        <v>Gobernanza e influencia local, regional e internacional</v>
      </c>
      <c r="M25" s="338" t="str">
        <f>IF(ISERROR(VLOOKUP(K25,[1]Eje_Pilar_Prop!$C$2:$E$104,3,FALSE))," ",VLOOKUP(K25,[1]Eje_Pilar_Prop!$C$2:$E$104,3,FALSE))</f>
        <v>Eje Transversal 4 Gobierno Legitimo, Fortalecimiento Local y Eficiencia</v>
      </c>
      <c r="N25" s="336">
        <v>1517</v>
      </c>
      <c r="O25" s="133">
        <v>1071302968</v>
      </c>
      <c r="P25" s="225" t="s">
        <v>562</v>
      </c>
      <c r="Q25" s="228">
        <v>26280000</v>
      </c>
      <c r="R25" s="235">
        <v>0</v>
      </c>
      <c r="S25" s="230"/>
      <c r="T25" s="231">
        <v>1</v>
      </c>
      <c r="U25" s="228">
        <v>13140000</v>
      </c>
      <c r="V25" s="209">
        <f t="shared" si="0"/>
        <v>39420000</v>
      </c>
      <c r="W25" s="210">
        <v>39420000</v>
      </c>
      <c r="X25" s="211">
        <v>43850</v>
      </c>
      <c r="Y25" s="134">
        <v>43850</v>
      </c>
      <c r="Z25" s="134">
        <v>44031</v>
      </c>
      <c r="AA25" s="130">
        <v>120</v>
      </c>
      <c r="AB25" s="130">
        <v>60</v>
      </c>
      <c r="AC25" s="130">
        <v>1</v>
      </c>
      <c r="AD25" s="212"/>
      <c r="AE25" s="232"/>
      <c r="AF25" s="219"/>
      <c r="AG25" s="228"/>
      <c r="AH25" s="233"/>
      <c r="AI25" s="233"/>
      <c r="AJ25" s="233" t="s">
        <v>1327</v>
      </c>
      <c r="AK25" s="233"/>
      <c r="AL25" s="234">
        <f t="shared" si="1"/>
        <v>1</v>
      </c>
      <c r="AM25" s="249"/>
      <c r="AN25" s="250">
        <f>IF(SUMPRODUCT((A$14:A25=A25)*(B$14:B25=B25)*(D$14:D25=D25))&gt;1,0,1)</f>
        <v>1</v>
      </c>
      <c r="AO25" s="56"/>
      <c r="AP25" s="56" t="str">
        <f t="shared" si="3"/>
        <v>Contratación directa</v>
      </c>
      <c r="AQ25" s="56" t="str">
        <f>IF(ISBLANK(G25),1,IFERROR(VLOOKUP(G25,Tipo!$C$12:$C$27,1,FALSE),"NO"))</f>
        <v>Prestación de servicios profesionales y de apoyo a la gestión, o para la ejecución de trabajos artísticos que sólo puedan encomendarse a determinadas personas naturales;</v>
      </c>
      <c r="AR25" s="56" t="str">
        <f t="shared" si="4"/>
        <v>Inversión</v>
      </c>
      <c r="AS25" s="56">
        <f>IF(ISBLANK(K25),1,IFERROR(VLOOKUP(K25,Eje_Pilar_Prop!C9:C110,1,FALSE),"NO"))</f>
        <v>45</v>
      </c>
      <c r="AT25" s="56" t="str">
        <f t="shared" si="5"/>
        <v>SECOP II</v>
      </c>
      <c r="AU25" s="56">
        <f t="shared" ref="AU25:AU73" si="9">IF(OR(YEAR(X25)=2020,ISBLANK(X25)),1,"NO")</f>
        <v>1</v>
      </c>
      <c r="AV25" s="56" t="str">
        <f t="shared" si="6"/>
        <v>Bogotá Mejor para Todos</v>
      </c>
    </row>
    <row r="26" spans="1:48" s="251" customFormat="1" ht="45" customHeight="1">
      <c r="A26" s="223">
        <v>6</v>
      </c>
      <c r="B26" s="224">
        <v>2020</v>
      </c>
      <c r="C26" s="130" t="s">
        <v>353</v>
      </c>
      <c r="D26" s="131" t="s">
        <v>996</v>
      </c>
      <c r="E26" s="132" t="s">
        <v>138</v>
      </c>
      <c r="F26" s="131" t="s">
        <v>34</v>
      </c>
      <c r="G26" s="206" t="s">
        <v>161</v>
      </c>
      <c r="H26" s="225" t="s">
        <v>624</v>
      </c>
      <c r="I26" s="226" t="s">
        <v>135</v>
      </c>
      <c r="J26" s="227" t="s">
        <v>362</v>
      </c>
      <c r="K26" s="337">
        <v>45</v>
      </c>
      <c r="L26" s="338" t="str">
        <f>IF(ISERROR(VLOOKUP(K26,[1]Eje_Pilar_Prop!$C$2:$E$104,2,FALSE))," ",VLOOKUP(K26,[1]Eje_Pilar_Prop!$C$2:$E$104,2,FALSE))</f>
        <v>Gobernanza e influencia local, regional e internacional</v>
      </c>
      <c r="M26" s="338" t="str">
        <f>IF(ISERROR(VLOOKUP(K26,[1]Eje_Pilar_Prop!$C$2:$E$104,3,FALSE))," ",VLOOKUP(K26,[1]Eje_Pilar_Prop!$C$2:$E$104,3,FALSE))</f>
        <v>Eje Transversal 4 Gobierno Legitimo, Fortalecimiento Local y Eficiencia</v>
      </c>
      <c r="N26" s="336">
        <v>1517</v>
      </c>
      <c r="O26" s="133">
        <v>52108025</v>
      </c>
      <c r="P26" s="225" t="s">
        <v>555</v>
      </c>
      <c r="Q26" s="228">
        <v>26280000</v>
      </c>
      <c r="R26" s="235">
        <v>0</v>
      </c>
      <c r="S26" s="230"/>
      <c r="T26" s="231">
        <v>1</v>
      </c>
      <c r="U26" s="228">
        <v>13140000</v>
      </c>
      <c r="V26" s="209">
        <f t="shared" si="0"/>
        <v>39420000</v>
      </c>
      <c r="W26" s="210">
        <v>39420000</v>
      </c>
      <c r="X26" s="211">
        <v>43850</v>
      </c>
      <c r="Y26" s="134">
        <v>43850</v>
      </c>
      <c r="Z26" s="134">
        <v>44031</v>
      </c>
      <c r="AA26" s="130">
        <v>120</v>
      </c>
      <c r="AB26" s="130">
        <v>60</v>
      </c>
      <c r="AC26" s="130">
        <v>1</v>
      </c>
      <c r="AD26" s="212"/>
      <c r="AE26" s="232"/>
      <c r="AF26" s="219"/>
      <c r="AG26" s="228"/>
      <c r="AH26" s="233"/>
      <c r="AI26" s="233"/>
      <c r="AJ26" s="233" t="s">
        <v>1327</v>
      </c>
      <c r="AK26" s="233"/>
      <c r="AL26" s="234">
        <f t="shared" si="1"/>
        <v>1</v>
      </c>
      <c r="AM26" s="249"/>
      <c r="AN26" s="250">
        <f>IF(SUMPRODUCT((A$14:A26=A26)*(B$14:B26=B26)*(D$14:D26=D26))&gt;1,0,1)</f>
        <v>1</v>
      </c>
      <c r="AO26" s="56" t="str">
        <f t="shared" si="2"/>
        <v>Contratos de prestación de servicios</v>
      </c>
      <c r="AP26" s="56" t="str">
        <f t="shared" si="3"/>
        <v>Contratación directa</v>
      </c>
      <c r="AQ26" s="56" t="str">
        <f>IF(ISBLANK(G26),1,IFERROR(VLOOKUP(G26,Tipo!$C$12:$C$27,1,FALSE),"NO"))</f>
        <v>Prestación de servicios profesionales y de apoyo a la gestión, o para la ejecución de trabajos artísticos que sólo puedan encomendarse a determinadas personas naturales;</v>
      </c>
      <c r="AR26" s="56" t="str">
        <f t="shared" si="4"/>
        <v>Inversión</v>
      </c>
      <c r="AS26" s="56">
        <f>IF(ISBLANK(K26),1,IFERROR(VLOOKUP(K26,Eje_Pilar_Prop!C10:C111,1,FALSE),"NO"))</f>
        <v>45</v>
      </c>
      <c r="AT26" s="56" t="str">
        <f t="shared" si="5"/>
        <v>SECOP II</v>
      </c>
      <c r="AU26" s="56">
        <f t="shared" si="9"/>
        <v>1</v>
      </c>
      <c r="AV26" s="56" t="str">
        <f t="shared" si="6"/>
        <v>Bogotá Mejor para Todos</v>
      </c>
    </row>
    <row r="27" spans="1:48" s="251" customFormat="1" ht="45" customHeight="1">
      <c r="A27" s="223">
        <v>7</v>
      </c>
      <c r="B27" s="224">
        <v>2020</v>
      </c>
      <c r="C27" s="130" t="s">
        <v>353</v>
      </c>
      <c r="D27" s="131" t="s">
        <v>997</v>
      </c>
      <c r="E27" s="132" t="s">
        <v>138</v>
      </c>
      <c r="F27" s="131" t="s">
        <v>34</v>
      </c>
      <c r="G27" s="206" t="s">
        <v>161</v>
      </c>
      <c r="H27" s="225" t="s">
        <v>625</v>
      </c>
      <c r="I27" s="226" t="s">
        <v>135</v>
      </c>
      <c r="J27" s="227" t="s">
        <v>362</v>
      </c>
      <c r="K27" s="337">
        <v>45</v>
      </c>
      <c r="L27" s="338" t="str">
        <f>IF(ISERROR(VLOOKUP(K27,[1]Eje_Pilar_Prop!$C$2:$E$104,2,FALSE))," ",VLOOKUP(K27,[1]Eje_Pilar_Prop!$C$2:$E$104,2,FALSE))</f>
        <v>Gobernanza e influencia local, regional e internacional</v>
      </c>
      <c r="M27" s="338" t="str">
        <f>IF(ISERROR(VLOOKUP(K27,[1]Eje_Pilar_Prop!$C$2:$E$104,3,FALSE))," ",VLOOKUP(K27,[1]Eje_Pilar_Prop!$C$2:$E$104,3,FALSE))</f>
        <v>Eje Transversal 4 Gobierno Legitimo, Fortalecimiento Local y Eficiencia</v>
      </c>
      <c r="N27" s="336">
        <v>1517</v>
      </c>
      <c r="O27" s="133">
        <v>80120721</v>
      </c>
      <c r="P27" s="225" t="s">
        <v>552</v>
      </c>
      <c r="Q27" s="228">
        <v>26280000</v>
      </c>
      <c r="R27" s="235">
        <v>0</v>
      </c>
      <c r="S27" s="230"/>
      <c r="T27" s="231">
        <v>1</v>
      </c>
      <c r="U27" s="228">
        <v>13140000</v>
      </c>
      <c r="V27" s="209">
        <f t="shared" si="0"/>
        <v>39420000</v>
      </c>
      <c r="W27" s="210">
        <v>39420000</v>
      </c>
      <c r="X27" s="211">
        <v>43850</v>
      </c>
      <c r="Y27" s="134">
        <v>43850</v>
      </c>
      <c r="Z27" s="134">
        <v>44031</v>
      </c>
      <c r="AA27" s="130">
        <v>120</v>
      </c>
      <c r="AB27" s="130">
        <v>60</v>
      </c>
      <c r="AC27" s="130">
        <v>1</v>
      </c>
      <c r="AD27" s="212"/>
      <c r="AE27" s="232"/>
      <c r="AF27" s="219"/>
      <c r="AG27" s="228"/>
      <c r="AH27" s="233"/>
      <c r="AI27" s="233"/>
      <c r="AJ27" s="233" t="s">
        <v>1327</v>
      </c>
      <c r="AK27" s="233"/>
      <c r="AL27" s="234">
        <f t="shared" si="1"/>
        <v>1</v>
      </c>
      <c r="AM27" s="249"/>
      <c r="AN27" s="250">
        <f>IF(SUMPRODUCT((A$14:A27=A27)*(B$14:B27=B27)*(D$14:D27=D27))&gt;1,0,1)</f>
        <v>1</v>
      </c>
      <c r="AO27" s="56" t="str">
        <f t="shared" si="2"/>
        <v>Contratos de prestación de servicios</v>
      </c>
      <c r="AP27" s="56" t="str">
        <f t="shared" si="3"/>
        <v>Contratación directa</v>
      </c>
      <c r="AQ27" s="56" t="str">
        <f>IF(ISBLANK(G27),1,IFERROR(VLOOKUP(G27,Tipo!$C$12:$C$27,1,FALSE),"NO"))</f>
        <v>Prestación de servicios profesionales y de apoyo a la gestión, o para la ejecución de trabajos artísticos que sólo puedan encomendarse a determinadas personas naturales;</v>
      </c>
      <c r="AR27" s="56" t="str">
        <f t="shared" si="4"/>
        <v>Inversión</v>
      </c>
      <c r="AS27" s="56">
        <f>IF(ISBLANK(K27),1,IFERROR(VLOOKUP(K27,Eje_Pilar_Prop!C11:C112,1,FALSE),"NO"))</f>
        <v>45</v>
      </c>
      <c r="AT27" s="56" t="str">
        <f t="shared" si="5"/>
        <v>SECOP II</v>
      </c>
      <c r="AU27" s="56">
        <f t="shared" si="9"/>
        <v>1</v>
      </c>
      <c r="AV27" s="56" t="str">
        <f t="shared" si="6"/>
        <v>Bogotá Mejor para Todos</v>
      </c>
    </row>
    <row r="28" spans="1:48" s="251" customFormat="1" ht="45" customHeight="1">
      <c r="A28" s="223">
        <v>8</v>
      </c>
      <c r="B28" s="224">
        <v>2020</v>
      </c>
      <c r="C28" s="130" t="s">
        <v>353</v>
      </c>
      <c r="D28" s="131" t="s">
        <v>998</v>
      </c>
      <c r="E28" s="132" t="s">
        <v>138</v>
      </c>
      <c r="F28" s="131" t="s">
        <v>34</v>
      </c>
      <c r="G28" s="206" t="s">
        <v>161</v>
      </c>
      <c r="H28" s="225" t="s">
        <v>627</v>
      </c>
      <c r="I28" s="226" t="s">
        <v>135</v>
      </c>
      <c r="J28" s="227" t="s">
        <v>362</v>
      </c>
      <c r="K28" s="337">
        <v>45</v>
      </c>
      <c r="L28" s="338" t="str">
        <f>IF(ISERROR(VLOOKUP(K28,[1]Eje_Pilar_Prop!$C$2:$E$104,2,FALSE))," ",VLOOKUP(K28,[1]Eje_Pilar_Prop!$C$2:$E$104,2,FALSE))</f>
        <v>Gobernanza e influencia local, regional e internacional</v>
      </c>
      <c r="M28" s="338" t="str">
        <f>IF(ISERROR(VLOOKUP(K28,[1]Eje_Pilar_Prop!$C$2:$E$104,3,FALSE))," ",VLOOKUP(K28,[1]Eje_Pilar_Prop!$C$2:$E$104,3,FALSE))</f>
        <v>Eje Transversal 4 Gobierno Legitimo, Fortalecimiento Local y Eficiencia</v>
      </c>
      <c r="N28" s="336">
        <v>1517</v>
      </c>
      <c r="O28" s="133">
        <v>53038421</v>
      </c>
      <c r="P28" s="225" t="s">
        <v>554</v>
      </c>
      <c r="Q28" s="228">
        <v>26280000</v>
      </c>
      <c r="R28" s="235">
        <v>0</v>
      </c>
      <c r="S28" s="230"/>
      <c r="T28" s="231">
        <v>1</v>
      </c>
      <c r="U28" s="228">
        <v>13140000</v>
      </c>
      <c r="V28" s="209">
        <f t="shared" si="0"/>
        <v>39420000</v>
      </c>
      <c r="W28" s="210">
        <v>39420000</v>
      </c>
      <c r="X28" s="211">
        <v>43850</v>
      </c>
      <c r="Y28" s="134">
        <v>43850</v>
      </c>
      <c r="Z28" s="134">
        <v>44031</v>
      </c>
      <c r="AA28" s="130">
        <v>120</v>
      </c>
      <c r="AB28" s="130">
        <v>60</v>
      </c>
      <c r="AC28" s="130">
        <v>1</v>
      </c>
      <c r="AD28" s="212"/>
      <c r="AE28" s="232"/>
      <c r="AF28" s="219"/>
      <c r="AG28" s="228"/>
      <c r="AH28" s="233"/>
      <c r="AI28" s="233"/>
      <c r="AJ28" s="233" t="s">
        <v>1327</v>
      </c>
      <c r="AK28" s="233"/>
      <c r="AL28" s="234">
        <f t="shared" si="1"/>
        <v>1</v>
      </c>
      <c r="AM28" s="249"/>
      <c r="AN28" s="250">
        <f>IF(SUMPRODUCT((A$14:A28=A28)*(B$14:B28=B28)*(D$14:D28=D28))&gt;1,0,1)</f>
        <v>1</v>
      </c>
      <c r="AO28" s="56" t="str">
        <f t="shared" si="2"/>
        <v>Contratos de prestación de servicios</v>
      </c>
      <c r="AP28" s="56" t="str">
        <f t="shared" si="3"/>
        <v>Contratación directa</v>
      </c>
      <c r="AQ28" s="56" t="str">
        <f>IF(ISBLANK(G28),1,IFERROR(VLOOKUP(G28,Tipo!$C$12:$C$27,1,FALSE),"NO"))</f>
        <v>Prestación de servicios profesionales y de apoyo a la gestión, o para la ejecución de trabajos artísticos que sólo puedan encomendarse a determinadas personas naturales;</v>
      </c>
      <c r="AR28" s="56" t="str">
        <f t="shared" si="4"/>
        <v>Inversión</v>
      </c>
      <c r="AS28" s="56">
        <f>IF(ISBLANK(K28),1,IFERROR(VLOOKUP(K28,Eje_Pilar_Prop!C12:C113,1,FALSE),"NO"))</f>
        <v>45</v>
      </c>
      <c r="AT28" s="56" t="str">
        <f t="shared" si="5"/>
        <v>SECOP II</v>
      </c>
      <c r="AU28" s="56">
        <f t="shared" si="9"/>
        <v>1</v>
      </c>
      <c r="AV28" s="56" t="str">
        <f t="shared" si="6"/>
        <v>Bogotá Mejor para Todos</v>
      </c>
    </row>
    <row r="29" spans="1:48" s="251" customFormat="1" ht="45" customHeight="1">
      <c r="A29" s="223">
        <v>9</v>
      </c>
      <c r="B29" s="224">
        <v>2020</v>
      </c>
      <c r="C29" s="130" t="s">
        <v>353</v>
      </c>
      <c r="D29" s="131" t="s">
        <v>999</v>
      </c>
      <c r="E29" s="132" t="s">
        <v>138</v>
      </c>
      <c r="F29" s="131" t="s">
        <v>34</v>
      </c>
      <c r="G29" s="206" t="s">
        <v>161</v>
      </c>
      <c r="H29" s="225" t="s">
        <v>625</v>
      </c>
      <c r="I29" s="226" t="s">
        <v>135</v>
      </c>
      <c r="J29" s="227" t="s">
        <v>362</v>
      </c>
      <c r="K29" s="337">
        <v>45</v>
      </c>
      <c r="L29" s="338" t="str">
        <f>IF(ISERROR(VLOOKUP(K29,[1]Eje_Pilar_Prop!$C$2:$E$104,2,FALSE))," ",VLOOKUP(K29,[1]Eje_Pilar_Prop!$C$2:$E$104,2,FALSE))</f>
        <v>Gobernanza e influencia local, regional e internacional</v>
      </c>
      <c r="M29" s="338" t="str">
        <f>IF(ISERROR(VLOOKUP(K29,[1]Eje_Pilar_Prop!$C$2:$E$104,3,FALSE))," ",VLOOKUP(K29,[1]Eje_Pilar_Prop!$C$2:$E$104,3,FALSE))</f>
        <v>Eje Transversal 4 Gobierno Legitimo, Fortalecimiento Local y Eficiencia</v>
      </c>
      <c r="N29" s="336">
        <v>1517</v>
      </c>
      <c r="O29" s="133">
        <v>1032426008</v>
      </c>
      <c r="P29" s="225" t="s">
        <v>553</v>
      </c>
      <c r="Q29" s="228">
        <v>26280000</v>
      </c>
      <c r="R29" s="235">
        <v>0</v>
      </c>
      <c r="S29" s="230"/>
      <c r="T29" s="231">
        <v>1</v>
      </c>
      <c r="U29" s="228">
        <v>13140000</v>
      </c>
      <c r="V29" s="209">
        <f t="shared" si="0"/>
        <v>39420000</v>
      </c>
      <c r="W29" s="210">
        <v>39420000</v>
      </c>
      <c r="X29" s="211">
        <v>43850</v>
      </c>
      <c r="Y29" s="134">
        <v>43850</v>
      </c>
      <c r="Z29" s="134">
        <v>44031</v>
      </c>
      <c r="AA29" s="130">
        <v>120</v>
      </c>
      <c r="AB29" s="130">
        <v>60</v>
      </c>
      <c r="AC29" s="130">
        <v>1</v>
      </c>
      <c r="AD29" s="212"/>
      <c r="AE29" s="232"/>
      <c r="AF29" s="219"/>
      <c r="AG29" s="228"/>
      <c r="AH29" s="233"/>
      <c r="AI29" s="233"/>
      <c r="AJ29" s="233" t="s">
        <v>1327</v>
      </c>
      <c r="AK29" s="233"/>
      <c r="AL29" s="234">
        <f t="shared" si="1"/>
        <v>1</v>
      </c>
      <c r="AM29" s="249"/>
      <c r="AN29" s="250">
        <f>IF(SUMPRODUCT((A$14:A29=A29)*(B$14:B29=B29)*(D$14:D29=D29))&gt;1,0,1)</f>
        <v>1</v>
      </c>
      <c r="AO29" s="56" t="str">
        <f t="shared" si="2"/>
        <v>Contratos de prestación de servicios</v>
      </c>
      <c r="AP29" s="56" t="str">
        <f t="shared" si="3"/>
        <v>Contratación directa</v>
      </c>
      <c r="AQ29" s="56" t="str">
        <f>IF(ISBLANK(G29),1,IFERROR(VLOOKUP(G29,Tipo!$C$12:$C$27,1,FALSE),"NO"))</f>
        <v>Prestación de servicios profesionales y de apoyo a la gestión, o para la ejecución de trabajos artísticos que sólo puedan encomendarse a determinadas personas naturales;</v>
      </c>
      <c r="AR29" s="56" t="str">
        <f t="shared" si="4"/>
        <v>Inversión</v>
      </c>
      <c r="AS29" s="56">
        <f>IF(ISBLANK(K29),1,IFERROR(VLOOKUP(K29,Eje_Pilar_Prop!C13:C114,1,FALSE),"NO"))</f>
        <v>45</v>
      </c>
      <c r="AT29" s="56" t="str">
        <f t="shared" si="5"/>
        <v>SECOP II</v>
      </c>
      <c r="AU29" s="56">
        <f t="shared" si="9"/>
        <v>1</v>
      </c>
      <c r="AV29" s="56" t="str">
        <f t="shared" si="6"/>
        <v>Bogotá Mejor para Todos</v>
      </c>
    </row>
    <row r="30" spans="1:48" s="251" customFormat="1" ht="45" customHeight="1">
      <c r="A30" s="233">
        <v>10</v>
      </c>
      <c r="B30" s="218">
        <v>2020</v>
      </c>
      <c r="C30" s="130" t="s">
        <v>353</v>
      </c>
      <c r="D30" s="131" t="s">
        <v>1000</v>
      </c>
      <c r="E30" s="132" t="s">
        <v>138</v>
      </c>
      <c r="F30" s="131" t="s">
        <v>34</v>
      </c>
      <c r="G30" s="206" t="s">
        <v>161</v>
      </c>
      <c r="H30" s="225" t="s">
        <v>623</v>
      </c>
      <c r="I30" s="226" t="s">
        <v>135</v>
      </c>
      <c r="J30" s="227" t="s">
        <v>362</v>
      </c>
      <c r="K30" s="337">
        <v>45</v>
      </c>
      <c r="L30" s="338" t="str">
        <f>IF(ISERROR(VLOOKUP(K30,[1]Eje_Pilar_Prop!$C$2:$E$104,2,FALSE))," ",VLOOKUP(K30,[1]Eje_Pilar_Prop!$C$2:$E$104,2,FALSE))</f>
        <v>Gobernanza e influencia local, regional e internacional</v>
      </c>
      <c r="M30" s="338" t="str">
        <f>IF(ISERROR(VLOOKUP(K30,[1]Eje_Pilar_Prop!$C$2:$E$104,3,FALSE))," ",VLOOKUP(K30,[1]Eje_Pilar_Prop!$C$2:$E$104,3,FALSE))</f>
        <v>Eje Transversal 4 Gobierno Legitimo, Fortalecimiento Local y Eficiencia</v>
      </c>
      <c r="N30" s="336">
        <v>1517</v>
      </c>
      <c r="O30" s="133">
        <v>4240028</v>
      </c>
      <c r="P30" s="225" t="s">
        <v>818</v>
      </c>
      <c r="Q30" s="228">
        <v>26280000</v>
      </c>
      <c r="R30" s="235">
        <v>0</v>
      </c>
      <c r="S30" s="230"/>
      <c r="T30" s="231"/>
      <c r="U30" s="228"/>
      <c r="V30" s="209">
        <f t="shared" si="0"/>
        <v>26280000</v>
      </c>
      <c r="W30" s="210">
        <v>26280000</v>
      </c>
      <c r="X30" s="211">
        <v>43850</v>
      </c>
      <c r="Y30" s="134">
        <v>43853</v>
      </c>
      <c r="Z30" s="134">
        <v>43973</v>
      </c>
      <c r="AA30" s="130">
        <v>120</v>
      </c>
      <c r="AB30" s="134"/>
      <c r="AC30" s="134"/>
      <c r="AD30" s="212"/>
      <c r="AE30" s="232"/>
      <c r="AF30" s="219"/>
      <c r="AG30" s="228"/>
      <c r="AH30" s="233"/>
      <c r="AI30" s="233"/>
      <c r="AJ30" s="233" t="s">
        <v>1327</v>
      </c>
      <c r="AK30" s="233"/>
      <c r="AL30" s="234">
        <f t="shared" si="1"/>
        <v>1</v>
      </c>
      <c r="AM30" s="249"/>
      <c r="AN30" s="250">
        <f>IF(SUMPRODUCT((A$14:A30=A30)*(B$14:B30=B30)*(D$14:D30=D30))&gt;1,0,1)</f>
        <v>1</v>
      </c>
      <c r="AO30" s="56" t="str">
        <f t="shared" si="2"/>
        <v>Contratos de prestación de servicios</v>
      </c>
      <c r="AP30" s="56" t="str">
        <f t="shared" si="3"/>
        <v>Contratación directa</v>
      </c>
      <c r="AQ30" s="56" t="str">
        <f>IF(ISBLANK(G30),1,IFERROR(VLOOKUP(G30,Tipo!$C$12:$C$27,1,FALSE),"NO"))</f>
        <v>Prestación de servicios profesionales y de apoyo a la gestión, o para la ejecución de trabajos artísticos que sólo puedan encomendarse a determinadas personas naturales;</v>
      </c>
      <c r="AR30" s="56" t="str">
        <f t="shared" si="4"/>
        <v>Inversión</v>
      </c>
      <c r="AS30" s="56">
        <f>IF(ISBLANK(K30),1,IFERROR(VLOOKUP(K30,Eje_Pilar_Prop!C14:C115,1,FALSE),"NO"))</f>
        <v>45</v>
      </c>
      <c r="AT30" s="56" t="str">
        <f t="shared" si="5"/>
        <v>SECOP II</v>
      </c>
      <c r="AU30" s="56">
        <f t="shared" si="9"/>
        <v>1</v>
      </c>
      <c r="AV30" s="56" t="str">
        <f t="shared" si="6"/>
        <v>Bogotá Mejor para Todos</v>
      </c>
    </row>
    <row r="31" spans="1:48" s="251" customFormat="1" ht="45" customHeight="1">
      <c r="A31" s="233">
        <v>11</v>
      </c>
      <c r="B31" s="218">
        <v>2020</v>
      </c>
      <c r="C31" s="130" t="s">
        <v>353</v>
      </c>
      <c r="D31" s="131" t="s">
        <v>1001</v>
      </c>
      <c r="E31" s="132" t="s">
        <v>138</v>
      </c>
      <c r="F31" s="131" t="s">
        <v>34</v>
      </c>
      <c r="G31" s="206" t="s">
        <v>161</v>
      </c>
      <c r="H31" s="225" t="s">
        <v>625</v>
      </c>
      <c r="I31" s="226" t="s">
        <v>135</v>
      </c>
      <c r="J31" s="227" t="s">
        <v>362</v>
      </c>
      <c r="K31" s="337">
        <v>45</v>
      </c>
      <c r="L31" s="338" t="str">
        <f>IF(ISERROR(VLOOKUP(K31,[1]Eje_Pilar_Prop!$C$2:$E$104,2,FALSE))," ",VLOOKUP(K31,[1]Eje_Pilar_Prop!$C$2:$E$104,2,FALSE))</f>
        <v>Gobernanza e influencia local, regional e internacional</v>
      </c>
      <c r="M31" s="338" t="str">
        <f>IF(ISERROR(VLOOKUP(K31,[1]Eje_Pilar_Prop!$C$2:$E$104,3,FALSE))," ",VLOOKUP(K31,[1]Eje_Pilar_Prop!$C$2:$E$104,3,FALSE))</f>
        <v>Eje Transversal 4 Gobierno Legitimo, Fortalecimiento Local y Eficiencia</v>
      </c>
      <c r="N31" s="336">
        <v>1517</v>
      </c>
      <c r="O31" s="133">
        <v>52243406</v>
      </c>
      <c r="P31" s="225" t="s">
        <v>550</v>
      </c>
      <c r="Q31" s="228">
        <v>26280000</v>
      </c>
      <c r="R31" s="235">
        <v>0</v>
      </c>
      <c r="S31" s="230"/>
      <c r="T31" s="231">
        <v>1</v>
      </c>
      <c r="U31" s="228">
        <v>13140000</v>
      </c>
      <c r="V31" s="209">
        <f t="shared" si="0"/>
        <v>39420000</v>
      </c>
      <c r="W31" s="210">
        <v>39420000</v>
      </c>
      <c r="X31" s="211">
        <v>43850</v>
      </c>
      <c r="Y31" s="134">
        <v>43850</v>
      </c>
      <c r="Z31" s="134">
        <v>44031</v>
      </c>
      <c r="AA31" s="130">
        <v>120</v>
      </c>
      <c r="AB31" s="130">
        <v>60</v>
      </c>
      <c r="AC31" s="130">
        <v>1</v>
      </c>
      <c r="AD31" s="212"/>
      <c r="AE31" s="232"/>
      <c r="AF31" s="219"/>
      <c r="AG31" s="228"/>
      <c r="AH31" s="233"/>
      <c r="AI31" s="233"/>
      <c r="AJ31" s="233" t="s">
        <v>1327</v>
      </c>
      <c r="AK31" s="233"/>
      <c r="AL31" s="234">
        <f t="shared" si="1"/>
        <v>1</v>
      </c>
      <c r="AM31" s="249"/>
      <c r="AN31" s="250">
        <f>IF(SUMPRODUCT((A$14:A31=A31)*(B$14:B31=B31)*(D$14:D31=D31))&gt;1,0,1)</f>
        <v>1</v>
      </c>
      <c r="AO31" s="56" t="str">
        <f t="shared" si="2"/>
        <v>Contratos de prestación de servicios</v>
      </c>
      <c r="AP31" s="56" t="str">
        <f t="shared" si="3"/>
        <v>Contratación directa</v>
      </c>
      <c r="AQ31" s="56" t="str">
        <f>IF(ISBLANK(G31),1,IFERROR(VLOOKUP(G31,Tipo!$C$12:$C$27,1,FALSE),"NO"))</f>
        <v>Prestación de servicios profesionales y de apoyo a la gestión, o para la ejecución de trabajos artísticos que sólo puedan encomendarse a determinadas personas naturales;</v>
      </c>
      <c r="AR31" s="56" t="str">
        <f t="shared" si="4"/>
        <v>Inversión</v>
      </c>
      <c r="AS31" s="56">
        <f>IF(ISBLANK(K31),1,IFERROR(VLOOKUP(K31,Eje_Pilar_Prop!C15:C116,1,FALSE),"NO"))</f>
        <v>45</v>
      </c>
      <c r="AT31" s="56" t="str">
        <f t="shared" si="5"/>
        <v>SECOP II</v>
      </c>
      <c r="AU31" s="56">
        <f t="shared" si="9"/>
        <v>1</v>
      </c>
      <c r="AV31" s="56" t="str">
        <f t="shared" si="6"/>
        <v>Bogotá Mejor para Todos</v>
      </c>
    </row>
    <row r="32" spans="1:48" s="251" customFormat="1" ht="45" customHeight="1">
      <c r="A32" s="233">
        <v>12</v>
      </c>
      <c r="B32" s="218">
        <v>2020</v>
      </c>
      <c r="C32" s="130" t="s">
        <v>353</v>
      </c>
      <c r="D32" s="131" t="s">
        <v>1002</v>
      </c>
      <c r="E32" s="132" t="s">
        <v>138</v>
      </c>
      <c r="F32" s="131" t="s">
        <v>34</v>
      </c>
      <c r="G32" s="206" t="s">
        <v>161</v>
      </c>
      <c r="H32" s="225" t="s">
        <v>629</v>
      </c>
      <c r="I32" s="226" t="s">
        <v>135</v>
      </c>
      <c r="J32" s="227" t="s">
        <v>362</v>
      </c>
      <c r="K32" s="337">
        <v>45</v>
      </c>
      <c r="L32" s="338" t="str">
        <f>IF(ISERROR(VLOOKUP(K32,[1]Eje_Pilar_Prop!$C$2:$E$104,2,FALSE))," ",VLOOKUP(K32,[1]Eje_Pilar_Prop!$C$2:$E$104,2,FALSE))</f>
        <v>Gobernanza e influencia local, regional e internacional</v>
      </c>
      <c r="M32" s="338" t="str">
        <f>IF(ISERROR(VLOOKUP(K32,[1]Eje_Pilar_Prop!$C$2:$E$104,3,FALSE))," ",VLOOKUP(K32,[1]Eje_Pilar_Prop!$C$2:$E$104,3,FALSE))</f>
        <v>Eje Transversal 4 Gobierno Legitimo, Fortalecimiento Local y Eficiencia</v>
      </c>
      <c r="N32" s="336">
        <v>1517</v>
      </c>
      <c r="O32" s="133">
        <v>79428468</v>
      </c>
      <c r="P32" s="225" t="s">
        <v>494</v>
      </c>
      <c r="Q32" s="228">
        <v>9600000</v>
      </c>
      <c r="R32" s="235">
        <v>0</v>
      </c>
      <c r="S32" s="230"/>
      <c r="T32" s="231"/>
      <c r="U32" s="228"/>
      <c r="V32" s="209">
        <f t="shared" si="0"/>
        <v>9600000</v>
      </c>
      <c r="W32" s="210">
        <v>9600000</v>
      </c>
      <c r="X32" s="134">
        <v>43857</v>
      </c>
      <c r="Y32" s="134">
        <v>43857</v>
      </c>
      <c r="Z32" s="134">
        <v>43977</v>
      </c>
      <c r="AA32" s="130">
        <v>120</v>
      </c>
      <c r="AB32" s="134"/>
      <c r="AC32" s="134"/>
      <c r="AD32" s="212"/>
      <c r="AE32" s="232"/>
      <c r="AF32" s="219"/>
      <c r="AG32" s="228"/>
      <c r="AH32" s="233"/>
      <c r="AI32" s="233"/>
      <c r="AJ32" s="233" t="s">
        <v>1327</v>
      </c>
      <c r="AK32" s="233"/>
      <c r="AL32" s="234">
        <f t="shared" si="1"/>
        <v>1</v>
      </c>
      <c r="AM32" s="249"/>
      <c r="AN32" s="250">
        <f>IF(SUMPRODUCT((A$14:A32=A32)*(B$14:B32=B32)*(D$14:D32=D32))&gt;1,0,1)</f>
        <v>1</v>
      </c>
      <c r="AO32" s="56" t="str">
        <f t="shared" si="2"/>
        <v>Contratos de prestación de servicios</v>
      </c>
      <c r="AP32" s="56" t="str">
        <f t="shared" si="3"/>
        <v>Contratación directa</v>
      </c>
      <c r="AQ32" s="56" t="str">
        <f>IF(ISBLANK(G32),1,IFERROR(VLOOKUP(G32,Tipo!$C$12:$C$27,1,FALSE),"NO"))</f>
        <v>Prestación de servicios profesionales y de apoyo a la gestión, o para la ejecución de trabajos artísticos que sólo puedan encomendarse a determinadas personas naturales;</v>
      </c>
      <c r="AR32" s="56" t="str">
        <f t="shared" si="4"/>
        <v>Inversión</v>
      </c>
      <c r="AS32" s="56">
        <f>IF(ISBLANK(K32),1,IFERROR(VLOOKUP(K32,Eje_Pilar_Prop!C16:C117,1,FALSE),"NO"))</f>
        <v>45</v>
      </c>
      <c r="AT32" s="56" t="str">
        <f t="shared" si="5"/>
        <v>SECOP II</v>
      </c>
      <c r="AU32" s="56"/>
      <c r="AV32" s="56" t="str">
        <f t="shared" si="6"/>
        <v>Bogotá Mejor para Todos</v>
      </c>
    </row>
    <row r="33" spans="1:48" s="251" customFormat="1" ht="45" customHeight="1">
      <c r="A33" s="233">
        <v>13</v>
      </c>
      <c r="B33" s="218">
        <v>2020</v>
      </c>
      <c r="C33" s="130" t="s">
        <v>353</v>
      </c>
      <c r="D33" s="131" t="s">
        <v>1003</v>
      </c>
      <c r="E33" s="132" t="s">
        <v>138</v>
      </c>
      <c r="F33" s="131" t="s">
        <v>34</v>
      </c>
      <c r="G33" s="206" t="s">
        <v>161</v>
      </c>
      <c r="H33" s="225" t="s">
        <v>631</v>
      </c>
      <c r="I33" s="226" t="s">
        <v>135</v>
      </c>
      <c r="J33" s="227" t="s">
        <v>362</v>
      </c>
      <c r="K33" s="337">
        <v>45</v>
      </c>
      <c r="L33" s="338" t="str">
        <f>IF(ISERROR(VLOOKUP(K33,[1]Eje_Pilar_Prop!$C$2:$E$104,2,FALSE))," ",VLOOKUP(K33,[1]Eje_Pilar_Prop!$C$2:$E$104,2,FALSE))</f>
        <v>Gobernanza e influencia local, regional e internacional</v>
      </c>
      <c r="M33" s="338" t="str">
        <f>IF(ISERROR(VLOOKUP(K33,[1]Eje_Pilar_Prop!$C$2:$E$104,3,FALSE))," ",VLOOKUP(K33,[1]Eje_Pilar_Prop!$C$2:$E$104,3,FALSE))</f>
        <v>Eje Transversal 4 Gobierno Legitimo, Fortalecimiento Local y Eficiencia</v>
      </c>
      <c r="N33" s="336">
        <v>1517</v>
      </c>
      <c r="O33" s="133">
        <v>79106066</v>
      </c>
      <c r="P33" s="225" t="s">
        <v>559</v>
      </c>
      <c r="Q33" s="228">
        <v>9600000</v>
      </c>
      <c r="R33" s="235">
        <v>0</v>
      </c>
      <c r="S33" s="230"/>
      <c r="T33" s="231">
        <v>1</v>
      </c>
      <c r="U33" s="228">
        <v>4800000</v>
      </c>
      <c r="V33" s="209">
        <f t="shared" si="0"/>
        <v>14400000</v>
      </c>
      <c r="W33" s="210">
        <v>14400000</v>
      </c>
      <c r="X33" s="211">
        <v>43850</v>
      </c>
      <c r="Y33" s="134">
        <v>43850</v>
      </c>
      <c r="Z33" s="134">
        <v>44031</v>
      </c>
      <c r="AA33" s="130">
        <v>120</v>
      </c>
      <c r="AB33" s="130">
        <v>60</v>
      </c>
      <c r="AC33" s="130">
        <v>1</v>
      </c>
      <c r="AD33" s="212"/>
      <c r="AE33" s="232"/>
      <c r="AF33" s="219"/>
      <c r="AG33" s="228"/>
      <c r="AH33" s="233"/>
      <c r="AI33" s="233"/>
      <c r="AJ33" s="233" t="s">
        <v>1327</v>
      </c>
      <c r="AK33" s="233"/>
      <c r="AL33" s="234">
        <f t="shared" si="1"/>
        <v>1</v>
      </c>
      <c r="AM33" s="249"/>
      <c r="AN33" s="250">
        <f>IF(SUMPRODUCT((A$14:A33=A33)*(B$14:B33=B33)*(D$14:D33=D33))&gt;1,0,1)</f>
        <v>1</v>
      </c>
      <c r="AO33" s="56" t="str">
        <f t="shared" si="2"/>
        <v>Contratos de prestación de servicios</v>
      </c>
      <c r="AP33" s="56" t="str">
        <f t="shared" si="3"/>
        <v>Contratación directa</v>
      </c>
      <c r="AQ33" s="56" t="str">
        <f>IF(ISBLANK(G33),1,IFERROR(VLOOKUP(G33,Tipo!$C$12:$C$27,1,FALSE),"NO"))</f>
        <v>Prestación de servicios profesionales y de apoyo a la gestión, o para la ejecución de trabajos artísticos que sólo puedan encomendarse a determinadas personas naturales;</v>
      </c>
      <c r="AR33" s="56" t="str">
        <f t="shared" si="4"/>
        <v>Inversión</v>
      </c>
      <c r="AS33" s="56">
        <f>IF(ISBLANK(K33),1,IFERROR(VLOOKUP(K33,Eje_Pilar_Prop!C17:C118,1,FALSE),"NO"))</f>
        <v>45</v>
      </c>
      <c r="AT33" s="56" t="str">
        <f t="shared" si="5"/>
        <v>SECOP II</v>
      </c>
      <c r="AU33" s="56">
        <f t="shared" si="9"/>
        <v>1</v>
      </c>
      <c r="AV33" s="56" t="str">
        <f t="shared" si="6"/>
        <v>Bogotá Mejor para Todos</v>
      </c>
    </row>
    <row r="34" spans="1:48" s="251" customFormat="1" ht="45" customHeight="1">
      <c r="A34" s="233">
        <v>14</v>
      </c>
      <c r="B34" s="218">
        <v>2020</v>
      </c>
      <c r="C34" s="130" t="s">
        <v>353</v>
      </c>
      <c r="D34" s="131" t="s">
        <v>1004</v>
      </c>
      <c r="E34" s="132" t="s">
        <v>138</v>
      </c>
      <c r="F34" s="131" t="s">
        <v>34</v>
      </c>
      <c r="G34" s="206" t="s">
        <v>161</v>
      </c>
      <c r="H34" s="225" t="s">
        <v>632</v>
      </c>
      <c r="I34" s="226" t="s">
        <v>135</v>
      </c>
      <c r="J34" s="227" t="s">
        <v>362</v>
      </c>
      <c r="K34" s="337">
        <v>45</v>
      </c>
      <c r="L34" s="338" t="str">
        <f>IF(ISERROR(VLOOKUP(K34,[1]Eje_Pilar_Prop!$C$2:$E$104,2,FALSE))," ",VLOOKUP(K34,[1]Eje_Pilar_Prop!$C$2:$E$104,2,FALSE))</f>
        <v>Gobernanza e influencia local, regional e internacional</v>
      </c>
      <c r="M34" s="338" t="str">
        <f>IF(ISERROR(VLOOKUP(K34,[1]Eje_Pilar_Prop!$C$2:$E$104,3,FALSE))," ",VLOOKUP(K34,[1]Eje_Pilar_Prop!$C$2:$E$104,3,FALSE))</f>
        <v>Eje Transversal 4 Gobierno Legitimo, Fortalecimiento Local y Eficiencia</v>
      </c>
      <c r="N34" s="336">
        <v>1517</v>
      </c>
      <c r="O34" s="133">
        <v>80049560</v>
      </c>
      <c r="P34" s="225" t="s">
        <v>507</v>
      </c>
      <c r="Q34" s="228">
        <v>9600000</v>
      </c>
      <c r="R34" s="235">
        <v>0</v>
      </c>
      <c r="S34" s="230"/>
      <c r="T34" s="231"/>
      <c r="U34" s="228"/>
      <c r="V34" s="209">
        <f t="shared" si="0"/>
        <v>9600000</v>
      </c>
      <c r="W34" s="210">
        <v>9600000</v>
      </c>
      <c r="X34" s="211">
        <v>43850</v>
      </c>
      <c r="Y34" s="134">
        <v>43850</v>
      </c>
      <c r="Z34" s="134">
        <v>43970</v>
      </c>
      <c r="AA34" s="130">
        <v>120</v>
      </c>
      <c r="AB34" s="134"/>
      <c r="AC34" s="134"/>
      <c r="AD34" s="212"/>
      <c r="AE34" s="232"/>
      <c r="AF34" s="219"/>
      <c r="AG34" s="228"/>
      <c r="AH34" s="233"/>
      <c r="AI34" s="233"/>
      <c r="AJ34" s="233" t="s">
        <v>1327</v>
      </c>
      <c r="AK34" s="233"/>
      <c r="AL34" s="234">
        <f t="shared" si="1"/>
        <v>1</v>
      </c>
      <c r="AM34" s="249"/>
      <c r="AN34" s="250">
        <f>IF(SUMPRODUCT((A$14:A34=A34)*(B$14:B34=B34)*(D$14:D34=D34))&gt;1,0,1)</f>
        <v>1</v>
      </c>
      <c r="AO34" s="56" t="str">
        <f t="shared" si="2"/>
        <v>Contratos de prestación de servicios</v>
      </c>
      <c r="AP34" s="56" t="str">
        <f t="shared" si="3"/>
        <v>Contratación directa</v>
      </c>
      <c r="AQ34" s="56" t="str">
        <f>IF(ISBLANK(G34),1,IFERROR(VLOOKUP(G34,Tipo!$C$12:$C$27,1,FALSE),"NO"))</f>
        <v>Prestación de servicios profesionales y de apoyo a la gestión, o para la ejecución de trabajos artísticos que sólo puedan encomendarse a determinadas personas naturales;</v>
      </c>
      <c r="AR34" s="56" t="str">
        <f t="shared" si="4"/>
        <v>Inversión</v>
      </c>
      <c r="AS34" s="56">
        <f>IF(ISBLANK(K34),1,IFERROR(VLOOKUP(K34,Eje_Pilar_Prop!C18:C119,1,FALSE),"NO"))</f>
        <v>45</v>
      </c>
      <c r="AT34" s="56" t="str">
        <f t="shared" si="5"/>
        <v>SECOP II</v>
      </c>
      <c r="AU34" s="56">
        <f t="shared" si="9"/>
        <v>1</v>
      </c>
      <c r="AV34" s="56" t="str">
        <f t="shared" si="6"/>
        <v>Bogotá Mejor para Todos</v>
      </c>
    </row>
    <row r="35" spans="1:48" s="251" customFormat="1" ht="45" customHeight="1">
      <c r="A35" s="233">
        <v>15</v>
      </c>
      <c r="B35" s="218">
        <v>2020</v>
      </c>
      <c r="C35" s="130" t="s">
        <v>353</v>
      </c>
      <c r="D35" s="131" t="s">
        <v>1005</v>
      </c>
      <c r="E35" s="132" t="s">
        <v>138</v>
      </c>
      <c r="F35" s="131" t="s">
        <v>34</v>
      </c>
      <c r="G35" s="206" t="s">
        <v>161</v>
      </c>
      <c r="H35" s="225" t="s">
        <v>632</v>
      </c>
      <c r="I35" s="226" t="s">
        <v>135</v>
      </c>
      <c r="J35" s="227" t="s">
        <v>362</v>
      </c>
      <c r="K35" s="337">
        <v>45</v>
      </c>
      <c r="L35" s="338" t="str">
        <f>IF(ISERROR(VLOOKUP(K35,[1]Eje_Pilar_Prop!$C$2:$E$104,2,FALSE))," ",VLOOKUP(K35,[1]Eje_Pilar_Prop!$C$2:$E$104,2,FALSE))</f>
        <v>Gobernanza e influencia local, regional e internacional</v>
      </c>
      <c r="M35" s="338" t="str">
        <f>IF(ISERROR(VLOOKUP(K35,[1]Eje_Pilar_Prop!$C$2:$E$104,3,FALSE))," ",VLOOKUP(K35,[1]Eje_Pilar_Prop!$C$2:$E$104,3,FALSE))</f>
        <v>Eje Transversal 4 Gobierno Legitimo, Fortalecimiento Local y Eficiencia</v>
      </c>
      <c r="N35" s="336">
        <v>1517</v>
      </c>
      <c r="O35" s="133">
        <v>1033750473</v>
      </c>
      <c r="P35" s="225" t="s">
        <v>821</v>
      </c>
      <c r="Q35" s="228">
        <v>9600000</v>
      </c>
      <c r="R35" s="235">
        <v>0</v>
      </c>
      <c r="S35" s="230"/>
      <c r="T35" s="231"/>
      <c r="U35" s="228"/>
      <c r="V35" s="209">
        <f t="shared" si="0"/>
        <v>9600000</v>
      </c>
      <c r="W35" s="210">
        <v>9600000</v>
      </c>
      <c r="X35" s="211">
        <v>43850</v>
      </c>
      <c r="Y35" s="134">
        <v>43850</v>
      </c>
      <c r="Z35" s="134">
        <v>43970</v>
      </c>
      <c r="AA35" s="130">
        <v>120</v>
      </c>
      <c r="AB35" s="134"/>
      <c r="AC35" s="134"/>
      <c r="AD35" s="212"/>
      <c r="AE35" s="232"/>
      <c r="AF35" s="219"/>
      <c r="AG35" s="228"/>
      <c r="AH35" s="233"/>
      <c r="AI35" s="233"/>
      <c r="AJ35" s="233" t="s">
        <v>1327</v>
      </c>
      <c r="AK35" s="233"/>
      <c r="AL35" s="234">
        <f t="shared" si="1"/>
        <v>1</v>
      </c>
      <c r="AM35" s="249"/>
      <c r="AN35" s="250">
        <f>IF(SUMPRODUCT((A$14:A35=A35)*(B$14:B35=B35)*(D$14:D35=D35))&gt;1,0,1)</f>
        <v>1</v>
      </c>
      <c r="AO35" s="56" t="str">
        <f t="shared" si="2"/>
        <v>Contratos de prestación de servicios</v>
      </c>
      <c r="AP35" s="56" t="str">
        <f t="shared" si="3"/>
        <v>Contratación directa</v>
      </c>
      <c r="AQ35" s="56" t="str">
        <f>IF(ISBLANK(G35),1,IFERROR(VLOOKUP(G35,Tipo!$C$12:$C$27,1,FALSE),"NO"))</f>
        <v>Prestación de servicios profesionales y de apoyo a la gestión, o para la ejecución de trabajos artísticos que sólo puedan encomendarse a determinadas personas naturales;</v>
      </c>
      <c r="AR35" s="56" t="str">
        <f t="shared" si="4"/>
        <v>Inversión</v>
      </c>
      <c r="AS35" s="56">
        <f>IF(ISBLANK(K35),1,IFERROR(VLOOKUP(K35,Eje_Pilar_Prop!C19:C120,1,FALSE),"NO"))</f>
        <v>45</v>
      </c>
      <c r="AT35" s="56" t="str">
        <f t="shared" si="5"/>
        <v>SECOP II</v>
      </c>
      <c r="AU35" s="56">
        <f t="shared" si="9"/>
        <v>1</v>
      </c>
      <c r="AV35" s="56" t="str">
        <f t="shared" si="6"/>
        <v>Bogotá Mejor para Todos</v>
      </c>
    </row>
    <row r="36" spans="1:48" s="251" customFormat="1" ht="45" customHeight="1">
      <c r="A36" s="233">
        <v>16</v>
      </c>
      <c r="B36" s="218">
        <v>2020</v>
      </c>
      <c r="C36" s="130" t="s">
        <v>353</v>
      </c>
      <c r="D36" s="131" t="s">
        <v>1006</v>
      </c>
      <c r="E36" s="132" t="s">
        <v>138</v>
      </c>
      <c r="F36" s="131" t="s">
        <v>34</v>
      </c>
      <c r="G36" s="206" t="s">
        <v>161</v>
      </c>
      <c r="H36" s="225" t="s">
        <v>635</v>
      </c>
      <c r="I36" s="226" t="s">
        <v>135</v>
      </c>
      <c r="J36" s="227" t="s">
        <v>362</v>
      </c>
      <c r="K36" s="337">
        <v>45</v>
      </c>
      <c r="L36" s="338" t="str">
        <f>IF(ISERROR(VLOOKUP(K36,[1]Eje_Pilar_Prop!$C$2:$E$104,2,FALSE))," ",VLOOKUP(K36,[1]Eje_Pilar_Prop!$C$2:$E$104,2,FALSE))</f>
        <v>Gobernanza e influencia local, regional e internacional</v>
      </c>
      <c r="M36" s="338" t="str">
        <f>IF(ISERROR(VLOOKUP(K36,[1]Eje_Pilar_Prop!$C$2:$E$104,3,FALSE))," ",VLOOKUP(K36,[1]Eje_Pilar_Prop!$C$2:$E$104,3,FALSE))</f>
        <v>Eje Transversal 4 Gobierno Legitimo, Fortalecimiento Local y Eficiencia</v>
      </c>
      <c r="N36" s="336">
        <v>1517</v>
      </c>
      <c r="O36" s="133">
        <v>80368998</v>
      </c>
      <c r="P36" s="225" t="s">
        <v>822</v>
      </c>
      <c r="Q36" s="228">
        <v>9600000</v>
      </c>
      <c r="R36" s="235">
        <v>0</v>
      </c>
      <c r="S36" s="230"/>
      <c r="T36" s="231"/>
      <c r="U36" s="228"/>
      <c r="V36" s="209">
        <f t="shared" si="0"/>
        <v>9600000</v>
      </c>
      <c r="W36" s="210">
        <v>9600000</v>
      </c>
      <c r="X36" s="211">
        <v>43850</v>
      </c>
      <c r="Y36" s="134">
        <v>43850</v>
      </c>
      <c r="Z36" s="134">
        <v>43970</v>
      </c>
      <c r="AA36" s="130">
        <v>120</v>
      </c>
      <c r="AB36" s="134"/>
      <c r="AC36" s="134"/>
      <c r="AD36" s="212"/>
      <c r="AE36" s="232"/>
      <c r="AF36" s="219"/>
      <c r="AG36" s="228"/>
      <c r="AH36" s="233"/>
      <c r="AI36" s="233"/>
      <c r="AJ36" s="233" t="s">
        <v>1327</v>
      </c>
      <c r="AK36" s="233"/>
      <c r="AL36" s="234">
        <f t="shared" si="1"/>
        <v>1</v>
      </c>
      <c r="AM36" s="249"/>
      <c r="AN36" s="250">
        <f>IF(SUMPRODUCT((A$14:A36=A36)*(B$14:B36=B36)*(D$14:D36=D36))&gt;1,0,1)</f>
        <v>1</v>
      </c>
      <c r="AO36" s="56" t="str">
        <f t="shared" si="2"/>
        <v>Contratos de prestación de servicios</v>
      </c>
      <c r="AP36" s="56" t="str">
        <f t="shared" si="3"/>
        <v>Contratación directa</v>
      </c>
      <c r="AQ36" s="56" t="str">
        <f>IF(ISBLANK(G36),1,IFERROR(VLOOKUP(G36,Tipo!$C$12:$C$27,1,FALSE),"NO"))</f>
        <v>Prestación de servicios profesionales y de apoyo a la gestión, o para la ejecución de trabajos artísticos que sólo puedan encomendarse a determinadas personas naturales;</v>
      </c>
      <c r="AR36" s="56" t="str">
        <f t="shared" si="4"/>
        <v>Inversión</v>
      </c>
      <c r="AS36" s="56">
        <f>IF(ISBLANK(K36),1,IFERROR(VLOOKUP(K36,Eje_Pilar_Prop!C20:C121,1,FALSE),"NO"))</f>
        <v>45</v>
      </c>
      <c r="AT36" s="56" t="str">
        <f t="shared" si="5"/>
        <v>SECOP II</v>
      </c>
      <c r="AU36" s="56">
        <f t="shared" si="9"/>
        <v>1</v>
      </c>
      <c r="AV36" s="56" t="str">
        <f t="shared" si="6"/>
        <v>Bogotá Mejor para Todos</v>
      </c>
    </row>
    <row r="37" spans="1:48" s="251" customFormat="1" ht="45" customHeight="1">
      <c r="A37" s="233">
        <v>17</v>
      </c>
      <c r="B37" s="218">
        <v>2020</v>
      </c>
      <c r="C37" s="130" t="s">
        <v>353</v>
      </c>
      <c r="D37" s="151" t="s">
        <v>1007</v>
      </c>
      <c r="E37" s="319" t="s">
        <v>138</v>
      </c>
      <c r="F37" s="130" t="s">
        <v>34</v>
      </c>
      <c r="G37" s="206" t="s">
        <v>161</v>
      </c>
      <c r="H37" s="225" t="s">
        <v>636</v>
      </c>
      <c r="I37" s="320" t="s">
        <v>135</v>
      </c>
      <c r="J37" s="321" t="s">
        <v>362</v>
      </c>
      <c r="K37" s="337">
        <v>45</v>
      </c>
      <c r="L37" s="338" t="str">
        <f>IF(ISERROR(VLOOKUP(K37,[1]Eje_Pilar_Prop!$C$2:$E$104,2,FALSE))," ",VLOOKUP(K37,[1]Eje_Pilar_Prop!$C$2:$E$104,2,FALSE))</f>
        <v>Gobernanza e influencia local, regional e internacional</v>
      </c>
      <c r="M37" s="338" t="str">
        <f>IF(ISERROR(VLOOKUP(K37,[1]Eje_Pilar_Prop!$C$2:$E$104,3,FALSE))," ",VLOOKUP(K37,[1]Eje_Pilar_Prop!$C$2:$E$104,3,FALSE))</f>
        <v>Eje Transversal 4 Gobierno Legitimo, Fortalecimiento Local y Eficiencia</v>
      </c>
      <c r="N37" s="336">
        <v>1517</v>
      </c>
      <c r="O37" s="137">
        <v>80055142</v>
      </c>
      <c r="P37" s="225" t="s">
        <v>823</v>
      </c>
      <c r="Q37" s="228">
        <v>16800000</v>
      </c>
      <c r="R37" s="322">
        <v>0</v>
      </c>
      <c r="S37" s="323"/>
      <c r="T37" s="324">
        <v>1</v>
      </c>
      <c r="U37" s="228">
        <v>8400000</v>
      </c>
      <c r="V37" s="325">
        <f t="shared" si="0"/>
        <v>25200000</v>
      </c>
      <c r="W37" s="326">
        <v>25200000</v>
      </c>
      <c r="X37" s="327">
        <v>43850</v>
      </c>
      <c r="Y37" s="138">
        <v>43850</v>
      </c>
      <c r="Z37" s="138">
        <v>44031</v>
      </c>
      <c r="AA37" s="130">
        <v>120</v>
      </c>
      <c r="AB37" s="130">
        <v>60</v>
      </c>
      <c r="AC37" s="130">
        <v>1</v>
      </c>
      <c r="AD37" s="266">
        <v>1026266066</v>
      </c>
      <c r="AE37" s="236" t="s">
        <v>824</v>
      </c>
      <c r="AF37" s="219"/>
      <c r="AG37" s="228"/>
      <c r="AH37" s="233"/>
      <c r="AI37" s="233"/>
      <c r="AJ37" s="233" t="s">
        <v>1327</v>
      </c>
      <c r="AK37" s="233"/>
      <c r="AL37" s="234">
        <f t="shared" si="1"/>
        <v>1</v>
      </c>
      <c r="AM37" s="249"/>
      <c r="AN37" s="328">
        <f>IF(SUMPRODUCT((A$14:A37=A37)*(B$14:B37=B37)*(D$14:D37=D37))&gt;1,0,1)</f>
        <v>1</v>
      </c>
      <c r="AO37" s="329" t="str">
        <f t="shared" si="2"/>
        <v>Contratos de prestación de servicios</v>
      </c>
      <c r="AP37" s="329" t="str">
        <f t="shared" si="3"/>
        <v>Contratación directa</v>
      </c>
      <c r="AQ37" s="329" t="str">
        <f>IF(ISBLANK(G37),1,IFERROR(VLOOKUP(G37,Tipo!$C$12:$C$27,1,FALSE),"NO"))</f>
        <v>Prestación de servicios profesionales y de apoyo a la gestión, o para la ejecución de trabajos artísticos que sólo puedan encomendarse a determinadas personas naturales;</v>
      </c>
      <c r="AR37" s="329" t="str">
        <f t="shared" si="4"/>
        <v>Inversión</v>
      </c>
      <c r="AS37" s="329">
        <f>IF(ISBLANK(K37),1,IFERROR(VLOOKUP(K37,Eje_Pilar_Prop!C21:C122,1,FALSE),"NO"))</f>
        <v>45</v>
      </c>
      <c r="AT37" s="329" t="str">
        <f t="shared" si="5"/>
        <v>SECOP II</v>
      </c>
      <c r="AU37" s="329">
        <f t="shared" si="9"/>
        <v>1</v>
      </c>
      <c r="AV37" s="329" t="str">
        <f t="shared" si="6"/>
        <v>Bogotá Mejor para Todos</v>
      </c>
    </row>
    <row r="38" spans="1:48" s="251" customFormat="1" ht="45" customHeight="1">
      <c r="A38" s="233">
        <v>18</v>
      </c>
      <c r="B38" s="218">
        <v>2020</v>
      </c>
      <c r="C38" s="130" t="s">
        <v>353</v>
      </c>
      <c r="D38" s="131" t="s">
        <v>1008</v>
      </c>
      <c r="E38" s="132" t="s">
        <v>138</v>
      </c>
      <c r="F38" s="131" t="s">
        <v>34</v>
      </c>
      <c r="G38" s="206" t="s">
        <v>161</v>
      </c>
      <c r="H38" s="225" t="s">
        <v>637</v>
      </c>
      <c r="I38" s="226" t="s">
        <v>135</v>
      </c>
      <c r="J38" s="227" t="s">
        <v>362</v>
      </c>
      <c r="K38" s="337">
        <v>45</v>
      </c>
      <c r="L38" s="338" t="str">
        <f>IF(ISERROR(VLOOKUP(K38,[1]Eje_Pilar_Prop!$C$2:$E$104,2,FALSE))," ",VLOOKUP(K38,[1]Eje_Pilar_Prop!$C$2:$E$104,2,FALSE))</f>
        <v>Gobernanza e influencia local, regional e internacional</v>
      </c>
      <c r="M38" s="338" t="str">
        <f>IF(ISERROR(VLOOKUP(K38,[1]Eje_Pilar_Prop!$C$2:$E$104,3,FALSE))," ",VLOOKUP(K38,[1]Eje_Pilar_Prop!$C$2:$E$104,3,FALSE))</f>
        <v>Eje Transversal 4 Gobierno Legitimo, Fortalecimiento Local y Eficiencia</v>
      </c>
      <c r="N38" s="336">
        <v>1517</v>
      </c>
      <c r="O38" s="139">
        <v>52178846</v>
      </c>
      <c r="P38" s="225" t="s">
        <v>825</v>
      </c>
      <c r="Q38" s="228">
        <v>9600000</v>
      </c>
      <c r="R38" s="235">
        <v>0</v>
      </c>
      <c r="S38" s="230"/>
      <c r="T38" s="231"/>
      <c r="U38" s="228"/>
      <c r="V38" s="209">
        <f t="shared" si="0"/>
        <v>9600000</v>
      </c>
      <c r="W38" s="210">
        <v>9600000</v>
      </c>
      <c r="X38" s="134">
        <v>43851</v>
      </c>
      <c r="Y38" s="134">
        <v>43851</v>
      </c>
      <c r="Z38" s="134">
        <v>43971</v>
      </c>
      <c r="AA38" s="130">
        <v>120</v>
      </c>
      <c r="AB38" s="134"/>
      <c r="AC38" s="134"/>
      <c r="AD38" s="212"/>
      <c r="AE38" s="232"/>
      <c r="AF38" s="219"/>
      <c r="AG38" s="228"/>
      <c r="AH38" s="233"/>
      <c r="AI38" s="233"/>
      <c r="AJ38" s="233" t="s">
        <v>1327</v>
      </c>
      <c r="AK38" s="233"/>
      <c r="AL38" s="234">
        <f t="shared" si="1"/>
        <v>1</v>
      </c>
      <c r="AM38" s="249"/>
      <c r="AN38" s="250" t="e">
        <f>IF(SUMPRODUCT((A$14:A38=A38)*(B$14:B38=B38)*(D$14:D37=#REF!))&gt;1,0,1)</f>
        <v>#REF!</v>
      </c>
      <c r="AO38" s="56" t="str">
        <f t="shared" si="2"/>
        <v>Contratos de prestación de servicios</v>
      </c>
      <c r="AP38" s="56" t="str">
        <f t="shared" si="3"/>
        <v>Contratación directa</v>
      </c>
      <c r="AQ38" s="56" t="str">
        <f>IF(ISBLANK(G38),1,IFERROR(VLOOKUP(G38,Tipo!$C$12:$C$27,1,FALSE),"NO"))</f>
        <v>Prestación de servicios profesionales y de apoyo a la gestión, o para la ejecución de trabajos artísticos que sólo puedan encomendarse a determinadas personas naturales;</v>
      </c>
      <c r="AR38" s="56" t="str">
        <f t="shared" si="4"/>
        <v>Inversión</v>
      </c>
      <c r="AS38" s="56">
        <f>IF(ISBLANK(K38),1,IFERROR(VLOOKUP(K38,Eje_Pilar_Prop!C23:C124,1,FALSE),"NO"))</f>
        <v>45</v>
      </c>
      <c r="AT38" s="56" t="str">
        <f>IF(ISBLANK(#REF!),1,IFERROR(VLOOKUP(#REF!,SECOP,1,FALSE),"NO"))</f>
        <v>NO</v>
      </c>
      <c r="AU38" s="56">
        <f t="shared" si="9"/>
        <v>1</v>
      </c>
      <c r="AV38" s="56" t="str">
        <f t="shared" si="6"/>
        <v>Bogotá Mejor para Todos</v>
      </c>
    </row>
    <row r="39" spans="1:48" s="251" customFormat="1" ht="45" customHeight="1">
      <c r="A39" s="233">
        <v>19</v>
      </c>
      <c r="B39" s="218">
        <v>2020</v>
      </c>
      <c r="C39" s="130" t="s">
        <v>353</v>
      </c>
      <c r="D39" s="131" t="s">
        <v>1009</v>
      </c>
      <c r="E39" s="132" t="s">
        <v>138</v>
      </c>
      <c r="F39" s="131" t="s">
        <v>34</v>
      </c>
      <c r="G39" s="206" t="s">
        <v>161</v>
      </c>
      <c r="H39" s="225" t="s">
        <v>623</v>
      </c>
      <c r="I39" s="226" t="s">
        <v>135</v>
      </c>
      <c r="J39" s="227" t="s">
        <v>362</v>
      </c>
      <c r="K39" s="337">
        <v>45</v>
      </c>
      <c r="L39" s="338" t="str">
        <f>IF(ISERROR(VLOOKUP(K39,[1]Eje_Pilar_Prop!$C$2:$E$104,2,FALSE))," ",VLOOKUP(K39,[1]Eje_Pilar_Prop!$C$2:$E$104,2,FALSE))</f>
        <v>Gobernanza e influencia local, regional e internacional</v>
      </c>
      <c r="M39" s="338" t="str">
        <f>IF(ISERROR(VLOOKUP(K39,[1]Eje_Pilar_Prop!$C$2:$E$104,3,FALSE))," ",VLOOKUP(K39,[1]Eje_Pilar_Prop!$C$2:$E$104,3,FALSE))</f>
        <v>Eje Transversal 4 Gobierno Legitimo, Fortalecimiento Local y Eficiencia</v>
      </c>
      <c r="N39" s="336">
        <v>1517</v>
      </c>
      <c r="O39" s="139">
        <v>1022361781</v>
      </c>
      <c r="P39" s="225" t="s">
        <v>826</v>
      </c>
      <c r="Q39" s="228">
        <v>26280000</v>
      </c>
      <c r="R39" s="235">
        <v>0</v>
      </c>
      <c r="S39" s="230"/>
      <c r="T39" s="231"/>
      <c r="U39" s="228"/>
      <c r="V39" s="209">
        <f t="shared" si="0"/>
        <v>26280000</v>
      </c>
      <c r="W39" s="210">
        <v>26280000</v>
      </c>
      <c r="X39" s="134">
        <v>43851</v>
      </c>
      <c r="Y39" s="134">
        <v>43852</v>
      </c>
      <c r="Z39" s="134">
        <v>43972</v>
      </c>
      <c r="AA39" s="130">
        <v>120</v>
      </c>
      <c r="AB39" s="134"/>
      <c r="AC39" s="134"/>
      <c r="AD39" s="212"/>
      <c r="AE39" s="232"/>
      <c r="AF39" s="219"/>
      <c r="AG39" s="228"/>
      <c r="AH39" s="233"/>
      <c r="AI39" s="233"/>
      <c r="AJ39" s="233" t="s">
        <v>1327</v>
      </c>
      <c r="AK39" s="233"/>
      <c r="AL39" s="234">
        <f t="shared" si="1"/>
        <v>1</v>
      </c>
      <c r="AM39" s="249"/>
      <c r="AN39" s="250" t="e">
        <f>IF(SUMPRODUCT((A$14:A39=A39)*(B$14:B39=B39)*(D$14:D38=D38))&gt;1,0,1)</f>
        <v>#N/A</v>
      </c>
      <c r="AO39" s="56" t="str">
        <f t="shared" si="2"/>
        <v>Contratos de prestación de servicios</v>
      </c>
      <c r="AP39" s="56" t="str">
        <f t="shared" si="3"/>
        <v>Contratación directa</v>
      </c>
      <c r="AQ39" s="56" t="str">
        <f>IF(ISBLANK(G39),1,IFERROR(VLOOKUP(G39,Tipo!$C$12:$C$27,1,FALSE),"NO"))</f>
        <v>Prestación de servicios profesionales y de apoyo a la gestión, o para la ejecución de trabajos artísticos que sólo puedan encomendarse a determinadas personas naturales;</v>
      </c>
      <c r="AR39" s="56" t="str">
        <f t="shared" si="4"/>
        <v>Inversión</v>
      </c>
      <c r="AS39" s="56">
        <f>IF(ISBLANK(K39),1,IFERROR(VLOOKUP(K39,Eje_Pilar_Prop!C25:C126,1,FALSE),"NO"))</f>
        <v>45</v>
      </c>
      <c r="AT39" s="56" t="str">
        <f t="shared" ref="AT39:AT48" si="10">IF(ISBLANK(C38),1,IFERROR(VLOOKUP(C38,SECOP,1,FALSE),"NO"))</f>
        <v>SECOP II</v>
      </c>
      <c r="AU39" s="56">
        <f t="shared" si="9"/>
        <v>1</v>
      </c>
      <c r="AV39" s="56" t="str">
        <f t="shared" si="6"/>
        <v>Bogotá Mejor para Todos</v>
      </c>
    </row>
    <row r="40" spans="1:48" s="251" customFormat="1" ht="45" customHeight="1">
      <c r="A40" s="233">
        <v>20</v>
      </c>
      <c r="B40" s="218">
        <v>2020</v>
      </c>
      <c r="C40" s="130" t="s">
        <v>353</v>
      </c>
      <c r="D40" s="131" t="s">
        <v>1010</v>
      </c>
      <c r="E40" s="132" t="s">
        <v>138</v>
      </c>
      <c r="F40" s="131" t="s">
        <v>34</v>
      </c>
      <c r="G40" s="206" t="s">
        <v>161</v>
      </c>
      <c r="H40" s="225" t="s">
        <v>632</v>
      </c>
      <c r="I40" s="226" t="s">
        <v>135</v>
      </c>
      <c r="J40" s="227" t="s">
        <v>362</v>
      </c>
      <c r="K40" s="337">
        <v>45</v>
      </c>
      <c r="L40" s="338" t="str">
        <f>IF(ISERROR(VLOOKUP(K40,[1]Eje_Pilar_Prop!$C$2:$E$104,2,FALSE))," ",VLOOKUP(K40,[1]Eje_Pilar_Prop!$C$2:$E$104,2,FALSE))</f>
        <v>Gobernanza e influencia local, regional e internacional</v>
      </c>
      <c r="M40" s="338" t="str">
        <f>IF(ISERROR(VLOOKUP(K40,[1]Eje_Pilar_Prop!$C$2:$E$104,3,FALSE))," ",VLOOKUP(K40,[1]Eje_Pilar_Prop!$C$2:$E$104,3,FALSE))</f>
        <v>Eje Transversal 4 Gobierno Legitimo, Fortalecimiento Local y Eficiencia</v>
      </c>
      <c r="N40" s="336">
        <v>1517</v>
      </c>
      <c r="O40" s="139">
        <v>80073032</v>
      </c>
      <c r="P40" s="225" t="s">
        <v>537</v>
      </c>
      <c r="Q40" s="228">
        <v>9600000</v>
      </c>
      <c r="R40" s="235">
        <v>0</v>
      </c>
      <c r="S40" s="230"/>
      <c r="T40" s="231"/>
      <c r="U40" s="228"/>
      <c r="V40" s="209">
        <f t="shared" si="0"/>
        <v>9600000</v>
      </c>
      <c r="W40" s="210">
        <v>9600000</v>
      </c>
      <c r="X40" s="134">
        <v>43851</v>
      </c>
      <c r="Y40" s="134">
        <v>43851</v>
      </c>
      <c r="Z40" s="134">
        <v>43971</v>
      </c>
      <c r="AA40" s="130">
        <v>120</v>
      </c>
      <c r="AB40" s="134"/>
      <c r="AC40" s="134"/>
      <c r="AD40" s="212"/>
      <c r="AE40" s="232"/>
      <c r="AF40" s="219"/>
      <c r="AG40" s="228"/>
      <c r="AH40" s="233"/>
      <c r="AI40" s="233"/>
      <c r="AJ40" s="233" t="s">
        <v>1327</v>
      </c>
      <c r="AK40" s="233"/>
      <c r="AL40" s="234">
        <f t="shared" si="1"/>
        <v>1</v>
      </c>
      <c r="AM40" s="249"/>
      <c r="AN40" s="250" t="e">
        <f>IF(SUMPRODUCT((A$14:A40=A40)*(B$14:B40=B40)*(D$14:D39=D39))&gt;1,0,1)</f>
        <v>#N/A</v>
      </c>
      <c r="AO40" s="56" t="str">
        <f t="shared" si="2"/>
        <v>Contratos de prestación de servicios</v>
      </c>
      <c r="AP40" s="56" t="str">
        <f t="shared" si="3"/>
        <v>Contratación directa</v>
      </c>
      <c r="AQ40" s="56" t="str">
        <f>IF(ISBLANK(G40),1,IFERROR(VLOOKUP(G40,Tipo!$C$12:$C$27,1,FALSE),"NO"))</f>
        <v>Prestación de servicios profesionales y de apoyo a la gestión, o para la ejecución de trabajos artísticos que sólo puedan encomendarse a determinadas personas naturales;</v>
      </c>
      <c r="AR40" s="56" t="str">
        <f t="shared" si="4"/>
        <v>Inversión</v>
      </c>
      <c r="AS40" s="56">
        <f>IF(ISBLANK(K40),1,IFERROR(VLOOKUP(K40,Eje_Pilar_Prop!C27:C128,1,FALSE),"NO"))</f>
        <v>45</v>
      </c>
      <c r="AT40" s="56" t="str">
        <f t="shared" si="10"/>
        <v>SECOP II</v>
      </c>
      <c r="AU40" s="56">
        <f t="shared" si="9"/>
        <v>1</v>
      </c>
      <c r="AV40" s="56" t="str">
        <f t="shared" si="6"/>
        <v>Bogotá Mejor para Todos</v>
      </c>
    </row>
    <row r="41" spans="1:48" s="251" customFormat="1" ht="45" customHeight="1">
      <c r="A41" s="233">
        <v>21</v>
      </c>
      <c r="B41" s="218">
        <v>2020</v>
      </c>
      <c r="C41" s="130" t="s">
        <v>353</v>
      </c>
      <c r="D41" s="131" t="s">
        <v>1011</v>
      </c>
      <c r="E41" s="132" t="s">
        <v>138</v>
      </c>
      <c r="F41" s="131" t="s">
        <v>34</v>
      </c>
      <c r="G41" s="206" t="s">
        <v>161</v>
      </c>
      <c r="H41" s="225" t="s">
        <v>638</v>
      </c>
      <c r="I41" s="226" t="s">
        <v>135</v>
      </c>
      <c r="J41" s="227" t="s">
        <v>362</v>
      </c>
      <c r="K41" s="337">
        <v>45</v>
      </c>
      <c r="L41" s="338" t="str">
        <f>IF(ISERROR(VLOOKUP(K41,[1]Eje_Pilar_Prop!$C$2:$E$104,2,FALSE))," ",VLOOKUP(K41,[1]Eje_Pilar_Prop!$C$2:$E$104,2,FALSE))</f>
        <v>Gobernanza e influencia local, regional e internacional</v>
      </c>
      <c r="M41" s="338" t="str">
        <f>IF(ISERROR(VLOOKUP(K41,[1]Eje_Pilar_Prop!$C$2:$E$104,3,FALSE))," ",VLOOKUP(K41,[1]Eje_Pilar_Prop!$C$2:$E$104,3,FALSE))</f>
        <v>Eje Transversal 4 Gobierno Legitimo, Fortalecimiento Local y Eficiencia</v>
      </c>
      <c r="N41" s="336">
        <v>1517</v>
      </c>
      <c r="O41" s="139">
        <v>1023894240</v>
      </c>
      <c r="P41" s="225" t="s">
        <v>564</v>
      </c>
      <c r="Q41" s="228">
        <v>9600000</v>
      </c>
      <c r="R41" s="235">
        <v>0</v>
      </c>
      <c r="S41" s="230"/>
      <c r="T41" s="231">
        <v>1</v>
      </c>
      <c r="U41" s="228">
        <v>4800000</v>
      </c>
      <c r="V41" s="209">
        <f t="shared" si="0"/>
        <v>14400000</v>
      </c>
      <c r="W41" s="210">
        <v>14400000</v>
      </c>
      <c r="X41" s="134">
        <v>43852</v>
      </c>
      <c r="Y41" s="134">
        <v>43852</v>
      </c>
      <c r="Z41" s="134">
        <v>44033</v>
      </c>
      <c r="AA41" s="130">
        <v>120</v>
      </c>
      <c r="AB41" s="130">
        <v>60</v>
      </c>
      <c r="AC41" s="130">
        <v>1</v>
      </c>
      <c r="AD41" s="212"/>
      <c r="AE41" s="232"/>
      <c r="AF41" s="219"/>
      <c r="AG41" s="228"/>
      <c r="AH41" s="233"/>
      <c r="AI41" s="233"/>
      <c r="AJ41" s="233" t="s">
        <v>1327</v>
      </c>
      <c r="AK41" s="233"/>
      <c r="AL41" s="234">
        <f t="shared" si="1"/>
        <v>1</v>
      </c>
      <c r="AM41" s="249"/>
      <c r="AN41" s="250" t="e">
        <f>IF(SUMPRODUCT((A$14:A41=A41)*(B$14:B41=B41)*(D$14:D40=D40))&gt;1,0,1)</f>
        <v>#N/A</v>
      </c>
      <c r="AO41" s="56" t="str">
        <f t="shared" si="2"/>
        <v>Contratos de prestación de servicios</v>
      </c>
      <c r="AP41" s="56" t="str">
        <f t="shared" si="3"/>
        <v>Contratación directa</v>
      </c>
      <c r="AQ41" s="56" t="str">
        <f>IF(ISBLANK(G41),1,IFERROR(VLOOKUP(G41,Tipo!$C$12:$C$27,1,FALSE),"NO"))</f>
        <v>Prestación de servicios profesionales y de apoyo a la gestión, o para la ejecución de trabajos artísticos que sólo puedan encomendarse a determinadas personas naturales;</v>
      </c>
      <c r="AR41" s="56" t="str">
        <f t="shared" si="4"/>
        <v>Inversión</v>
      </c>
      <c r="AS41" s="56">
        <f>IF(ISBLANK(K41),1,IFERROR(VLOOKUP(K41,Eje_Pilar_Prop!C29:C130,1,FALSE),"NO"))</f>
        <v>45</v>
      </c>
      <c r="AT41" s="56" t="str">
        <f t="shared" si="10"/>
        <v>SECOP II</v>
      </c>
      <c r="AU41" s="56">
        <f t="shared" si="9"/>
        <v>1</v>
      </c>
      <c r="AV41" s="56" t="str">
        <f t="shared" si="6"/>
        <v>Bogotá Mejor para Todos</v>
      </c>
    </row>
    <row r="42" spans="1:48" s="251" customFormat="1" ht="45" customHeight="1">
      <c r="A42" s="233">
        <v>22</v>
      </c>
      <c r="B42" s="218">
        <v>2020</v>
      </c>
      <c r="C42" s="130" t="s">
        <v>353</v>
      </c>
      <c r="D42" s="131" t="s">
        <v>1012</v>
      </c>
      <c r="E42" s="132" t="s">
        <v>138</v>
      </c>
      <c r="F42" s="131" t="s">
        <v>34</v>
      </c>
      <c r="G42" s="206" t="s">
        <v>161</v>
      </c>
      <c r="H42" s="225" t="s">
        <v>639</v>
      </c>
      <c r="I42" s="226" t="s">
        <v>135</v>
      </c>
      <c r="J42" s="227" t="s">
        <v>362</v>
      </c>
      <c r="K42" s="337">
        <v>45</v>
      </c>
      <c r="L42" s="338" t="str">
        <f>IF(ISERROR(VLOOKUP(K42,[1]Eje_Pilar_Prop!$C$2:$E$104,2,FALSE))," ",VLOOKUP(K42,[1]Eje_Pilar_Prop!$C$2:$E$104,2,FALSE))</f>
        <v>Gobernanza e influencia local, regional e internacional</v>
      </c>
      <c r="M42" s="338" t="str">
        <f>IF(ISERROR(VLOOKUP(K42,[1]Eje_Pilar_Prop!$C$2:$E$104,3,FALSE))," ",VLOOKUP(K42,[1]Eje_Pilar_Prop!$C$2:$E$104,3,FALSE))</f>
        <v>Eje Transversal 4 Gobierno Legitimo, Fortalecimiento Local y Eficiencia</v>
      </c>
      <c r="N42" s="336">
        <v>1517</v>
      </c>
      <c r="O42" s="139">
        <v>52935056</v>
      </c>
      <c r="P42" s="225" t="s">
        <v>572</v>
      </c>
      <c r="Q42" s="228">
        <v>24000000</v>
      </c>
      <c r="R42" s="235">
        <v>0</v>
      </c>
      <c r="S42" s="230"/>
      <c r="T42" s="231"/>
      <c r="U42" s="228"/>
      <c r="V42" s="209">
        <f t="shared" si="0"/>
        <v>24000000</v>
      </c>
      <c r="W42" s="210">
        <v>24000000</v>
      </c>
      <c r="X42" s="134">
        <v>43851</v>
      </c>
      <c r="Y42" s="134">
        <v>43851</v>
      </c>
      <c r="Z42" s="134">
        <v>43971</v>
      </c>
      <c r="AA42" s="130">
        <v>120</v>
      </c>
      <c r="AB42" s="134"/>
      <c r="AC42" s="134"/>
      <c r="AD42" s="212"/>
      <c r="AE42" s="232"/>
      <c r="AF42" s="219"/>
      <c r="AG42" s="228"/>
      <c r="AH42" s="233"/>
      <c r="AI42" s="233"/>
      <c r="AJ42" s="233" t="s">
        <v>1327</v>
      </c>
      <c r="AK42" s="233"/>
      <c r="AL42" s="234">
        <f t="shared" si="1"/>
        <v>1</v>
      </c>
      <c r="AM42" s="249"/>
      <c r="AN42" s="250" t="e">
        <f>IF(SUMPRODUCT((A$14:A42=A42)*(B$14:B42=B42)*(D$14:D41=D41))&gt;1,0,1)</f>
        <v>#N/A</v>
      </c>
      <c r="AO42" s="56" t="str">
        <f t="shared" si="2"/>
        <v>Contratos de prestación de servicios</v>
      </c>
      <c r="AP42" s="56" t="str">
        <f t="shared" si="3"/>
        <v>Contratación directa</v>
      </c>
      <c r="AQ42" s="56" t="str">
        <f>IF(ISBLANK(G42),1,IFERROR(VLOOKUP(G42,Tipo!$C$12:$C$27,1,FALSE),"NO"))</f>
        <v>Prestación de servicios profesionales y de apoyo a la gestión, o para la ejecución de trabajos artísticos que sólo puedan encomendarse a determinadas personas naturales;</v>
      </c>
      <c r="AR42" s="56" t="str">
        <f t="shared" si="4"/>
        <v>Inversión</v>
      </c>
      <c r="AS42" s="56">
        <f>IF(ISBLANK(K42),1,IFERROR(VLOOKUP(K42,Eje_Pilar_Prop!C31:C132,1,FALSE),"NO"))</f>
        <v>45</v>
      </c>
      <c r="AT42" s="56" t="str">
        <f t="shared" si="10"/>
        <v>SECOP II</v>
      </c>
      <c r="AU42" s="56">
        <f t="shared" si="9"/>
        <v>1</v>
      </c>
      <c r="AV42" s="56" t="str">
        <f t="shared" si="6"/>
        <v>Bogotá Mejor para Todos</v>
      </c>
    </row>
    <row r="43" spans="1:48" s="251" customFormat="1" ht="45" customHeight="1">
      <c r="A43" s="233">
        <v>23</v>
      </c>
      <c r="B43" s="218">
        <v>2020</v>
      </c>
      <c r="C43" s="130" t="s">
        <v>353</v>
      </c>
      <c r="D43" s="131" t="s">
        <v>1013</v>
      </c>
      <c r="E43" s="132" t="s">
        <v>138</v>
      </c>
      <c r="F43" s="131" t="s">
        <v>34</v>
      </c>
      <c r="G43" s="206" t="s">
        <v>161</v>
      </c>
      <c r="H43" s="225" t="s">
        <v>639</v>
      </c>
      <c r="I43" s="226" t="s">
        <v>135</v>
      </c>
      <c r="J43" s="227" t="s">
        <v>362</v>
      </c>
      <c r="K43" s="337">
        <v>45</v>
      </c>
      <c r="L43" s="338" t="str">
        <f>IF(ISERROR(VLOOKUP(K43,[1]Eje_Pilar_Prop!$C$2:$E$104,2,FALSE))," ",VLOOKUP(K43,[1]Eje_Pilar_Prop!$C$2:$E$104,2,FALSE))</f>
        <v>Gobernanza e influencia local, regional e internacional</v>
      </c>
      <c r="M43" s="338" t="str">
        <f>IF(ISERROR(VLOOKUP(K43,[1]Eje_Pilar_Prop!$C$2:$E$104,3,FALSE))," ",VLOOKUP(K43,[1]Eje_Pilar_Prop!$C$2:$E$104,3,FALSE))</f>
        <v>Eje Transversal 4 Gobierno Legitimo, Fortalecimiento Local y Eficiencia</v>
      </c>
      <c r="N43" s="336">
        <v>1517</v>
      </c>
      <c r="O43" s="139">
        <v>1032444544</v>
      </c>
      <c r="P43" s="225" t="s">
        <v>827</v>
      </c>
      <c r="Q43" s="228">
        <v>24000000</v>
      </c>
      <c r="R43" s="235">
        <v>0</v>
      </c>
      <c r="S43" s="230"/>
      <c r="T43" s="231"/>
      <c r="U43" s="228"/>
      <c r="V43" s="209">
        <f t="shared" si="0"/>
        <v>24000000</v>
      </c>
      <c r="W43" s="210">
        <v>24000000</v>
      </c>
      <c r="X43" s="134">
        <v>43851</v>
      </c>
      <c r="Y43" s="134">
        <v>43851</v>
      </c>
      <c r="Z43" s="134">
        <v>43971</v>
      </c>
      <c r="AA43" s="130">
        <v>120</v>
      </c>
      <c r="AB43" s="134"/>
      <c r="AC43" s="134"/>
      <c r="AD43" s="212"/>
      <c r="AE43" s="232"/>
      <c r="AF43" s="219"/>
      <c r="AG43" s="228"/>
      <c r="AH43" s="233"/>
      <c r="AI43" s="233"/>
      <c r="AJ43" s="233" t="s">
        <v>1327</v>
      </c>
      <c r="AK43" s="233"/>
      <c r="AL43" s="234">
        <f t="shared" si="1"/>
        <v>1</v>
      </c>
      <c r="AM43" s="249"/>
      <c r="AN43" s="250" t="e">
        <f>IF(SUMPRODUCT((A$14:A43=A43)*(B$14:B43=B43)*(D$14:D42=D42))&gt;1,0,1)</f>
        <v>#N/A</v>
      </c>
      <c r="AO43" s="56" t="str">
        <f t="shared" si="2"/>
        <v>Contratos de prestación de servicios</v>
      </c>
      <c r="AP43" s="56" t="str">
        <f t="shared" si="3"/>
        <v>Contratación directa</v>
      </c>
      <c r="AQ43" s="56" t="str">
        <f>IF(ISBLANK(G43),1,IFERROR(VLOOKUP(G43,Tipo!$C$12:$C$27,1,FALSE),"NO"))</f>
        <v>Prestación de servicios profesionales y de apoyo a la gestión, o para la ejecución de trabajos artísticos que sólo puedan encomendarse a determinadas personas naturales;</v>
      </c>
      <c r="AR43" s="56" t="str">
        <f t="shared" si="4"/>
        <v>Inversión</v>
      </c>
      <c r="AS43" s="56">
        <f>IF(ISBLANK(K43),1,IFERROR(VLOOKUP(K43,Eje_Pilar_Prop!C32:C133,1,FALSE),"NO"))</f>
        <v>45</v>
      </c>
      <c r="AT43" s="56" t="str">
        <f t="shared" si="10"/>
        <v>SECOP II</v>
      </c>
      <c r="AU43" s="56">
        <f t="shared" si="9"/>
        <v>1</v>
      </c>
      <c r="AV43" s="56" t="str">
        <f t="shared" si="6"/>
        <v>Bogotá Mejor para Todos</v>
      </c>
    </row>
    <row r="44" spans="1:48" s="251" customFormat="1" ht="45" customHeight="1">
      <c r="A44" s="233">
        <v>24</v>
      </c>
      <c r="B44" s="218">
        <v>2020</v>
      </c>
      <c r="C44" s="130" t="s">
        <v>353</v>
      </c>
      <c r="D44" s="131" t="s">
        <v>1014</v>
      </c>
      <c r="E44" s="132" t="s">
        <v>138</v>
      </c>
      <c r="F44" s="131" t="s">
        <v>34</v>
      </c>
      <c r="G44" s="206" t="s">
        <v>161</v>
      </c>
      <c r="H44" s="225" t="s">
        <v>639</v>
      </c>
      <c r="I44" s="226" t="s">
        <v>135</v>
      </c>
      <c r="J44" s="227" t="s">
        <v>362</v>
      </c>
      <c r="K44" s="337">
        <v>45</v>
      </c>
      <c r="L44" s="338" t="str">
        <f>IF(ISERROR(VLOOKUP(K44,[1]Eje_Pilar_Prop!$C$2:$E$104,2,FALSE))," ",VLOOKUP(K44,[1]Eje_Pilar_Prop!$C$2:$E$104,2,FALSE))</f>
        <v>Gobernanza e influencia local, regional e internacional</v>
      </c>
      <c r="M44" s="338" t="str">
        <f>IF(ISERROR(VLOOKUP(K44,[1]Eje_Pilar_Prop!$C$2:$E$104,3,FALSE))," ",VLOOKUP(K44,[1]Eje_Pilar_Prop!$C$2:$E$104,3,FALSE))</f>
        <v>Eje Transversal 4 Gobierno Legitimo, Fortalecimiento Local y Eficiencia</v>
      </c>
      <c r="N44" s="336">
        <v>1517</v>
      </c>
      <c r="O44" s="139">
        <v>1030542928</v>
      </c>
      <c r="P44" s="225" t="s">
        <v>828</v>
      </c>
      <c r="Q44" s="228">
        <v>24000000</v>
      </c>
      <c r="R44" s="235">
        <v>0</v>
      </c>
      <c r="S44" s="230"/>
      <c r="T44" s="231"/>
      <c r="U44" s="228">
        <v>12000000</v>
      </c>
      <c r="V44" s="209">
        <f t="shared" si="0"/>
        <v>36000000</v>
      </c>
      <c r="W44" s="210">
        <v>36000000</v>
      </c>
      <c r="X44" s="134">
        <v>43851</v>
      </c>
      <c r="Y44" s="134">
        <v>43851</v>
      </c>
      <c r="Z44" s="134">
        <v>44032</v>
      </c>
      <c r="AA44" s="130">
        <v>120</v>
      </c>
      <c r="AB44" s="130">
        <v>60</v>
      </c>
      <c r="AC44" s="130">
        <v>1</v>
      </c>
      <c r="AD44" s="212"/>
      <c r="AE44" s="232"/>
      <c r="AF44" s="219"/>
      <c r="AG44" s="228"/>
      <c r="AH44" s="233"/>
      <c r="AI44" s="233"/>
      <c r="AJ44" s="233" t="s">
        <v>1327</v>
      </c>
      <c r="AK44" s="233"/>
      <c r="AL44" s="234">
        <f t="shared" si="1"/>
        <v>1</v>
      </c>
      <c r="AM44" s="249"/>
      <c r="AN44" s="250" t="e">
        <f>IF(SUMPRODUCT((A$14:A44=A44)*(B$14:B44=B44)*(D$14:D43=D43))&gt;1,0,1)</f>
        <v>#N/A</v>
      </c>
      <c r="AO44" s="56" t="str">
        <f t="shared" si="2"/>
        <v>Contratos de prestación de servicios</v>
      </c>
      <c r="AP44" s="56" t="str">
        <f t="shared" si="3"/>
        <v>Contratación directa</v>
      </c>
      <c r="AQ44" s="56" t="str">
        <f>IF(ISBLANK(G44),1,IFERROR(VLOOKUP(G44,Tipo!$C$12:$C$27,1,FALSE),"NO"))</f>
        <v>Prestación de servicios profesionales y de apoyo a la gestión, o para la ejecución de trabajos artísticos que sólo puedan encomendarse a determinadas personas naturales;</v>
      </c>
      <c r="AR44" s="56" t="str">
        <f t="shared" si="4"/>
        <v>Inversión</v>
      </c>
      <c r="AS44" s="56">
        <f>IF(ISBLANK(K44),1,IFERROR(VLOOKUP(K44,Eje_Pilar_Prop!C34:C135,1,FALSE),"NO"))</f>
        <v>45</v>
      </c>
      <c r="AT44" s="56" t="str">
        <f t="shared" si="10"/>
        <v>SECOP II</v>
      </c>
      <c r="AU44" s="56">
        <f t="shared" si="9"/>
        <v>1</v>
      </c>
      <c r="AV44" s="56" t="str">
        <f t="shared" si="6"/>
        <v>Bogotá Mejor para Todos</v>
      </c>
    </row>
    <row r="45" spans="1:48" s="251" customFormat="1" ht="45" customHeight="1">
      <c r="A45" s="233">
        <v>25</v>
      </c>
      <c r="B45" s="218">
        <v>2020</v>
      </c>
      <c r="C45" s="130" t="s">
        <v>353</v>
      </c>
      <c r="D45" s="131" t="s">
        <v>1015</v>
      </c>
      <c r="E45" s="132" t="s">
        <v>138</v>
      </c>
      <c r="F45" s="131" t="s">
        <v>34</v>
      </c>
      <c r="G45" s="206" t="s">
        <v>161</v>
      </c>
      <c r="H45" s="225" t="s">
        <v>640</v>
      </c>
      <c r="I45" s="226" t="s">
        <v>135</v>
      </c>
      <c r="J45" s="227" t="s">
        <v>362</v>
      </c>
      <c r="K45" s="337">
        <v>45</v>
      </c>
      <c r="L45" s="338" t="str">
        <f>IF(ISERROR(VLOOKUP(K45,[1]Eje_Pilar_Prop!$C$2:$E$104,2,FALSE))," ",VLOOKUP(K45,[1]Eje_Pilar_Prop!$C$2:$E$104,2,FALSE))</f>
        <v>Gobernanza e influencia local, regional e internacional</v>
      </c>
      <c r="M45" s="338" t="str">
        <f>IF(ISERROR(VLOOKUP(K45,[1]Eje_Pilar_Prop!$C$2:$E$104,3,FALSE))," ",VLOOKUP(K45,[1]Eje_Pilar_Prop!$C$2:$E$104,3,FALSE))</f>
        <v>Eje Transversal 4 Gobierno Legitimo, Fortalecimiento Local y Eficiencia</v>
      </c>
      <c r="N45" s="336">
        <v>1517</v>
      </c>
      <c r="O45" s="139">
        <v>79803719</v>
      </c>
      <c r="P45" s="225" t="s">
        <v>829</v>
      </c>
      <c r="Q45" s="228">
        <v>38200000</v>
      </c>
      <c r="R45" s="235">
        <v>0</v>
      </c>
      <c r="S45" s="230"/>
      <c r="T45" s="231"/>
      <c r="U45" s="228"/>
      <c r="V45" s="209">
        <f t="shared" si="0"/>
        <v>38200000</v>
      </c>
      <c r="W45" s="210">
        <v>38200000</v>
      </c>
      <c r="X45" s="134">
        <v>43851</v>
      </c>
      <c r="Y45" s="134">
        <v>43851</v>
      </c>
      <c r="Z45" s="134">
        <v>43971</v>
      </c>
      <c r="AA45" s="130">
        <v>120</v>
      </c>
      <c r="AB45" s="134"/>
      <c r="AC45" s="134"/>
      <c r="AD45" s="212"/>
      <c r="AE45" s="232"/>
      <c r="AF45" s="219"/>
      <c r="AG45" s="228"/>
      <c r="AH45" s="233"/>
      <c r="AI45" s="233"/>
      <c r="AJ45" s="233" t="s">
        <v>1327</v>
      </c>
      <c r="AK45" s="233"/>
      <c r="AL45" s="234">
        <f t="shared" si="1"/>
        <v>1</v>
      </c>
      <c r="AM45" s="249"/>
      <c r="AN45" s="250" t="e">
        <f>IF(SUMPRODUCT((A$14:A45=A45)*(B$14:B45=B45)*(D$14:D44=D44))&gt;1,0,1)</f>
        <v>#N/A</v>
      </c>
      <c r="AO45" s="56" t="str">
        <f t="shared" si="2"/>
        <v>Contratos de prestación de servicios</v>
      </c>
      <c r="AP45" s="56" t="str">
        <f t="shared" si="3"/>
        <v>Contratación directa</v>
      </c>
      <c r="AQ45" s="56" t="str">
        <f>IF(ISBLANK(G45),1,IFERROR(VLOOKUP(G45,Tipo!$C$12:$C$27,1,FALSE),"NO"))</f>
        <v>Prestación de servicios profesionales y de apoyo a la gestión, o para la ejecución de trabajos artísticos que sólo puedan encomendarse a determinadas personas naturales;</v>
      </c>
      <c r="AR45" s="56" t="str">
        <f t="shared" si="4"/>
        <v>Inversión</v>
      </c>
      <c r="AS45" s="56">
        <f>IF(ISBLANK(K45),1,IFERROR(VLOOKUP(K45,Eje_Pilar_Prop!C36:C137,1,FALSE),"NO"))</f>
        <v>45</v>
      </c>
      <c r="AT45" s="56" t="str">
        <f t="shared" si="10"/>
        <v>SECOP II</v>
      </c>
      <c r="AU45" s="56">
        <f t="shared" si="9"/>
        <v>1</v>
      </c>
      <c r="AV45" s="56" t="str">
        <f t="shared" si="6"/>
        <v>Bogotá Mejor para Todos</v>
      </c>
    </row>
    <row r="46" spans="1:48" s="251" customFormat="1" ht="45" customHeight="1">
      <c r="A46" s="233">
        <v>26</v>
      </c>
      <c r="B46" s="218">
        <v>2020</v>
      </c>
      <c r="C46" s="130" t="s">
        <v>353</v>
      </c>
      <c r="D46" s="131" t="s">
        <v>1016</v>
      </c>
      <c r="E46" s="132" t="s">
        <v>138</v>
      </c>
      <c r="F46" s="131" t="s">
        <v>34</v>
      </c>
      <c r="G46" s="206" t="s">
        <v>161</v>
      </c>
      <c r="H46" s="225" t="s">
        <v>641</v>
      </c>
      <c r="I46" s="226" t="s">
        <v>135</v>
      </c>
      <c r="J46" s="227" t="s">
        <v>362</v>
      </c>
      <c r="K46" s="337">
        <v>45</v>
      </c>
      <c r="L46" s="338" t="str">
        <f>IF(ISERROR(VLOOKUP(K46,[1]Eje_Pilar_Prop!$C$2:$E$104,2,FALSE))," ",VLOOKUP(K46,[1]Eje_Pilar_Prop!$C$2:$E$104,2,FALSE))</f>
        <v>Gobernanza e influencia local, regional e internacional</v>
      </c>
      <c r="M46" s="338" t="str">
        <f>IF(ISERROR(VLOOKUP(K46,[1]Eje_Pilar_Prop!$C$2:$E$104,3,FALSE))," ",VLOOKUP(K46,[1]Eje_Pilar_Prop!$C$2:$E$104,3,FALSE))</f>
        <v>Eje Transversal 4 Gobierno Legitimo, Fortalecimiento Local y Eficiencia</v>
      </c>
      <c r="N46" s="336">
        <v>1517</v>
      </c>
      <c r="O46" s="139">
        <v>53055003</v>
      </c>
      <c r="P46" s="225" t="s">
        <v>830</v>
      </c>
      <c r="Q46" s="228">
        <v>16000000</v>
      </c>
      <c r="R46" s="235">
        <v>0</v>
      </c>
      <c r="S46" s="230"/>
      <c r="T46" s="231"/>
      <c r="U46" s="228"/>
      <c r="V46" s="209">
        <f t="shared" ref="V46:V77" si="11">+Q46+S46+U46</f>
        <v>16000000</v>
      </c>
      <c r="W46" s="210">
        <v>16000000</v>
      </c>
      <c r="X46" s="134">
        <v>43851</v>
      </c>
      <c r="Y46" s="134">
        <v>43852</v>
      </c>
      <c r="Z46" s="134">
        <v>43972</v>
      </c>
      <c r="AA46" s="130">
        <v>120</v>
      </c>
      <c r="AB46" s="134"/>
      <c r="AC46" s="134"/>
      <c r="AD46" s="212"/>
      <c r="AE46" s="232"/>
      <c r="AF46" s="219"/>
      <c r="AG46" s="228"/>
      <c r="AH46" s="233"/>
      <c r="AI46" s="233"/>
      <c r="AJ46" s="233" t="s">
        <v>1327</v>
      </c>
      <c r="AK46" s="233"/>
      <c r="AL46" s="234">
        <f t="shared" ref="AL46:AL77" si="12">IF(ISERROR(W46/V46),"-",(W46/V46))</f>
        <v>1</v>
      </c>
      <c r="AM46" s="249"/>
      <c r="AN46" s="250" t="e">
        <f>IF(SUMPRODUCT((A$14:A46=A46)*(B$14:B46=B46)*(D$14:D45=D45))&gt;1,0,1)</f>
        <v>#N/A</v>
      </c>
      <c r="AO46" s="56" t="str">
        <f t="shared" si="2"/>
        <v>Contratos de prestación de servicios</v>
      </c>
      <c r="AP46" s="56" t="str">
        <f t="shared" si="3"/>
        <v>Contratación directa</v>
      </c>
      <c r="AQ46" s="56" t="str">
        <f>IF(ISBLANK(G46),1,IFERROR(VLOOKUP(G46,Tipo!$C$12:$C$27,1,FALSE),"NO"))</f>
        <v>Prestación de servicios profesionales y de apoyo a la gestión, o para la ejecución de trabajos artísticos que sólo puedan encomendarse a determinadas personas naturales;</v>
      </c>
      <c r="AR46" s="56" t="str">
        <f t="shared" si="4"/>
        <v>Inversión</v>
      </c>
      <c r="AS46" s="56">
        <f>IF(ISBLANK(K46),1,IFERROR(VLOOKUP(K46,Eje_Pilar_Prop!C37:C138,1,FALSE),"NO"))</f>
        <v>45</v>
      </c>
      <c r="AT46" s="56" t="str">
        <f t="shared" si="10"/>
        <v>SECOP II</v>
      </c>
      <c r="AU46" s="56">
        <f t="shared" si="9"/>
        <v>1</v>
      </c>
      <c r="AV46" s="56" t="str">
        <f t="shared" si="6"/>
        <v>Bogotá Mejor para Todos</v>
      </c>
    </row>
    <row r="47" spans="1:48" s="251" customFormat="1" ht="45" customHeight="1">
      <c r="A47" s="233">
        <v>27</v>
      </c>
      <c r="B47" s="218">
        <v>2020</v>
      </c>
      <c r="C47" s="130" t="s">
        <v>353</v>
      </c>
      <c r="D47" s="131" t="s">
        <v>1017</v>
      </c>
      <c r="E47" s="132" t="s">
        <v>138</v>
      </c>
      <c r="F47" s="131" t="s">
        <v>34</v>
      </c>
      <c r="G47" s="206" t="s">
        <v>161</v>
      </c>
      <c r="H47" s="225" t="s">
        <v>643</v>
      </c>
      <c r="I47" s="226" t="s">
        <v>135</v>
      </c>
      <c r="J47" s="227" t="s">
        <v>362</v>
      </c>
      <c r="K47" s="337">
        <v>45</v>
      </c>
      <c r="L47" s="338" t="str">
        <f>IF(ISERROR(VLOOKUP(K47,[1]Eje_Pilar_Prop!$C$2:$E$104,2,FALSE))," ",VLOOKUP(K47,[1]Eje_Pilar_Prop!$C$2:$E$104,2,FALSE))</f>
        <v>Gobernanza e influencia local, regional e internacional</v>
      </c>
      <c r="M47" s="338" t="str">
        <f>IF(ISERROR(VLOOKUP(K47,[1]Eje_Pilar_Prop!$C$2:$E$104,3,FALSE))," ",VLOOKUP(K47,[1]Eje_Pilar_Prop!$C$2:$E$104,3,FALSE))</f>
        <v>Eje Transversal 4 Gobierno Legitimo, Fortalecimiento Local y Eficiencia</v>
      </c>
      <c r="N47" s="336">
        <v>1517</v>
      </c>
      <c r="O47" s="139">
        <v>1015452061</v>
      </c>
      <c r="P47" s="225" t="s">
        <v>832</v>
      </c>
      <c r="Q47" s="228">
        <v>9600000</v>
      </c>
      <c r="R47" s="235">
        <v>0</v>
      </c>
      <c r="S47" s="230"/>
      <c r="T47" s="231"/>
      <c r="U47" s="228"/>
      <c r="V47" s="209">
        <f t="shared" si="11"/>
        <v>9600000</v>
      </c>
      <c r="W47" s="210">
        <v>9600000</v>
      </c>
      <c r="X47" s="134">
        <v>43852</v>
      </c>
      <c r="Y47" s="134">
        <v>43852</v>
      </c>
      <c r="Z47" s="134">
        <v>43972</v>
      </c>
      <c r="AA47" s="130">
        <v>120</v>
      </c>
      <c r="AB47" s="134"/>
      <c r="AC47" s="134"/>
      <c r="AD47" s="212"/>
      <c r="AE47" s="232"/>
      <c r="AF47" s="219"/>
      <c r="AG47" s="228"/>
      <c r="AH47" s="233"/>
      <c r="AI47" s="233"/>
      <c r="AJ47" s="233" t="s">
        <v>1327</v>
      </c>
      <c r="AK47" s="233"/>
      <c r="AL47" s="234">
        <f t="shared" si="12"/>
        <v>1</v>
      </c>
      <c r="AM47" s="249"/>
      <c r="AN47" s="250" t="e">
        <f>IF(SUMPRODUCT((A$14:A47=A47)*(B$14:B47=B47)*(D$14:D46=D46))&gt;1,0,1)</f>
        <v>#N/A</v>
      </c>
      <c r="AO47" s="56" t="str">
        <f t="shared" si="2"/>
        <v>Contratos de prestación de servicios</v>
      </c>
      <c r="AP47" s="56" t="str">
        <f t="shared" si="3"/>
        <v>Contratación directa</v>
      </c>
      <c r="AQ47" s="56" t="str">
        <f>IF(ISBLANK(G47),1,IFERROR(VLOOKUP(G47,Tipo!$C$12:$C$27,1,FALSE),"NO"))</f>
        <v>Prestación de servicios profesionales y de apoyo a la gestión, o para la ejecución de trabajos artísticos que sólo puedan encomendarse a determinadas personas naturales;</v>
      </c>
      <c r="AR47" s="56" t="str">
        <f t="shared" si="4"/>
        <v>Inversión</v>
      </c>
      <c r="AS47" s="56">
        <f>IF(ISBLANK(K47),1,IFERROR(VLOOKUP(K47,Eje_Pilar_Prop!C39:C140,1,FALSE),"NO"))</f>
        <v>45</v>
      </c>
      <c r="AT47" s="56" t="str">
        <f t="shared" si="10"/>
        <v>SECOP II</v>
      </c>
      <c r="AU47" s="56">
        <f t="shared" si="9"/>
        <v>1</v>
      </c>
      <c r="AV47" s="56" t="str">
        <f t="shared" si="6"/>
        <v>Bogotá Mejor para Todos</v>
      </c>
    </row>
    <row r="48" spans="1:48" s="251" customFormat="1" ht="45" customHeight="1">
      <c r="A48" s="233">
        <v>29</v>
      </c>
      <c r="B48" s="218">
        <v>2020</v>
      </c>
      <c r="C48" s="130" t="s">
        <v>353</v>
      </c>
      <c r="D48" s="131" t="s">
        <v>1018</v>
      </c>
      <c r="E48" s="132" t="s">
        <v>138</v>
      </c>
      <c r="F48" s="131" t="s">
        <v>34</v>
      </c>
      <c r="G48" s="206" t="s">
        <v>161</v>
      </c>
      <c r="H48" s="225" t="s">
        <v>644</v>
      </c>
      <c r="I48" s="226" t="s">
        <v>135</v>
      </c>
      <c r="J48" s="227" t="s">
        <v>362</v>
      </c>
      <c r="K48" s="337">
        <v>45</v>
      </c>
      <c r="L48" s="338" t="str">
        <f>IF(ISERROR(VLOOKUP(K48,[1]Eje_Pilar_Prop!$C$2:$E$104,2,FALSE))," ",VLOOKUP(K48,[1]Eje_Pilar_Prop!$C$2:$E$104,2,FALSE))</f>
        <v>Gobernanza e influencia local, regional e internacional</v>
      </c>
      <c r="M48" s="338" t="str">
        <f>IF(ISERROR(VLOOKUP(K48,[1]Eje_Pilar_Prop!$C$2:$E$104,3,FALSE))," ",VLOOKUP(K48,[1]Eje_Pilar_Prop!$C$2:$E$104,3,FALSE))</f>
        <v>Eje Transversal 4 Gobierno Legitimo, Fortalecimiento Local y Eficiencia</v>
      </c>
      <c r="N48" s="336">
        <v>1517</v>
      </c>
      <c r="O48" s="139">
        <v>52056968</v>
      </c>
      <c r="P48" s="225" t="s">
        <v>549</v>
      </c>
      <c r="Q48" s="228">
        <v>24000000</v>
      </c>
      <c r="R48" s="235">
        <v>0</v>
      </c>
      <c r="S48" s="230"/>
      <c r="T48" s="231">
        <v>1</v>
      </c>
      <c r="U48" s="228">
        <v>12000000</v>
      </c>
      <c r="V48" s="209">
        <f t="shared" si="11"/>
        <v>36000000</v>
      </c>
      <c r="W48" s="210">
        <v>36000000</v>
      </c>
      <c r="X48" s="134">
        <v>43851</v>
      </c>
      <c r="Y48" s="134">
        <v>43851</v>
      </c>
      <c r="Z48" s="134">
        <v>44032</v>
      </c>
      <c r="AA48" s="130">
        <v>120</v>
      </c>
      <c r="AB48" s="130">
        <v>60</v>
      </c>
      <c r="AC48" s="130">
        <v>1</v>
      </c>
      <c r="AD48" s="212"/>
      <c r="AE48" s="232"/>
      <c r="AF48" s="219"/>
      <c r="AG48" s="228"/>
      <c r="AH48" s="233"/>
      <c r="AI48" s="233"/>
      <c r="AJ48" s="233" t="s">
        <v>1327</v>
      </c>
      <c r="AK48" s="233"/>
      <c r="AL48" s="234">
        <f t="shared" si="12"/>
        <v>1</v>
      </c>
      <c r="AM48" s="249"/>
      <c r="AN48" s="250" t="e">
        <f>IF(SUMPRODUCT((A$14:A48=A48)*(B$14:B48=B48)*(D$14:D47=D47))&gt;1,0,1)</f>
        <v>#N/A</v>
      </c>
      <c r="AO48" s="56" t="str">
        <f t="shared" si="2"/>
        <v>Contratos de prestación de servicios</v>
      </c>
      <c r="AP48" s="56" t="str">
        <f t="shared" si="3"/>
        <v>Contratación directa</v>
      </c>
      <c r="AQ48" s="56" t="str">
        <f>IF(ISBLANK(G48),1,IFERROR(VLOOKUP(G48,Tipo!$C$12:$C$27,1,FALSE),"NO"))</f>
        <v>Prestación de servicios profesionales y de apoyo a la gestión, o para la ejecución de trabajos artísticos que sólo puedan encomendarse a determinadas personas naturales;</v>
      </c>
      <c r="AR48" s="56" t="str">
        <f t="shared" si="4"/>
        <v>Inversión</v>
      </c>
      <c r="AS48" s="56">
        <f>IF(ISBLANK(K48),1,IFERROR(VLOOKUP(K48,Eje_Pilar_Prop!C40:C141,1,FALSE),"NO"))</f>
        <v>45</v>
      </c>
      <c r="AT48" s="56" t="str">
        <f t="shared" si="10"/>
        <v>SECOP II</v>
      </c>
      <c r="AU48" s="56">
        <f t="shared" si="9"/>
        <v>1</v>
      </c>
      <c r="AV48" s="56" t="str">
        <f t="shared" si="6"/>
        <v>Bogotá Mejor para Todos</v>
      </c>
    </row>
    <row r="49" spans="1:48" s="251" customFormat="1" ht="45" customHeight="1">
      <c r="A49" s="233">
        <v>30</v>
      </c>
      <c r="B49" s="218">
        <v>2020</v>
      </c>
      <c r="C49" s="130" t="s">
        <v>353</v>
      </c>
      <c r="D49" s="131" t="s">
        <v>1019</v>
      </c>
      <c r="E49" s="132" t="s">
        <v>138</v>
      </c>
      <c r="F49" s="131" t="s">
        <v>34</v>
      </c>
      <c r="G49" s="206" t="s">
        <v>161</v>
      </c>
      <c r="H49" s="225" t="s">
        <v>645</v>
      </c>
      <c r="I49" s="226" t="s">
        <v>135</v>
      </c>
      <c r="J49" s="227" t="s">
        <v>362</v>
      </c>
      <c r="K49" s="337">
        <v>45</v>
      </c>
      <c r="L49" s="338" t="str">
        <f>IF(ISERROR(VLOOKUP(K49,[1]Eje_Pilar_Prop!$C$2:$E$104,2,FALSE))," ",VLOOKUP(K49,[1]Eje_Pilar_Prop!$C$2:$E$104,2,FALSE))</f>
        <v>Gobernanza e influencia local, regional e internacional</v>
      </c>
      <c r="M49" s="338" t="str">
        <f>IF(ISERROR(VLOOKUP(K49,[1]Eje_Pilar_Prop!$C$2:$E$104,3,FALSE))," ",VLOOKUP(K49,[1]Eje_Pilar_Prop!$C$2:$E$104,3,FALSE))</f>
        <v>Eje Transversal 4 Gobierno Legitimo, Fortalecimiento Local y Eficiencia</v>
      </c>
      <c r="N49" s="336">
        <v>1517</v>
      </c>
      <c r="O49" s="139">
        <v>79663843</v>
      </c>
      <c r="P49" s="225" t="s">
        <v>833</v>
      </c>
      <c r="Q49" s="228">
        <v>15400000</v>
      </c>
      <c r="R49" s="235">
        <v>0</v>
      </c>
      <c r="S49" s="230"/>
      <c r="T49" s="231">
        <v>1</v>
      </c>
      <c r="U49" s="228">
        <v>3850000</v>
      </c>
      <c r="V49" s="209">
        <f t="shared" si="11"/>
        <v>19250000</v>
      </c>
      <c r="W49" s="210">
        <v>19250000</v>
      </c>
      <c r="X49" s="134">
        <v>43851</v>
      </c>
      <c r="Y49" s="134">
        <v>43851</v>
      </c>
      <c r="Z49" s="134">
        <v>44002</v>
      </c>
      <c r="AA49" s="130">
        <v>120</v>
      </c>
      <c r="AB49" s="130">
        <v>30</v>
      </c>
      <c r="AC49" s="130">
        <v>1</v>
      </c>
      <c r="AD49" s="212"/>
      <c r="AE49" s="232"/>
      <c r="AF49" s="219"/>
      <c r="AG49" s="228"/>
      <c r="AH49" s="233"/>
      <c r="AI49" s="233"/>
      <c r="AJ49" s="233" t="s">
        <v>1327</v>
      </c>
      <c r="AK49" s="233"/>
      <c r="AL49" s="234">
        <f t="shared" si="12"/>
        <v>1</v>
      </c>
      <c r="AM49" s="249"/>
      <c r="AN49" s="250" t="e">
        <f>IF(SUMPRODUCT((A$14:A49=A49)*(B$14:B49=B49)*(D$14:D47=#REF!))&gt;1,0,1)</f>
        <v>#REF!</v>
      </c>
      <c r="AO49" s="56" t="str">
        <f t="shared" si="2"/>
        <v>Contratos de prestación de servicios</v>
      </c>
      <c r="AP49" s="56" t="str">
        <f t="shared" si="3"/>
        <v>Contratación directa</v>
      </c>
      <c r="AQ49" s="56" t="str">
        <f>IF(ISBLANK(G49),1,IFERROR(VLOOKUP(G49,Tipo!$C$12:$C$27,1,FALSE),"NO"))</f>
        <v>Prestación de servicios profesionales y de apoyo a la gestión, o para la ejecución de trabajos artísticos que sólo puedan encomendarse a determinadas personas naturales;</v>
      </c>
      <c r="AR49" s="56" t="str">
        <f t="shared" si="4"/>
        <v>Inversión</v>
      </c>
      <c r="AS49" s="56">
        <f>IF(ISBLANK(K49),1,IFERROR(VLOOKUP(K49,Eje_Pilar_Prop!C41:C142,1,FALSE),"NO"))</f>
        <v>45</v>
      </c>
      <c r="AT49" s="56" t="str">
        <f>IF(ISBLANK(#REF!),1,IFERROR(VLOOKUP(#REF!,SECOP,1,FALSE),"NO"))</f>
        <v>NO</v>
      </c>
      <c r="AU49" s="56">
        <f t="shared" si="9"/>
        <v>1</v>
      </c>
      <c r="AV49" s="56" t="str">
        <f t="shared" si="6"/>
        <v>Bogotá Mejor para Todos</v>
      </c>
    </row>
    <row r="50" spans="1:48" s="251" customFormat="1" ht="45" customHeight="1">
      <c r="A50" s="233">
        <v>31</v>
      </c>
      <c r="B50" s="218">
        <v>2020</v>
      </c>
      <c r="C50" s="130" t="s">
        <v>353</v>
      </c>
      <c r="D50" s="151" t="s">
        <v>1020</v>
      </c>
      <c r="E50" s="319" t="s">
        <v>138</v>
      </c>
      <c r="F50" s="130" t="s">
        <v>34</v>
      </c>
      <c r="G50" s="206" t="s">
        <v>161</v>
      </c>
      <c r="H50" s="225" t="s">
        <v>646</v>
      </c>
      <c r="I50" s="320" t="s">
        <v>135</v>
      </c>
      <c r="J50" s="321" t="s">
        <v>362</v>
      </c>
      <c r="K50" s="337">
        <v>18</v>
      </c>
      <c r="L50" s="338" t="str">
        <f>IF(ISERROR(VLOOKUP(K50,[1]Eje_Pilar_Prop!$C$2:$E$104,2,FALSE))," ",VLOOKUP(K50,[1]Eje_Pilar_Prop!$C$2:$E$104,2,FALSE))</f>
        <v>Mejor movilidad para todos</v>
      </c>
      <c r="M50" s="338" t="str">
        <f>IF(ISERROR(VLOOKUP(K50,[1]Eje_Pilar_Prop!$C$2:$E$104,3,FALSE))," ",VLOOKUP(K50,[1]Eje_Pilar_Prop!$C$2:$E$104,3,FALSE))</f>
        <v>Pilar 2 Democracía Urbana</v>
      </c>
      <c r="N50" s="336">
        <v>1513</v>
      </c>
      <c r="O50" s="137">
        <v>80037908</v>
      </c>
      <c r="P50" s="225" t="s">
        <v>834</v>
      </c>
      <c r="Q50" s="228">
        <v>16000000</v>
      </c>
      <c r="R50" s="322">
        <v>0</v>
      </c>
      <c r="S50" s="323"/>
      <c r="T50" s="324">
        <v>1</v>
      </c>
      <c r="U50" s="228">
        <v>8000000</v>
      </c>
      <c r="V50" s="325">
        <f t="shared" si="11"/>
        <v>24000000</v>
      </c>
      <c r="W50" s="326">
        <v>24000000</v>
      </c>
      <c r="X50" s="138">
        <v>43851</v>
      </c>
      <c r="Y50" s="138">
        <v>43851</v>
      </c>
      <c r="Z50" s="138">
        <v>44032</v>
      </c>
      <c r="AA50" s="130">
        <v>120</v>
      </c>
      <c r="AB50" s="130">
        <v>60</v>
      </c>
      <c r="AC50" s="130">
        <v>1</v>
      </c>
      <c r="AD50" s="266">
        <v>1121873789</v>
      </c>
      <c r="AE50" s="236" t="s">
        <v>835</v>
      </c>
      <c r="AF50" s="219"/>
      <c r="AG50" s="228"/>
      <c r="AH50" s="233"/>
      <c r="AI50" s="233"/>
      <c r="AJ50" s="233" t="s">
        <v>1327</v>
      </c>
      <c r="AK50" s="233"/>
      <c r="AL50" s="234">
        <f t="shared" si="12"/>
        <v>1</v>
      </c>
      <c r="AM50" s="249"/>
      <c r="AN50" s="328" t="e">
        <f>IF(SUMPRODUCT((A$14:A50=A50)*(B$14:B50=B50)*(D$14:D48=D48))&gt;1,0,1)</f>
        <v>#N/A</v>
      </c>
      <c r="AO50" s="329" t="str">
        <f t="shared" si="2"/>
        <v>Contratos de prestación de servicios</v>
      </c>
      <c r="AP50" s="329" t="str">
        <f t="shared" si="3"/>
        <v>Contratación directa</v>
      </c>
      <c r="AQ50" s="329" t="str">
        <f>IF(ISBLANK(G50),1,IFERROR(VLOOKUP(G50,Tipo!$C$12:$C$27,1,FALSE),"NO"))</f>
        <v>Prestación de servicios profesionales y de apoyo a la gestión, o para la ejecución de trabajos artísticos que sólo puedan encomendarse a determinadas personas naturales;</v>
      </c>
      <c r="AR50" s="329" t="str">
        <f t="shared" si="4"/>
        <v>Inversión</v>
      </c>
      <c r="AS50" s="329" t="str">
        <f>IF(ISBLANK(K50),1,IFERROR(VLOOKUP(K50,Eje_Pilar_Prop!C42:C143,1,FALSE),"NO"))</f>
        <v>NO</v>
      </c>
      <c r="AT50" s="329" t="str">
        <f>IF(ISBLANK(C48),1,IFERROR(VLOOKUP(C48,SECOP,1,FALSE),"NO"))</f>
        <v>SECOP II</v>
      </c>
      <c r="AU50" s="329">
        <f t="shared" si="9"/>
        <v>1</v>
      </c>
      <c r="AV50" s="329" t="str">
        <f t="shared" si="6"/>
        <v>Bogotá Mejor para Todos</v>
      </c>
    </row>
    <row r="51" spans="1:48" s="251" customFormat="1" ht="45" customHeight="1">
      <c r="A51" s="233">
        <v>32</v>
      </c>
      <c r="B51" s="218">
        <v>2020</v>
      </c>
      <c r="C51" s="130" t="s">
        <v>353</v>
      </c>
      <c r="D51" s="131" t="s">
        <v>1021</v>
      </c>
      <c r="E51" s="132" t="s">
        <v>138</v>
      </c>
      <c r="F51" s="131" t="s">
        <v>34</v>
      </c>
      <c r="G51" s="206" t="s">
        <v>161</v>
      </c>
      <c r="H51" s="225" t="s">
        <v>648</v>
      </c>
      <c r="I51" s="226" t="s">
        <v>135</v>
      </c>
      <c r="J51" s="227" t="s">
        <v>362</v>
      </c>
      <c r="K51" s="337">
        <v>45</v>
      </c>
      <c r="L51" s="338" t="str">
        <f>IF(ISERROR(VLOOKUP(K51,[1]Eje_Pilar_Prop!$C$2:$E$104,2,FALSE))," ",VLOOKUP(K51,[1]Eje_Pilar_Prop!$C$2:$E$104,2,FALSE))</f>
        <v>Gobernanza e influencia local, regional e internacional</v>
      </c>
      <c r="M51" s="338" t="str">
        <f>IF(ISERROR(VLOOKUP(K51,[1]Eje_Pilar_Prop!$C$2:$E$104,3,FALSE))," ",VLOOKUP(K51,[1]Eje_Pilar_Prop!$C$2:$E$104,3,FALSE))</f>
        <v>Eje Transversal 4 Gobierno Legitimo, Fortalecimiento Local y Eficiencia</v>
      </c>
      <c r="N51" s="336">
        <v>1517</v>
      </c>
      <c r="O51" s="139">
        <v>1118544917</v>
      </c>
      <c r="P51" s="225" t="s">
        <v>836</v>
      </c>
      <c r="Q51" s="228">
        <v>19200000</v>
      </c>
      <c r="R51" s="235">
        <v>0</v>
      </c>
      <c r="S51" s="230"/>
      <c r="T51" s="231"/>
      <c r="U51" s="228"/>
      <c r="V51" s="209">
        <f t="shared" si="11"/>
        <v>19200000</v>
      </c>
      <c r="W51" s="210">
        <v>19200000</v>
      </c>
      <c r="X51" s="140">
        <v>43853</v>
      </c>
      <c r="Y51" s="134">
        <v>43854</v>
      </c>
      <c r="Z51" s="134">
        <v>43974</v>
      </c>
      <c r="AA51" s="130">
        <v>120</v>
      </c>
      <c r="AB51" s="134"/>
      <c r="AC51" s="134"/>
      <c r="AD51" s="212"/>
      <c r="AE51" s="232"/>
      <c r="AF51" s="219"/>
      <c r="AG51" s="228"/>
      <c r="AH51" s="233"/>
      <c r="AI51" s="233"/>
      <c r="AJ51" s="233" t="s">
        <v>1327</v>
      </c>
      <c r="AK51" s="233"/>
      <c r="AL51" s="234">
        <f t="shared" si="12"/>
        <v>1</v>
      </c>
      <c r="AM51" s="249"/>
      <c r="AN51" s="250" t="e">
        <f>IF(SUMPRODUCT((A$14:A51=A51)*(B$14:B51=B51)*(D$14:D49=D49))&gt;1,0,1)</f>
        <v>#N/A</v>
      </c>
      <c r="AO51" s="56" t="str">
        <f t="shared" si="2"/>
        <v>Contratos de prestación de servicios</v>
      </c>
      <c r="AP51" s="56" t="str">
        <f t="shared" si="3"/>
        <v>Contratación directa</v>
      </c>
      <c r="AQ51" s="56" t="str">
        <f>IF(ISBLANK(G51),1,IFERROR(VLOOKUP(G51,Tipo!$C$12:$C$27,1,FALSE),"NO"))</f>
        <v>Prestación de servicios profesionales y de apoyo a la gestión, o para la ejecución de trabajos artísticos que sólo puedan encomendarse a determinadas personas naturales;</v>
      </c>
      <c r="AR51" s="56" t="str">
        <f t="shared" si="4"/>
        <v>Inversión</v>
      </c>
      <c r="AS51" s="56">
        <f>IF(ISBLANK(K51),1,IFERROR(VLOOKUP(K51,Eje_Pilar_Prop!C44:C145,1,FALSE),"NO"))</f>
        <v>45</v>
      </c>
      <c r="AT51" s="56" t="str">
        <f>IF(ISBLANK(C49),1,IFERROR(VLOOKUP(C49,SECOP,1,FALSE),"NO"))</f>
        <v>SECOP II</v>
      </c>
      <c r="AU51" s="56">
        <f t="shared" si="9"/>
        <v>1</v>
      </c>
      <c r="AV51" s="56" t="str">
        <f t="shared" si="6"/>
        <v>Bogotá Mejor para Todos</v>
      </c>
    </row>
    <row r="52" spans="1:48" s="251" customFormat="1" ht="45" customHeight="1">
      <c r="A52" s="233">
        <v>33</v>
      </c>
      <c r="B52" s="218">
        <v>2020</v>
      </c>
      <c r="C52" s="130" t="s">
        <v>353</v>
      </c>
      <c r="D52" s="131" t="s">
        <v>1022</v>
      </c>
      <c r="E52" s="132" t="s">
        <v>138</v>
      </c>
      <c r="F52" s="131" t="s">
        <v>34</v>
      </c>
      <c r="G52" s="206" t="s">
        <v>161</v>
      </c>
      <c r="H52" s="225" t="s">
        <v>650</v>
      </c>
      <c r="I52" s="226" t="s">
        <v>135</v>
      </c>
      <c r="J52" s="227" t="s">
        <v>362</v>
      </c>
      <c r="K52" s="337">
        <v>45</v>
      </c>
      <c r="L52" s="338" t="str">
        <f>IF(ISERROR(VLOOKUP(K52,[1]Eje_Pilar_Prop!$C$2:$E$104,2,FALSE))," ",VLOOKUP(K52,[1]Eje_Pilar_Prop!$C$2:$E$104,2,FALSE))</f>
        <v>Gobernanza e influencia local, regional e internacional</v>
      </c>
      <c r="M52" s="338" t="str">
        <f>IF(ISERROR(VLOOKUP(K52,[1]Eje_Pilar_Prop!$C$2:$E$104,3,FALSE))," ",VLOOKUP(K52,[1]Eje_Pilar_Prop!$C$2:$E$104,3,FALSE))</f>
        <v>Eje Transversal 4 Gobierno Legitimo, Fortalecimiento Local y Eficiencia</v>
      </c>
      <c r="N52" s="336">
        <v>1517</v>
      </c>
      <c r="O52" s="139">
        <v>52904331</v>
      </c>
      <c r="P52" s="225" t="s">
        <v>500</v>
      </c>
      <c r="Q52" s="228">
        <v>20000000</v>
      </c>
      <c r="R52" s="235">
        <v>0</v>
      </c>
      <c r="S52" s="230"/>
      <c r="T52" s="231"/>
      <c r="U52" s="228"/>
      <c r="V52" s="209">
        <f t="shared" si="11"/>
        <v>20000000</v>
      </c>
      <c r="W52" s="210">
        <v>20000000</v>
      </c>
      <c r="X52" s="134">
        <v>43851</v>
      </c>
      <c r="Y52" s="134">
        <v>43851</v>
      </c>
      <c r="Z52" s="134">
        <v>43971</v>
      </c>
      <c r="AA52" s="130">
        <v>120</v>
      </c>
      <c r="AB52" s="134"/>
      <c r="AC52" s="134"/>
      <c r="AD52" s="212"/>
      <c r="AE52" s="232"/>
      <c r="AF52" s="219"/>
      <c r="AG52" s="228"/>
      <c r="AH52" s="233"/>
      <c r="AI52" s="233"/>
      <c r="AJ52" s="233" t="s">
        <v>1327</v>
      </c>
      <c r="AK52" s="233"/>
      <c r="AL52" s="234">
        <f t="shared" si="12"/>
        <v>1</v>
      </c>
      <c r="AM52" s="249"/>
      <c r="AN52" s="250" t="e">
        <f>IF(SUMPRODUCT((A$14:A52=A52)*(B$14:B52=B52)*(D$14:D50=D50))&gt;1,0,1)</f>
        <v>#N/A</v>
      </c>
      <c r="AO52" s="56" t="str">
        <f t="shared" si="2"/>
        <v>Contratos de prestación de servicios</v>
      </c>
      <c r="AP52" s="56" t="str">
        <f t="shared" si="3"/>
        <v>Contratación directa</v>
      </c>
      <c r="AQ52" s="56" t="str">
        <f>IF(ISBLANK(G52),1,IFERROR(VLOOKUP(G52,Tipo!$C$12:$C$27,1,FALSE),"NO"))</f>
        <v>Prestación de servicios profesionales y de apoyo a la gestión, o para la ejecución de trabajos artísticos que sólo puedan encomendarse a determinadas personas naturales;</v>
      </c>
      <c r="AR52" s="56" t="str">
        <f t="shared" si="4"/>
        <v>Inversión</v>
      </c>
      <c r="AS52" s="56">
        <f>IF(ISBLANK(K52),1,IFERROR(VLOOKUP(K52,Eje_Pilar_Prop!C45:C146,1,FALSE),"NO"))</f>
        <v>45</v>
      </c>
      <c r="AT52" s="56" t="str">
        <f>IF(ISBLANK(C50),1,IFERROR(VLOOKUP(C50,SECOP,1,FALSE),"NO"))</f>
        <v>SECOP II</v>
      </c>
      <c r="AU52" s="56">
        <f t="shared" si="9"/>
        <v>1</v>
      </c>
      <c r="AV52" s="56" t="str">
        <f t="shared" si="6"/>
        <v>Bogotá Mejor para Todos</v>
      </c>
    </row>
    <row r="53" spans="1:48" s="251" customFormat="1" ht="45" customHeight="1">
      <c r="A53" s="233">
        <v>34</v>
      </c>
      <c r="B53" s="218">
        <v>2020</v>
      </c>
      <c r="C53" s="130" t="s">
        <v>353</v>
      </c>
      <c r="D53" s="131" t="s">
        <v>1023</v>
      </c>
      <c r="E53" s="132" t="s">
        <v>138</v>
      </c>
      <c r="F53" s="131" t="s">
        <v>34</v>
      </c>
      <c r="G53" s="206" t="s">
        <v>161</v>
      </c>
      <c r="H53" s="225" t="s">
        <v>651</v>
      </c>
      <c r="I53" s="226" t="s">
        <v>135</v>
      </c>
      <c r="J53" s="227" t="s">
        <v>362</v>
      </c>
      <c r="K53" s="337">
        <v>45</v>
      </c>
      <c r="L53" s="338" t="str">
        <f>IF(ISERROR(VLOOKUP(K53,[1]Eje_Pilar_Prop!$C$2:$E$104,2,FALSE))," ",VLOOKUP(K53,[1]Eje_Pilar_Prop!$C$2:$E$104,2,FALSE))</f>
        <v>Gobernanza e influencia local, regional e internacional</v>
      </c>
      <c r="M53" s="338" t="str">
        <f>IF(ISERROR(VLOOKUP(K53,[1]Eje_Pilar_Prop!$C$2:$E$104,3,FALSE))," ",VLOOKUP(K53,[1]Eje_Pilar_Prop!$C$2:$E$104,3,FALSE))</f>
        <v>Eje Transversal 4 Gobierno Legitimo, Fortalecimiento Local y Eficiencia</v>
      </c>
      <c r="N53" s="336">
        <v>1517</v>
      </c>
      <c r="O53" s="139">
        <v>80849721</v>
      </c>
      <c r="P53" s="225" t="s">
        <v>465</v>
      </c>
      <c r="Q53" s="228">
        <v>38200000</v>
      </c>
      <c r="R53" s="235">
        <v>0</v>
      </c>
      <c r="S53" s="230"/>
      <c r="T53" s="231">
        <v>1</v>
      </c>
      <c r="U53" s="228">
        <v>14325000</v>
      </c>
      <c r="V53" s="209">
        <f t="shared" si="11"/>
        <v>52525000</v>
      </c>
      <c r="W53" s="209">
        <f>+R53+T53+V53</f>
        <v>52525001</v>
      </c>
      <c r="X53" s="140">
        <v>43853</v>
      </c>
      <c r="Y53" s="134">
        <v>43862</v>
      </c>
      <c r="Z53" s="134">
        <v>44021</v>
      </c>
      <c r="AA53" s="130">
        <v>120</v>
      </c>
      <c r="AB53" s="130">
        <v>45</v>
      </c>
      <c r="AC53" s="130">
        <v>1</v>
      </c>
      <c r="AD53" s="212"/>
      <c r="AE53" s="232"/>
      <c r="AF53" s="219"/>
      <c r="AG53" s="228"/>
      <c r="AH53" s="233"/>
      <c r="AI53" s="233"/>
      <c r="AJ53" s="233" t="s">
        <v>1327</v>
      </c>
      <c r="AK53" s="233"/>
      <c r="AL53" s="234">
        <f t="shared" si="12"/>
        <v>1.0000000190385532</v>
      </c>
      <c r="AM53" s="249"/>
      <c r="AN53" s="250" t="e">
        <f>IF(SUMPRODUCT((A$14:A53=A53)*(B$14:B53=B53)*(D$14:D50=#REF!))&gt;1,0,1)</f>
        <v>#REF!</v>
      </c>
      <c r="AO53" s="56" t="str">
        <f t="shared" si="2"/>
        <v>Contratos de prestación de servicios</v>
      </c>
      <c r="AP53" s="56" t="str">
        <f t="shared" si="3"/>
        <v>Contratación directa</v>
      </c>
      <c r="AQ53" s="56" t="str">
        <f>IF(ISBLANK(G53),1,IFERROR(VLOOKUP(G53,Tipo!$C$12:$C$27,1,FALSE),"NO"))</f>
        <v>Prestación de servicios profesionales y de apoyo a la gestión, o para la ejecución de trabajos artísticos que sólo puedan encomendarse a determinadas personas naturales;</v>
      </c>
      <c r="AR53" s="56" t="str">
        <f t="shared" si="4"/>
        <v>Inversión</v>
      </c>
      <c r="AS53" s="56">
        <f>IF(ISBLANK(K53),1,IFERROR(VLOOKUP(K53,Eje_Pilar_Prop!C46:C147,1,FALSE),"NO"))</f>
        <v>45</v>
      </c>
      <c r="AT53" s="56" t="str">
        <f>IF(ISBLANK(#REF!),1,IFERROR(VLOOKUP(#REF!,SECOP,1,FALSE),"NO"))</f>
        <v>NO</v>
      </c>
      <c r="AU53" s="56">
        <f t="shared" si="9"/>
        <v>1</v>
      </c>
      <c r="AV53" s="56" t="str">
        <f t="shared" si="6"/>
        <v>Bogotá Mejor para Todos</v>
      </c>
    </row>
    <row r="54" spans="1:48" s="251" customFormat="1" ht="45" customHeight="1">
      <c r="A54" s="233">
        <v>35</v>
      </c>
      <c r="B54" s="218">
        <v>2020</v>
      </c>
      <c r="C54" s="130" t="s">
        <v>353</v>
      </c>
      <c r="D54" s="131" t="s">
        <v>1024</v>
      </c>
      <c r="E54" s="132" t="s">
        <v>138</v>
      </c>
      <c r="F54" s="131" t="s">
        <v>34</v>
      </c>
      <c r="G54" s="206" t="s">
        <v>161</v>
      </c>
      <c r="H54" s="225" t="s">
        <v>653</v>
      </c>
      <c r="I54" s="226" t="s">
        <v>135</v>
      </c>
      <c r="J54" s="227" t="s">
        <v>362</v>
      </c>
      <c r="K54" s="337">
        <v>45</v>
      </c>
      <c r="L54" s="338" t="str">
        <f>IF(ISERROR(VLOOKUP(K54,[1]Eje_Pilar_Prop!$C$2:$E$104,2,FALSE))," ",VLOOKUP(K54,[1]Eje_Pilar_Prop!$C$2:$E$104,2,FALSE))</f>
        <v>Gobernanza e influencia local, regional e internacional</v>
      </c>
      <c r="M54" s="338" t="str">
        <f>IF(ISERROR(VLOOKUP(K54,[1]Eje_Pilar_Prop!$C$2:$E$104,3,FALSE))," ",VLOOKUP(K54,[1]Eje_Pilar_Prop!$C$2:$E$104,3,FALSE))</f>
        <v>Eje Transversal 4 Gobierno Legitimo, Fortalecimiento Local y Eficiencia</v>
      </c>
      <c r="N54" s="336">
        <v>1517</v>
      </c>
      <c r="O54" s="139">
        <v>1014182950</v>
      </c>
      <c r="P54" s="225" t="s">
        <v>551</v>
      </c>
      <c r="Q54" s="228">
        <v>25200000</v>
      </c>
      <c r="R54" s="235">
        <v>0</v>
      </c>
      <c r="S54" s="230"/>
      <c r="T54" s="231">
        <v>1</v>
      </c>
      <c r="U54" s="228">
        <v>12600000</v>
      </c>
      <c r="V54" s="209">
        <f t="shared" si="11"/>
        <v>37800000</v>
      </c>
      <c r="W54" s="210">
        <v>37800000</v>
      </c>
      <c r="X54" s="134">
        <v>43851</v>
      </c>
      <c r="Y54" s="134">
        <v>43851</v>
      </c>
      <c r="Z54" s="134">
        <v>44032</v>
      </c>
      <c r="AA54" s="130">
        <v>120</v>
      </c>
      <c r="AB54" s="130">
        <v>60</v>
      </c>
      <c r="AC54" s="130">
        <v>1</v>
      </c>
      <c r="AD54" s="212"/>
      <c r="AE54" s="232"/>
      <c r="AF54" s="219"/>
      <c r="AG54" s="228"/>
      <c r="AH54" s="233"/>
      <c r="AI54" s="233"/>
      <c r="AJ54" s="233" t="s">
        <v>1327</v>
      </c>
      <c r="AK54" s="233"/>
      <c r="AL54" s="234">
        <f t="shared" si="12"/>
        <v>1</v>
      </c>
      <c r="AM54" s="249"/>
      <c r="AN54" s="250" t="e">
        <f>IF(SUMPRODUCT((A$14:A54=A54)*(B$14:B54=B54)*(D$14:D51=D51))&gt;1,0,1)</f>
        <v>#N/A</v>
      </c>
      <c r="AO54" s="56" t="str">
        <f t="shared" si="2"/>
        <v>Contratos de prestación de servicios</v>
      </c>
      <c r="AP54" s="56" t="str">
        <f t="shared" si="3"/>
        <v>Contratación directa</v>
      </c>
      <c r="AQ54" s="56" t="str">
        <f>IF(ISBLANK(G54),1,IFERROR(VLOOKUP(G54,Tipo!$C$12:$C$27,1,FALSE),"NO"))</f>
        <v>Prestación de servicios profesionales y de apoyo a la gestión, o para la ejecución de trabajos artísticos que sólo puedan encomendarse a determinadas personas naturales;</v>
      </c>
      <c r="AR54" s="56" t="str">
        <f t="shared" si="4"/>
        <v>Inversión</v>
      </c>
      <c r="AS54" s="56">
        <f>IF(ISBLANK(K54),1,IFERROR(VLOOKUP(K54,Eje_Pilar_Prop!C47:C148,1,FALSE),"NO"))</f>
        <v>45</v>
      </c>
      <c r="AT54" s="56" t="str">
        <f t="shared" ref="AT54:AT116" si="13">IF(ISBLANK(C51),1,IFERROR(VLOOKUP(C51,SECOP,1,FALSE),"NO"))</f>
        <v>SECOP II</v>
      </c>
      <c r="AU54" s="56">
        <f t="shared" si="9"/>
        <v>1</v>
      </c>
      <c r="AV54" s="56" t="str">
        <f t="shared" si="6"/>
        <v>Bogotá Mejor para Todos</v>
      </c>
    </row>
    <row r="55" spans="1:48" s="251" customFormat="1" ht="45" customHeight="1">
      <c r="A55" s="233">
        <v>36</v>
      </c>
      <c r="B55" s="218">
        <v>2020</v>
      </c>
      <c r="C55" s="130" t="s">
        <v>353</v>
      </c>
      <c r="D55" s="131" t="s">
        <v>1025</v>
      </c>
      <c r="E55" s="132" t="s">
        <v>138</v>
      </c>
      <c r="F55" s="131" t="s">
        <v>34</v>
      </c>
      <c r="G55" s="206" t="s">
        <v>161</v>
      </c>
      <c r="H55" s="225" t="s">
        <v>654</v>
      </c>
      <c r="I55" s="226" t="s">
        <v>135</v>
      </c>
      <c r="J55" s="227" t="s">
        <v>362</v>
      </c>
      <c r="K55" s="337">
        <v>45</v>
      </c>
      <c r="L55" s="338" t="str">
        <f>IF(ISERROR(VLOOKUP(K55,[1]Eje_Pilar_Prop!$C$2:$E$104,2,FALSE))," ",VLOOKUP(K55,[1]Eje_Pilar_Prop!$C$2:$E$104,2,FALSE))</f>
        <v>Gobernanza e influencia local, regional e internacional</v>
      </c>
      <c r="M55" s="338" t="str">
        <f>IF(ISERROR(VLOOKUP(K55,[1]Eje_Pilar_Prop!$C$2:$E$104,3,FALSE))," ",VLOOKUP(K55,[1]Eje_Pilar_Prop!$C$2:$E$104,3,FALSE))</f>
        <v>Eje Transversal 4 Gobierno Legitimo, Fortalecimiento Local y Eficiencia</v>
      </c>
      <c r="N55" s="336">
        <v>1517</v>
      </c>
      <c r="O55" s="139">
        <v>1019042486</v>
      </c>
      <c r="P55" s="225" t="s">
        <v>561</v>
      </c>
      <c r="Q55" s="228">
        <v>25200000</v>
      </c>
      <c r="R55" s="235">
        <v>0</v>
      </c>
      <c r="S55" s="230"/>
      <c r="T55" s="231">
        <v>1</v>
      </c>
      <c r="U55" s="228">
        <v>12600000</v>
      </c>
      <c r="V55" s="209">
        <f t="shared" si="11"/>
        <v>37800000</v>
      </c>
      <c r="W55" s="210">
        <v>37800000</v>
      </c>
      <c r="X55" s="134">
        <v>43851</v>
      </c>
      <c r="Y55" s="134">
        <v>43851</v>
      </c>
      <c r="Z55" s="134">
        <v>44032</v>
      </c>
      <c r="AA55" s="130">
        <v>120</v>
      </c>
      <c r="AB55" s="130">
        <v>60</v>
      </c>
      <c r="AC55" s="130">
        <v>1</v>
      </c>
      <c r="AD55" s="212"/>
      <c r="AE55" s="232"/>
      <c r="AF55" s="219"/>
      <c r="AG55" s="228"/>
      <c r="AH55" s="233"/>
      <c r="AI55" s="233"/>
      <c r="AJ55" s="233" t="s">
        <v>1327</v>
      </c>
      <c r="AK55" s="233"/>
      <c r="AL55" s="234">
        <f t="shared" si="12"/>
        <v>1</v>
      </c>
      <c r="AM55" s="249"/>
      <c r="AN55" s="250" t="e">
        <f>IF(SUMPRODUCT((A$14:A55=A55)*(B$14:B55=B55)*(D$14:D52=D52))&gt;1,0,1)</f>
        <v>#N/A</v>
      </c>
      <c r="AO55" s="56" t="str">
        <f t="shared" si="2"/>
        <v>Contratos de prestación de servicios</v>
      </c>
      <c r="AP55" s="56" t="str">
        <f t="shared" si="3"/>
        <v>Contratación directa</v>
      </c>
      <c r="AQ55" s="56" t="str">
        <f>IF(ISBLANK(G55),1,IFERROR(VLOOKUP(G55,Tipo!$C$12:$C$27,1,FALSE),"NO"))</f>
        <v>Prestación de servicios profesionales y de apoyo a la gestión, o para la ejecución de trabajos artísticos que sólo puedan encomendarse a determinadas personas naturales;</v>
      </c>
      <c r="AR55" s="56" t="str">
        <f t="shared" si="4"/>
        <v>Inversión</v>
      </c>
      <c r="AS55" s="56" t="str">
        <f>IF(ISBLANK(K55),1,IFERROR(VLOOKUP(K55,Eje_Pilar_Prop!C48:C149,1,FALSE),"NO"))</f>
        <v>NO</v>
      </c>
      <c r="AT55" s="56" t="str">
        <f t="shared" si="13"/>
        <v>SECOP II</v>
      </c>
      <c r="AU55" s="56">
        <f t="shared" si="9"/>
        <v>1</v>
      </c>
      <c r="AV55" s="56" t="str">
        <f t="shared" si="6"/>
        <v>Bogotá Mejor para Todos</v>
      </c>
    </row>
    <row r="56" spans="1:48" s="251" customFormat="1" ht="45" customHeight="1">
      <c r="A56" s="233">
        <v>37</v>
      </c>
      <c r="B56" s="218">
        <v>2020</v>
      </c>
      <c r="C56" s="130" t="s">
        <v>353</v>
      </c>
      <c r="D56" s="131" t="s">
        <v>1026</v>
      </c>
      <c r="E56" s="132" t="s">
        <v>138</v>
      </c>
      <c r="F56" s="131" t="s">
        <v>34</v>
      </c>
      <c r="G56" s="206" t="s">
        <v>161</v>
      </c>
      <c r="H56" s="225" t="s">
        <v>655</v>
      </c>
      <c r="I56" s="226" t="s">
        <v>135</v>
      </c>
      <c r="J56" s="227" t="s">
        <v>362</v>
      </c>
      <c r="K56" s="337">
        <v>45</v>
      </c>
      <c r="L56" s="338" t="str">
        <f>IF(ISERROR(VLOOKUP(K56,[1]Eje_Pilar_Prop!$C$2:$E$104,2,FALSE))," ",VLOOKUP(K56,[1]Eje_Pilar_Prop!$C$2:$E$104,2,FALSE))</f>
        <v>Gobernanza e influencia local, regional e internacional</v>
      </c>
      <c r="M56" s="338" t="str">
        <f>IF(ISERROR(VLOOKUP(K56,[1]Eje_Pilar_Prop!$C$2:$E$104,3,FALSE))," ",VLOOKUP(K56,[1]Eje_Pilar_Prop!$C$2:$E$104,3,FALSE))</f>
        <v>Eje Transversal 4 Gobierno Legitimo, Fortalecimiento Local y Eficiencia</v>
      </c>
      <c r="N56" s="336">
        <v>1517</v>
      </c>
      <c r="O56" s="139">
        <v>1033748607</v>
      </c>
      <c r="P56" s="225" t="s">
        <v>838</v>
      </c>
      <c r="Q56" s="228">
        <v>15000000</v>
      </c>
      <c r="R56" s="235">
        <v>0</v>
      </c>
      <c r="S56" s="230"/>
      <c r="T56" s="231"/>
      <c r="U56" s="228"/>
      <c r="V56" s="209">
        <f t="shared" si="11"/>
        <v>15000000</v>
      </c>
      <c r="W56" s="210">
        <v>15000000</v>
      </c>
      <c r="X56" s="134">
        <v>43851</v>
      </c>
      <c r="Y56" s="134">
        <v>43877</v>
      </c>
      <c r="Z56" s="134">
        <v>43966</v>
      </c>
      <c r="AA56" s="130">
        <v>90</v>
      </c>
      <c r="AB56" s="134"/>
      <c r="AC56" s="134"/>
      <c r="AD56" s="212"/>
      <c r="AE56" s="232"/>
      <c r="AF56" s="219"/>
      <c r="AG56" s="228"/>
      <c r="AH56" s="233"/>
      <c r="AI56" s="233"/>
      <c r="AJ56" s="233" t="s">
        <v>1327</v>
      </c>
      <c r="AK56" s="233"/>
      <c r="AL56" s="234">
        <f t="shared" si="12"/>
        <v>1</v>
      </c>
      <c r="AM56" s="249"/>
      <c r="AN56" s="250" t="e">
        <f>IF(SUMPRODUCT((A$14:A56=A56)*(B$14:B56=B56)*(D$14:D53=D53))&gt;1,0,1)</f>
        <v>#N/A</v>
      </c>
      <c r="AO56" s="56" t="str">
        <f t="shared" si="2"/>
        <v>Contratos de prestación de servicios</v>
      </c>
      <c r="AP56" s="56" t="str">
        <f t="shared" si="3"/>
        <v>Contratación directa</v>
      </c>
      <c r="AQ56" s="56" t="str">
        <f>IF(ISBLANK(G56),1,IFERROR(VLOOKUP(G56,Tipo!$C$12:$C$27,1,FALSE),"NO"))</f>
        <v>Prestación de servicios profesionales y de apoyo a la gestión, o para la ejecución de trabajos artísticos que sólo puedan encomendarse a determinadas personas naturales;</v>
      </c>
      <c r="AR56" s="56" t="str">
        <f t="shared" si="4"/>
        <v>Inversión</v>
      </c>
      <c r="AS56" s="56" t="str">
        <f>IF(ISBLANK(K56),1,IFERROR(VLOOKUP(K56,Eje_Pilar_Prop!C48:C150,1,FALSE),"NO"))</f>
        <v>NO</v>
      </c>
      <c r="AT56" s="56" t="str">
        <f t="shared" si="13"/>
        <v>SECOP II</v>
      </c>
      <c r="AU56" s="56">
        <f t="shared" si="9"/>
        <v>1</v>
      </c>
      <c r="AV56" s="56" t="str">
        <f t="shared" si="6"/>
        <v>Bogotá Mejor para Todos</v>
      </c>
    </row>
    <row r="57" spans="1:48" s="251" customFormat="1" ht="45" customHeight="1">
      <c r="A57" s="233">
        <v>38</v>
      </c>
      <c r="B57" s="218">
        <v>2020</v>
      </c>
      <c r="C57" s="130" t="s">
        <v>353</v>
      </c>
      <c r="D57" s="131" t="s">
        <v>1027</v>
      </c>
      <c r="E57" s="132" t="s">
        <v>138</v>
      </c>
      <c r="F57" s="131" t="s">
        <v>34</v>
      </c>
      <c r="G57" s="206" t="s">
        <v>161</v>
      </c>
      <c r="H57" s="225" t="s">
        <v>657</v>
      </c>
      <c r="I57" s="226" t="s">
        <v>135</v>
      </c>
      <c r="J57" s="227" t="s">
        <v>362</v>
      </c>
      <c r="K57" s="337">
        <v>45</v>
      </c>
      <c r="L57" s="338" t="str">
        <f>IF(ISERROR(VLOOKUP(K57,[1]Eje_Pilar_Prop!$C$2:$E$104,2,FALSE))," ",VLOOKUP(K57,[1]Eje_Pilar_Prop!$C$2:$E$104,2,FALSE))</f>
        <v>Gobernanza e influencia local, regional e internacional</v>
      </c>
      <c r="M57" s="338" t="str">
        <f>IF(ISERROR(VLOOKUP(K57,[1]Eje_Pilar_Prop!$C$2:$E$104,3,FALSE))," ",VLOOKUP(K57,[1]Eje_Pilar_Prop!$C$2:$E$104,3,FALSE))</f>
        <v>Eje Transversal 4 Gobierno Legitimo, Fortalecimiento Local y Eficiencia</v>
      </c>
      <c r="N57" s="336">
        <v>1517</v>
      </c>
      <c r="O57" s="139">
        <v>1026575752</v>
      </c>
      <c r="P57" s="225" t="s">
        <v>839</v>
      </c>
      <c r="Q57" s="228">
        <v>9600000</v>
      </c>
      <c r="R57" s="235">
        <v>0</v>
      </c>
      <c r="S57" s="230"/>
      <c r="T57" s="231"/>
      <c r="U57" s="228"/>
      <c r="V57" s="209">
        <f t="shared" si="11"/>
        <v>9600000</v>
      </c>
      <c r="W57" s="210">
        <v>9600000</v>
      </c>
      <c r="X57" s="134">
        <v>43851</v>
      </c>
      <c r="Y57" s="134">
        <v>43851</v>
      </c>
      <c r="Z57" s="134">
        <v>43971</v>
      </c>
      <c r="AA57" s="130">
        <v>120</v>
      </c>
      <c r="AB57" s="134"/>
      <c r="AC57" s="134"/>
      <c r="AD57" s="212"/>
      <c r="AE57" s="232"/>
      <c r="AF57" s="219"/>
      <c r="AG57" s="228"/>
      <c r="AH57" s="233"/>
      <c r="AI57" s="233"/>
      <c r="AJ57" s="233" t="s">
        <v>1327</v>
      </c>
      <c r="AK57" s="233"/>
      <c r="AL57" s="234">
        <f t="shared" si="12"/>
        <v>1</v>
      </c>
      <c r="AM57" s="249"/>
      <c r="AN57" s="250" t="e">
        <f>IF(SUMPRODUCT((A$14:A57=A57)*(B$14:B57=B57)*(D$14:D54=D54))&gt;1,0,1)</f>
        <v>#N/A</v>
      </c>
      <c r="AO57" s="56" t="str">
        <f t="shared" si="2"/>
        <v>Contratos de prestación de servicios</v>
      </c>
      <c r="AP57" s="56" t="str">
        <f t="shared" si="3"/>
        <v>Contratación directa</v>
      </c>
      <c r="AQ57" s="56" t="str">
        <f>IF(ISBLANK(G57),1,IFERROR(VLOOKUP(G57,Tipo!$C$12:$C$27,1,FALSE),"NO"))</f>
        <v>Prestación de servicios profesionales y de apoyo a la gestión, o para la ejecución de trabajos artísticos que sólo puedan encomendarse a determinadas personas naturales;</v>
      </c>
      <c r="AR57" s="56" t="str">
        <f t="shared" si="4"/>
        <v>Inversión</v>
      </c>
      <c r="AS57" s="56" t="str">
        <f>IF(ISBLANK(K57),1,IFERROR(VLOOKUP(K57,Eje_Pilar_Prop!C48:C152,1,FALSE),"NO"))</f>
        <v>NO</v>
      </c>
      <c r="AT57" s="56" t="str">
        <f t="shared" si="13"/>
        <v>SECOP II</v>
      </c>
      <c r="AU57" s="56">
        <f t="shared" si="9"/>
        <v>1</v>
      </c>
      <c r="AV57" s="56" t="str">
        <f t="shared" si="6"/>
        <v>Bogotá Mejor para Todos</v>
      </c>
    </row>
    <row r="58" spans="1:48" s="251" customFormat="1" ht="45" customHeight="1">
      <c r="A58" s="233">
        <v>39</v>
      </c>
      <c r="B58" s="218">
        <v>2020</v>
      </c>
      <c r="C58" s="130" t="s">
        <v>353</v>
      </c>
      <c r="D58" s="131" t="s">
        <v>1028</v>
      </c>
      <c r="E58" s="132" t="s">
        <v>138</v>
      </c>
      <c r="F58" s="131" t="s">
        <v>34</v>
      </c>
      <c r="G58" s="206" t="s">
        <v>161</v>
      </c>
      <c r="H58" s="225" t="s">
        <v>659</v>
      </c>
      <c r="I58" s="226" t="s">
        <v>135</v>
      </c>
      <c r="J58" s="227" t="s">
        <v>362</v>
      </c>
      <c r="K58" s="337">
        <v>3</v>
      </c>
      <c r="L58" s="338" t="str">
        <f>IF(ISERROR(VLOOKUP(K58,[1]Eje_Pilar_Prop!$C$2:$E$104,2,FALSE))," ",VLOOKUP(K58,[1]Eje_Pilar_Prop!$C$2:$E$104,2,FALSE))</f>
        <v>Igualdad y autonomía para una Bogotá incluyente</v>
      </c>
      <c r="M58" s="338" t="str">
        <f>IF(ISERROR(VLOOKUP(K58,[1]Eje_Pilar_Prop!$C$2:$E$104,3,FALSE))," ",VLOOKUP(K58,[1]Eje_Pilar_Prop!$C$2:$E$104,3,FALSE))</f>
        <v>Pilar 1 Igualdad de Calidad de Vida</v>
      </c>
      <c r="N58" s="336">
        <v>1444</v>
      </c>
      <c r="O58" s="139">
        <v>52883153</v>
      </c>
      <c r="P58" s="225" t="s">
        <v>557</v>
      </c>
      <c r="Q58" s="228">
        <v>21600000</v>
      </c>
      <c r="R58" s="235">
        <v>0</v>
      </c>
      <c r="S58" s="230"/>
      <c r="T58" s="231">
        <v>1</v>
      </c>
      <c r="U58" s="228">
        <v>10800000</v>
      </c>
      <c r="V58" s="209">
        <f t="shared" si="11"/>
        <v>32400000</v>
      </c>
      <c r="W58" s="210">
        <v>32400000</v>
      </c>
      <c r="X58" s="134">
        <v>43852</v>
      </c>
      <c r="Y58" s="134">
        <v>43853</v>
      </c>
      <c r="Z58" s="134">
        <v>44034</v>
      </c>
      <c r="AA58" s="130">
        <v>120</v>
      </c>
      <c r="AB58" s="130">
        <v>60</v>
      </c>
      <c r="AC58" s="130">
        <v>1</v>
      </c>
      <c r="AD58" s="212"/>
      <c r="AE58" s="232"/>
      <c r="AF58" s="219"/>
      <c r="AG58" s="228"/>
      <c r="AH58" s="233"/>
      <c r="AI58" s="233"/>
      <c r="AJ58" s="233" t="s">
        <v>1327</v>
      </c>
      <c r="AK58" s="233"/>
      <c r="AL58" s="234">
        <f t="shared" si="12"/>
        <v>1</v>
      </c>
      <c r="AM58" s="249"/>
      <c r="AN58" s="250" t="e">
        <f>IF(SUMPRODUCT((A$14:A58=A58)*(B$14:B58=B58)*(D$14:D55=D55))&gt;1,0,1)</f>
        <v>#N/A</v>
      </c>
      <c r="AO58" s="56" t="str">
        <f t="shared" si="2"/>
        <v>Contratos de prestación de servicios</v>
      </c>
      <c r="AP58" s="56" t="str">
        <f t="shared" si="3"/>
        <v>Contratación directa</v>
      </c>
      <c r="AQ58" s="56" t="str">
        <f>IF(ISBLANK(G58),1,IFERROR(VLOOKUP(G58,Tipo!$C$12:$C$27,1,FALSE),"NO"))</f>
        <v>Prestación de servicios profesionales y de apoyo a la gestión, o para la ejecución de trabajos artísticos que sólo puedan encomendarse a determinadas personas naturales;</v>
      </c>
      <c r="AR58" s="56" t="str">
        <f t="shared" si="4"/>
        <v>Inversión</v>
      </c>
      <c r="AS58" s="56" t="str">
        <f>IF(ISBLANK(K58),1,IFERROR(VLOOKUP(K58,Eje_Pilar_Prop!C48:C153,1,FALSE),"NO"))</f>
        <v>NO</v>
      </c>
      <c r="AT58" s="56" t="str">
        <f t="shared" si="13"/>
        <v>SECOP II</v>
      </c>
      <c r="AU58" s="56">
        <f t="shared" si="9"/>
        <v>1</v>
      </c>
      <c r="AV58" s="56" t="str">
        <f t="shared" si="6"/>
        <v>Bogotá Mejor para Todos</v>
      </c>
    </row>
    <row r="59" spans="1:48" s="251" customFormat="1" ht="45" customHeight="1">
      <c r="A59" s="233">
        <v>40</v>
      </c>
      <c r="B59" s="218">
        <v>2020</v>
      </c>
      <c r="C59" s="130" t="s">
        <v>353</v>
      </c>
      <c r="D59" s="131" t="s">
        <v>1029</v>
      </c>
      <c r="E59" s="132" t="s">
        <v>138</v>
      </c>
      <c r="F59" s="131" t="s">
        <v>34</v>
      </c>
      <c r="G59" s="206" t="s">
        <v>161</v>
      </c>
      <c r="H59" s="225" t="s">
        <v>660</v>
      </c>
      <c r="I59" s="226" t="s">
        <v>135</v>
      </c>
      <c r="J59" s="227" t="s">
        <v>362</v>
      </c>
      <c r="K59" s="337">
        <v>3</v>
      </c>
      <c r="L59" s="338" t="str">
        <f>IF(ISERROR(VLOOKUP(K59,[1]Eje_Pilar_Prop!$C$2:$E$104,2,FALSE))," ",VLOOKUP(K59,[1]Eje_Pilar_Prop!$C$2:$E$104,2,FALSE))</f>
        <v>Igualdad y autonomía para una Bogotá incluyente</v>
      </c>
      <c r="M59" s="338" t="str">
        <f>IF(ISERROR(VLOOKUP(K59,[1]Eje_Pilar_Prop!$C$2:$E$104,3,FALSE))," ",VLOOKUP(K59,[1]Eje_Pilar_Prop!$C$2:$E$104,3,FALSE))</f>
        <v>Pilar 1 Igualdad de Calidad de Vida</v>
      </c>
      <c r="N59" s="336">
        <v>1444</v>
      </c>
      <c r="O59" s="139">
        <v>1075267896</v>
      </c>
      <c r="P59" s="225" t="s">
        <v>840</v>
      </c>
      <c r="Q59" s="228">
        <v>17600000</v>
      </c>
      <c r="R59" s="235">
        <v>0</v>
      </c>
      <c r="S59" s="230"/>
      <c r="T59" s="231"/>
      <c r="U59" s="228"/>
      <c r="V59" s="209">
        <f t="shared" si="11"/>
        <v>17600000</v>
      </c>
      <c r="W59" s="210">
        <v>17600000</v>
      </c>
      <c r="X59" s="134">
        <v>43852</v>
      </c>
      <c r="Y59" s="134">
        <v>43852</v>
      </c>
      <c r="Z59" s="134">
        <v>43972</v>
      </c>
      <c r="AA59" s="130">
        <v>120</v>
      </c>
      <c r="AB59" s="134"/>
      <c r="AC59" s="134"/>
      <c r="AD59" s="212"/>
      <c r="AE59" s="232"/>
      <c r="AF59" s="219"/>
      <c r="AG59" s="228"/>
      <c r="AH59" s="233"/>
      <c r="AI59" s="233"/>
      <c r="AJ59" s="233" t="s">
        <v>1327</v>
      </c>
      <c r="AK59" s="233"/>
      <c r="AL59" s="234">
        <f t="shared" si="12"/>
        <v>1</v>
      </c>
      <c r="AM59" s="249"/>
      <c r="AN59" s="250" t="e">
        <f>IF(SUMPRODUCT((A$14:A59=A59)*(B$14:B59=B59)*(D$14:D56=D56))&gt;1,0,1)</f>
        <v>#N/A</v>
      </c>
      <c r="AO59" s="56" t="str">
        <f t="shared" si="2"/>
        <v>Contratos de prestación de servicios</v>
      </c>
      <c r="AP59" s="56" t="str">
        <f t="shared" si="3"/>
        <v>Contratación directa</v>
      </c>
      <c r="AQ59" s="56" t="str">
        <f>IF(ISBLANK(G59),1,IFERROR(VLOOKUP(G59,Tipo!$C$12:$C$27,1,FALSE),"NO"))</f>
        <v>Prestación de servicios profesionales y de apoyo a la gestión, o para la ejecución de trabajos artísticos que sólo puedan encomendarse a determinadas personas naturales;</v>
      </c>
      <c r="AR59" s="56" t="str">
        <f t="shared" si="4"/>
        <v>Inversión</v>
      </c>
      <c r="AS59" s="56" t="str">
        <f>IF(ISBLANK(K59),1,IFERROR(VLOOKUP(K59,Eje_Pilar_Prop!C49:C154,1,FALSE),"NO"))</f>
        <v>NO</v>
      </c>
      <c r="AT59" s="56" t="str">
        <f t="shared" si="13"/>
        <v>SECOP II</v>
      </c>
      <c r="AU59" s="56">
        <f t="shared" si="9"/>
        <v>1</v>
      </c>
      <c r="AV59" s="56" t="str">
        <f t="shared" si="6"/>
        <v>Bogotá Mejor para Todos</v>
      </c>
    </row>
    <row r="60" spans="1:48" s="251" customFormat="1" ht="45" customHeight="1">
      <c r="A60" s="233">
        <v>41</v>
      </c>
      <c r="B60" s="218">
        <v>2020</v>
      </c>
      <c r="C60" s="130" t="s">
        <v>353</v>
      </c>
      <c r="D60" s="136" t="s">
        <v>1030</v>
      </c>
      <c r="E60" s="132" t="s">
        <v>138</v>
      </c>
      <c r="F60" s="131" t="s">
        <v>34</v>
      </c>
      <c r="G60" s="206" t="s">
        <v>161</v>
      </c>
      <c r="H60" s="225" t="s">
        <v>661</v>
      </c>
      <c r="I60" s="226" t="s">
        <v>135</v>
      </c>
      <c r="J60" s="227" t="s">
        <v>362</v>
      </c>
      <c r="K60" s="337">
        <v>3</v>
      </c>
      <c r="L60" s="338" t="str">
        <f>IF(ISERROR(VLOOKUP(K60,[1]Eje_Pilar_Prop!$C$2:$E$104,2,FALSE))," ",VLOOKUP(K60,[1]Eje_Pilar_Prop!$C$2:$E$104,2,FALSE))</f>
        <v>Igualdad y autonomía para una Bogotá incluyente</v>
      </c>
      <c r="M60" s="338" t="str">
        <f>IF(ISERROR(VLOOKUP(K60,[1]Eje_Pilar_Prop!$C$2:$E$104,3,FALSE))," ",VLOOKUP(K60,[1]Eje_Pilar_Prop!$C$2:$E$104,3,FALSE))</f>
        <v>Pilar 1 Igualdad de Calidad de Vida</v>
      </c>
      <c r="N60" s="336">
        <v>1444</v>
      </c>
      <c r="O60" s="141">
        <v>22474856</v>
      </c>
      <c r="P60" s="225" t="s">
        <v>593</v>
      </c>
      <c r="Q60" s="228">
        <v>14000000</v>
      </c>
      <c r="R60" s="235">
        <v>0</v>
      </c>
      <c r="S60" s="230"/>
      <c r="T60" s="231"/>
      <c r="U60" s="228"/>
      <c r="V60" s="209">
        <f t="shared" si="11"/>
        <v>14000000</v>
      </c>
      <c r="W60" s="210">
        <v>14000000</v>
      </c>
      <c r="X60" s="134">
        <v>43851</v>
      </c>
      <c r="Y60" s="134">
        <v>43851</v>
      </c>
      <c r="Z60" s="134">
        <v>43971</v>
      </c>
      <c r="AA60" s="130">
        <v>120</v>
      </c>
      <c r="AB60" s="134"/>
      <c r="AC60" s="134"/>
      <c r="AD60" s="212"/>
      <c r="AE60" s="232"/>
      <c r="AF60" s="219"/>
      <c r="AG60" s="228"/>
      <c r="AH60" s="233"/>
      <c r="AI60" s="233"/>
      <c r="AJ60" s="233" t="s">
        <v>1327</v>
      </c>
      <c r="AK60" s="233"/>
      <c r="AL60" s="234">
        <f t="shared" si="12"/>
        <v>1</v>
      </c>
      <c r="AM60" s="249"/>
      <c r="AN60" s="250" t="e">
        <f>IF(SUMPRODUCT((A$14:A60=A60)*(B$14:B60=B60)*(D$14:D57=D57))&gt;1,0,1)</f>
        <v>#N/A</v>
      </c>
      <c r="AO60" s="56" t="str">
        <f t="shared" si="2"/>
        <v>Contratos de prestación de servicios</v>
      </c>
      <c r="AP60" s="56" t="str">
        <f t="shared" si="3"/>
        <v>Contratación directa</v>
      </c>
      <c r="AQ60" s="56" t="str">
        <f>IF(ISBLANK(G60),1,IFERROR(VLOOKUP(G60,Tipo!$C$12:$C$27,1,FALSE),"NO"))</f>
        <v>Prestación de servicios profesionales y de apoyo a la gestión, o para la ejecución de trabajos artísticos que sólo puedan encomendarse a determinadas personas naturales;</v>
      </c>
      <c r="AR60" s="56" t="str">
        <f t="shared" si="4"/>
        <v>Inversión</v>
      </c>
      <c r="AS60" s="56" t="str">
        <f>IF(ISBLANK(K60),1,IFERROR(VLOOKUP(K60,Eje_Pilar_Prop!C50:C155,1,FALSE),"NO"))</f>
        <v>NO</v>
      </c>
      <c r="AT60" s="56" t="str">
        <f t="shared" si="13"/>
        <v>SECOP II</v>
      </c>
      <c r="AU60" s="56">
        <f t="shared" si="9"/>
        <v>1</v>
      </c>
      <c r="AV60" s="56" t="str">
        <f t="shared" si="6"/>
        <v>Bogotá Mejor para Todos</v>
      </c>
    </row>
    <row r="61" spans="1:48" s="251" customFormat="1" ht="45" customHeight="1">
      <c r="A61" s="233">
        <v>42</v>
      </c>
      <c r="B61" s="218">
        <v>2020</v>
      </c>
      <c r="C61" s="130" t="s">
        <v>353</v>
      </c>
      <c r="D61" s="130" t="s">
        <v>1031</v>
      </c>
      <c r="E61" s="319" t="s">
        <v>138</v>
      </c>
      <c r="F61" s="130" t="s">
        <v>34</v>
      </c>
      <c r="G61" s="206" t="s">
        <v>161</v>
      </c>
      <c r="H61" s="225" t="s">
        <v>662</v>
      </c>
      <c r="I61" s="320" t="s">
        <v>135</v>
      </c>
      <c r="J61" s="321" t="s">
        <v>362</v>
      </c>
      <c r="K61" s="337">
        <v>45</v>
      </c>
      <c r="L61" s="338" t="str">
        <f>IF(ISERROR(VLOOKUP(K61,[1]Eje_Pilar_Prop!$C$2:$E$104,2,FALSE))," ",VLOOKUP(K61,[1]Eje_Pilar_Prop!$C$2:$E$104,2,FALSE))</f>
        <v>Gobernanza e influencia local, regional e internacional</v>
      </c>
      <c r="M61" s="338" t="str">
        <f>IF(ISERROR(VLOOKUP(K61,[1]Eje_Pilar_Prop!$C$2:$E$104,3,FALSE))," ",VLOOKUP(K61,[1]Eje_Pilar_Prop!$C$2:$E$104,3,FALSE))</f>
        <v>Eje Transversal 4 Gobierno Legitimo, Fortalecimiento Local y Eficiencia</v>
      </c>
      <c r="N61" s="336">
        <v>1517</v>
      </c>
      <c r="O61" s="137">
        <v>1014208258</v>
      </c>
      <c r="P61" s="225" t="s">
        <v>841</v>
      </c>
      <c r="Q61" s="228">
        <v>9600000</v>
      </c>
      <c r="R61" s="322">
        <v>0</v>
      </c>
      <c r="S61" s="323"/>
      <c r="T61" s="324"/>
      <c r="U61" s="228"/>
      <c r="V61" s="325">
        <f t="shared" si="11"/>
        <v>9600000</v>
      </c>
      <c r="W61" s="326">
        <v>9600000</v>
      </c>
      <c r="X61" s="138">
        <v>43851</v>
      </c>
      <c r="Y61" s="138">
        <v>43860</v>
      </c>
      <c r="Z61" s="138">
        <v>43980</v>
      </c>
      <c r="AA61" s="130">
        <v>120</v>
      </c>
      <c r="AB61" s="138"/>
      <c r="AC61" s="138"/>
      <c r="AD61" s="266">
        <v>52104634</v>
      </c>
      <c r="AE61" s="330" t="s">
        <v>1256</v>
      </c>
      <c r="AF61" s="219"/>
      <c r="AG61" s="228"/>
      <c r="AH61" s="233"/>
      <c r="AI61" s="233"/>
      <c r="AJ61" s="233" t="s">
        <v>1327</v>
      </c>
      <c r="AK61" s="233"/>
      <c r="AL61" s="234">
        <f t="shared" si="12"/>
        <v>1</v>
      </c>
      <c r="AM61" s="249"/>
      <c r="AN61" s="328" t="e">
        <f>IF(SUMPRODUCT((A$14:A61=A61)*(B$14:B61=B61)*(D$14:D58=D58))&gt;1,0,1)</f>
        <v>#N/A</v>
      </c>
      <c r="AO61" s="329" t="str">
        <f t="shared" si="2"/>
        <v>Contratos de prestación de servicios</v>
      </c>
      <c r="AP61" s="329" t="str">
        <f t="shared" si="3"/>
        <v>Contratación directa</v>
      </c>
      <c r="AQ61" s="329" t="str">
        <f>IF(ISBLANK(G61),1,IFERROR(VLOOKUP(G61,Tipo!$C$12:$C$27,1,FALSE),"NO"))</f>
        <v>Prestación de servicios profesionales y de apoyo a la gestión, o para la ejecución de trabajos artísticos que sólo puedan encomendarse a determinadas personas naturales;</v>
      </c>
      <c r="AR61" s="329" t="str">
        <f t="shared" si="4"/>
        <v>Inversión</v>
      </c>
      <c r="AS61" s="329" t="str">
        <f>IF(ISBLANK(K61),1,IFERROR(VLOOKUP(K61,Eje_Pilar_Prop!C52:C157,1,FALSE),"NO"))</f>
        <v>NO</v>
      </c>
      <c r="AT61" s="329" t="str">
        <f t="shared" si="13"/>
        <v>SECOP II</v>
      </c>
      <c r="AU61" s="329">
        <f t="shared" si="9"/>
        <v>1</v>
      </c>
      <c r="AV61" s="329" t="str">
        <f t="shared" si="6"/>
        <v>Bogotá Mejor para Todos</v>
      </c>
    </row>
    <row r="62" spans="1:48" s="251" customFormat="1" ht="45" customHeight="1">
      <c r="A62" s="233">
        <v>43</v>
      </c>
      <c r="B62" s="218">
        <v>2020</v>
      </c>
      <c r="C62" s="130" t="s">
        <v>353</v>
      </c>
      <c r="D62" s="131" t="s">
        <v>1032</v>
      </c>
      <c r="E62" s="132" t="s">
        <v>138</v>
      </c>
      <c r="F62" s="131" t="s">
        <v>34</v>
      </c>
      <c r="G62" s="206" t="s">
        <v>161</v>
      </c>
      <c r="H62" s="225" t="s">
        <v>663</v>
      </c>
      <c r="I62" s="226" t="s">
        <v>135</v>
      </c>
      <c r="J62" s="227" t="s">
        <v>362</v>
      </c>
      <c r="K62" s="337">
        <v>45</v>
      </c>
      <c r="L62" s="338" t="str">
        <f>IF(ISERROR(VLOOKUP(K62,[1]Eje_Pilar_Prop!$C$2:$E$104,2,FALSE))," ",VLOOKUP(K62,[1]Eje_Pilar_Prop!$C$2:$E$104,2,FALSE))</f>
        <v>Gobernanza e influencia local, regional e internacional</v>
      </c>
      <c r="M62" s="338" t="str">
        <f>IF(ISERROR(VLOOKUP(K62,[1]Eje_Pilar_Prop!$C$2:$E$104,3,FALSE))," ",VLOOKUP(K62,[1]Eje_Pilar_Prop!$C$2:$E$104,3,FALSE))</f>
        <v>Eje Transversal 4 Gobierno Legitimo, Fortalecimiento Local y Eficiencia</v>
      </c>
      <c r="N62" s="336">
        <v>1517</v>
      </c>
      <c r="O62" s="142">
        <v>1013589087</v>
      </c>
      <c r="P62" s="225" t="s">
        <v>842</v>
      </c>
      <c r="Q62" s="228">
        <v>9600000</v>
      </c>
      <c r="R62" s="235">
        <v>0</v>
      </c>
      <c r="S62" s="230"/>
      <c r="T62" s="231"/>
      <c r="U62" s="228"/>
      <c r="V62" s="209">
        <f t="shared" si="11"/>
        <v>9600000</v>
      </c>
      <c r="W62" s="210">
        <v>9600000</v>
      </c>
      <c r="X62" s="134">
        <v>43851</v>
      </c>
      <c r="Y62" s="134">
        <v>43851</v>
      </c>
      <c r="Z62" s="134">
        <v>43971</v>
      </c>
      <c r="AA62" s="130">
        <v>120</v>
      </c>
      <c r="AB62" s="134"/>
      <c r="AC62" s="134"/>
      <c r="AD62" s="212"/>
      <c r="AE62" s="232"/>
      <c r="AF62" s="219"/>
      <c r="AG62" s="228"/>
      <c r="AH62" s="233"/>
      <c r="AI62" s="233"/>
      <c r="AJ62" s="233" t="s">
        <v>1327</v>
      </c>
      <c r="AK62" s="233"/>
      <c r="AL62" s="234">
        <f t="shared" si="12"/>
        <v>1</v>
      </c>
      <c r="AM62" s="249"/>
      <c r="AN62" s="250" t="e">
        <f>IF(SUMPRODUCT((A$14:A62=A62)*(B$14:B62=B62)*(D$14:D59=D59))&gt;1,0,1)</f>
        <v>#N/A</v>
      </c>
      <c r="AO62" s="56" t="str">
        <f t="shared" si="2"/>
        <v>Contratos de prestación de servicios</v>
      </c>
      <c r="AP62" s="56" t="str">
        <f t="shared" si="3"/>
        <v>Contratación directa</v>
      </c>
      <c r="AQ62" s="56" t="str">
        <f>IF(ISBLANK(G62),1,IFERROR(VLOOKUP(G62,Tipo!$C$12:$C$27,1,FALSE),"NO"))</f>
        <v>Prestación de servicios profesionales y de apoyo a la gestión, o para la ejecución de trabajos artísticos que sólo puedan encomendarse a determinadas personas naturales;</v>
      </c>
      <c r="AR62" s="56" t="str">
        <f t="shared" si="4"/>
        <v>Inversión</v>
      </c>
      <c r="AS62" s="56" t="str">
        <f>IF(ISBLANK(K62),1,IFERROR(VLOOKUP(K62,Eje_Pilar_Prop!C53:C158,1,FALSE),"NO"))</f>
        <v>NO</v>
      </c>
      <c r="AT62" s="56" t="str">
        <f t="shared" si="13"/>
        <v>SECOP II</v>
      </c>
      <c r="AU62" s="56">
        <f t="shared" si="9"/>
        <v>1</v>
      </c>
      <c r="AV62" s="56" t="str">
        <f t="shared" si="6"/>
        <v>Bogotá Mejor para Todos</v>
      </c>
    </row>
    <row r="63" spans="1:48" s="251" customFormat="1" ht="45" customHeight="1">
      <c r="A63" s="233">
        <v>44</v>
      </c>
      <c r="B63" s="218">
        <v>2020</v>
      </c>
      <c r="C63" s="130" t="s">
        <v>353</v>
      </c>
      <c r="D63" s="143" t="s">
        <v>1033</v>
      </c>
      <c r="E63" s="132" t="s">
        <v>138</v>
      </c>
      <c r="F63" s="131" t="s">
        <v>34</v>
      </c>
      <c r="G63" s="206" t="s">
        <v>161</v>
      </c>
      <c r="H63" s="225" t="s">
        <v>642</v>
      </c>
      <c r="I63" s="226" t="s">
        <v>135</v>
      </c>
      <c r="J63" s="227" t="s">
        <v>362</v>
      </c>
      <c r="K63" s="337">
        <v>18</v>
      </c>
      <c r="L63" s="338" t="str">
        <f>IF(ISERROR(VLOOKUP(K63,[1]Eje_Pilar_Prop!$C$2:$E$104,2,FALSE))," ",VLOOKUP(K63,[1]Eje_Pilar_Prop!$C$2:$E$104,2,FALSE))</f>
        <v>Mejor movilidad para todos</v>
      </c>
      <c r="M63" s="338" t="str">
        <f>IF(ISERROR(VLOOKUP(K63,[1]Eje_Pilar_Prop!$C$2:$E$104,3,FALSE))," ",VLOOKUP(K63,[1]Eje_Pilar_Prop!$C$2:$E$104,3,FALSE))</f>
        <v>Pilar 2 Democracía Urbana</v>
      </c>
      <c r="N63" s="336">
        <v>1513</v>
      </c>
      <c r="O63" s="139">
        <v>8705529</v>
      </c>
      <c r="P63" s="225" t="s">
        <v>831</v>
      </c>
      <c r="Q63" s="228">
        <v>26000000</v>
      </c>
      <c r="R63" s="235">
        <v>0</v>
      </c>
      <c r="S63" s="230"/>
      <c r="T63" s="231">
        <v>1</v>
      </c>
      <c r="U63" s="228">
        <v>6500000</v>
      </c>
      <c r="V63" s="209">
        <f t="shared" si="11"/>
        <v>32500000</v>
      </c>
      <c r="W63" s="210">
        <v>32500000</v>
      </c>
      <c r="X63" s="134">
        <v>43852</v>
      </c>
      <c r="Y63" s="134">
        <v>43852</v>
      </c>
      <c r="Z63" s="134">
        <v>44003</v>
      </c>
      <c r="AA63" s="130">
        <v>120</v>
      </c>
      <c r="AB63" s="130">
        <v>30</v>
      </c>
      <c r="AC63" s="130">
        <v>1</v>
      </c>
      <c r="AD63" s="212"/>
      <c r="AE63" s="232"/>
      <c r="AF63" s="219"/>
      <c r="AG63" s="228"/>
      <c r="AH63" s="233"/>
      <c r="AI63" s="233"/>
      <c r="AJ63" s="233" t="s">
        <v>1327</v>
      </c>
      <c r="AK63" s="233"/>
      <c r="AL63" s="234">
        <f t="shared" si="12"/>
        <v>1</v>
      </c>
      <c r="AM63" s="249"/>
      <c r="AN63" s="250" t="e">
        <f>IF(SUMPRODUCT((A$14:A63=A63)*(B$14:B63=B63)*(D$14:D60=D60))&gt;1,0,1)</f>
        <v>#N/A</v>
      </c>
      <c r="AO63" s="56" t="str">
        <f t="shared" si="2"/>
        <v>Contratos de prestación de servicios</v>
      </c>
      <c r="AP63" s="56" t="str">
        <f t="shared" si="3"/>
        <v>Contratación directa</v>
      </c>
      <c r="AQ63" s="56" t="str">
        <f>IF(ISBLANK(G63),1,IFERROR(VLOOKUP(G63,Tipo!$C$12:$C$27,1,FALSE),"NO"))</f>
        <v>Prestación de servicios profesionales y de apoyo a la gestión, o para la ejecución de trabajos artísticos que sólo puedan encomendarse a determinadas personas naturales;</v>
      </c>
      <c r="AR63" s="56" t="str">
        <f t="shared" si="4"/>
        <v>Inversión</v>
      </c>
      <c r="AS63" s="56" t="str">
        <f>IF(ISBLANK(K63),1,IFERROR(VLOOKUP(K63,Eje_Pilar_Prop!C54:C159,1,FALSE),"NO"))</f>
        <v>NO</v>
      </c>
      <c r="AT63" s="56" t="str">
        <f t="shared" si="13"/>
        <v>SECOP II</v>
      </c>
      <c r="AU63" s="56">
        <f t="shared" si="9"/>
        <v>1</v>
      </c>
      <c r="AV63" s="56" t="str">
        <f t="shared" si="6"/>
        <v>Bogotá Mejor para Todos</v>
      </c>
    </row>
    <row r="64" spans="1:48" s="251" customFormat="1" ht="45" customHeight="1">
      <c r="A64" s="233">
        <v>45</v>
      </c>
      <c r="B64" s="218">
        <v>2020</v>
      </c>
      <c r="C64" s="130" t="s">
        <v>353</v>
      </c>
      <c r="D64" s="131" t="s">
        <v>1034</v>
      </c>
      <c r="E64" s="132" t="s">
        <v>138</v>
      </c>
      <c r="F64" s="131" t="s">
        <v>34</v>
      </c>
      <c r="G64" s="206" t="s">
        <v>161</v>
      </c>
      <c r="H64" s="225" t="s">
        <v>664</v>
      </c>
      <c r="I64" s="226" t="s">
        <v>135</v>
      </c>
      <c r="J64" s="227" t="s">
        <v>362</v>
      </c>
      <c r="K64" s="337">
        <v>45</v>
      </c>
      <c r="L64" s="338" t="str">
        <f>IF(ISERROR(VLOOKUP(K64,[1]Eje_Pilar_Prop!$C$2:$E$104,2,FALSE))," ",VLOOKUP(K64,[1]Eje_Pilar_Prop!$C$2:$E$104,2,FALSE))</f>
        <v>Gobernanza e influencia local, regional e internacional</v>
      </c>
      <c r="M64" s="338" t="str">
        <f>IF(ISERROR(VLOOKUP(K64,[1]Eje_Pilar_Prop!$C$2:$E$104,3,FALSE))," ",VLOOKUP(K64,[1]Eje_Pilar_Prop!$C$2:$E$104,3,FALSE))</f>
        <v>Eje Transversal 4 Gobierno Legitimo, Fortalecimiento Local y Eficiencia</v>
      </c>
      <c r="N64" s="336">
        <v>1517</v>
      </c>
      <c r="O64" s="139">
        <v>52712843</v>
      </c>
      <c r="P64" s="225" t="s">
        <v>496</v>
      </c>
      <c r="Q64" s="228">
        <v>9600000</v>
      </c>
      <c r="R64" s="235">
        <v>0</v>
      </c>
      <c r="S64" s="230"/>
      <c r="T64" s="231"/>
      <c r="U64" s="228"/>
      <c r="V64" s="209">
        <f t="shared" si="11"/>
        <v>9600000</v>
      </c>
      <c r="W64" s="210">
        <v>9600000</v>
      </c>
      <c r="X64" s="134">
        <v>43852</v>
      </c>
      <c r="Y64" s="134">
        <v>43852</v>
      </c>
      <c r="Z64" s="134">
        <v>43989</v>
      </c>
      <c r="AA64" s="130">
        <v>120</v>
      </c>
      <c r="AB64" s="134"/>
      <c r="AC64" s="134"/>
      <c r="AD64" s="212"/>
      <c r="AE64" s="232"/>
      <c r="AF64" s="219"/>
      <c r="AG64" s="228"/>
      <c r="AH64" s="233"/>
      <c r="AI64" s="233"/>
      <c r="AJ64" s="233" t="s">
        <v>1327</v>
      </c>
      <c r="AK64" s="233"/>
      <c r="AL64" s="234">
        <f t="shared" si="12"/>
        <v>1</v>
      </c>
      <c r="AM64" s="249"/>
      <c r="AN64" s="250" t="e">
        <f>IF(SUMPRODUCT((A$14:A64=A64)*(B$14:B64=B64)*(D$14:D61=D61))&gt;1,0,1)</f>
        <v>#N/A</v>
      </c>
      <c r="AO64" s="56" t="str">
        <f t="shared" si="2"/>
        <v>Contratos de prestación de servicios</v>
      </c>
      <c r="AP64" s="56" t="str">
        <f t="shared" si="3"/>
        <v>Contratación directa</v>
      </c>
      <c r="AQ64" s="56" t="str">
        <f>IF(ISBLANK(G64),1,IFERROR(VLOOKUP(G64,Tipo!$C$12:$C$27,1,FALSE),"NO"))</f>
        <v>Prestación de servicios profesionales y de apoyo a la gestión, o para la ejecución de trabajos artísticos que sólo puedan encomendarse a determinadas personas naturales;</v>
      </c>
      <c r="AR64" s="56" t="str">
        <f t="shared" si="4"/>
        <v>Inversión</v>
      </c>
      <c r="AS64" s="56" t="str">
        <f>IF(ISBLANK(K64),1,IFERROR(VLOOKUP(K64,Eje_Pilar_Prop!C56:C161,1,FALSE),"NO"))</f>
        <v>NO</v>
      </c>
      <c r="AT64" s="56" t="str">
        <f t="shared" si="13"/>
        <v>SECOP II</v>
      </c>
      <c r="AU64" s="56">
        <f t="shared" si="9"/>
        <v>1</v>
      </c>
      <c r="AV64" s="56" t="str">
        <f t="shared" ref="AV64:AV110" si="14">IF(ISBLANK(J64),1,IFERROR(VLOOKUP(J64,pdd,1,FALSE),"NO"))</f>
        <v>Bogotá Mejor para Todos</v>
      </c>
    </row>
    <row r="65" spans="1:48" s="251" customFormat="1" ht="45" customHeight="1">
      <c r="A65" s="233">
        <v>46</v>
      </c>
      <c r="B65" s="218">
        <v>2020</v>
      </c>
      <c r="C65" s="130" t="s">
        <v>353</v>
      </c>
      <c r="D65" s="130" t="s">
        <v>1035</v>
      </c>
      <c r="E65" s="132" t="s">
        <v>138</v>
      </c>
      <c r="F65" s="131" t="s">
        <v>34</v>
      </c>
      <c r="G65" s="206" t="s">
        <v>161</v>
      </c>
      <c r="H65" s="225" t="s">
        <v>667</v>
      </c>
      <c r="I65" s="226" t="s">
        <v>135</v>
      </c>
      <c r="J65" s="227" t="s">
        <v>362</v>
      </c>
      <c r="K65" s="337">
        <v>45</v>
      </c>
      <c r="L65" s="338" t="str">
        <f>IF(ISERROR(VLOOKUP(K65,[1]Eje_Pilar_Prop!$C$2:$E$104,2,FALSE))," ",VLOOKUP(K65,[1]Eje_Pilar_Prop!$C$2:$E$104,2,FALSE))</f>
        <v>Gobernanza e influencia local, regional e internacional</v>
      </c>
      <c r="M65" s="338" t="str">
        <f>IF(ISERROR(VLOOKUP(K65,[1]Eje_Pilar_Prop!$C$2:$E$104,3,FALSE))," ",VLOOKUP(K65,[1]Eje_Pilar_Prop!$C$2:$E$104,3,FALSE))</f>
        <v>Eje Transversal 4 Gobierno Legitimo, Fortalecimiento Local y Eficiencia</v>
      </c>
      <c r="N65" s="336">
        <v>1517</v>
      </c>
      <c r="O65" s="133">
        <v>79943971</v>
      </c>
      <c r="P65" s="225" t="s">
        <v>466</v>
      </c>
      <c r="Q65" s="228">
        <v>24000000</v>
      </c>
      <c r="R65" s="235">
        <v>0</v>
      </c>
      <c r="S65" s="230"/>
      <c r="T65" s="231"/>
      <c r="U65" s="228"/>
      <c r="V65" s="209">
        <f t="shared" si="11"/>
        <v>24000000</v>
      </c>
      <c r="W65" s="210">
        <v>23600000</v>
      </c>
      <c r="X65" s="140">
        <v>43854</v>
      </c>
      <c r="Y65" s="134">
        <v>43864</v>
      </c>
      <c r="Z65" s="134">
        <v>43984</v>
      </c>
      <c r="AA65" s="130">
        <v>120</v>
      </c>
      <c r="AB65" s="134"/>
      <c r="AC65" s="134"/>
      <c r="AD65" s="212"/>
      <c r="AE65" s="232"/>
      <c r="AF65" s="219"/>
      <c r="AG65" s="228"/>
      <c r="AH65" s="233"/>
      <c r="AI65" s="233"/>
      <c r="AJ65" s="233" t="s">
        <v>1327</v>
      </c>
      <c r="AK65" s="233"/>
      <c r="AL65" s="234">
        <f t="shared" si="12"/>
        <v>0.98333333333333328</v>
      </c>
      <c r="AM65" s="249"/>
      <c r="AN65" s="250" t="e">
        <f>IF(SUMPRODUCT((A$14:A65=A65)*(B$14:B65=B65)*(D$14:D62=D62))&gt;1,0,1)</f>
        <v>#N/A</v>
      </c>
      <c r="AO65" s="56" t="str">
        <f t="shared" si="2"/>
        <v>Contratos de prestación de servicios</v>
      </c>
      <c r="AP65" s="56" t="str">
        <f t="shared" si="3"/>
        <v>Contratación directa</v>
      </c>
      <c r="AQ65" s="56" t="str">
        <f>IF(ISBLANK(G65),1,IFERROR(VLOOKUP(G65,Tipo!$C$12:$C$27,1,FALSE),"NO"))</f>
        <v>Prestación de servicios profesionales y de apoyo a la gestión, o para la ejecución de trabajos artísticos que sólo puedan encomendarse a determinadas personas naturales;</v>
      </c>
      <c r="AR65" s="56" t="str">
        <f t="shared" si="4"/>
        <v>Inversión</v>
      </c>
      <c r="AS65" s="56" t="str">
        <f>IF(ISBLANK(K65),1,IFERROR(VLOOKUP(K65,Eje_Pilar_Prop!C57:C162,1,FALSE),"NO"))</f>
        <v>NO</v>
      </c>
      <c r="AT65" s="56" t="str">
        <f t="shared" si="13"/>
        <v>SECOP II</v>
      </c>
      <c r="AU65" s="56">
        <f t="shared" si="9"/>
        <v>1</v>
      </c>
      <c r="AV65" s="56" t="str">
        <f t="shared" si="14"/>
        <v>Bogotá Mejor para Todos</v>
      </c>
    </row>
    <row r="66" spans="1:48" s="251" customFormat="1" ht="45" customHeight="1">
      <c r="A66" s="233">
        <v>47</v>
      </c>
      <c r="B66" s="218">
        <v>2020</v>
      </c>
      <c r="C66" s="130" t="s">
        <v>353</v>
      </c>
      <c r="D66" s="136" t="s">
        <v>1036</v>
      </c>
      <c r="E66" s="132" t="s">
        <v>138</v>
      </c>
      <c r="F66" s="131" t="s">
        <v>34</v>
      </c>
      <c r="G66" s="206" t="s">
        <v>161</v>
      </c>
      <c r="H66" s="225" t="s">
        <v>639</v>
      </c>
      <c r="I66" s="226" t="s">
        <v>135</v>
      </c>
      <c r="J66" s="227" t="s">
        <v>362</v>
      </c>
      <c r="K66" s="337">
        <v>45</v>
      </c>
      <c r="L66" s="338" t="str">
        <f>IF(ISERROR(VLOOKUP(K66,[1]Eje_Pilar_Prop!$C$2:$E$104,2,FALSE))," ",VLOOKUP(K66,[1]Eje_Pilar_Prop!$C$2:$E$104,2,FALSE))</f>
        <v>Gobernanza e influencia local, regional e internacional</v>
      </c>
      <c r="M66" s="338" t="str">
        <f>IF(ISERROR(VLOOKUP(K66,[1]Eje_Pilar_Prop!$C$2:$E$104,3,FALSE))," ",VLOOKUP(K66,[1]Eje_Pilar_Prop!$C$2:$E$104,3,FALSE))</f>
        <v>Eje Transversal 4 Gobierno Legitimo, Fortalecimiento Local y Eficiencia</v>
      </c>
      <c r="N66" s="336">
        <v>1517</v>
      </c>
      <c r="O66" s="144">
        <v>80858481</v>
      </c>
      <c r="P66" s="225" t="s">
        <v>570</v>
      </c>
      <c r="Q66" s="228">
        <v>24000000</v>
      </c>
      <c r="R66" s="235">
        <v>0</v>
      </c>
      <c r="S66" s="230"/>
      <c r="T66" s="231">
        <v>1</v>
      </c>
      <c r="U66" s="228">
        <v>12000000</v>
      </c>
      <c r="V66" s="209">
        <f t="shared" si="11"/>
        <v>36000000</v>
      </c>
      <c r="W66" s="210">
        <v>36000000</v>
      </c>
      <c r="X66" s="134">
        <v>43852</v>
      </c>
      <c r="Y66" s="134">
        <v>43852</v>
      </c>
      <c r="Z66" s="145">
        <v>44033</v>
      </c>
      <c r="AA66" s="130">
        <v>120</v>
      </c>
      <c r="AB66" s="130">
        <v>60</v>
      </c>
      <c r="AC66" s="130">
        <v>1</v>
      </c>
      <c r="AD66" s="212"/>
      <c r="AE66" s="232"/>
      <c r="AF66" s="219"/>
      <c r="AG66" s="228"/>
      <c r="AH66" s="233"/>
      <c r="AI66" s="233"/>
      <c r="AJ66" s="233" t="s">
        <v>1327</v>
      </c>
      <c r="AK66" s="233"/>
      <c r="AL66" s="234">
        <f t="shared" si="12"/>
        <v>1</v>
      </c>
      <c r="AM66" s="249"/>
      <c r="AN66" s="250" t="e">
        <f>IF(SUMPRODUCT((A$14:A66=A66)*(B$14:B66=B66)*(D$14:D63=D63))&gt;1,0,1)</f>
        <v>#N/A</v>
      </c>
      <c r="AO66" s="56" t="str">
        <f t="shared" si="2"/>
        <v>Contratos de prestación de servicios</v>
      </c>
      <c r="AP66" s="56" t="str">
        <f t="shared" si="3"/>
        <v>Contratación directa</v>
      </c>
      <c r="AQ66" s="56" t="str">
        <f>IF(ISBLANK(G66),1,IFERROR(VLOOKUP(G66,Tipo!$C$12:$C$27,1,FALSE),"NO"))</f>
        <v>Prestación de servicios profesionales y de apoyo a la gestión, o para la ejecución de trabajos artísticos que sólo puedan encomendarse a determinadas personas naturales;</v>
      </c>
      <c r="AR66" s="56" t="str">
        <f t="shared" si="4"/>
        <v>Inversión</v>
      </c>
      <c r="AS66" s="56" t="str">
        <f>IF(ISBLANK(K66),1,IFERROR(VLOOKUP(K66,Eje_Pilar_Prop!C58:C163,1,FALSE),"NO"))</f>
        <v>NO</v>
      </c>
      <c r="AT66" s="56" t="str">
        <f t="shared" si="13"/>
        <v>SECOP II</v>
      </c>
      <c r="AU66" s="56">
        <f t="shared" si="9"/>
        <v>1</v>
      </c>
      <c r="AV66" s="56" t="str">
        <f t="shared" si="14"/>
        <v>Bogotá Mejor para Todos</v>
      </c>
    </row>
    <row r="67" spans="1:48" s="251" customFormat="1" ht="45" customHeight="1">
      <c r="A67" s="233">
        <v>48</v>
      </c>
      <c r="B67" s="218">
        <v>2020</v>
      </c>
      <c r="C67" s="130" t="s">
        <v>353</v>
      </c>
      <c r="D67" s="151" t="s">
        <v>1037</v>
      </c>
      <c r="E67" s="319" t="s">
        <v>138</v>
      </c>
      <c r="F67" s="130" t="s">
        <v>34</v>
      </c>
      <c r="G67" s="206" t="s">
        <v>161</v>
      </c>
      <c r="H67" s="225" t="s">
        <v>669</v>
      </c>
      <c r="I67" s="320" t="s">
        <v>135</v>
      </c>
      <c r="J67" s="321" t="s">
        <v>362</v>
      </c>
      <c r="K67" s="337">
        <v>45</v>
      </c>
      <c r="L67" s="338" t="str">
        <f>IF(ISERROR(VLOOKUP(K67,[1]Eje_Pilar_Prop!$C$2:$E$104,2,FALSE))," ",VLOOKUP(K67,[1]Eje_Pilar_Prop!$C$2:$E$104,2,FALSE))</f>
        <v>Gobernanza e influencia local, regional e internacional</v>
      </c>
      <c r="M67" s="338" t="str">
        <f>IF(ISERROR(VLOOKUP(K67,[1]Eje_Pilar_Prop!$C$2:$E$104,3,FALSE))," ",VLOOKUP(K67,[1]Eje_Pilar_Prop!$C$2:$E$104,3,FALSE))</f>
        <v>Eje Transversal 4 Gobierno Legitimo, Fortalecimiento Local y Eficiencia</v>
      </c>
      <c r="N67" s="336">
        <v>1517</v>
      </c>
      <c r="O67" s="153">
        <v>52104634</v>
      </c>
      <c r="P67" s="225" t="s">
        <v>845</v>
      </c>
      <c r="Q67" s="228">
        <v>9600000</v>
      </c>
      <c r="R67" s="322">
        <v>0</v>
      </c>
      <c r="S67" s="323"/>
      <c r="T67" s="324">
        <v>1</v>
      </c>
      <c r="U67" s="228">
        <v>4800000</v>
      </c>
      <c r="V67" s="325">
        <f t="shared" si="11"/>
        <v>14400000</v>
      </c>
      <c r="W67" s="326">
        <v>14400000</v>
      </c>
      <c r="X67" s="146">
        <v>43854</v>
      </c>
      <c r="Y67" s="138">
        <v>43854</v>
      </c>
      <c r="Z67" s="138">
        <v>44035</v>
      </c>
      <c r="AA67" s="130">
        <v>120</v>
      </c>
      <c r="AB67" s="130">
        <v>60</v>
      </c>
      <c r="AC67" s="130">
        <v>1</v>
      </c>
      <c r="AD67" s="266">
        <v>1014208258</v>
      </c>
      <c r="AE67" s="236" t="s">
        <v>841</v>
      </c>
      <c r="AF67" s="219"/>
      <c r="AG67" s="228"/>
      <c r="AH67" s="233"/>
      <c r="AI67" s="233"/>
      <c r="AJ67" s="233" t="s">
        <v>1327</v>
      </c>
      <c r="AK67" s="233"/>
      <c r="AL67" s="234">
        <f t="shared" si="12"/>
        <v>1</v>
      </c>
      <c r="AM67" s="249"/>
      <c r="AN67" s="328" t="e">
        <f>IF(SUMPRODUCT((A$14:A67=A67)*(B$14:B67=B67)*(D$14:D64=D64))&gt;1,0,1)</f>
        <v>#N/A</v>
      </c>
      <c r="AO67" s="329" t="str">
        <f t="shared" si="2"/>
        <v>Contratos de prestación de servicios</v>
      </c>
      <c r="AP67" s="329" t="str">
        <f t="shared" si="3"/>
        <v>Contratación directa</v>
      </c>
      <c r="AQ67" s="329" t="str">
        <f>IF(ISBLANK(G67),1,IFERROR(VLOOKUP(G67,Tipo!$C$12:$C$27,1,FALSE),"NO"))</f>
        <v>Prestación de servicios profesionales y de apoyo a la gestión, o para la ejecución de trabajos artísticos que sólo puedan encomendarse a determinadas personas naturales;</v>
      </c>
      <c r="AR67" s="329" t="str">
        <f t="shared" si="4"/>
        <v>Inversión</v>
      </c>
      <c r="AS67" s="329" t="str">
        <f>IF(ISBLANK(K67),1,IFERROR(VLOOKUP(K67,Eje_Pilar_Prop!C60:C165,1,FALSE),"NO"))</f>
        <v>NO</v>
      </c>
      <c r="AT67" s="329" t="str">
        <f t="shared" si="13"/>
        <v>SECOP II</v>
      </c>
      <c r="AU67" s="329">
        <f t="shared" si="9"/>
        <v>1</v>
      </c>
      <c r="AV67" s="329" t="str">
        <f t="shared" si="14"/>
        <v>Bogotá Mejor para Todos</v>
      </c>
    </row>
    <row r="68" spans="1:48" s="251" customFormat="1" ht="45" customHeight="1">
      <c r="A68" s="233">
        <v>49</v>
      </c>
      <c r="B68" s="218">
        <v>2020</v>
      </c>
      <c r="C68" s="130" t="s">
        <v>353</v>
      </c>
      <c r="D68" s="143" t="s">
        <v>1038</v>
      </c>
      <c r="E68" s="132" t="s">
        <v>138</v>
      </c>
      <c r="F68" s="131" t="s">
        <v>34</v>
      </c>
      <c r="G68" s="206" t="s">
        <v>161</v>
      </c>
      <c r="H68" s="225" t="s">
        <v>671</v>
      </c>
      <c r="I68" s="226" t="s">
        <v>135</v>
      </c>
      <c r="J68" s="227" t="s">
        <v>362</v>
      </c>
      <c r="K68" s="337">
        <v>3</v>
      </c>
      <c r="L68" s="338" t="str">
        <f>IF(ISERROR(VLOOKUP(K68,[1]Eje_Pilar_Prop!$C$2:$E$104,2,FALSE))," ",VLOOKUP(K68,[1]Eje_Pilar_Prop!$C$2:$E$104,2,FALSE))</f>
        <v>Igualdad y autonomía para una Bogotá incluyente</v>
      </c>
      <c r="M68" s="338" t="str">
        <f>IF(ISERROR(VLOOKUP(K68,[1]Eje_Pilar_Prop!$C$2:$E$104,3,FALSE))," ",VLOOKUP(K68,[1]Eje_Pilar_Prop!$C$2:$E$104,3,FALSE))</f>
        <v>Pilar 1 Igualdad de Calidad de Vida</v>
      </c>
      <c r="N68" s="336">
        <v>1444</v>
      </c>
      <c r="O68" s="147">
        <v>53129151</v>
      </c>
      <c r="P68" s="225" t="s">
        <v>846</v>
      </c>
      <c r="Q68" s="228">
        <v>17600000</v>
      </c>
      <c r="R68" s="235">
        <v>0</v>
      </c>
      <c r="S68" s="230"/>
      <c r="T68" s="231"/>
      <c r="U68" s="228"/>
      <c r="V68" s="209">
        <f t="shared" si="11"/>
        <v>17600000</v>
      </c>
      <c r="W68" s="210">
        <v>17600000</v>
      </c>
      <c r="X68" s="148">
        <v>43853</v>
      </c>
      <c r="Y68" s="134">
        <v>43853</v>
      </c>
      <c r="Z68" s="134">
        <v>43973</v>
      </c>
      <c r="AA68" s="130">
        <v>120</v>
      </c>
      <c r="AB68" s="134"/>
      <c r="AC68" s="134"/>
      <c r="AD68" s="212"/>
      <c r="AE68" s="232"/>
      <c r="AF68" s="219"/>
      <c r="AG68" s="228"/>
      <c r="AH68" s="233"/>
      <c r="AI68" s="233"/>
      <c r="AJ68" s="233" t="s">
        <v>1327</v>
      </c>
      <c r="AK68" s="233"/>
      <c r="AL68" s="234">
        <f t="shared" si="12"/>
        <v>1</v>
      </c>
      <c r="AM68" s="249"/>
      <c r="AN68" s="250" t="e">
        <f>IF(SUMPRODUCT((A$14:A68=A68)*(B$14:B68=B68)*(D$14:D65=D65))&gt;1,0,1)</f>
        <v>#N/A</v>
      </c>
      <c r="AO68" s="56" t="str">
        <f t="shared" si="2"/>
        <v>Contratos de prestación de servicios</v>
      </c>
      <c r="AP68" s="56" t="str">
        <f t="shared" si="3"/>
        <v>Contratación directa</v>
      </c>
      <c r="AQ68" s="56" t="str">
        <f>IF(ISBLANK(G68),1,IFERROR(VLOOKUP(G68,Tipo!$C$12:$C$27,1,FALSE),"NO"))</f>
        <v>Prestación de servicios profesionales y de apoyo a la gestión, o para la ejecución de trabajos artísticos que sólo puedan encomendarse a determinadas personas naturales;</v>
      </c>
      <c r="AR68" s="56" t="str">
        <f t="shared" si="4"/>
        <v>Inversión</v>
      </c>
      <c r="AS68" s="56" t="str">
        <f>IF(ISBLANK(K68),1,IFERROR(VLOOKUP(K68,Eje_Pilar_Prop!C62:C167,1,FALSE),"NO"))</f>
        <v>NO</v>
      </c>
      <c r="AT68" s="56" t="str">
        <f t="shared" si="13"/>
        <v>SECOP II</v>
      </c>
      <c r="AU68" s="56">
        <f t="shared" si="9"/>
        <v>1</v>
      </c>
      <c r="AV68" s="56" t="str">
        <f t="shared" si="14"/>
        <v>Bogotá Mejor para Todos</v>
      </c>
    </row>
    <row r="69" spans="1:48" s="251" customFormat="1" ht="45" customHeight="1">
      <c r="A69" s="233">
        <v>50</v>
      </c>
      <c r="B69" s="218">
        <v>2020</v>
      </c>
      <c r="C69" s="130" t="s">
        <v>353</v>
      </c>
      <c r="D69" s="143" t="s">
        <v>1039</v>
      </c>
      <c r="E69" s="132" t="s">
        <v>138</v>
      </c>
      <c r="F69" s="131" t="s">
        <v>34</v>
      </c>
      <c r="G69" s="206" t="s">
        <v>161</v>
      </c>
      <c r="H69" s="225" t="s">
        <v>672</v>
      </c>
      <c r="I69" s="226" t="s">
        <v>135</v>
      </c>
      <c r="J69" s="227" t="s">
        <v>362</v>
      </c>
      <c r="K69" s="337">
        <v>45</v>
      </c>
      <c r="L69" s="338" t="str">
        <f>IF(ISERROR(VLOOKUP(K69,[1]Eje_Pilar_Prop!$C$2:$E$104,2,FALSE))," ",VLOOKUP(K69,[1]Eje_Pilar_Prop!$C$2:$E$104,2,FALSE))</f>
        <v>Gobernanza e influencia local, regional e internacional</v>
      </c>
      <c r="M69" s="338" t="str">
        <f>IF(ISERROR(VLOOKUP(K69,[1]Eje_Pilar_Prop!$C$2:$E$104,3,FALSE))," ",VLOOKUP(K69,[1]Eje_Pilar_Prop!$C$2:$E$104,3,FALSE))</f>
        <v>Eje Transversal 4 Gobierno Legitimo, Fortalecimiento Local y Eficiencia</v>
      </c>
      <c r="N69" s="336">
        <v>1517</v>
      </c>
      <c r="O69" s="147">
        <v>1010188052</v>
      </c>
      <c r="P69" s="225" t="s">
        <v>467</v>
      </c>
      <c r="Q69" s="228">
        <v>24000000</v>
      </c>
      <c r="R69" s="235">
        <v>0</v>
      </c>
      <c r="S69" s="230"/>
      <c r="T69" s="231"/>
      <c r="U69" s="228"/>
      <c r="V69" s="209">
        <f t="shared" si="11"/>
        <v>24000000</v>
      </c>
      <c r="W69" s="210">
        <v>20400000</v>
      </c>
      <c r="X69" s="148">
        <v>43853</v>
      </c>
      <c r="Y69" s="134">
        <v>43879</v>
      </c>
      <c r="Z69" s="134">
        <v>43999</v>
      </c>
      <c r="AA69" s="130">
        <v>120</v>
      </c>
      <c r="AB69" s="134"/>
      <c r="AC69" s="134"/>
      <c r="AD69" s="212"/>
      <c r="AE69" s="232"/>
      <c r="AF69" s="219"/>
      <c r="AG69" s="228"/>
      <c r="AH69" s="233"/>
      <c r="AI69" s="233"/>
      <c r="AJ69" s="233" t="s">
        <v>1327</v>
      </c>
      <c r="AK69" s="233"/>
      <c r="AL69" s="234">
        <f t="shared" si="12"/>
        <v>0.85</v>
      </c>
      <c r="AM69" s="249"/>
      <c r="AN69" s="250" t="e">
        <f>IF(SUMPRODUCT((A$14:A69=A69)*(B$14:B69=B69)*(D$14:D66=D66))&gt;1,0,1)</f>
        <v>#N/A</v>
      </c>
      <c r="AO69" s="56" t="str">
        <f t="shared" si="2"/>
        <v>Contratos de prestación de servicios</v>
      </c>
      <c r="AP69" s="56" t="str">
        <f t="shared" si="3"/>
        <v>Contratación directa</v>
      </c>
      <c r="AQ69" s="56" t="str">
        <f>IF(ISBLANK(G69),1,IFERROR(VLOOKUP(G69,Tipo!$C$12:$C$27,1,FALSE),"NO"))</f>
        <v>Prestación de servicios profesionales y de apoyo a la gestión, o para la ejecución de trabajos artísticos que sólo puedan encomendarse a determinadas personas naturales;</v>
      </c>
      <c r="AR69" s="56" t="str">
        <f t="shared" si="4"/>
        <v>Inversión</v>
      </c>
      <c r="AS69" s="56" t="str">
        <f>IF(ISBLANK(K69),1,IFERROR(VLOOKUP(K69,Eje_Pilar_Prop!C64:C169,1,FALSE),"NO"))</f>
        <v>NO</v>
      </c>
      <c r="AT69" s="56" t="str">
        <f t="shared" si="13"/>
        <v>SECOP II</v>
      </c>
      <c r="AU69" s="56">
        <f t="shared" si="9"/>
        <v>1</v>
      </c>
      <c r="AV69" s="56" t="str">
        <f t="shared" si="14"/>
        <v>Bogotá Mejor para Todos</v>
      </c>
    </row>
    <row r="70" spans="1:48" s="251" customFormat="1" ht="45" customHeight="1">
      <c r="A70" s="233">
        <v>52</v>
      </c>
      <c r="B70" s="218">
        <v>2020</v>
      </c>
      <c r="C70" s="130" t="s">
        <v>353</v>
      </c>
      <c r="D70" s="136" t="s">
        <v>1040</v>
      </c>
      <c r="E70" s="132" t="s">
        <v>138</v>
      </c>
      <c r="F70" s="131" t="s">
        <v>34</v>
      </c>
      <c r="G70" s="206" t="s">
        <v>161</v>
      </c>
      <c r="H70" s="225" t="s">
        <v>667</v>
      </c>
      <c r="I70" s="226" t="s">
        <v>135</v>
      </c>
      <c r="J70" s="227" t="s">
        <v>362</v>
      </c>
      <c r="K70" s="337">
        <v>45</v>
      </c>
      <c r="L70" s="338" t="str">
        <f>IF(ISERROR(VLOOKUP(K70,[1]Eje_Pilar_Prop!$C$2:$E$104,2,FALSE))," ",VLOOKUP(K70,[1]Eje_Pilar_Prop!$C$2:$E$104,2,FALSE))</f>
        <v>Gobernanza e influencia local, regional e internacional</v>
      </c>
      <c r="M70" s="338" t="str">
        <f>IF(ISERROR(VLOOKUP(K70,[1]Eje_Pilar_Prop!$C$2:$E$104,3,FALSE))," ",VLOOKUP(K70,[1]Eje_Pilar_Prop!$C$2:$E$104,3,FALSE))</f>
        <v>Eje Transversal 4 Gobierno Legitimo, Fortalecimiento Local y Eficiencia</v>
      </c>
      <c r="N70" s="336">
        <v>1517</v>
      </c>
      <c r="O70" s="133">
        <v>80061073</v>
      </c>
      <c r="P70" s="225" t="s">
        <v>848</v>
      </c>
      <c r="Q70" s="228">
        <v>24000000</v>
      </c>
      <c r="R70" s="235">
        <v>0</v>
      </c>
      <c r="S70" s="230"/>
      <c r="T70" s="231"/>
      <c r="U70" s="228"/>
      <c r="V70" s="209">
        <f t="shared" si="11"/>
        <v>24000000</v>
      </c>
      <c r="W70" s="210">
        <v>24000000</v>
      </c>
      <c r="X70" s="148">
        <v>43853</v>
      </c>
      <c r="Y70" s="134">
        <v>43871</v>
      </c>
      <c r="Z70" s="134">
        <v>43991</v>
      </c>
      <c r="AA70" s="130">
        <v>120</v>
      </c>
      <c r="AB70" s="134"/>
      <c r="AC70" s="134"/>
      <c r="AD70" s="212"/>
      <c r="AE70" s="232"/>
      <c r="AF70" s="219"/>
      <c r="AG70" s="228"/>
      <c r="AH70" s="233"/>
      <c r="AI70" s="233"/>
      <c r="AJ70" s="233" t="s">
        <v>1327</v>
      </c>
      <c r="AK70" s="233"/>
      <c r="AL70" s="234">
        <f t="shared" si="12"/>
        <v>1</v>
      </c>
      <c r="AM70" s="249"/>
      <c r="AN70" s="250" t="e">
        <f>IF(SUMPRODUCT((A$14:A70=A70)*(B$14:B70=B70)*(D$14:D67=D67))&gt;1,0,1)</f>
        <v>#N/A</v>
      </c>
      <c r="AO70" s="56" t="str">
        <f t="shared" ref="AO70:AO118" si="15">IF(ISBLANK(E70),1,IFERROR(VLOOKUP(E70,tipo,1,FALSE),"NO"))</f>
        <v>Contratos de prestación de servicios</v>
      </c>
      <c r="AP70" s="56" t="str">
        <f t="shared" ref="AP70:AP118" si="16">IF(ISBLANK(F70),1,IFERROR(VLOOKUP(F70,modal,1,FALSE),"NO"))</f>
        <v>Contratación directa</v>
      </c>
      <c r="AQ70" s="56" t="str">
        <f>IF(ISBLANK(G70),1,IFERROR(VLOOKUP(G70,Tipo!$C$12:$C$27,1,FALSE),"NO"))</f>
        <v>Prestación de servicios profesionales y de apoyo a la gestión, o para la ejecución de trabajos artísticos que sólo puedan encomendarse a determinadas personas naturales;</v>
      </c>
      <c r="AR70" s="56" t="str">
        <f t="shared" ref="AR70:AR118" si="17">IF(ISBLANK(I70),1,IFERROR(VLOOKUP(I70,afectacion,1,FALSE),"NO"))</f>
        <v>Inversión</v>
      </c>
      <c r="AS70" s="56" t="str">
        <f>IF(ISBLANK(K70),1,IFERROR(VLOOKUP(K70,Eje_Pilar_Prop!C66:C171,1,FALSE),"NO"))</f>
        <v>NO</v>
      </c>
      <c r="AT70" s="56" t="str">
        <f t="shared" si="13"/>
        <v>SECOP II</v>
      </c>
      <c r="AU70" s="56">
        <f t="shared" si="9"/>
        <v>1</v>
      </c>
      <c r="AV70" s="56" t="str">
        <f t="shared" si="14"/>
        <v>Bogotá Mejor para Todos</v>
      </c>
    </row>
    <row r="71" spans="1:48" s="251" customFormat="1" ht="45" customHeight="1">
      <c r="A71" s="233">
        <v>53</v>
      </c>
      <c r="B71" s="218">
        <v>2020</v>
      </c>
      <c r="C71" s="130" t="s">
        <v>353</v>
      </c>
      <c r="D71" s="136" t="s">
        <v>1041</v>
      </c>
      <c r="E71" s="132" t="s">
        <v>138</v>
      </c>
      <c r="F71" s="131" t="s">
        <v>34</v>
      </c>
      <c r="G71" s="206" t="s">
        <v>161</v>
      </c>
      <c r="H71" s="225" t="s">
        <v>674</v>
      </c>
      <c r="I71" s="226" t="s">
        <v>135</v>
      </c>
      <c r="J71" s="227" t="s">
        <v>362</v>
      </c>
      <c r="K71" s="337">
        <v>18</v>
      </c>
      <c r="L71" s="338" t="str">
        <f>IF(ISERROR(VLOOKUP(K71,[1]Eje_Pilar_Prop!$C$2:$E$104,2,FALSE))," ",VLOOKUP(K71,[1]Eje_Pilar_Prop!$C$2:$E$104,2,FALSE))</f>
        <v>Mejor movilidad para todos</v>
      </c>
      <c r="M71" s="338" t="str">
        <f>IF(ISERROR(VLOOKUP(K71,[1]Eje_Pilar_Prop!$C$2:$E$104,3,FALSE))," ",VLOOKUP(K71,[1]Eje_Pilar_Prop!$C$2:$E$104,3,FALSE))</f>
        <v>Pilar 2 Democracía Urbana</v>
      </c>
      <c r="N71" s="336">
        <v>1513</v>
      </c>
      <c r="O71" s="133">
        <v>1018448652</v>
      </c>
      <c r="P71" s="225" t="s">
        <v>849</v>
      </c>
      <c r="Q71" s="228">
        <v>26000000</v>
      </c>
      <c r="R71" s="235">
        <v>0</v>
      </c>
      <c r="S71" s="230"/>
      <c r="T71" s="231"/>
      <c r="U71" s="228"/>
      <c r="V71" s="209">
        <f t="shared" si="11"/>
        <v>26000000</v>
      </c>
      <c r="W71" s="210">
        <v>26000000</v>
      </c>
      <c r="X71" s="140">
        <v>43867</v>
      </c>
      <c r="Y71" s="134">
        <v>43871</v>
      </c>
      <c r="Z71" s="134">
        <v>43991</v>
      </c>
      <c r="AA71" s="130">
        <v>120</v>
      </c>
      <c r="AB71" s="134"/>
      <c r="AC71" s="134"/>
      <c r="AD71" s="212"/>
      <c r="AE71" s="232"/>
      <c r="AF71" s="219"/>
      <c r="AG71" s="228"/>
      <c r="AH71" s="233"/>
      <c r="AI71" s="233"/>
      <c r="AJ71" s="233" t="s">
        <v>1327</v>
      </c>
      <c r="AK71" s="233"/>
      <c r="AL71" s="234">
        <f t="shared" si="12"/>
        <v>1</v>
      </c>
      <c r="AM71" s="249"/>
      <c r="AN71" s="250" t="e">
        <f>IF(SUMPRODUCT((A$14:A71=A71)*(B$14:B71=B71)*(D$14:D68=D68))&gt;1,0,1)</f>
        <v>#N/A</v>
      </c>
      <c r="AO71" s="56" t="str">
        <f t="shared" si="15"/>
        <v>Contratos de prestación de servicios</v>
      </c>
      <c r="AP71" s="56" t="str">
        <f t="shared" si="16"/>
        <v>Contratación directa</v>
      </c>
      <c r="AQ71" s="56" t="str">
        <f>IF(ISBLANK(G71),1,IFERROR(VLOOKUP(G71,Tipo!$C$12:$C$27,1,FALSE),"NO"))</f>
        <v>Prestación de servicios profesionales y de apoyo a la gestión, o para la ejecución de trabajos artísticos que sólo puedan encomendarse a determinadas personas naturales;</v>
      </c>
      <c r="AR71" s="56" t="str">
        <f t="shared" si="17"/>
        <v>Inversión</v>
      </c>
      <c r="AS71" s="56" t="str">
        <f>IF(ISBLANK(K71),1,IFERROR(VLOOKUP(K71,Eje_Pilar_Prop!C67:C172,1,FALSE),"NO"))</f>
        <v>NO</v>
      </c>
      <c r="AT71" s="56" t="str">
        <f t="shared" si="13"/>
        <v>SECOP II</v>
      </c>
      <c r="AU71" s="56">
        <f t="shared" si="9"/>
        <v>1</v>
      </c>
      <c r="AV71" s="56" t="str">
        <f t="shared" si="14"/>
        <v>Bogotá Mejor para Todos</v>
      </c>
    </row>
    <row r="72" spans="1:48" s="251" customFormat="1" ht="45" customHeight="1">
      <c r="A72" s="233">
        <v>54</v>
      </c>
      <c r="B72" s="218">
        <v>2020</v>
      </c>
      <c r="C72" s="130" t="s">
        <v>353</v>
      </c>
      <c r="D72" s="136" t="s">
        <v>1042</v>
      </c>
      <c r="E72" s="132" t="s">
        <v>138</v>
      </c>
      <c r="F72" s="131" t="s">
        <v>34</v>
      </c>
      <c r="G72" s="206" t="s">
        <v>161</v>
      </c>
      <c r="H72" s="225" t="s">
        <v>676</v>
      </c>
      <c r="I72" s="226" t="s">
        <v>135</v>
      </c>
      <c r="J72" s="227" t="s">
        <v>362</v>
      </c>
      <c r="K72" s="337">
        <v>45</v>
      </c>
      <c r="L72" s="338" t="str">
        <f>IF(ISERROR(VLOOKUP(K72,[1]Eje_Pilar_Prop!$C$2:$E$104,2,FALSE))," ",VLOOKUP(K72,[1]Eje_Pilar_Prop!$C$2:$E$104,2,FALSE))</f>
        <v>Gobernanza e influencia local, regional e internacional</v>
      </c>
      <c r="M72" s="338" t="str">
        <f>IF(ISERROR(VLOOKUP(K72,[1]Eje_Pilar_Prop!$C$2:$E$104,3,FALSE))," ",VLOOKUP(K72,[1]Eje_Pilar_Prop!$C$2:$E$104,3,FALSE))</f>
        <v>Eje Transversal 4 Gobierno Legitimo, Fortalecimiento Local y Eficiencia</v>
      </c>
      <c r="N72" s="336">
        <v>1517</v>
      </c>
      <c r="O72" s="139">
        <v>1012342747</v>
      </c>
      <c r="P72" s="225" t="s">
        <v>468</v>
      </c>
      <c r="Q72" s="228">
        <v>20000000</v>
      </c>
      <c r="R72" s="235">
        <v>0</v>
      </c>
      <c r="S72" s="230"/>
      <c r="T72" s="231"/>
      <c r="U72" s="228"/>
      <c r="V72" s="209">
        <f t="shared" si="11"/>
        <v>20000000</v>
      </c>
      <c r="W72" s="210">
        <v>19999999</v>
      </c>
      <c r="X72" s="148">
        <v>43853</v>
      </c>
      <c r="Y72" s="134">
        <v>43854</v>
      </c>
      <c r="Z72" s="134">
        <v>43974</v>
      </c>
      <c r="AA72" s="130">
        <v>120</v>
      </c>
      <c r="AB72" s="149"/>
      <c r="AC72" s="149"/>
      <c r="AD72" s="212"/>
      <c r="AE72" s="232"/>
      <c r="AF72" s="219"/>
      <c r="AG72" s="228"/>
      <c r="AH72" s="233"/>
      <c r="AI72" s="233"/>
      <c r="AJ72" s="233" t="s">
        <v>1327</v>
      </c>
      <c r="AK72" s="233"/>
      <c r="AL72" s="234">
        <f t="shared" si="12"/>
        <v>0.99999994999999997</v>
      </c>
      <c r="AM72" s="249"/>
      <c r="AN72" s="250" t="e">
        <f>IF(SUMPRODUCT((A$14:A72=A72)*(B$14:B72=B72)*(D$14:D69=D69))&gt;1,0,1)</f>
        <v>#N/A</v>
      </c>
      <c r="AO72" s="56" t="str">
        <f t="shared" si="15"/>
        <v>Contratos de prestación de servicios</v>
      </c>
      <c r="AP72" s="56" t="str">
        <f t="shared" si="16"/>
        <v>Contratación directa</v>
      </c>
      <c r="AQ72" s="56" t="str">
        <f>IF(ISBLANK(G72),1,IFERROR(VLOOKUP(G72,Tipo!$C$12:$C$27,1,FALSE),"NO"))</f>
        <v>Prestación de servicios profesionales y de apoyo a la gestión, o para la ejecución de trabajos artísticos que sólo puedan encomendarse a determinadas personas naturales;</v>
      </c>
      <c r="AR72" s="56" t="str">
        <f t="shared" si="17"/>
        <v>Inversión</v>
      </c>
      <c r="AS72" s="56" t="str">
        <f>IF(ISBLANK(K72),1,IFERROR(VLOOKUP(K72,Eje_Pilar_Prop!C68:C173,1,FALSE),"NO"))</f>
        <v>NO</v>
      </c>
      <c r="AT72" s="56" t="str">
        <f t="shared" si="13"/>
        <v>SECOP II</v>
      </c>
      <c r="AU72" s="56">
        <f t="shared" si="9"/>
        <v>1</v>
      </c>
      <c r="AV72" s="56" t="str">
        <f t="shared" si="14"/>
        <v>Bogotá Mejor para Todos</v>
      </c>
    </row>
    <row r="73" spans="1:48" s="251" customFormat="1" ht="45" customHeight="1">
      <c r="A73" s="233">
        <v>55</v>
      </c>
      <c r="B73" s="218">
        <v>2020</v>
      </c>
      <c r="C73" s="130" t="s">
        <v>353</v>
      </c>
      <c r="D73" s="136" t="s">
        <v>1043</v>
      </c>
      <c r="E73" s="132" t="s">
        <v>138</v>
      </c>
      <c r="F73" s="131" t="s">
        <v>34</v>
      </c>
      <c r="G73" s="206" t="s">
        <v>161</v>
      </c>
      <c r="H73" s="225" t="s">
        <v>674</v>
      </c>
      <c r="I73" s="226" t="s">
        <v>135</v>
      </c>
      <c r="J73" s="227" t="s">
        <v>362</v>
      </c>
      <c r="K73" s="337">
        <v>18</v>
      </c>
      <c r="L73" s="338" t="str">
        <f>IF(ISERROR(VLOOKUP(K73,[1]Eje_Pilar_Prop!$C$2:$E$104,2,FALSE))," ",VLOOKUP(K73,[1]Eje_Pilar_Prop!$C$2:$E$104,2,FALSE))</f>
        <v>Mejor movilidad para todos</v>
      </c>
      <c r="M73" s="338" t="str">
        <f>IF(ISERROR(VLOOKUP(K73,[1]Eje_Pilar_Prop!$C$2:$E$104,3,FALSE))," ",VLOOKUP(K73,[1]Eje_Pilar_Prop!$C$2:$E$104,3,FALSE))</f>
        <v>Pilar 2 Democracía Urbana</v>
      </c>
      <c r="N73" s="336">
        <v>1513</v>
      </c>
      <c r="O73" s="139">
        <v>1018409541</v>
      </c>
      <c r="P73" s="225" t="s">
        <v>567</v>
      </c>
      <c r="Q73" s="228">
        <v>26000000</v>
      </c>
      <c r="R73" s="235">
        <v>0</v>
      </c>
      <c r="S73" s="230"/>
      <c r="T73" s="231">
        <v>1</v>
      </c>
      <c r="U73" s="228">
        <v>13000000</v>
      </c>
      <c r="V73" s="209">
        <f t="shared" si="11"/>
        <v>39000000</v>
      </c>
      <c r="W73" s="210">
        <v>39000000</v>
      </c>
      <c r="X73" s="140">
        <v>43854</v>
      </c>
      <c r="Y73" s="134">
        <v>43854</v>
      </c>
      <c r="Z73" s="145">
        <v>44035</v>
      </c>
      <c r="AA73" s="130">
        <v>120</v>
      </c>
      <c r="AB73" s="130">
        <v>60</v>
      </c>
      <c r="AC73" s="130">
        <v>1</v>
      </c>
      <c r="AD73" s="212"/>
      <c r="AE73" s="232"/>
      <c r="AF73" s="219"/>
      <c r="AG73" s="228"/>
      <c r="AH73" s="233"/>
      <c r="AI73" s="233"/>
      <c r="AJ73" s="233" t="s">
        <v>1327</v>
      </c>
      <c r="AK73" s="233"/>
      <c r="AL73" s="234">
        <f t="shared" si="12"/>
        <v>1</v>
      </c>
      <c r="AM73" s="249"/>
      <c r="AN73" s="250" t="e">
        <f>IF(SUMPRODUCT((A$14:A73=A73)*(B$14:B73=B73)*(D$14:D70=D70))&gt;1,0,1)</f>
        <v>#N/A</v>
      </c>
      <c r="AO73" s="56" t="str">
        <f t="shared" si="15"/>
        <v>Contratos de prestación de servicios</v>
      </c>
      <c r="AP73" s="56" t="str">
        <f t="shared" si="16"/>
        <v>Contratación directa</v>
      </c>
      <c r="AQ73" s="56" t="str">
        <f>IF(ISBLANK(G73),1,IFERROR(VLOOKUP(G73,Tipo!$C$12:$C$27,1,FALSE),"NO"))</f>
        <v>Prestación de servicios profesionales y de apoyo a la gestión, o para la ejecución de trabajos artísticos que sólo puedan encomendarse a determinadas personas naturales;</v>
      </c>
      <c r="AR73" s="56" t="str">
        <f t="shared" si="17"/>
        <v>Inversión</v>
      </c>
      <c r="AS73" s="56" t="str">
        <f>IF(ISBLANK(K73),1,IFERROR(VLOOKUP(K73,Eje_Pilar_Prop!C69:C174,1,FALSE),"NO"))</f>
        <v>NO</v>
      </c>
      <c r="AT73" s="56" t="str">
        <f t="shared" si="13"/>
        <v>SECOP II</v>
      </c>
      <c r="AU73" s="56">
        <f t="shared" si="9"/>
        <v>1</v>
      </c>
      <c r="AV73" s="56" t="str">
        <f t="shared" si="14"/>
        <v>Bogotá Mejor para Todos</v>
      </c>
    </row>
    <row r="74" spans="1:48" s="251" customFormat="1" ht="45" customHeight="1">
      <c r="A74" s="233">
        <v>56</v>
      </c>
      <c r="B74" s="218">
        <v>2020</v>
      </c>
      <c r="C74" s="130" t="s">
        <v>353</v>
      </c>
      <c r="D74" s="136" t="s">
        <v>1044</v>
      </c>
      <c r="E74" s="132" t="s">
        <v>138</v>
      </c>
      <c r="F74" s="131" t="s">
        <v>34</v>
      </c>
      <c r="G74" s="206" t="s">
        <v>161</v>
      </c>
      <c r="H74" s="225" t="s">
        <v>623</v>
      </c>
      <c r="I74" s="226" t="s">
        <v>135</v>
      </c>
      <c r="J74" s="227" t="s">
        <v>362</v>
      </c>
      <c r="K74" s="337">
        <v>45</v>
      </c>
      <c r="L74" s="338" t="str">
        <f>IF(ISERROR(VLOOKUP(K74,[1]Eje_Pilar_Prop!$C$2:$E$104,2,FALSE))," ",VLOOKUP(K74,[1]Eje_Pilar_Prop!$C$2:$E$104,2,FALSE))</f>
        <v>Gobernanza e influencia local, regional e internacional</v>
      </c>
      <c r="M74" s="338" t="str">
        <f>IF(ISERROR(VLOOKUP(K74,[1]Eje_Pilar_Prop!$C$2:$E$104,3,FALSE))," ",VLOOKUP(K74,[1]Eje_Pilar_Prop!$C$2:$E$104,3,FALSE))</f>
        <v>Eje Transversal 4 Gobierno Legitimo, Fortalecimiento Local y Eficiencia</v>
      </c>
      <c r="N74" s="336">
        <v>1517</v>
      </c>
      <c r="O74" s="139">
        <v>1012344329</v>
      </c>
      <c r="P74" s="225" t="s">
        <v>851</v>
      </c>
      <c r="Q74" s="228">
        <v>26280000</v>
      </c>
      <c r="R74" s="235">
        <v>0</v>
      </c>
      <c r="S74" s="230"/>
      <c r="T74" s="231">
        <v>1</v>
      </c>
      <c r="U74" s="228">
        <v>13140000</v>
      </c>
      <c r="V74" s="209">
        <f t="shared" si="11"/>
        <v>39420000</v>
      </c>
      <c r="W74" s="210">
        <v>39420000</v>
      </c>
      <c r="X74" s="140">
        <v>43857</v>
      </c>
      <c r="Y74" s="134">
        <v>43857</v>
      </c>
      <c r="Z74" s="145">
        <v>44038</v>
      </c>
      <c r="AA74" s="130">
        <v>120</v>
      </c>
      <c r="AB74" s="130">
        <v>60</v>
      </c>
      <c r="AC74" s="130">
        <v>1</v>
      </c>
      <c r="AD74" s="212"/>
      <c r="AE74" s="232"/>
      <c r="AF74" s="219"/>
      <c r="AG74" s="228"/>
      <c r="AH74" s="233"/>
      <c r="AI74" s="233"/>
      <c r="AJ74" s="233" t="s">
        <v>1327</v>
      </c>
      <c r="AK74" s="233"/>
      <c r="AL74" s="234">
        <f t="shared" si="12"/>
        <v>1</v>
      </c>
      <c r="AM74" s="249"/>
      <c r="AN74" s="250" t="e">
        <f>IF(SUMPRODUCT((A$14:A74=A74)*(B$14:B74=B74)*(D$14:D71=D71))&gt;1,0,1)</f>
        <v>#N/A</v>
      </c>
      <c r="AO74" s="56" t="str">
        <f t="shared" si="15"/>
        <v>Contratos de prestación de servicios</v>
      </c>
      <c r="AP74" s="56" t="str">
        <f t="shared" si="16"/>
        <v>Contratación directa</v>
      </c>
      <c r="AQ74" s="56" t="str">
        <f>IF(ISBLANK(G74),1,IFERROR(VLOOKUP(G74,Tipo!$C$12:$C$27,1,FALSE),"NO"))</f>
        <v>Prestación de servicios profesionales y de apoyo a la gestión, o para la ejecución de trabajos artísticos que sólo puedan encomendarse a determinadas personas naturales;</v>
      </c>
      <c r="AR74" s="56" t="str">
        <f t="shared" si="17"/>
        <v>Inversión</v>
      </c>
      <c r="AS74" s="56" t="str">
        <f>IF(ISBLANK(K74),1,IFERROR(VLOOKUP(K74,Eje_Pilar_Prop!C74:C175,1,FALSE),"NO"))</f>
        <v>NO</v>
      </c>
      <c r="AT74" s="56" t="str">
        <f t="shared" si="13"/>
        <v>SECOP II</v>
      </c>
      <c r="AU74" s="56">
        <f t="shared" ref="AU74:AU120" si="18">IF(OR(YEAR(X74)=2020,ISBLANK(X74)),1,"NO")</f>
        <v>1</v>
      </c>
      <c r="AV74" s="56" t="str">
        <f t="shared" si="14"/>
        <v>Bogotá Mejor para Todos</v>
      </c>
    </row>
    <row r="75" spans="1:48" s="251" customFormat="1" ht="45" customHeight="1">
      <c r="A75" s="233">
        <v>57</v>
      </c>
      <c r="B75" s="218">
        <v>2020</v>
      </c>
      <c r="C75" s="130" t="s">
        <v>353</v>
      </c>
      <c r="D75" s="136" t="s">
        <v>1045</v>
      </c>
      <c r="E75" s="132" t="s">
        <v>138</v>
      </c>
      <c r="F75" s="131" t="s">
        <v>34</v>
      </c>
      <c r="G75" s="206" t="s">
        <v>161</v>
      </c>
      <c r="H75" s="225" t="s">
        <v>677</v>
      </c>
      <c r="I75" s="226" t="s">
        <v>135</v>
      </c>
      <c r="J75" s="227" t="s">
        <v>362</v>
      </c>
      <c r="K75" s="337">
        <v>45</v>
      </c>
      <c r="L75" s="338" t="str">
        <f>IF(ISERROR(VLOOKUP(K75,[1]Eje_Pilar_Prop!$C$2:$E$104,2,FALSE))," ",VLOOKUP(K75,[1]Eje_Pilar_Prop!$C$2:$E$104,2,FALSE))</f>
        <v>Gobernanza e influencia local, regional e internacional</v>
      </c>
      <c r="M75" s="338" t="str">
        <f>IF(ISERROR(VLOOKUP(K75,[1]Eje_Pilar_Prop!$C$2:$E$104,3,FALSE))," ",VLOOKUP(K75,[1]Eje_Pilar_Prop!$C$2:$E$104,3,FALSE))</f>
        <v>Eje Transversal 4 Gobierno Legitimo, Fortalecimiento Local y Eficiencia</v>
      </c>
      <c r="N75" s="336">
        <v>1517</v>
      </c>
      <c r="O75" s="139">
        <v>79697105</v>
      </c>
      <c r="P75" s="225" t="s">
        <v>504</v>
      </c>
      <c r="Q75" s="228">
        <v>16000000</v>
      </c>
      <c r="R75" s="235">
        <v>0</v>
      </c>
      <c r="S75" s="230"/>
      <c r="T75" s="231">
        <v>1</v>
      </c>
      <c r="U75" s="228">
        <v>4000000</v>
      </c>
      <c r="V75" s="209">
        <f t="shared" si="11"/>
        <v>20000000</v>
      </c>
      <c r="W75" s="210">
        <v>20000000</v>
      </c>
      <c r="X75" s="140">
        <v>43859</v>
      </c>
      <c r="Y75" s="134">
        <v>43859</v>
      </c>
      <c r="Z75" s="134">
        <v>44010</v>
      </c>
      <c r="AA75" s="130">
        <v>120</v>
      </c>
      <c r="AB75" s="130">
        <v>30</v>
      </c>
      <c r="AC75" s="130">
        <v>1</v>
      </c>
      <c r="AD75" s="212"/>
      <c r="AE75" s="232"/>
      <c r="AF75" s="219"/>
      <c r="AG75" s="228"/>
      <c r="AH75" s="233"/>
      <c r="AI75" s="233"/>
      <c r="AJ75" s="233" t="s">
        <v>1327</v>
      </c>
      <c r="AK75" s="233"/>
      <c r="AL75" s="234">
        <f t="shared" si="12"/>
        <v>1</v>
      </c>
      <c r="AM75" s="249"/>
      <c r="AN75" s="250" t="e">
        <f>IF(SUMPRODUCT((A$14:A75=A75)*(B$14:B75=B75)*(D$14:D72=D72))&gt;1,0,1)</f>
        <v>#N/A</v>
      </c>
      <c r="AO75" s="56" t="str">
        <f t="shared" si="15"/>
        <v>Contratos de prestación de servicios</v>
      </c>
      <c r="AP75" s="56" t="str">
        <f t="shared" si="16"/>
        <v>Contratación directa</v>
      </c>
      <c r="AQ75" s="56" t="str">
        <f>IF(ISBLANK(G75),1,IFERROR(VLOOKUP(G75,Tipo!$C$12:$C$27,1,FALSE),"NO"))</f>
        <v>Prestación de servicios profesionales y de apoyo a la gestión, o para la ejecución de trabajos artísticos que sólo puedan encomendarse a determinadas personas naturales;</v>
      </c>
      <c r="AR75" s="56" t="str">
        <f t="shared" si="17"/>
        <v>Inversión</v>
      </c>
      <c r="AS75" s="56" t="str">
        <f>IF(ISBLANK(K75),1,IFERROR(VLOOKUP(K75,Eje_Pilar_Prop!C76:C177,1,FALSE),"NO"))</f>
        <v>NO</v>
      </c>
      <c r="AT75" s="56" t="str">
        <f t="shared" si="13"/>
        <v>SECOP II</v>
      </c>
      <c r="AU75" s="56">
        <f t="shared" si="18"/>
        <v>1</v>
      </c>
      <c r="AV75" s="56" t="str">
        <f t="shared" si="14"/>
        <v>Bogotá Mejor para Todos</v>
      </c>
    </row>
    <row r="76" spans="1:48" s="251" customFormat="1" ht="45" customHeight="1">
      <c r="A76" s="233">
        <v>59</v>
      </c>
      <c r="B76" s="218">
        <v>2020</v>
      </c>
      <c r="C76" s="130" t="s">
        <v>353</v>
      </c>
      <c r="D76" s="136" t="s">
        <v>1046</v>
      </c>
      <c r="E76" s="132" t="s">
        <v>138</v>
      </c>
      <c r="F76" s="131" t="s">
        <v>34</v>
      </c>
      <c r="G76" s="206" t="s">
        <v>161</v>
      </c>
      <c r="H76" s="225" t="s">
        <v>679</v>
      </c>
      <c r="I76" s="226" t="s">
        <v>135</v>
      </c>
      <c r="J76" s="227" t="s">
        <v>362</v>
      </c>
      <c r="K76" s="337">
        <v>45</v>
      </c>
      <c r="L76" s="338" t="str">
        <f>IF(ISERROR(VLOOKUP(K76,[1]Eje_Pilar_Prop!$C$2:$E$104,2,FALSE))," ",VLOOKUP(K76,[1]Eje_Pilar_Prop!$C$2:$E$104,2,FALSE))</f>
        <v>Gobernanza e influencia local, regional e internacional</v>
      </c>
      <c r="M76" s="338" t="str">
        <f>IF(ISERROR(VLOOKUP(K76,[1]Eje_Pilar_Prop!$C$2:$E$104,3,FALSE))," ",VLOOKUP(K76,[1]Eje_Pilar_Prop!$C$2:$E$104,3,FALSE))</f>
        <v>Eje Transversal 4 Gobierno Legitimo, Fortalecimiento Local y Eficiencia</v>
      </c>
      <c r="N76" s="336">
        <v>1517</v>
      </c>
      <c r="O76" s="139">
        <v>79692076</v>
      </c>
      <c r="P76" s="225" t="s">
        <v>853</v>
      </c>
      <c r="Q76" s="228">
        <v>38200000</v>
      </c>
      <c r="R76" s="235">
        <v>0</v>
      </c>
      <c r="S76" s="230"/>
      <c r="T76" s="231">
        <v>1</v>
      </c>
      <c r="U76" s="228">
        <v>19100000</v>
      </c>
      <c r="V76" s="209">
        <f t="shared" si="11"/>
        <v>57300000</v>
      </c>
      <c r="W76" s="210">
        <v>57300000</v>
      </c>
      <c r="X76" s="140">
        <v>43859</v>
      </c>
      <c r="Y76" s="134">
        <v>43862</v>
      </c>
      <c r="Z76" s="145">
        <v>44043</v>
      </c>
      <c r="AA76" s="130">
        <v>120</v>
      </c>
      <c r="AB76" s="130">
        <v>60</v>
      </c>
      <c r="AC76" s="130">
        <v>1</v>
      </c>
      <c r="AD76" s="212"/>
      <c r="AE76" s="232"/>
      <c r="AF76" s="219"/>
      <c r="AG76" s="228"/>
      <c r="AH76" s="233"/>
      <c r="AI76" s="233"/>
      <c r="AJ76" s="233" t="s">
        <v>1327</v>
      </c>
      <c r="AK76" s="233"/>
      <c r="AL76" s="234">
        <f t="shared" si="12"/>
        <v>1</v>
      </c>
      <c r="AM76" s="249"/>
      <c r="AN76" s="250" t="e">
        <f>IF(SUMPRODUCT((A$14:A76=A76)*(B$14:B76=B76)*(D$14:D73=D73))&gt;1,0,1)</f>
        <v>#N/A</v>
      </c>
      <c r="AO76" s="56" t="str">
        <f t="shared" si="15"/>
        <v>Contratos de prestación de servicios</v>
      </c>
      <c r="AP76" s="56" t="str">
        <f t="shared" si="16"/>
        <v>Contratación directa</v>
      </c>
      <c r="AQ76" s="56" t="str">
        <f>IF(ISBLANK(G76),1,IFERROR(VLOOKUP(G76,Tipo!$C$12:$C$27,1,FALSE),"NO"))</f>
        <v>Prestación de servicios profesionales y de apoyo a la gestión, o para la ejecución de trabajos artísticos que sólo puedan encomendarse a determinadas personas naturales;</v>
      </c>
      <c r="AR76" s="56" t="str">
        <f t="shared" si="17"/>
        <v>Inversión</v>
      </c>
      <c r="AS76" s="56" t="str">
        <f>IF(ISBLANK(K76),1,IFERROR(VLOOKUP(K76,Eje_Pilar_Prop!C77:C178,1,FALSE),"NO"))</f>
        <v>NO</v>
      </c>
      <c r="AT76" s="56" t="str">
        <f t="shared" si="13"/>
        <v>SECOP II</v>
      </c>
      <c r="AU76" s="56">
        <f t="shared" si="18"/>
        <v>1</v>
      </c>
      <c r="AV76" s="56" t="str">
        <f t="shared" si="14"/>
        <v>Bogotá Mejor para Todos</v>
      </c>
    </row>
    <row r="77" spans="1:48" s="251" customFormat="1" ht="45" customHeight="1">
      <c r="A77" s="233">
        <v>60</v>
      </c>
      <c r="B77" s="218">
        <v>2020</v>
      </c>
      <c r="C77" s="130" t="s">
        <v>353</v>
      </c>
      <c r="D77" s="136" t="s">
        <v>1047</v>
      </c>
      <c r="E77" s="132" t="s">
        <v>138</v>
      </c>
      <c r="F77" s="131" t="s">
        <v>34</v>
      </c>
      <c r="G77" s="206" t="s">
        <v>161</v>
      </c>
      <c r="H77" s="225" t="s">
        <v>680</v>
      </c>
      <c r="I77" s="226" t="s">
        <v>135</v>
      </c>
      <c r="J77" s="227" t="s">
        <v>362</v>
      </c>
      <c r="K77" s="337">
        <v>45</v>
      </c>
      <c r="L77" s="338" t="str">
        <f>IF(ISERROR(VLOOKUP(K77,[1]Eje_Pilar_Prop!$C$2:$E$104,2,FALSE))," ",VLOOKUP(K77,[1]Eje_Pilar_Prop!$C$2:$E$104,2,FALSE))</f>
        <v>Gobernanza e influencia local, regional e internacional</v>
      </c>
      <c r="M77" s="338" t="str">
        <f>IF(ISERROR(VLOOKUP(K77,[1]Eje_Pilar_Prop!$C$2:$E$104,3,FALSE))," ",VLOOKUP(K77,[1]Eje_Pilar_Prop!$C$2:$E$104,3,FALSE))</f>
        <v>Eje Transversal 4 Gobierno Legitimo, Fortalecimiento Local y Eficiencia</v>
      </c>
      <c r="N77" s="336">
        <v>1517</v>
      </c>
      <c r="O77" s="139">
        <v>79255317</v>
      </c>
      <c r="P77" s="225" t="s">
        <v>519</v>
      </c>
      <c r="Q77" s="228">
        <v>9600000</v>
      </c>
      <c r="R77" s="235">
        <v>0</v>
      </c>
      <c r="S77" s="230"/>
      <c r="T77" s="231"/>
      <c r="U77" s="228"/>
      <c r="V77" s="209">
        <f t="shared" si="11"/>
        <v>9600000</v>
      </c>
      <c r="W77" s="210">
        <v>9600000</v>
      </c>
      <c r="X77" s="140">
        <v>43860</v>
      </c>
      <c r="Y77" s="134">
        <v>43860</v>
      </c>
      <c r="Z77" s="150">
        <v>43980</v>
      </c>
      <c r="AA77" s="130">
        <v>120</v>
      </c>
      <c r="AB77" s="150"/>
      <c r="AC77" s="150"/>
      <c r="AD77" s="212"/>
      <c r="AE77" s="232"/>
      <c r="AF77" s="219"/>
      <c r="AG77" s="228"/>
      <c r="AH77" s="233"/>
      <c r="AI77" s="233"/>
      <c r="AJ77" s="233" t="s">
        <v>1327</v>
      </c>
      <c r="AK77" s="233"/>
      <c r="AL77" s="234">
        <f t="shared" si="12"/>
        <v>1</v>
      </c>
      <c r="AM77" s="249"/>
      <c r="AN77" s="250" t="e">
        <f>IF(SUMPRODUCT((A$14:A77=A77)*(B$14:B77=B77)*(D$14:D74=D74))&gt;1,0,1)</f>
        <v>#N/A</v>
      </c>
      <c r="AO77" s="56" t="str">
        <f t="shared" si="15"/>
        <v>Contratos de prestación de servicios</v>
      </c>
      <c r="AP77" s="56" t="str">
        <f t="shared" si="16"/>
        <v>Contratación directa</v>
      </c>
      <c r="AQ77" s="56" t="str">
        <f>IF(ISBLANK(G77),1,IFERROR(VLOOKUP(G77,Tipo!$C$12:$C$27,1,FALSE),"NO"))</f>
        <v>Prestación de servicios profesionales y de apoyo a la gestión, o para la ejecución de trabajos artísticos que sólo puedan encomendarse a determinadas personas naturales;</v>
      </c>
      <c r="AR77" s="56" t="str">
        <f t="shared" si="17"/>
        <v>Inversión</v>
      </c>
      <c r="AS77" s="56" t="str">
        <f>IF(ISBLANK(K77),1,IFERROR(VLOOKUP(K77,Eje_Pilar_Prop!C79:C180,1,FALSE),"NO"))</f>
        <v>NO</v>
      </c>
      <c r="AT77" s="56" t="str">
        <f t="shared" si="13"/>
        <v>SECOP II</v>
      </c>
      <c r="AU77" s="56">
        <f t="shared" si="18"/>
        <v>1</v>
      </c>
      <c r="AV77" s="56" t="str">
        <f t="shared" si="14"/>
        <v>Bogotá Mejor para Todos</v>
      </c>
    </row>
    <row r="78" spans="1:48" s="251" customFormat="1" ht="45" customHeight="1">
      <c r="A78" s="233">
        <v>61</v>
      </c>
      <c r="B78" s="218">
        <v>2020</v>
      </c>
      <c r="C78" s="130" t="s">
        <v>353</v>
      </c>
      <c r="D78" s="136" t="s">
        <v>1048</v>
      </c>
      <c r="E78" s="132" t="s">
        <v>138</v>
      </c>
      <c r="F78" s="131" t="s">
        <v>34</v>
      </c>
      <c r="G78" s="206" t="s">
        <v>161</v>
      </c>
      <c r="H78" s="225" t="s">
        <v>680</v>
      </c>
      <c r="I78" s="226" t="s">
        <v>135</v>
      </c>
      <c r="J78" s="227" t="s">
        <v>362</v>
      </c>
      <c r="K78" s="337">
        <v>45</v>
      </c>
      <c r="L78" s="338" t="str">
        <f>IF(ISERROR(VLOOKUP(K78,[1]Eje_Pilar_Prop!$C$2:$E$104,2,FALSE))," ",VLOOKUP(K78,[1]Eje_Pilar_Prop!$C$2:$E$104,2,FALSE))</f>
        <v>Gobernanza e influencia local, regional e internacional</v>
      </c>
      <c r="M78" s="338" t="str">
        <f>IF(ISERROR(VLOOKUP(K78,[1]Eje_Pilar_Prop!$C$2:$E$104,3,FALSE))," ",VLOOKUP(K78,[1]Eje_Pilar_Prop!$C$2:$E$104,3,FALSE))</f>
        <v>Eje Transversal 4 Gobierno Legitimo, Fortalecimiento Local y Eficiencia</v>
      </c>
      <c r="N78" s="336">
        <v>1517</v>
      </c>
      <c r="O78" s="139">
        <v>79614766</v>
      </c>
      <c r="P78" s="225" t="s">
        <v>854</v>
      </c>
      <c r="Q78" s="228">
        <v>9600000</v>
      </c>
      <c r="R78" s="235">
        <v>0</v>
      </c>
      <c r="S78" s="230"/>
      <c r="T78" s="231">
        <v>1</v>
      </c>
      <c r="U78" s="228">
        <v>4800000</v>
      </c>
      <c r="V78" s="209">
        <f t="shared" ref="V78:V96" si="19">+Q78+S78+U78</f>
        <v>14400000</v>
      </c>
      <c r="W78" s="210">
        <v>14400000</v>
      </c>
      <c r="X78" s="140">
        <v>43859</v>
      </c>
      <c r="Y78" s="134">
        <v>43859</v>
      </c>
      <c r="Z78" s="145">
        <v>44040</v>
      </c>
      <c r="AA78" s="130">
        <v>120</v>
      </c>
      <c r="AB78" s="130">
        <v>60</v>
      </c>
      <c r="AC78" s="130">
        <v>1</v>
      </c>
      <c r="AD78" s="212"/>
      <c r="AE78" s="232"/>
      <c r="AF78" s="219"/>
      <c r="AG78" s="228"/>
      <c r="AH78" s="233"/>
      <c r="AI78" s="233"/>
      <c r="AJ78" s="233" t="s">
        <v>1327</v>
      </c>
      <c r="AK78" s="233"/>
      <c r="AL78" s="234">
        <f t="shared" ref="AL78:AL96" si="20">IF(ISERROR(W78/V78),"-",(W78/V78))</f>
        <v>1</v>
      </c>
      <c r="AM78" s="249"/>
      <c r="AN78" s="250" t="e">
        <f>IF(SUMPRODUCT((A$14:A78=A78)*(B$14:B78=B78)*(D$14:D75=D75))&gt;1,0,1)</f>
        <v>#N/A</v>
      </c>
      <c r="AO78" s="56" t="str">
        <f t="shared" si="15"/>
        <v>Contratos de prestación de servicios</v>
      </c>
      <c r="AP78" s="56" t="str">
        <f t="shared" si="16"/>
        <v>Contratación directa</v>
      </c>
      <c r="AQ78" s="56" t="str">
        <f>IF(ISBLANK(G78),1,IFERROR(VLOOKUP(G78,Tipo!$C$12:$C$27,1,FALSE),"NO"))</f>
        <v>Prestación de servicios profesionales y de apoyo a la gestión, o para la ejecución de trabajos artísticos que sólo puedan encomendarse a determinadas personas naturales;</v>
      </c>
      <c r="AR78" s="56" t="str">
        <f t="shared" si="17"/>
        <v>Inversión</v>
      </c>
      <c r="AS78" s="56" t="str">
        <f>IF(ISBLANK(K78),1,IFERROR(VLOOKUP(K78,Eje_Pilar_Prop!C81:C182,1,FALSE),"NO"))</f>
        <v>NO</v>
      </c>
      <c r="AT78" s="56" t="str">
        <f t="shared" si="13"/>
        <v>SECOP II</v>
      </c>
      <c r="AU78" s="56">
        <f t="shared" si="18"/>
        <v>1</v>
      </c>
      <c r="AV78" s="56" t="str">
        <f t="shared" si="14"/>
        <v>Bogotá Mejor para Todos</v>
      </c>
    </row>
    <row r="79" spans="1:48" s="251" customFormat="1" ht="45" customHeight="1">
      <c r="A79" s="233">
        <v>62</v>
      </c>
      <c r="B79" s="218">
        <v>2020</v>
      </c>
      <c r="C79" s="130" t="s">
        <v>353</v>
      </c>
      <c r="D79" s="136" t="s">
        <v>1049</v>
      </c>
      <c r="E79" s="132" t="s">
        <v>138</v>
      </c>
      <c r="F79" s="131" t="s">
        <v>34</v>
      </c>
      <c r="G79" s="206" t="s">
        <v>161</v>
      </c>
      <c r="H79" s="225" t="s">
        <v>680</v>
      </c>
      <c r="I79" s="226" t="s">
        <v>135</v>
      </c>
      <c r="J79" s="227" t="s">
        <v>362</v>
      </c>
      <c r="K79" s="337">
        <v>45</v>
      </c>
      <c r="L79" s="338" t="str">
        <f>IF(ISERROR(VLOOKUP(K79,[1]Eje_Pilar_Prop!$C$2:$E$104,2,FALSE))," ",VLOOKUP(K79,[1]Eje_Pilar_Prop!$C$2:$E$104,2,FALSE))</f>
        <v>Gobernanza e influencia local, regional e internacional</v>
      </c>
      <c r="M79" s="338" t="str">
        <f>IF(ISERROR(VLOOKUP(K79,[1]Eje_Pilar_Prop!$C$2:$E$104,3,FALSE))," ",VLOOKUP(K79,[1]Eje_Pilar_Prop!$C$2:$E$104,3,FALSE))</f>
        <v>Eje Transversal 4 Gobierno Legitimo, Fortalecimiento Local y Eficiencia</v>
      </c>
      <c r="N79" s="336">
        <v>1517</v>
      </c>
      <c r="O79" s="139">
        <v>1031145354</v>
      </c>
      <c r="P79" s="225" t="s">
        <v>855</v>
      </c>
      <c r="Q79" s="228">
        <v>9600000</v>
      </c>
      <c r="R79" s="235">
        <v>0</v>
      </c>
      <c r="S79" s="230"/>
      <c r="T79" s="231">
        <v>1</v>
      </c>
      <c r="U79" s="228">
        <v>3600000</v>
      </c>
      <c r="V79" s="209">
        <f t="shared" si="19"/>
        <v>13200000</v>
      </c>
      <c r="W79" s="210">
        <v>13200000</v>
      </c>
      <c r="X79" s="148">
        <v>43864</v>
      </c>
      <c r="Y79" s="134">
        <v>43866</v>
      </c>
      <c r="Z79" s="145">
        <v>44032</v>
      </c>
      <c r="AA79" s="130">
        <v>120</v>
      </c>
      <c r="AB79" s="130">
        <v>45</v>
      </c>
      <c r="AC79" s="130">
        <v>1</v>
      </c>
      <c r="AD79" s="212"/>
      <c r="AE79" s="232"/>
      <c r="AF79" s="219"/>
      <c r="AG79" s="228"/>
      <c r="AH79" s="233"/>
      <c r="AI79" s="233"/>
      <c r="AJ79" s="233" t="s">
        <v>1327</v>
      </c>
      <c r="AK79" s="233"/>
      <c r="AL79" s="234">
        <f t="shared" si="20"/>
        <v>1</v>
      </c>
      <c r="AM79" s="249"/>
      <c r="AN79" s="250" t="e">
        <f>IF(SUMPRODUCT((A$14:A79=A79)*(B$14:B79=B79)*(D$14:D76=D76))&gt;1,0,1)</f>
        <v>#N/A</v>
      </c>
      <c r="AO79" s="56" t="str">
        <f t="shared" si="15"/>
        <v>Contratos de prestación de servicios</v>
      </c>
      <c r="AP79" s="56" t="str">
        <f t="shared" si="16"/>
        <v>Contratación directa</v>
      </c>
      <c r="AQ79" s="56" t="str">
        <f>IF(ISBLANK(G79),1,IFERROR(VLOOKUP(G79,Tipo!$C$12:$C$27,1,FALSE),"NO"))</f>
        <v>Prestación de servicios profesionales y de apoyo a la gestión, o para la ejecución de trabajos artísticos que sólo puedan encomendarse a determinadas personas naturales;</v>
      </c>
      <c r="AR79" s="56" t="str">
        <f t="shared" si="17"/>
        <v>Inversión</v>
      </c>
      <c r="AS79" s="56" t="str">
        <f>IF(ISBLANK(K79),1,IFERROR(VLOOKUP(K79,Eje_Pilar_Prop!C82:C183,1,FALSE),"NO"))</f>
        <v>NO</v>
      </c>
      <c r="AT79" s="56" t="str">
        <f t="shared" si="13"/>
        <v>SECOP II</v>
      </c>
      <c r="AU79" s="56">
        <f t="shared" si="18"/>
        <v>1</v>
      </c>
      <c r="AV79" s="56" t="str">
        <f t="shared" si="14"/>
        <v>Bogotá Mejor para Todos</v>
      </c>
    </row>
    <row r="80" spans="1:48" s="251" customFormat="1" ht="45" customHeight="1">
      <c r="A80" s="233">
        <v>63</v>
      </c>
      <c r="B80" s="218">
        <v>2020</v>
      </c>
      <c r="C80" s="130" t="s">
        <v>353</v>
      </c>
      <c r="D80" s="136" t="s">
        <v>1050</v>
      </c>
      <c r="E80" s="132" t="s">
        <v>138</v>
      </c>
      <c r="F80" s="131" t="s">
        <v>34</v>
      </c>
      <c r="G80" s="206" t="s">
        <v>161</v>
      </c>
      <c r="H80" s="225" t="s">
        <v>681</v>
      </c>
      <c r="I80" s="226" t="s">
        <v>135</v>
      </c>
      <c r="J80" s="227" t="s">
        <v>362</v>
      </c>
      <c r="K80" s="337">
        <v>45</v>
      </c>
      <c r="L80" s="338" t="str">
        <f>IF(ISERROR(VLOOKUP(K80,[1]Eje_Pilar_Prop!$C$2:$E$104,2,FALSE))," ",VLOOKUP(K80,[1]Eje_Pilar_Prop!$C$2:$E$104,2,FALSE))</f>
        <v>Gobernanza e influencia local, regional e internacional</v>
      </c>
      <c r="M80" s="338" t="str">
        <f>IF(ISERROR(VLOOKUP(K80,[1]Eje_Pilar_Prop!$C$2:$E$104,3,FALSE))," ",VLOOKUP(K80,[1]Eje_Pilar_Prop!$C$2:$E$104,3,FALSE))</f>
        <v>Eje Transversal 4 Gobierno Legitimo, Fortalecimiento Local y Eficiencia</v>
      </c>
      <c r="N80" s="336">
        <v>1517</v>
      </c>
      <c r="O80" s="139">
        <v>52353385</v>
      </c>
      <c r="P80" s="225" t="s">
        <v>856</v>
      </c>
      <c r="Q80" s="228">
        <v>15400000</v>
      </c>
      <c r="R80" s="235">
        <v>0</v>
      </c>
      <c r="S80" s="230"/>
      <c r="T80" s="231">
        <v>1</v>
      </c>
      <c r="U80" s="228">
        <v>3850000</v>
      </c>
      <c r="V80" s="209">
        <f t="shared" si="19"/>
        <v>19250000</v>
      </c>
      <c r="W80" s="210">
        <v>19250000</v>
      </c>
      <c r="X80" s="140">
        <v>43861</v>
      </c>
      <c r="Y80" s="134">
        <v>43864</v>
      </c>
      <c r="Z80" s="134">
        <v>44014</v>
      </c>
      <c r="AA80" s="130">
        <v>120</v>
      </c>
      <c r="AB80" s="130">
        <v>30</v>
      </c>
      <c r="AC80" s="130">
        <v>1</v>
      </c>
      <c r="AD80" s="212"/>
      <c r="AE80" s="232"/>
      <c r="AF80" s="219"/>
      <c r="AG80" s="228"/>
      <c r="AH80" s="233"/>
      <c r="AI80" s="233"/>
      <c r="AJ80" s="233" t="s">
        <v>1327</v>
      </c>
      <c r="AK80" s="233"/>
      <c r="AL80" s="234">
        <f t="shared" si="20"/>
        <v>1</v>
      </c>
      <c r="AM80" s="249"/>
      <c r="AN80" s="250" t="e">
        <f>IF(SUMPRODUCT((A$14:A80=A80)*(B$14:B80=B80)*(D$14:D77=D77))&gt;1,0,1)</f>
        <v>#N/A</v>
      </c>
      <c r="AO80" s="56" t="str">
        <f t="shared" si="15"/>
        <v>Contratos de prestación de servicios</v>
      </c>
      <c r="AP80" s="56" t="str">
        <f t="shared" si="16"/>
        <v>Contratación directa</v>
      </c>
      <c r="AQ80" s="56" t="str">
        <f>IF(ISBLANK(G80),1,IFERROR(VLOOKUP(G80,Tipo!$C$12:$C$27,1,FALSE),"NO"))</f>
        <v>Prestación de servicios profesionales y de apoyo a la gestión, o para la ejecución de trabajos artísticos que sólo puedan encomendarse a determinadas personas naturales;</v>
      </c>
      <c r="AR80" s="56" t="str">
        <f t="shared" si="17"/>
        <v>Inversión</v>
      </c>
      <c r="AS80" s="56" t="str">
        <f>IF(ISBLANK(K80),1,IFERROR(VLOOKUP(K80,Eje_Pilar_Prop!C83:C184,1,FALSE),"NO"))</f>
        <v>NO</v>
      </c>
      <c r="AT80" s="56" t="str">
        <f t="shared" si="13"/>
        <v>SECOP II</v>
      </c>
      <c r="AU80" s="56">
        <f t="shared" si="18"/>
        <v>1</v>
      </c>
      <c r="AV80" s="56" t="str">
        <f t="shared" si="14"/>
        <v>Bogotá Mejor para Todos</v>
      </c>
    </row>
    <row r="81" spans="1:48" s="251" customFormat="1" ht="45" customHeight="1">
      <c r="A81" s="233">
        <v>64</v>
      </c>
      <c r="B81" s="218">
        <v>2020</v>
      </c>
      <c r="C81" s="130" t="s">
        <v>353</v>
      </c>
      <c r="D81" s="136" t="s">
        <v>1051</v>
      </c>
      <c r="E81" s="132" t="s">
        <v>138</v>
      </c>
      <c r="F81" s="131" t="s">
        <v>34</v>
      </c>
      <c r="G81" s="206" t="s">
        <v>161</v>
      </c>
      <c r="H81" s="225" t="s">
        <v>682</v>
      </c>
      <c r="I81" s="226" t="s">
        <v>135</v>
      </c>
      <c r="J81" s="227" t="s">
        <v>362</v>
      </c>
      <c r="K81" s="337">
        <v>45</v>
      </c>
      <c r="L81" s="338" t="str">
        <f>IF(ISERROR(VLOOKUP(K81,[1]Eje_Pilar_Prop!$C$2:$E$104,2,FALSE))," ",VLOOKUP(K81,[1]Eje_Pilar_Prop!$C$2:$E$104,2,FALSE))</f>
        <v>Gobernanza e influencia local, regional e internacional</v>
      </c>
      <c r="M81" s="338" t="str">
        <f>IF(ISERROR(VLOOKUP(K81,[1]Eje_Pilar_Prop!$C$2:$E$104,3,FALSE))," ",VLOOKUP(K81,[1]Eje_Pilar_Prop!$C$2:$E$104,3,FALSE))</f>
        <v>Eje Transversal 4 Gobierno Legitimo, Fortalecimiento Local y Eficiencia</v>
      </c>
      <c r="N81" s="336">
        <v>1517</v>
      </c>
      <c r="O81" s="139">
        <v>51996076</v>
      </c>
      <c r="P81" s="225" t="s">
        <v>857</v>
      </c>
      <c r="Q81" s="228">
        <v>9600000</v>
      </c>
      <c r="R81" s="235">
        <v>0</v>
      </c>
      <c r="S81" s="230"/>
      <c r="T81" s="231"/>
      <c r="U81" s="228"/>
      <c r="V81" s="209">
        <f t="shared" si="19"/>
        <v>9600000</v>
      </c>
      <c r="W81" s="210">
        <v>9600000</v>
      </c>
      <c r="X81" s="140">
        <v>43861</v>
      </c>
      <c r="Y81" s="134">
        <v>43864</v>
      </c>
      <c r="Z81" s="134">
        <v>43984</v>
      </c>
      <c r="AA81" s="130">
        <v>120</v>
      </c>
      <c r="AB81" s="134"/>
      <c r="AC81" s="134"/>
      <c r="AD81" s="212"/>
      <c r="AE81" s="232"/>
      <c r="AF81" s="219"/>
      <c r="AG81" s="228"/>
      <c r="AH81" s="233"/>
      <c r="AI81" s="233"/>
      <c r="AJ81" s="233" t="s">
        <v>1327</v>
      </c>
      <c r="AK81" s="233"/>
      <c r="AL81" s="234">
        <f t="shared" si="20"/>
        <v>1</v>
      </c>
      <c r="AM81" s="249"/>
      <c r="AN81" s="250" t="e">
        <f>IF(SUMPRODUCT((A$14:A81=A81)*(B$14:B81=B81)*(D$14:D78=D78))&gt;1,0,1)</f>
        <v>#N/A</v>
      </c>
      <c r="AO81" s="56" t="str">
        <f t="shared" si="15"/>
        <v>Contratos de prestación de servicios</v>
      </c>
      <c r="AP81" s="56" t="str">
        <f t="shared" si="16"/>
        <v>Contratación directa</v>
      </c>
      <c r="AQ81" s="56" t="str">
        <f>IF(ISBLANK(G81),1,IFERROR(VLOOKUP(G81,Tipo!$C$12:$C$27,1,FALSE),"NO"))</f>
        <v>Prestación de servicios profesionales y de apoyo a la gestión, o para la ejecución de trabajos artísticos que sólo puedan encomendarse a determinadas personas naturales;</v>
      </c>
      <c r="AR81" s="56" t="str">
        <f t="shared" si="17"/>
        <v>Inversión</v>
      </c>
      <c r="AS81" s="56" t="str">
        <f>IF(ISBLANK(K81),1,IFERROR(VLOOKUP(K81,Eje_Pilar_Prop!C84:C185,1,FALSE),"NO"))</f>
        <v>NO</v>
      </c>
      <c r="AT81" s="56" t="str">
        <f t="shared" si="13"/>
        <v>SECOP II</v>
      </c>
      <c r="AU81" s="56">
        <f t="shared" si="18"/>
        <v>1</v>
      </c>
      <c r="AV81" s="56" t="str">
        <f t="shared" si="14"/>
        <v>Bogotá Mejor para Todos</v>
      </c>
    </row>
    <row r="82" spans="1:48" s="251" customFormat="1" ht="45" customHeight="1">
      <c r="A82" s="233">
        <v>65</v>
      </c>
      <c r="B82" s="218">
        <v>2020</v>
      </c>
      <c r="C82" s="130" t="s">
        <v>353</v>
      </c>
      <c r="D82" s="136" t="s">
        <v>1052</v>
      </c>
      <c r="E82" s="132" t="s">
        <v>138</v>
      </c>
      <c r="F82" s="131" t="s">
        <v>34</v>
      </c>
      <c r="G82" s="206" t="s">
        <v>161</v>
      </c>
      <c r="H82" s="225" t="s">
        <v>669</v>
      </c>
      <c r="I82" s="226" t="s">
        <v>135</v>
      </c>
      <c r="J82" s="227" t="s">
        <v>362</v>
      </c>
      <c r="K82" s="337">
        <v>45</v>
      </c>
      <c r="L82" s="338" t="str">
        <f>IF(ISERROR(VLOOKUP(K82,[1]Eje_Pilar_Prop!$C$2:$E$104,2,FALSE))," ",VLOOKUP(K82,[1]Eje_Pilar_Prop!$C$2:$E$104,2,FALSE))</f>
        <v>Gobernanza e influencia local, regional e internacional</v>
      </c>
      <c r="M82" s="338" t="str">
        <f>IF(ISERROR(VLOOKUP(K82,[1]Eje_Pilar_Prop!$C$2:$E$104,3,FALSE))," ",VLOOKUP(K82,[1]Eje_Pilar_Prop!$C$2:$E$104,3,FALSE))</f>
        <v>Eje Transversal 4 Gobierno Legitimo, Fortalecimiento Local y Eficiencia</v>
      </c>
      <c r="N82" s="336">
        <v>1517</v>
      </c>
      <c r="O82" s="139">
        <v>1013642703</v>
      </c>
      <c r="P82" s="225" t="s">
        <v>469</v>
      </c>
      <c r="Q82" s="228">
        <v>9600000</v>
      </c>
      <c r="R82" s="235">
        <v>0</v>
      </c>
      <c r="S82" s="230"/>
      <c r="T82" s="231"/>
      <c r="U82" s="228"/>
      <c r="V82" s="209">
        <f t="shared" si="19"/>
        <v>9600000</v>
      </c>
      <c r="W82" s="210">
        <v>9280000</v>
      </c>
      <c r="X82" s="140">
        <v>43861</v>
      </c>
      <c r="Y82" s="134">
        <v>43866</v>
      </c>
      <c r="Z82" s="134">
        <v>43986</v>
      </c>
      <c r="AA82" s="130">
        <v>120</v>
      </c>
      <c r="AB82" s="134"/>
      <c r="AC82" s="134"/>
      <c r="AD82" s="212"/>
      <c r="AE82" s="232"/>
      <c r="AF82" s="219"/>
      <c r="AG82" s="228"/>
      <c r="AH82" s="233"/>
      <c r="AI82" s="233"/>
      <c r="AJ82" s="233" t="s">
        <v>1327</v>
      </c>
      <c r="AK82" s="233"/>
      <c r="AL82" s="234">
        <f t="shared" si="20"/>
        <v>0.96666666666666667</v>
      </c>
      <c r="AM82" s="249"/>
      <c r="AN82" s="250" t="e">
        <f>IF(SUMPRODUCT((A$14:A82=A82)*(B$14:B82=B82)*(D$14:D79=D79))&gt;1,0,1)</f>
        <v>#N/A</v>
      </c>
      <c r="AO82" s="56" t="str">
        <f t="shared" si="15"/>
        <v>Contratos de prestación de servicios</v>
      </c>
      <c r="AP82" s="56" t="str">
        <f t="shared" si="16"/>
        <v>Contratación directa</v>
      </c>
      <c r="AQ82" s="56" t="str">
        <f>IF(ISBLANK(G82),1,IFERROR(VLOOKUP(G82,Tipo!$C$12:$C$27,1,FALSE),"NO"))</f>
        <v>Prestación de servicios profesionales y de apoyo a la gestión, o para la ejecución de trabajos artísticos que sólo puedan encomendarse a determinadas personas naturales;</v>
      </c>
      <c r="AR82" s="56" t="str">
        <f t="shared" si="17"/>
        <v>Inversión</v>
      </c>
      <c r="AS82" s="56" t="str">
        <f>IF(ISBLANK(K82),1,IFERROR(VLOOKUP(K82,Eje_Pilar_Prop!C85:C186,1,FALSE),"NO"))</f>
        <v>NO</v>
      </c>
      <c r="AT82" s="56" t="str">
        <f t="shared" si="13"/>
        <v>SECOP II</v>
      </c>
      <c r="AU82" s="56">
        <f t="shared" si="18"/>
        <v>1</v>
      </c>
      <c r="AV82" s="56" t="str">
        <f t="shared" si="14"/>
        <v>Bogotá Mejor para Todos</v>
      </c>
    </row>
    <row r="83" spans="1:48" s="251" customFormat="1" ht="45" customHeight="1">
      <c r="A83" s="233">
        <v>66</v>
      </c>
      <c r="B83" s="218">
        <v>2020</v>
      </c>
      <c r="C83" s="130" t="s">
        <v>353</v>
      </c>
      <c r="D83" s="136" t="s">
        <v>1053</v>
      </c>
      <c r="E83" s="132" t="s">
        <v>138</v>
      </c>
      <c r="F83" s="131" t="s">
        <v>34</v>
      </c>
      <c r="G83" s="206" t="s">
        <v>161</v>
      </c>
      <c r="H83" s="225" t="s">
        <v>685</v>
      </c>
      <c r="I83" s="226" t="s">
        <v>135</v>
      </c>
      <c r="J83" s="227" t="s">
        <v>362</v>
      </c>
      <c r="K83" s="337">
        <v>45</v>
      </c>
      <c r="L83" s="338" t="str">
        <f>IF(ISERROR(VLOOKUP(K83,[1]Eje_Pilar_Prop!$C$2:$E$104,2,FALSE))," ",VLOOKUP(K83,[1]Eje_Pilar_Prop!$C$2:$E$104,2,FALSE))</f>
        <v>Gobernanza e influencia local, regional e internacional</v>
      </c>
      <c r="M83" s="338" t="str">
        <f>IF(ISERROR(VLOOKUP(K83,[1]Eje_Pilar_Prop!$C$2:$E$104,3,FALSE))," ",VLOOKUP(K83,[1]Eje_Pilar_Prop!$C$2:$E$104,3,FALSE))</f>
        <v>Eje Transversal 4 Gobierno Legitimo, Fortalecimiento Local y Eficiencia</v>
      </c>
      <c r="N83" s="336">
        <v>1517</v>
      </c>
      <c r="O83" s="139">
        <v>52192870</v>
      </c>
      <c r="P83" s="225" t="s">
        <v>859</v>
      </c>
      <c r="Q83" s="228">
        <v>20000000</v>
      </c>
      <c r="R83" s="235">
        <v>0</v>
      </c>
      <c r="S83" s="230"/>
      <c r="T83" s="231"/>
      <c r="U83" s="228"/>
      <c r="V83" s="209">
        <f t="shared" si="19"/>
        <v>20000000</v>
      </c>
      <c r="W83" s="210">
        <v>20000000</v>
      </c>
      <c r="X83" s="140">
        <v>43873</v>
      </c>
      <c r="Y83" s="134">
        <v>43863</v>
      </c>
      <c r="Z83" s="134">
        <v>44002</v>
      </c>
      <c r="AA83" s="130">
        <v>120</v>
      </c>
      <c r="AB83" s="134"/>
      <c r="AC83" s="134"/>
      <c r="AD83" s="212"/>
      <c r="AE83" s="232"/>
      <c r="AF83" s="219"/>
      <c r="AG83" s="228"/>
      <c r="AH83" s="233"/>
      <c r="AI83" s="233"/>
      <c r="AJ83" s="233" t="s">
        <v>1327</v>
      </c>
      <c r="AK83" s="233"/>
      <c r="AL83" s="234">
        <f t="shared" si="20"/>
        <v>1</v>
      </c>
      <c r="AM83" s="249"/>
      <c r="AN83" s="250" t="e">
        <f>IF(SUMPRODUCT((A$14:A83=A83)*(B$14:B83=B83)*(D$14:D80=D80))&gt;1,0,1)</f>
        <v>#N/A</v>
      </c>
      <c r="AO83" s="56" t="str">
        <f t="shared" si="15"/>
        <v>Contratos de prestación de servicios</v>
      </c>
      <c r="AP83" s="56" t="str">
        <f t="shared" si="16"/>
        <v>Contratación directa</v>
      </c>
      <c r="AQ83" s="56" t="str">
        <f>IF(ISBLANK(G83),1,IFERROR(VLOOKUP(G83,Tipo!$C$12:$C$27,1,FALSE),"NO"))</f>
        <v>Prestación de servicios profesionales y de apoyo a la gestión, o para la ejecución de trabajos artísticos que sólo puedan encomendarse a determinadas personas naturales;</v>
      </c>
      <c r="AR83" s="56" t="str">
        <f t="shared" si="17"/>
        <v>Inversión</v>
      </c>
      <c r="AS83" s="56" t="str">
        <f>IF(ISBLANK(K83),1,IFERROR(VLOOKUP(K83,Eje_Pilar_Prop!C87:C188,1,FALSE),"NO"))</f>
        <v>NO</v>
      </c>
      <c r="AT83" s="56" t="str">
        <f t="shared" si="13"/>
        <v>SECOP II</v>
      </c>
      <c r="AU83" s="56">
        <f t="shared" si="18"/>
        <v>1</v>
      </c>
      <c r="AV83" s="56" t="str">
        <f t="shared" si="14"/>
        <v>Bogotá Mejor para Todos</v>
      </c>
    </row>
    <row r="84" spans="1:48" s="251" customFormat="1" ht="45" customHeight="1">
      <c r="A84" s="233">
        <v>67</v>
      </c>
      <c r="B84" s="218">
        <v>2020</v>
      </c>
      <c r="C84" s="130" t="s">
        <v>353</v>
      </c>
      <c r="D84" s="136" t="s">
        <v>1054</v>
      </c>
      <c r="E84" s="132" t="s">
        <v>138</v>
      </c>
      <c r="F84" s="131" t="s">
        <v>34</v>
      </c>
      <c r="G84" s="206" t="s">
        <v>161</v>
      </c>
      <c r="H84" s="225" t="s">
        <v>686</v>
      </c>
      <c r="I84" s="226" t="s">
        <v>135</v>
      </c>
      <c r="J84" s="227" t="s">
        <v>362</v>
      </c>
      <c r="K84" s="337">
        <v>45</v>
      </c>
      <c r="L84" s="338" t="str">
        <f>IF(ISERROR(VLOOKUP(K84,[1]Eje_Pilar_Prop!$C$2:$E$104,2,FALSE))," ",VLOOKUP(K84,[1]Eje_Pilar_Prop!$C$2:$E$104,2,FALSE))</f>
        <v>Gobernanza e influencia local, regional e internacional</v>
      </c>
      <c r="M84" s="338" t="str">
        <f>IF(ISERROR(VLOOKUP(K84,[1]Eje_Pilar_Prop!$C$2:$E$104,3,FALSE))," ",VLOOKUP(K84,[1]Eje_Pilar_Prop!$C$2:$E$104,3,FALSE))</f>
        <v>Eje Transversal 4 Gobierno Legitimo, Fortalecimiento Local y Eficiencia</v>
      </c>
      <c r="N84" s="336">
        <v>1517</v>
      </c>
      <c r="O84" s="139">
        <v>93236522</v>
      </c>
      <c r="P84" s="225" t="s">
        <v>860</v>
      </c>
      <c r="Q84" s="228">
        <v>16500000</v>
      </c>
      <c r="R84" s="235">
        <v>0</v>
      </c>
      <c r="S84" s="230"/>
      <c r="T84" s="231"/>
      <c r="U84" s="228"/>
      <c r="V84" s="209">
        <f t="shared" si="19"/>
        <v>16500000</v>
      </c>
      <c r="W84" s="210">
        <v>16499999</v>
      </c>
      <c r="X84" s="140">
        <v>43865</v>
      </c>
      <c r="Y84" s="134">
        <v>43866</v>
      </c>
      <c r="Z84" s="134">
        <v>43955</v>
      </c>
      <c r="AA84" s="130">
        <v>90</v>
      </c>
      <c r="AB84" s="134"/>
      <c r="AC84" s="134"/>
      <c r="AD84" s="212"/>
      <c r="AE84" s="232"/>
      <c r="AF84" s="219"/>
      <c r="AG84" s="228"/>
      <c r="AH84" s="233"/>
      <c r="AI84" s="233"/>
      <c r="AJ84" s="233" t="s">
        <v>1327</v>
      </c>
      <c r="AK84" s="233"/>
      <c r="AL84" s="234">
        <f t="shared" si="20"/>
        <v>0.99999993939393939</v>
      </c>
      <c r="AM84" s="249"/>
      <c r="AN84" s="250" t="e">
        <f>IF(SUMPRODUCT((A$14:A84=A84)*(B$14:B84=B84)*(D$14:D81=D81))&gt;1,0,1)</f>
        <v>#N/A</v>
      </c>
      <c r="AO84" s="56" t="str">
        <f t="shared" si="15"/>
        <v>Contratos de prestación de servicios</v>
      </c>
      <c r="AP84" s="56" t="str">
        <f t="shared" si="16"/>
        <v>Contratación directa</v>
      </c>
      <c r="AQ84" s="56" t="str">
        <f>IF(ISBLANK(G84),1,IFERROR(VLOOKUP(G84,Tipo!$C$12:$C$27,1,FALSE),"NO"))</f>
        <v>Prestación de servicios profesionales y de apoyo a la gestión, o para la ejecución de trabajos artísticos que sólo puedan encomendarse a determinadas personas naturales;</v>
      </c>
      <c r="AR84" s="56" t="str">
        <f t="shared" si="17"/>
        <v>Inversión</v>
      </c>
      <c r="AS84" s="56" t="str">
        <f>IF(ISBLANK(K84),1,IFERROR(VLOOKUP(K84,Eje_Pilar_Prop!C88:C189,1,FALSE),"NO"))</f>
        <v>NO</v>
      </c>
      <c r="AT84" s="56" t="str">
        <f t="shared" si="13"/>
        <v>SECOP II</v>
      </c>
      <c r="AU84" s="56">
        <f t="shared" si="18"/>
        <v>1</v>
      </c>
      <c r="AV84" s="56" t="str">
        <f t="shared" si="14"/>
        <v>Bogotá Mejor para Todos</v>
      </c>
    </row>
    <row r="85" spans="1:48" s="251" customFormat="1" ht="45" customHeight="1">
      <c r="A85" s="233">
        <v>68</v>
      </c>
      <c r="B85" s="218">
        <v>2020</v>
      </c>
      <c r="C85" s="130" t="s">
        <v>353</v>
      </c>
      <c r="D85" s="136" t="s">
        <v>1055</v>
      </c>
      <c r="E85" s="132" t="s">
        <v>138</v>
      </c>
      <c r="F85" s="131" t="s">
        <v>34</v>
      </c>
      <c r="G85" s="206" t="s">
        <v>161</v>
      </c>
      <c r="H85" s="225" t="s">
        <v>687</v>
      </c>
      <c r="I85" s="226" t="s">
        <v>135</v>
      </c>
      <c r="J85" s="227" t="s">
        <v>362</v>
      </c>
      <c r="K85" s="337">
        <v>45</v>
      </c>
      <c r="L85" s="338" t="str">
        <f>IF(ISERROR(VLOOKUP(K85,[1]Eje_Pilar_Prop!$C$2:$E$104,2,FALSE))," ",VLOOKUP(K85,[1]Eje_Pilar_Prop!$C$2:$E$104,2,FALSE))</f>
        <v>Gobernanza e influencia local, regional e internacional</v>
      </c>
      <c r="M85" s="338" t="str">
        <f>IF(ISERROR(VLOOKUP(K85,[1]Eje_Pilar_Prop!$C$2:$E$104,3,FALSE))," ",VLOOKUP(K85,[1]Eje_Pilar_Prop!$C$2:$E$104,3,FALSE))</f>
        <v>Eje Transversal 4 Gobierno Legitimo, Fortalecimiento Local y Eficiencia</v>
      </c>
      <c r="N85" s="336">
        <v>1517</v>
      </c>
      <c r="O85" s="139">
        <v>23781662</v>
      </c>
      <c r="P85" s="225" t="s">
        <v>861</v>
      </c>
      <c r="Q85" s="228">
        <v>24000000</v>
      </c>
      <c r="R85" s="235">
        <v>0</v>
      </c>
      <c r="S85" s="230"/>
      <c r="T85" s="231">
        <v>1</v>
      </c>
      <c r="U85" s="228">
        <v>9000000</v>
      </c>
      <c r="V85" s="209">
        <f t="shared" si="19"/>
        <v>33000000</v>
      </c>
      <c r="W85" s="210">
        <v>33000000</v>
      </c>
      <c r="X85" s="140">
        <v>43864</v>
      </c>
      <c r="Y85" s="134">
        <v>43864</v>
      </c>
      <c r="Z85" s="145">
        <v>44029</v>
      </c>
      <c r="AA85" s="130">
        <v>120</v>
      </c>
      <c r="AB85" s="130">
        <v>45</v>
      </c>
      <c r="AC85" s="130">
        <v>1</v>
      </c>
      <c r="AD85" s="212"/>
      <c r="AE85" s="232"/>
      <c r="AF85" s="219"/>
      <c r="AG85" s="228"/>
      <c r="AH85" s="233"/>
      <c r="AI85" s="233"/>
      <c r="AJ85" s="233" t="s">
        <v>1327</v>
      </c>
      <c r="AK85" s="233"/>
      <c r="AL85" s="234">
        <f t="shared" si="20"/>
        <v>1</v>
      </c>
      <c r="AM85" s="249"/>
      <c r="AN85" s="250" t="e">
        <f>IF(SUMPRODUCT((A$14:A85=A85)*(B$14:B85=B85)*(D$14:D82=D82))&gt;1,0,1)</f>
        <v>#N/A</v>
      </c>
      <c r="AO85" s="56" t="str">
        <f t="shared" si="15"/>
        <v>Contratos de prestación de servicios</v>
      </c>
      <c r="AP85" s="56" t="str">
        <f t="shared" si="16"/>
        <v>Contratación directa</v>
      </c>
      <c r="AQ85" s="56" t="str">
        <f>IF(ISBLANK(G85),1,IFERROR(VLOOKUP(G85,Tipo!$C$12:$C$27,1,FALSE),"NO"))</f>
        <v>Prestación de servicios profesionales y de apoyo a la gestión, o para la ejecución de trabajos artísticos que sólo puedan encomendarse a determinadas personas naturales;</v>
      </c>
      <c r="AR85" s="56" t="str">
        <f t="shared" si="17"/>
        <v>Inversión</v>
      </c>
      <c r="AS85" s="56" t="str">
        <f>IF(ISBLANK(K85),1,IFERROR(VLOOKUP(K85,Eje_Pilar_Prop!C89:C190,1,FALSE),"NO"))</f>
        <v>NO</v>
      </c>
      <c r="AT85" s="56" t="str">
        <f t="shared" si="13"/>
        <v>SECOP II</v>
      </c>
      <c r="AU85" s="56">
        <f t="shared" si="18"/>
        <v>1</v>
      </c>
      <c r="AV85" s="56" t="str">
        <f t="shared" si="14"/>
        <v>Bogotá Mejor para Todos</v>
      </c>
    </row>
    <row r="86" spans="1:48" s="251" customFormat="1" ht="45" customHeight="1">
      <c r="A86" s="233">
        <v>69</v>
      </c>
      <c r="B86" s="218">
        <v>2020</v>
      </c>
      <c r="C86" s="130" t="s">
        <v>353</v>
      </c>
      <c r="D86" s="136" t="s">
        <v>1056</v>
      </c>
      <c r="E86" s="132" t="s">
        <v>138</v>
      </c>
      <c r="F86" s="131" t="s">
        <v>34</v>
      </c>
      <c r="G86" s="206" t="s">
        <v>161</v>
      </c>
      <c r="H86" s="225" t="s">
        <v>688</v>
      </c>
      <c r="I86" s="226" t="s">
        <v>135</v>
      </c>
      <c r="J86" s="227" t="s">
        <v>362</v>
      </c>
      <c r="K86" s="337">
        <v>45</v>
      </c>
      <c r="L86" s="338" t="str">
        <f>IF(ISERROR(VLOOKUP(K86,[1]Eje_Pilar_Prop!$C$2:$E$104,2,FALSE))," ",VLOOKUP(K86,[1]Eje_Pilar_Prop!$C$2:$E$104,2,FALSE))</f>
        <v>Gobernanza e influencia local, regional e internacional</v>
      </c>
      <c r="M86" s="338" t="str">
        <f>IF(ISERROR(VLOOKUP(K86,[1]Eje_Pilar_Prop!$C$2:$E$104,3,FALSE))," ",VLOOKUP(K86,[1]Eje_Pilar_Prop!$C$2:$E$104,3,FALSE))</f>
        <v>Eje Transversal 4 Gobierno Legitimo, Fortalecimiento Local y Eficiencia</v>
      </c>
      <c r="N86" s="336">
        <v>1517</v>
      </c>
      <c r="O86" s="139">
        <v>79500568</v>
      </c>
      <c r="P86" s="225" t="s">
        <v>502</v>
      </c>
      <c r="Q86" s="228">
        <v>9600000</v>
      </c>
      <c r="R86" s="235">
        <v>0</v>
      </c>
      <c r="S86" s="230"/>
      <c r="T86" s="231">
        <v>1</v>
      </c>
      <c r="U86" s="228">
        <v>2400000</v>
      </c>
      <c r="V86" s="209">
        <f t="shared" si="19"/>
        <v>12000000</v>
      </c>
      <c r="W86" s="210">
        <v>12000000</v>
      </c>
      <c r="X86" s="140">
        <v>43861</v>
      </c>
      <c r="Y86" s="134">
        <v>43864</v>
      </c>
      <c r="Z86" s="134">
        <v>44014</v>
      </c>
      <c r="AA86" s="130">
        <v>120</v>
      </c>
      <c r="AB86" s="130">
        <v>30</v>
      </c>
      <c r="AC86" s="130">
        <v>1</v>
      </c>
      <c r="AD86" s="212"/>
      <c r="AE86" s="232"/>
      <c r="AF86" s="219"/>
      <c r="AG86" s="228"/>
      <c r="AH86" s="233"/>
      <c r="AI86" s="233"/>
      <c r="AJ86" s="233" t="s">
        <v>1327</v>
      </c>
      <c r="AK86" s="233"/>
      <c r="AL86" s="234">
        <f t="shared" si="20"/>
        <v>1</v>
      </c>
      <c r="AM86" s="249"/>
      <c r="AN86" s="250" t="e">
        <f>IF(SUMPRODUCT((A$14:A86=A86)*(B$14:B86=B86)*(D$14:D83=D83))&gt;1,0,1)</f>
        <v>#N/A</v>
      </c>
      <c r="AO86" s="56" t="str">
        <f t="shared" si="15"/>
        <v>Contratos de prestación de servicios</v>
      </c>
      <c r="AP86" s="56" t="str">
        <f t="shared" si="16"/>
        <v>Contratación directa</v>
      </c>
      <c r="AQ86" s="56" t="str">
        <f>IF(ISBLANK(G86),1,IFERROR(VLOOKUP(G86,Tipo!$C$12:$C$27,1,FALSE),"NO"))</f>
        <v>Prestación de servicios profesionales y de apoyo a la gestión, o para la ejecución de trabajos artísticos que sólo puedan encomendarse a determinadas personas naturales;</v>
      </c>
      <c r="AR86" s="56" t="str">
        <f t="shared" si="17"/>
        <v>Inversión</v>
      </c>
      <c r="AS86" s="56" t="str">
        <f>IF(ISBLANK(K86),1,IFERROR(VLOOKUP(K86,Eje_Pilar_Prop!C90:C191,1,FALSE),"NO"))</f>
        <v>NO</v>
      </c>
      <c r="AT86" s="56" t="str">
        <f t="shared" si="13"/>
        <v>SECOP II</v>
      </c>
      <c r="AU86" s="56">
        <f t="shared" si="18"/>
        <v>1</v>
      </c>
      <c r="AV86" s="56" t="str">
        <f t="shared" si="14"/>
        <v>Bogotá Mejor para Todos</v>
      </c>
    </row>
    <row r="87" spans="1:48" s="251" customFormat="1" ht="45" customHeight="1">
      <c r="A87" s="233">
        <v>70</v>
      </c>
      <c r="B87" s="218">
        <v>2020</v>
      </c>
      <c r="C87" s="130" t="s">
        <v>353</v>
      </c>
      <c r="D87" s="136" t="s">
        <v>1057</v>
      </c>
      <c r="E87" s="132" t="s">
        <v>138</v>
      </c>
      <c r="F87" s="131" t="s">
        <v>34</v>
      </c>
      <c r="G87" s="206" t="s">
        <v>161</v>
      </c>
      <c r="H87" s="225" t="s">
        <v>689</v>
      </c>
      <c r="I87" s="226" t="s">
        <v>135</v>
      </c>
      <c r="J87" s="227" t="s">
        <v>362</v>
      </c>
      <c r="K87" s="337">
        <v>45</v>
      </c>
      <c r="L87" s="338" t="str">
        <f>IF(ISERROR(VLOOKUP(K87,[1]Eje_Pilar_Prop!$C$2:$E$104,2,FALSE))," ",VLOOKUP(K87,[1]Eje_Pilar_Prop!$C$2:$E$104,2,FALSE))</f>
        <v>Gobernanza e influencia local, regional e internacional</v>
      </c>
      <c r="M87" s="338" t="str">
        <f>IF(ISERROR(VLOOKUP(K87,[1]Eje_Pilar_Prop!$C$2:$E$104,3,FALSE))," ",VLOOKUP(K87,[1]Eje_Pilar_Prop!$C$2:$E$104,3,FALSE))</f>
        <v>Eje Transversal 4 Gobierno Legitimo, Fortalecimiento Local y Eficiencia</v>
      </c>
      <c r="N87" s="336">
        <v>1517</v>
      </c>
      <c r="O87" s="139">
        <v>1121823518</v>
      </c>
      <c r="P87" s="225" t="s">
        <v>558</v>
      </c>
      <c r="Q87" s="228">
        <v>9600000</v>
      </c>
      <c r="R87" s="235">
        <v>0</v>
      </c>
      <c r="S87" s="230"/>
      <c r="T87" s="231">
        <v>1</v>
      </c>
      <c r="U87" s="228">
        <v>4800000</v>
      </c>
      <c r="V87" s="209">
        <f t="shared" si="19"/>
        <v>14400000</v>
      </c>
      <c r="W87" s="210">
        <v>14400000</v>
      </c>
      <c r="X87" s="140">
        <v>43861</v>
      </c>
      <c r="Y87" s="134">
        <v>43865</v>
      </c>
      <c r="Z87" s="145">
        <v>44046</v>
      </c>
      <c r="AA87" s="130">
        <v>120</v>
      </c>
      <c r="AB87" s="130">
        <v>60</v>
      </c>
      <c r="AC87" s="130">
        <v>1</v>
      </c>
      <c r="AD87" s="212"/>
      <c r="AE87" s="232"/>
      <c r="AF87" s="219"/>
      <c r="AG87" s="228"/>
      <c r="AH87" s="233"/>
      <c r="AI87" s="233"/>
      <c r="AJ87" s="233" t="s">
        <v>1327</v>
      </c>
      <c r="AK87" s="233"/>
      <c r="AL87" s="234">
        <f t="shared" si="20"/>
        <v>1</v>
      </c>
      <c r="AM87" s="249"/>
      <c r="AN87" s="250" t="e">
        <f>IF(SUMPRODUCT((A$14:A87=A87)*(B$14:B87=B87)*(D$14:D84=D84))&gt;1,0,1)</f>
        <v>#N/A</v>
      </c>
      <c r="AO87" s="56" t="str">
        <f t="shared" si="15"/>
        <v>Contratos de prestación de servicios</v>
      </c>
      <c r="AP87" s="56" t="str">
        <f t="shared" si="16"/>
        <v>Contratación directa</v>
      </c>
      <c r="AQ87" s="56" t="str">
        <f>IF(ISBLANK(G87),1,IFERROR(VLOOKUP(G87,Tipo!$C$12:$C$27,1,FALSE),"NO"))</f>
        <v>Prestación de servicios profesionales y de apoyo a la gestión, o para la ejecución de trabajos artísticos que sólo puedan encomendarse a determinadas personas naturales;</v>
      </c>
      <c r="AR87" s="56" t="str">
        <f t="shared" si="17"/>
        <v>Inversión</v>
      </c>
      <c r="AS87" s="56" t="str">
        <f>IF(ISBLANK(K87),1,IFERROR(VLOOKUP(K87,Eje_Pilar_Prop!C91:C192,1,FALSE),"NO"))</f>
        <v>NO</v>
      </c>
      <c r="AT87" s="56" t="str">
        <f t="shared" si="13"/>
        <v>SECOP II</v>
      </c>
      <c r="AU87" s="56">
        <f t="shared" si="18"/>
        <v>1</v>
      </c>
      <c r="AV87" s="56" t="str">
        <f t="shared" si="14"/>
        <v>Bogotá Mejor para Todos</v>
      </c>
    </row>
    <row r="88" spans="1:48" s="251" customFormat="1" ht="45" customHeight="1">
      <c r="A88" s="233">
        <v>71</v>
      </c>
      <c r="B88" s="218">
        <v>2020</v>
      </c>
      <c r="C88" s="130" t="s">
        <v>353</v>
      </c>
      <c r="D88" s="136" t="s">
        <v>1058</v>
      </c>
      <c r="E88" s="132" t="s">
        <v>138</v>
      </c>
      <c r="F88" s="131" t="s">
        <v>34</v>
      </c>
      <c r="G88" s="206" t="s">
        <v>161</v>
      </c>
      <c r="H88" s="225" t="s">
        <v>639</v>
      </c>
      <c r="I88" s="226" t="s">
        <v>135</v>
      </c>
      <c r="J88" s="227" t="s">
        <v>362</v>
      </c>
      <c r="K88" s="337">
        <v>45</v>
      </c>
      <c r="L88" s="338" t="str">
        <f>IF(ISERROR(VLOOKUP(K88,[1]Eje_Pilar_Prop!$C$2:$E$104,2,FALSE))," ",VLOOKUP(K88,[1]Eje_Pilar_Prop!$C$2:$E$104,2,FALSE))</f>
        <v>Gobernanza e influencia local, regional e internacional</v>
      </c>
      <c r="M88" s="338" t="str">
        <f>IF(ISERROR(VLOOKUP(K88,[1]Eje_Pilar_Prop!$C$2:$E$104,3,FALSE))," ",VLOOKUP(K88,[1]Eje_Pilar_Prop!$C$2:$E$104,3,FALSE))</f>
        <v>Eje Transversal 4 Gobierno Legitimo, Fortalecimiento Local y Eficiencia</v>
      </c>
      <c r="N88" s="336">
        <v>1517</v>
      </c>
      <c r="O88" s="141">
        <v>1032393912</v>
      </c>
      <c r="P88" s="225" t="s">
        <v>569</v>
      </c>
      <c r="Q88" s="228">
        <v>24000000</v>
      </c>
      <c r="R88" s="235">
        <v>0</v>
      </c>
      <c r="S88" s="230"/>
      <c r="T88" s="231">
        <v>1</v>
      </c>
      <c r="U88" s="228">
        <v>12000000</v>
      </c>
      <c r="V88" s="209">
        <f t="shared" si="19"/>
        <v>36000000</v>
      </c>
      <c r="W88" s="210">
        <v>36000000</v>
      </c>
      <c r="X88" s="140">
        <v>43861</v>
      </c>
      <c r="Y88" s="134">
        <v>43861</v>
      </c>
      <c r="Z88" s="145">
        <v>44042</v>
      </c>
      <c r="AA88" s="130">
        <v>120</v>
      </c>
      <c r="AB88" s="130">
        <v>60</v>
      </c>
      <c r="AC88" s="130">
        <v>1</v>
      </c>
      <c r="AD88" s="212"/>
      <c r="AE88" s="232"/>
      <c r="AF88" s="219"/>
      <c r="AG88" s="228"/>
      <c r="AH88" s="233"/>
      <c r="AI88" s="233"/>
      <c r="AJ88" s="233" t="s">
        <v>1327</v>
      </c>
      <c r="AK88" s="233"/>
      <c r="AL88" s="234">
        <f t="shared" si="20"/>
        <v>1</v>
      </c>
      <c r="AM88" s="249"/>
      <c r="AN88" s="250" t="e">
        <f>IF(SUMPRODUCT((A$14:A88=A88)*(B$14:B88=B88)*(D$14:D85=D85))&gt;1,0,1)</f>
        <v>#N/A</v>
      </c>
      <c r="AO88" s="56" t="str">
        <f t="shared" si="15"/>
        <v>Contratos de prestación de servicios</v>
      </c>
      <c r="AP88" s="56" t="str">
        <f t="shared" si="16"/>
        <v>Contratación directa</v>
      </c>
      <c r="AQ88" s="56" t="str">
        <f>IF(ISBLANK(G88),1,IFERROR(VLOOKUP(G88,Tipo!$C$12:$C$27,1,FALSE),"NO"))</f>
        <v>Prestación de servicios profesionales y de apoyo a la gestión, o para la ejecución de trabajos artísticos que sólo puedan encomendarse a determinadas personas naturales;</v>
      </c>
      <c r="AR88" s="56" t="str">
        <f t="shared" si="17"/>
        <v>Inversión</v>
      </c>
      <c r="AS88" s="56" t="str">
        <f>IF(ISBLANK(K88),1,IFERROR(VLOOKUP(K88,Eje_Pilar_Prop!C92:C193,1,FALSE),"NO"))</f>
        <v>NO</v>
      </c>
      <c r="AT88" s="56" t="str">
        <f t="shared" si="13"/>
        <v>SECOP II</v>
      </c>
      <c r="AU88" s="56">
        <f t="shared" si="18"/>
        <v>1</v>
      </c>
      <c r="AV88" s="56" t="str">
        <f t="shared" si="14"/>
        <v>Bogotá Mejor para Todos</v>
      </c>
    </row>
    <row r="89" spans="1:48" s="251" customFormat="1" ht="45" customHeight="1">
      <c r="A89" s="233">
        <v>72</v>
      </c>
      <c r="B89" s="218">
        <v>2020</v>
      </c>
      <c r="C89" s="130" t="s">
        <v>353</v>
      </c>
      <c r="D89" s="136" t="s">
        <v>1059</v>
      </c>
      <c r="E89" s="132" t="s">
        <v>138</v>
      </c>
      <c r="F89" s="131" t="s">
        <v>34</v>
      </c>
      <c r="G89" s="206" t="s">
        <v>161</v>
      </c>
      <c r="H89" s="225" t="s">
        <v>690</v>
      </c>
      <c r="I89" s="226" t="s">
        <v>135</v>
      </c>
      <c r="J89" s="227" t="s">
        <v>362</v>
      </c>
      <c r="K89" s="337">
        <v>45</v>
      </c>
      <c r="L89" s="338" t="str">
        <f>IF(ISERROR(VLOOKUP(K89,[1]Eje_Pilar_Prop!$C$2:$E$104,2,FALSE))," ",VLOOKUP(K89,[1]Eje_Pilar_Prop!$C$2:$E$104,2,FALSE))</f>
        <v>Gobernanza e influencia local, regional e internacional</v>
      </c>
      <c r="M89" s="338" t="str">
        <f>IF(ISERROR(VLOOKUP(K89,[1]Eje_Pilar_Prop!$C$2:$E$104,3,FALSE))," ",VLOOKUP(K89,[1]Eje_Pilar_Prop!$C$2:$E$104,3,FALSE))</f>
        <v>Eje Transversal 4 Gobierno Legitimo, Fortalecimiento Local y Eficiencia</v>
      </c>
      <c r="N89" s="336">
        <v>1517</v>
      </c>
      <c r="O89" s="141">
        <v>1033788653</v>
      </c>
      <c r="P89" s="225" t="s">
        <v>513</v>
      </c>
      <c r="Q89" s="228">
        <v>16000000</v>
      </c>
      <c r="R89" s="235">
        <v>0</v>
      </c>
      <c r="S89" s="230"/>
      <c r="T89" s="231"/>
      <c r="U89" s="228"/>
      <c r="V89" s="209">
        <f t="shared" si="19"/>
        <v>16000000</v>
      </c>
      <c r="W89" s="210">
        <v>16000000</v>
      </c>
      <c r="X89" s="146">
        <v>43864</v>
      </c>
      <c r="Y89" s="134">
        <v>43864</v>
      </c>
      <c r="Z89" s="134">
        <v>43984</v>
      </c>
      <c r="AA89" s="130">
        <v>120</v>
      </c>
      <c r="AB89" s="134"/>
      <c r="AC89" s="134"/>
      <c r="AD89" s="212"/>
      <c r="AE89" s="232"/>
      <c r="AF89" s="219"/>
      <c r="AG89" s="228"/>
      <c r="AH89" s="233"/>
      <c r="AI89" s="233"/>
      <c r="AJ89" s="233" t="s">
        <v>1327</v>
      </c>
      <c r="AK89" s="233"/>
      <c r="AL89" s="234">
        <f t="shared" si="20"/>
        <v>1</v>
      </c>
      <c r="AM89" s="249"/>
      <c r="AN89" s="250" t="e">
        <f>IF(SUMPRODUCT((A$14:A89=A89)*(B$14:B89=B89)*(D$14:D86=D86))&gt;1,0,1)</f>
        <v>#N/A</v>
      </c>
      <c r="AO89" s="56" t="str">
        <f t="shared" si="15"/>
        <v>Contratos de prestación de servicios</v>
      </c>
      <c r="AP89" s="56" t="str">
        <f t="shared" si="16"/>
        <v>Contratación directa</v>
      </c>
      <c r="AQ89" s="56" t="str">
        <f>IF(ISBLANK(G89),1,IFERROR(VLOOKUP(G89,Tipo!$C$12:$C$27,1,FALSE),"NO"))</f>
        <v>Prestación de servicios profesionales y de apoyo a la gestión, o para la ejecución de trabajos artísticos que sólo puedan encomendarse a determinadas personas naturales;</v>
      </c>
      <c r="AR89" s="56" t="str">
        <f t="shared" si="17"/>
        <v>Inversión</v>
      </c>
      <c r="AS89" s="56" t="str">
        <f>IF(ISBLANK(K89),1,IFERROR(VLOOKUP(K89,Eje_Pilar_Prop!C93:C194,1,FALSE),"NO"))</f>
        <v>NO</v>
      </c>
      <c r="AT89" s="56" t="str">
        <f t="shared" si="13"/>
        <v>SECOP II</v>
      </c>
      <c r="AU89" s="56">
        <f t="shared" si="18"/>
        <v>1</v>
      </c>
      <c r="AV89" s="56" t="str">
        <f t="shared" si="14"/>
        <v>Bogotá Mejor para Todos</v>
      </c>
    </row>
    <row r="90" spans="1:48" s="251" customFormat="1" ht="45" customHeight="1">
      <c r="A90" s="233">
        <v>73</v>
      </c>
      <c r="B90" s="218">
        <v>2020</v>
      </c>
      <c r="C90" s="130" t="s">
        <v>353</v>
      </c>
      <c r="D90" s="136" t="s">
        <v>1060</v>
      </c>
      <c r="E90" s="132" t="s">
        <v>138</v>
      </c>
      <c r="F90" s="131" t="s">
        <v>34</v>
      </c>
      <c r="G90" s="206" t="s">
        <v>161</v>
      </c>
      <c r="H90" s="225" t="s">
        <v>671</v>
      </c>
      <c r="I90" s="226" t="s">
        <v>135</v>
      </c>
      <c r="J90" s="227" t="s">
        <v>362</v>
      </c>
      <c r="K90" s="337">
        <v>3</v>
      </c>
      <c r="L90" s="338" t="str">
        <f>IF(ISERROR(VLOOKUP(K90,[1]Eje_Pilar_Prop!$C$2:$E$104,2,FALSE))," ",VLOOKUP(K90,[1]Eje_Pilar_Prop!$C$2:$E$104,2,FALSE))</f>
        <v>Igualdad y autonomía para una Bogotá incluyente</v>
      </c>
      <c r="M90" s="338" t="str">
        <f>IF(ISERROR(VLOOKUP(K90,[1]Eje_Pilar_Prop!$C$2:$E$104,3,FALSE))," ",VLOOKUP(K90,[1]Eje_Pilar_Prop!$C$2:$E$104,3,FALSE))</f>
        <v>Pilar 1 Igualdad de Calidad de Vida</v>
      </c>
      <c r="N90" s="336">
        <v>1444</v>
      </c>
      <c r="O90" s="139">
        <v>1094891193</v>
      </c>
      <c r="P90" s="225" t="s">
        <v>863</v>
      </c>
      <c r="Q90" s="228">
        <v>17600000</v>
      </c>
      <c r="R90" s="235">
        <v>0</v>
      </c>
      <c r="S90" s="230"/>
      <c r="T90" s="231">
        <v>1</v>
      </c>
      <c r="U90" s="228">
        <v>6600000</v>
      </c>
      <c r="V90" s="209">
        <f t="shared" si="19"/>
        <v>24200000</v>
      </c>
      <c r="W90" s="210">
        <v>24200000</v>
      </c>
      <c r="X90" s="140">
        <v>43865</v>
      </c>
      <c r="Y90" s="134">
        <v>43866</v>
      </c>
      <c r="Z90" s="145">
        <v>44031</v>
      </c>
      <c r="AA90" s="130">
        <v>120</v>
      </c>
      <c r="AB90" s="130">
        <v>45</v>
      </c>
      <c r="AC90" s="130">
        <v>1</v>
      </c>
      <c r="AD90" s="212"/>
      <c r="AE90" s="232"/>
      <c r="AF90" s="219"/>
      <c r="AG90" s="228"/>
      <c r="AH90" s="233"/>
      <c r="AI90" s="233"/>
      <c r="AJ90" s="233" t="s">
        <v>1327</v>
      </c>
      <c r="AK90" s="233"/>
      <c r="AL90" s="234">
        <f t="shared" si="20"/>
        <v>1</v>
      </c>
      <c r="AM90" s="249"/>
      <c r="AN90" s="250" t="e">
        <f>IF(SUMPRODUCT((A$14:A90=A90)*(B$14:B90=B90)*(D$14:D87=D87))&gt;1,0,1)</f>
        <v>#N/A</v>
      </c>
      <c r="AO90" s="56" t="str">
        <f t="shared" si="15"/>
        <v>Contratos de prestación de servicios</v>
      </c>
      <c r="AP90" s="56" t="str">
        <f t="shared" si="16"/>
        <v>Contratación directa</v>
      </c>
      <c r="AQ90" s="56" t="str">
        <f>IF(ISBLANK(G90),1,IFERROR(VLOOKUP(G90,Tipo!$C$12:$C$27,1,FALSE),"NO"))</f>
        <v>Prestación de servicios profesionales y de apoyo a la gestión, o para la ejecución de trabajos artísticos que sólo puedan encomendarse a determinadas personas naturales;</v>
      </c>
      <c r="AR90" s="56" t="str">
        <f t="shared" si="17"/>
        <v>Inversión</v>
      </c>
      <c r="AS90" s="56" t="str">
        <f>IF(ISBLANK(K90),1,IFERROR(VLOOKUP(K90,Eje_Pilar_Prop!C94:C195,1,FALSE),"NO"))</f>
        <v>NO</v>
      </c>
      <c r="AT90" s="56" t="str">
        <f t="shared" si="13"/>
        <v>SECOP II</v>
      </c>
      <c r="AU90" s="56">
        <f t="shared" si="18"/>
        <v>1</v>
      </c>
      <c r="AV90" s="56" t="str">
        <f t="shared" si="14"/>
        <v>Bogotá Mejor para Todos</v>
      </c>
    </row>
    <row r="91" spans="1:48" s="251" customFormat="1" ht="45" customHeight="1">
      <c r="A91" s="233">
        <v>74</v>
      </c>
      <c r="B91" s="218">
        <v>2020</v>
      </c>
      <c r="C91" s="130" t="s">
        <v>353</v>
      </c>
      <c r="D91" s="136" t="s">
        <v>1061</v>
      </c>
      <c r="E91" s="132" t="s">
        <v>138</v>
      </c>
      <c r="F91" s="131" t="s">
        <v>34</v>
      </c>
      <c r="G91" s="206" t="s">
        <v>161</v>
      </c>
      <c r="H91" s="225" t="s">
        <v>692</v>
      </c>
      <c r="I91" s="226" t="s">
        <v>135</v>
      </c>
      <c r="J91" s="227" t="s">
        <v>362</v>
      </c>
      <c r="K91" s="337">
        <v>45</v>
      </c>
      <c r="L91" s="338" t="str">
        <f>IF(ISERROR(VLOOKUP(K91,[1]Eje_Pilar_Prop!$C$2:$E$104,2,FALSE))," ",VLOOKUP(K91,[1]Eje_Pilar_Prop!$C$2:$E$104,2,FALSE))</f>
        <v>Gobernanza e influencia local, regional e internacional</v>
      </c>
      <c r="M91" s="338" t="str">
        <f>IF(ISERROR(VLOOKUP(K91,[1]Eje_Pilar_Prop!$C$2:$E$104,3,FALSE))," ",VLOOKUP(K91,[1]Eje_Pilar_Prop!$C$2:$E$104,3,FALSE))</f>
        <v>Eje Transversal 4 Gobierno Legitimo, Fortalecimiento Local y Eficiencia</v>
      </c>
      <c r="N91" s="336">
        <v>1517</v>
      </c>
      <c r="O91" s="139">
        <v>80244171</v>
      </c>
      <c r="P91" s="225" t="s">
        <v>864</v>
      </c>
      <c r="Q91" s="228">
        <v>16500000</v>
      </c>
      <c r="R91" s="235">
        <v>0</v>
      </c>
      <c r="S91" s="230"/>
      <c r="T91" s="231"/>
      <c r="U91" s="228"/>
      <c r="V91" s="209">
        <f t="shared" si="19"/>
        <v>16500000</v>
      </c>
      <c r="W91" s="210">
        <v>16500000</v>
      </c>
      <c r="X91" s="140">
        <v>43866</v>
      </c>
      <c r="Y91" s="134">
        <v>43871</v>
      </c>
      <c r="Z91" s="134">
        <v>43960</v>
      </c>
      <c r="AA91" s="130">
        <v>90</v>
      </c>
      <c r="AB91" s="134"/>
      <c r="AC91" s="134"/>
      <c r="AD91" s="212"/>
      <c r="AE91" s="232"/>
      <c r="AF91" s="219"/>
      <c r="AG91" s="228"/>
      <c r="AH91" s="233"/>
      <c r="AI91" s="233"/>
      <c r="AJ91" s="233" t="s">
        <v>1327</v>
      </c>
      <c r="AK91" s="233"/>
      <c r="AL91" s="234">
        <f t="shared" si="20"/>
        <v>1</v>
      </c>
      <c r="AM91" s="249"/>
      <c r="AN91" s="250" t="e">
        <f>IF(SUMPRODUCT((A$14:A91=A91)*(B$14:B91=B91)*(D$14:D88=D88))&gt;1,0,1)</f>
        <v>#N/A</v>
      </c>
      <c r="AO91" s="56" t="str">
        <f t="shared" si="15"/>
        <v>Contratos de prestación de servicios</v>
      </c>
      <c r="AP91" s="56" t="str">
        <f t="shared" si="16"/>
        <v>Contratación directa</v>
      </c>
      <c r="AQ91" s="56" t="str">
        <f>IF(ISBLANK(G91),1,IFERROR(VLOOKUP(G91,Tipo!$C$12:$C$27,1,FALSE),"NO"))</f>
        <v>Prestación de servicios profesionales y de apoyo a la gestión, o para la ejecución de trabajos artísticos que sólo puedan encomendarse a determinadas personas naturales;</v>
      </c>
      <c r="AR91" s="56" t="str">
        <f t="shared" si="17"/>
        <v>Inversión</v>
      </c>
      <c r="AS91" s="56" t="str">
        <f>IF(ISBLANK(K91),1,IFERROR(VLOOKUP(K91,Eje_Pilar_Prop!C95:C196,1,FALSE),"NO"))</f>
        <v>NO</v>
      </c>
      <c r="AT91" s="56" t="str">
        <f t="shared" si="13"/>
        <v>SECOP II</v>
      </c>
      <c r="AU91" s="56">
        <f t="shared" si="18"/>
        <v>1</v>
      </c>
      <c r="AV91" s="56" t="str">
        <f t="shared" si="14"/>
        <v>Bogotá Mejor para Todos</v>
      </c>
    </row>
    <row r="92" spans="1:48" s="251" customFormat="1" ht="45" customHeight="1">
      <c r="A92" s="233">
        <v>75</v>
      </c>
      <c r="B92" s="218">
        <v>2020</v>
      </c>
      <c r="C92" s="130" t="s">
        <v>353</v>
      </c>
      <c r="D92" s="136" t="s">
        <v>1062</v>
      </c>
      <c r="E92" s="132" t="s">
        <v>138</v>
      </c>
      <c r="F92" s="131" t="s">
        <v>34</v>
      </c>
      <c r="G92" s="206" t="s">
        <v>161</v>
      </c>
      <c r="H92" s="225" t="s">
        <v>693</v>
      </c>
      <c r="I92" s="226" t="s">
        <v>135</v>
      </c>
      <c r="J92" s="227" t="s">
        <v>362</v>
      </c>
      <c r="K92" s="337">
        <v>18</v>
      </c>
      <c r="L92" s="338" t="str">
        <f>IF(ISERROR(VLOOKUP(K92,[1]Eje_Pilar_Prop!$C$2:$E$104,2,FALSE))," ",VLOOKUP(K92,[1]Eje_Pilar_Prop!$C$2:$E$104,2,FALSE))</f>
        <v>Mejor movilidad para todos</v>
      </c>
      <c r="M92" s="338" t="str">
        <f>IF(ISERROR(VLOOKUP(K92,[1]Eje_Pilar_Prop!$C$2:$E$104,3,FALSE))," ",VLOOKUP(K92,[1]Eje_Pilar_Prop!$C$2:$E$104,3,FALSE))</f>
        <v>Pilar 2 Democracía Urbana</v>
      </c>
      <c r="N92" s="336">
        <v>1513</v>
      </c>
      <c r="O92" s="139">
        <v>1077969834</v>
      </c>
      <c r="P92" s="225" t="s">
        <v>470</v>
      </c>
      <c r="Q92" s="228">
        <v>15400000</v>
      </c>
      <c r="R92" s="235">
        <v>0</v>
      </c>
      <c r="S92" s="230"/>
      <c r="T92" s="231">
        <v>1</v>
      </c>
      <c r="U92" s="228">
        <v>5775000</v>
      </c>
      <c r="V92" s="209">
        <f t="shared" si="19"/>
        <v>21175000</v>
      </c>
      <c r="W92" s="210">
        <v>9239999</v>
      </c>
      <c r="X92" s="134">
        <v>43872</v>
      </c>
      <c r="Y92" s="134">
        <v>43872</v>
      </c>
      <c r="Z92" s="134">
        <v>43992</v>
      </c>
      <c r="AA92" s="130">
        <v>120</v>
      </c>
      <c r="AB92" s="134"/>
      <c r="AC92" s="134"/>
      <c r="AD92" s="212"/>
      <c r="AE92" s="232"/>
      <c r="AF92" s="219"/>
      <c r="AG92" s="228"/>
      <c r="AH92" s="233"/>
      <c r="AI92" s="233"/>
      <c r="AJ92" s="233" t="s">
        <v>1327</v>
      </c>
      <c r="AK92" s="233"/>
      <c r="AL92" s="234">
        <f t="shared" si="20"/>
        <v>0.43636358913813461</v>
      </c>
      <c r="AM92" s="249"/>
      <c r="AN92" s="250" t="e">
        <f>IF(SUMPRODUCT((A$14:A92=A92)*(B$14:B92=B92)*(D$14:D89=D89))&gt;1,0,1)</f>
        <v>#N/A</v>
      </c>
      <c r="AO92" s="56" t="str">
        <f t="shared" si="15"/>
        <v>Contratos de prestación de servicios</v>
      </c>
      <c r="AP92" s="56" t="str">
        <f t="shared" si="16"/>
        <v>Contratación directa</v>
      </c>
      <c r="AQ92" s="56" t="str">
        <f>IF(ISBLANK(G92),1,IFERROR(VLOOKUP(G92,Tipo!$C$12:$C$27,1,FALSE),"NO"))</f>
        <v>Prestación de servicios profesionales y de apoyo a la gestión, o para la ejecución de trabajos artísticos que sólo puedan encomendarse a determinadas personas naturales;</v>
      </c>
      <c r="AR92" s="56" t="str">
        <f t="shared" si="17"/>
        <v>Inversión</v>
      </c>
      <c r="AS92" s="56" t="str">
        <f>IF(ISBLANK(K92),1,IFERROR(VLOOKUP(K92,Eje_Pilar_Prop!C96:C197,1,FALSE),"NO"))</f>
        <v>NO</v>
      </c>
      <c r="AT92" s="56" t="str">
        <f t="shared" si="13"/>
        <v>SECOP II</v>
      </c>
      <c r="AU92" s="56">
        <f t="shared" si="18"/>
        <v>1</v>
      </c>
      <c r="AV92" s="56" t="str">
        <f t="shared" si="14"/>
        <v>Bogotá Mejor para Todos</v>
      </c>
    </row>
    <row r="93" spans="1:48" s="251" customFormat="1" ht="45" customHeight="1">
      <c r="A93" s="233">
        <v>76</v>
      </c>
      <c r="B93" s="218">
        <v>2020</v>
      </c>
      <c r="C93" s="130" t="s">
        <v>353</v>
      </c>
      <c r="D93" s="136" t="s">
        <v>1063</v>
      </c>
      <c r="E93" s="132" t="s">
        <v>138</v>
      </c>
      <c r="F93" s="131" t="s">
        <v>34</v>
      </c>
      <c r="G93" s="206" t="s">
        <v>161</v>
      </c>
      <c r="H93" s="225" t="s">
        <v>694</v>
      </c>
      <c r="I93" s="226" t="s">
        <v>135</v>
      </c>
      <c r="J93" s="227" t="s">
        <v>362</v>
      </c>
      <c r="K93" s="337">
        <v>45</v>
      </c>
      <c r="L93" s="338" t="str">
        <f>IF(ISERROR(VLOOKUP(K93,[1]Eje_Pilar_Prop!$C$2:$E$104,2,FALSE))," ",VLOOKUP(K93,[1]Eje_Pilar_Prop!$C$2:$E$104,2,FALSE))</f>
        <v>Gobernanza e influencia local, regional e internacional</v>
      </c>
      <c r="M93" s="338" t="str">
        <f>IF(ISERROR(VLOOKUP(K93,[1]Eje_Pilar_Prop!$C$2:$E$104,3,FALSE))," ",VLOOKUP(K93,[1]Eje_Pilar_Prop!$C$2:$E$104,3,FALSE))</f>
        <v>Eje Transversal 4 Gobierno Legitimo, Fortalecimiento Local y Eficiencia</v>
      </c>
      <c r="N93" s="336">
        <v>1517</v>
      </c>
      <c r="O93" s="139">
        <v>79691468</v>
      </c>
      <c r="P93" s="225" t="s">
        <v>865</v>
      </c>
      <c r="Q93" s="228">
        <v>15800000</v>
      </c>
      <c r="R93" s="235">
        <v>0</v>
      </c>
      <c r="S93" s="230"/>
      <c r="T93" s="231"/>
      <c r="U93" s="228"/>
      <c r="V93" s="209">
        <f t="shared" si="19"/>
        <v>15800000</v>
      </c>
      <c r="W93" s="210">
        <v>15800000</v>
      </c>
      <c r="X93" s="134">
        <v>43886</v>
      </c>
      <c r="Y93" s="134">
        <v>43886</v>
      </c>
      <c r="Z93" s="134">
        <v>44006</v>
      </c>
      <c r="AA93" s="130">
        <v>120</v>
      </c>
      <c r="AB93" s="134"/>
      <c r="AC93" s="134"/>
      <c r="AD93" s="212"/>
      <c r="AE93" s="232"/>
      <c r="AF93" s="219"/>
      <c r="AG93" s="228"/>
      <c r="AH93" s="233"/>
      <c r="AI93" s="233"/>
      <c r="AJ93" s="233" t="s">
        <v>1327</v>
      </c>
      <c r="AK93" s="233"/>
      <c r="AL93" s="234">
        <f t="shared" si="20"/>
        <v>1</v>
      </c>
      <c r="AM93" s="249"/>
      <c r="AN93" s="250" t="e">
        <f>IF(SUMPRODUCT((A$14:A93=A93)*(B$14:B93=B93)*(D$14:D90=D90))&gt;1,0,1)</f>
        <v>#N/A</v>
      </c>
      <c r="AO93" s="56" t="str">
        <f t="shared" si="15"/>
        <v>Contratos de prestación de servicios</v>
      </c>
      <c r="AP93" s="56" t="str">
        <f t="shared" si="16"/>
        <v>Contratación directa</v>
      </c>
      <c r="AQ93" s="56" t="str">
        <f>IF(ISBLANK(G93),1,IFERROR(VLOOKUP(G93,Tipo!$C$12:$C$27,1,FALSE),"NO"))</f>
        <v>Prestación de servicios profesionales y de apoyo a la gestión, o para la ejecución de trabajos artísticos que sólo puedan encomendarse a determinadas personas naturales;</v>
      </c>
      <c r="AR93" s="56" t="str">
        <f t="shared" si="17"/>
        <v>Inversión</v>
      </c>
      <c r="AS93" s="56" t="str">
        <f>IF(ISBLANK(K93),1,IFERROR(VLOOKUP(K93,Eje_Pilar_Prop!C97:C198,1,FALSE),"NO"))</f>
        <v>NO</v>
      </c>
      <c r="AT93" s="56" t="str">
        <f t="shared" si="13"/>
        <v>SECOP II</v>
      </c>
      <c r="AU93" s="56">
        <f t="shared" si="18"/>
        <v>1</v>
      </c>
      <c r="AV93" s="56" t="str">
        <f t="shared" si="14"/>
        <v>Bogotá Mejor para Todos</v>
      </c>
    </row>
    <row r="94" spans="1:48" s="251" customFormat="1" ht="45" customHeight="1">
      <c r="A94" s="233">
        <v>77</v>
      </c>
      <c r="B94" s="218">
        <v>2020</v>
      </c>
      <c r="C94" s="130" t="s">
        <v>353</v>
      </c>
      <c r="D94" s="136" t="s">
        <v>1064</v>
      </c>
      <c r="E94" s="132" t="s">
        <v>138</v>
      </c>
      <c r="F94" s="131" t="s">
        <v>34</v>
      </c>
      <c r="G94" s="206" t="s">
        <v>161</v>
      </c>
      <c r="H94" s="225" t="s">
        <v>695</v>
      </c>
      <c r="I94" s="226" t="s">
        <v>135</v>
      </c>
      <c r="J94" s="227" t="s">
        <v>362</v>
      </c>
      <c r="K94" s="337">
        <v>45</v>
      </c>
      <c r="L94" s="338" t="str">
        <f>IF(ISERROR(VLOOKUP(K94,[1]Eje_Pilar_Prop!$C$2:$E$104,2,FALSE))," ",VLOOKUP(K94,[1]Eje_Pilar_Prop!$C$2:$E$104,2,FALSE))</f>
        <v>Gobernanza e influencia local, regional e internacional</v>
      </c>
      <c r="M94" s="338" t="str">
        <f>IF(ISERROR(VLOOKUP(K94,[1]Eje_Pilar_Prop!$C$2:$E$104,3,FALSE))," ",VLOOKUP(K94,[1]Eje_Pilar_Prop!$C$2:$E$104,3,FALSE))</f>
        <v>Eje Transversal 4 Gobierno Legitimo, Fortalecimiento Local y Eficiencia</v>
      </c>
      <c r="N94" s="336">
        <v>1517</v>
      </c>
      <c r="O94" s="139">
        <v>79001551</v>
      </c>
      <c r="P94" s="225" t="s">
        <v>866</v>
      </c>
      <c r="Q94" s="228">
        <v>20000000</v>
      </c>
      <c r="R94" s="235">
        <v>0</v>
      </c>
      <c r="S94" s="230"/>
      <c r="T94" s="231"/>
      <c r="U94" s="228"/>
      <c r="V94" s="209">
        <f t="shared" si="19"/>
        <v>20000000</v>
      </c>
      <c r="W94" s="210">
        <v>20000000</v>
      </c>
      <c r="X94" s="134">
        <v>43879</v>
      </c>
      <c r="Y94" s="134">
        <v>43879</v>
      </c>
      <c r="Z94" s="134">
        <v>43999</v>
      </c>
      <c r="AA94" s="130">
        <v>120</v>
      </c>
      <c r="AB94" s="134"/>
      <c r="AC94" s="134"/>
      <c r="AD94" s="212"/>
      <c r="AE94" s="232"/>
      <c r="AF94" s="219"/>
      <c r="AG94" s="228"/>
      <c r="AH94" s="233"/>
      <c r="AI94" s="233"/>
      <c r="AJ94" s="233" t="s">
        <v>1327</v>
      </c>
      <c r="AK94" s="233"/>
      <c r="AL94" s="234">
        <f t="shared" si="20"/>
        <v>1</v>
      </c>
      <c r="AM94" s="249"/>
      <c r="AN94" s="250" t="e">
        <f>IF(SUMPRODUCT((A$14:A94=A94)*(B$14:B94=B94)*(D$14:D91=D91))&gt;1,0,1)</f>
        <v>#N/A</v>
      </c>
      <c r="AO94" s="56" t="str">
        <f t="shared" si="15"/>
        <v>Contratos de prestación de servicios</v>
      </c>
      <c r="AP94" s="56" t="str">
        <f t="shared" si="16"/>
        <v>Contratación directa</v>
      </c>
      <c r="AQ94" s="56" t="str">
        <f>IF(ISBLANK(G94),1,IFERROR(VLOOKUP(G94,Tipo!$C$12:$C$27,1,FALSE),"NO"))</f>
        <v>Prestación de servicios profesionales y de apoyo a la gestión, o para la ejecución de trabajos artísticos que sólo puedan encomendarse a determinadas personas naturales;</v>
      </c>
      <c r="AR94" s="56" t="str">
        <f t="shared" si="17"/>
        <v>Inversión</v>
      </c>
      <c r="AS94" s="56" t="str">
        <f>IF(ISBLANK(K94),1,IFERROR(VLOOKUP(K94,Eje_Pilar_Prop!C99:C200,1,FALSE),"NO"))</f>
        <v>NO</v>
      </c>
      <c r="AT94" s="56" t="str">
        <f t="shared" si="13"/>
        <v>SECOP II</v>
      </c>
      <c r="AU94" s="56">
        <f t="shared" si="18"/>
        <v>1</v>
      </c>
      <c r="AV94" s="56" t="str">
        <f t="shared" si="14"/>
        <v>Bogotá Mejor para Todos</v>
      </c>
    </row>
    <row r="95" spans="1:48" s="251" customFormat="1" ht="45" customHeight="1">
      <c r="A95" s="233">
        <v>78</v>
      </c>
      <c r="B95" s="218">
        <v>2020</v>
      </c>
      <c r="C95" s="130" t="s">
        <v>353</v>
      </c>
      <c r="D95" s="151" t="s">
        <v>1065</v>
      </c>
      <c r="E95" s="319" t="s">
        <v>138</v>
      </c>
      <c r="F95" s="130" t="s">
        <v>34</v>
      </c>
      <c r="G95" s="206" t="s">
        <v>161</v>
      </c>
      <c r="H95" s="225" t="s">
        <v>697</v>
      </c>
      <c r="I95" s="320" t="s">
        <v>135</v>
      </c>
      <c r="J95" s="321" t="s">
        <v>362</v>
      </c>
      <c r="K95" s="337">
        <v>45</v>
      </c>
      <c r="L95" s="338" t="str">
        <f>IF(ISERROR(VLOOKUP(K95,[1]Eje_Pilar_Prop!$C$2:$E$104,2,FALSE))," ",VLOOKUP(K95,[1]Eje_Pilar_Prop!$C$2:$E$104,2,FALSE))</f>
        <v>Gobernanza e influencia local, regional e internacional</v>
      </c>
      <c r="M95" s="338" t="str">
        <f>IF(ISERROR(VLOOKUP(K95,[1]Eje_Pilar_Prop!$C$2:$E$104,3,FALSE))," ",VLOOKUP(K95,[1]Eje_Pilar_Prop!$C$2:$E$104,3,FALSE))</f>
        <v>Eje Transversal 4 Gobierno Legitimo, Fortalecimiento Local y Eficiencia</v>
      </c>
      <c r="N95" s="336">
        <v>1517</v>
      </c>
      <c r="O95" s="153">
        <v>52303430</v>
      </c>
      <c r="P95" s="225" t="s">
        <v>867</v>
      </c>
      <c r="Q95" s="228">
        <v>25200000</v>
      </c>
      <c r="R95" s="322">
        <v>0</v>
      </c>
      <c r="S95" s="323"/>
      <c r="T95" s="324"/>
      <c r="U95" s="228"/>
      <c r="V95" s="325">
        <f t="shared" si="19"/>
        <v>25200000</v>
      </c>
      <c r="W95" s="326">
        <v>25200000</v>
      </c>
      <c r="X95" s="138">
        <v>43879</v>
      </c>
      <c r="Y95" s="138">
        <v>43879</v>
      </c>
      <c r="Z95" s="138">
        <v>43999</v>
      </c>
      <c r="AA95" s="130">
        <v>120</v>
      </c>
      <c r="AB95" s="138"/>
      <c r="AC95" s="138"/>
      <c r="AD95" s="266">
        <v>51654246</v>
      </c>
      <c r="AE95" s="330" t="s">
        <v>1255</v>
      </c>
      <c r="AF95" s="219"/>
      <c r="AG95" s="228"/>
      <c r="AH95" s="233"/>
      <c r="AI95" s="233"/>
      <c r="AJ95" s="233" t="s">
        <v>1327</v>
      </c>
      <c r="AK95" s="233"/>
      <c r="AL95" s="234">
        <f t="shared" si="20"/>
        <v>1</v>
      </c>
      <c r="AM95" s="249"/>
      <c r="AN95" s="328" t="e">
        <f>IF(SUMPRODUCT((A$14:A95=A95)*(B$14:B95=B95)*(D$14:D92=D92))&gt;1,0,1)</f>
        <v>#N/A</v>
      </c>
      <c r="AO95" s="329" t="str">
        <f t="shared" si="15"/>
        <v>Contratos de prestación de servicios</v>
      </c>
      <c r="AP95" s="329" t="str">
        <f t="shared" si="16"/>
        <v>Contratación directa</v>
      </c>
      <c r="AQ95" s="329" t="str">
        <f>IF(ISBLANK(G95),1,IFERROR(VLOOKUP(G95,Tipo!$C$12:$C$27,1,FALSE),"NO"))</f>
        <v>Prestación de servicios profesionales y de apoyo a la gestión, o para la ejecución de trabajos artísticos que sólo puedan encomendarse a determinadas personas naturales;</v>
      </c>
      <c r="AR95" s="329" t="str">
        <f t="shared" si="17"/>
        <v>Inversión</v>
      </c>
      <c r="AS95" s="329" t="str">
        <f>IF(ISBLANK(K95),1,IFERROR(VLOOKUP(K95,Eje_Pilar_Prop!C100:C201,1,FALSE),"NO"))</f>
        <v>NO</v>
      </c>
      <c r="AT95" s="329" t="str">
        <f t="shared" si="13"/>
        <v>SECOP II</v>
      </c>
      <c r="AU95" s="329">
        <f t="shared" si="18"/>
        <v>1</v>
      </c>
      <c r="AV95" s="329" t="str">
        <f t="shared" si="14"/>
        <v>Bogotá Mejor para Todos</v>
      </c>
    </row>
    <row r="96" spans="1:48" s="251" customFormat="1" ht="45" customHeight="1">
      <c r="A96" s="233">
        <v>79</v>
      </c>
      <c r="B96" s="233">
        <v>2020</v>
      </c>
      <c r="C96" s="130" t="s">
        <v>990</v>
      </c>
      <c r="D96" s="131" t="s">
        <v>1066</v>
      </c>
      <c r="E96" s="132" t="s">
        <v>138</v>
      </c>
      <c r="F96" s="131" t="s">
        <v>139</v>
      </c>
      <c r="G96" s="206" t="s">
        <v>146</v>
      </c>
      <c r="H96" s="225" t="s">
        <v>595</v>
      </c>
      <c r="I96" s="226" t="s">
        <v>134</v>
      </c>
      <c r="J96" s="227" t="s">
        <v>165</v>
      </c>
      <c r="K96" s="337" t="s">
        <v>165</v>
      </c>
      <c r="L96" s="338" t="str">
        <f>IF(ISERROR(VLOOKUP(K96,[1]Eje_Pilar_Prop!$C$2:$E$104,2,FALSE))," ",VLOOKUP(K96,[1]Eje_Pilar_Prop!$C$2:$E$104,2,FALSE))</f>
        <v xml:space="preserve"> </v>
      </c>
      <c r="M96" s="338" t="str">
        <f>IF(ISERROR(VLOOKUP(K96,[1]Eje_Pilar_Prop!$C$2:$E$104,3,FALSE))," ",VLOOKUP(K96,[1]Eje_Pilar_Prop!$C$2:$E$104,3,FALSE))</f>
        <v xml:space="preserve"> </v>
      </c>
      <c r="N96" s="336"/>
      <c r="O96" s="137" t="s">
        <v>1228</v>
      </c>
      <c r="P96" s="225" t="s">
        <v>450</v>
      </c>
      <c r="Q96" s="237">
        <v>139247156</v>
      </c>
      <c r="R96" s="235"/>
      <c r="S96" s="230"/>
      <c r="T96" s="231"/>
      <c r="U96" s="228"/>
      <c r="V96" s="209">
        <f t="shared" si="19"/>
        <v>139247156</v>
      </c>
      <c r="W96" s="210">
        <v>70813527</v>
      </c>
      <c r="X96" s="140">
        <v>43887</v>
      </c>
      <c r="Y96" s="134">
        <v>43892</v>
      </c>
      <c r="Z96" s="134">
        <v>44228</v>
      </c>
      <c r="AA96" s="130">
        <v>270</v>
      </c>
      <c r="AB96" s="130">
        <v>30</v>
      </c>
      <c r="AC96" s="130">
        <v>1</v>
      </c>
      <c r="AD96" s="212"/>
      <c r="AE96" s="232"/>
      <c r="AF96" s="219"/>
      <c r="AG96" s="228"/>
      <c r="AH96" s="233"/>
      <c r="AI96" s="233" t="s">
        <v>1327</v>
      </c>
      <c r="AJ96" s="233"/>
      <c r="AK96" s="233"/>
      <c r="AL96" s="234">
        <f t="shared" si="20"/>
        <v>0.50854558925426097</v>
      </c>
      <c r="AM96" s="249"/>
      <c r="AN96" s="250" t="e">
        <f>IF(SUMPRODUCT((A$14:A96=A96)*(B$14:B96=B96)*(D$14:D93=D93))&gt;1,0,1)</f>
        <v>#N/A</v>
      </c>
      <c r="AO96" s="56" t="str">
        <f t="shared" si="15"/>
        <v>Contratos de prestación de servicios</v>
      </c>
      <c r="AP96" s="56" t="str">
        <f t="shared" si="16"/>
        <v>Selección abreviada</v>
      </c>
      <c r="AQ96" s="56" t="str">
        <f>IF(ISBLANK(G96),1,IFERROR(VLOOKUP(G96,Tipo!$C$12:$C$27,1,FALSE),"NO"))</f>
        <v xml:space="preserve">Acuerdo marco de precios </v>
      </c>
      <c r="AR96" s="56" t="str">
        <f t="shared" si="17"/>
        <v>Funcionamiento</v>
      </c>
      <c r="AS96" s="56" t="str">
        <f>IF(ISBLANK(K96),1,IFERROR(VLOOKUP(K96,Eje_Pilar_Prop!C103:C204,1,FALSE),"NO"))</f>
        <v>NO</v>
      </c>
      <c r="AT96" s="56" t="str">
        <f t="shared" si="13"/>
        <v>SECOP II</v>
      </c>
      <c r="AU96" s="56">
        <f t="shared" si="18"/>
        <v>1</v>
      </c>
      <c r="AV96" s="56" t="str">
        <f t="shared" si="14"/>
        <v>NO</v>
      </c>
    </row>
    <row r="97" spans="1:48" s="251" customFormat="1" ht="45" customHeight="1">
      <c r="A97" s="233">
        <v>79</v>
      </c>
      <c r="B97" s="233">
        <v>2020</v>
      </c>
      <c r="C97" s="130" t="s">
        <v>990</v>
      </c>
      <c r="D97" s="131" t="s">
        <v>1066</v>
      </c>
      <c r="E97" s="132" t="s">
        <v>138</v>
      </c>
      <c r="F97" s="131" t="s">
        <v>139</v>
      </c>
      <c r="G97" s="206" t="s">
        <v>146</v>
      </c>
      <c r="H97" s="225" t="s">
        <v>973</v>
      </c>
      <c r="I97" s="226" t="s">
        <v>134</v>
      </c>
      <c r="J97" s="227" t="s">
        <v>165</v>
      </c>
      <c r="K97" s="337" t="s">
        <v>165</v>
      </c>
      <c r="L97" s="338"/>
      <c r="M97" s="338"/>
      <c r="N97" s="336"/>
      <c r="O97" s="137"/>
      <c r="P97" s="225" t="s">
        <v>450</v>
      </c>
      <c r="Q97" s="228"/>
      <c r="R97" s="235"/>
      <c r="S97" s="230"/>
      <c r="T97" s="231"/>
      <c r="U97" s="228"/>
      <c r="V97" s="209"/>
      <c r="W97" s="210"/>
      <c r="X97" s="140">
        <v>43887</v>
      </c>
      <c r="Y97" s="134">
        <v>43892</v>
      </c>
      <c r="Z97" s="134">
        <v>44228</v>
      </c>
      <c r="AA97" s="130">
        <v>270</v>
      </c>
      <c r="AB97" s="130"/>
      <c r="AC97" s="130"/>
      <c r="AD97" s="212"/>
      <c r="AE97" s="232"/>
      <c r="AF97" s="219"/>
      <c r="AG97" s="228"/>
      <c r="AH97" s="233"/>
      <c r="AI97" s="233" t="s">
        <v>1327</v>
      </c>
      <c r="AJ97" s="233"/>
      <c r="AK97" s="233"/>
      <c r="AL97" s="234"/>
      <c r="AM97" s="249"/>
      <c r="AN97" s="250" t="e">
        <f>IF(SUMPRODUCT((A$14:A97=A97)*(B$14:B97=B97)*(D$14:D94=D94))&gt;1,0,1)</f>
        <v>#N/A</v>
      </c>
      <c r="AO97" s="56" t="str">
        <f t="shared" si="15"/>
        <v>Contratos de prestación de servicios</v>
      </c>
      <c r="AP97" s="56" t="str">
        <f t="shared" si="16"/>
        <v>Selección abreviada</v>
      </c>
      <c r="AQ97" s="56" t="str">
        <f>IF(ISBLANK(G97),1,IFERROR(VLOOKUP(G97,Tipo!$C$12:$C$27,1,FALSE),"NO"))</f>
        <v xml:space="preserve">Acuerdo marco de precios </v>
      </c>
      <c r="AR97" s="56" t="str">
        <f t="shared" si="17"/>
        <v>Funcionamiento</v>
      </c>
      <c r="AS97" s="56" t="str">
        <f>IF(ISBLANK(K97),1,IFERROR(VLOOKUP(K97,Eje_Pilar_Prop!C104:C205,1,FALSE),"NO"))</f>
        <v>NO</v>
      </c>
      <c r="AT97" s="56" t="str">
        <f t="shared" si="13"/>
        <v>SECOP II</v>
      </c>
      <c r="AU97" s="56">
        <f t="shared" si="18"/>
        <v>1</v>
      </c>
      <c r="AV97" s="56" t="str">
        <f t="shared" si="14"/>
        <v>NO</v>
      </c>
    </row>
    <row r="98" spans="1:48" s="251" customFormat="1" ht="45" customHeight="1">
      <c r="A98" s="233">
        <v>80</v>
      </c>
      <c r="B98" s="233">
        <v>2020</v>
      </c>
      <c r="C98" s="130" t="s">
        <v>990</v>
      </c>
      <c r="D98" s="136" t="s">
        <v>1067</v>
      </c>
      <c r="E98" s="131" t="s">
        <v>72</v>
      </c>
      <c r="F98" s="131" t="s">
        <v>139</v>
      </c>
      <c r="G98" s="206" t="s">
        <v>146</v>
      </c>
      <c r="H98" s="225" t="s">
        <v>596</v>
      </c>
      <c r="I98" s="226" t="s">
        <v>134</v>
      </c>
      <c r="J98" s="227" t="s">
        <v>165</v>
      </c>
      <c r="K98" s="337" t="s">
        <v>165</v>
      </c>
      <c r="L98" s="338" t="str">
        <f>IF(ISERROR(VLOOKUP(K98,[1]Eje_Pilar_Prop!$C$2:$E$104,2,FALSE))," ",VLOOKUP(K98,[1]Eje_Pilar_Prop!$C$2:$E$104,2,FALSE))</f>
        <v xml:space="preserve"> </v>
      </c>
      <c r="M98" s="338" t="str">
        <f>IF(ISERROR(VLOOKUP(K98,[1]Eje_Pilar_Prop!$C$2:$E$104,3,FALSE))," ",VLOOKUP(K98,[1]Eje_Pilar_Prop!$C$2:$E$104,3,FALSE))</f>
        <v xml:space="preserve"> </v>
      </c>
      <c r="N98" s="336"/>
      <c r="O98" s="139" t="s">
        <v>1229</v>
      </c>
      <c r="P98" s="225" t="s">
        <v>610</v>
      </c>
      <c r="Q98" s="237">
        <v>40532698</v>
      </c>
      <c r="R98" s="235"/>
      <c r="S98" s="230"/>
      <c r="T98" s="231"/>
      <c r="U98" s="228"/>
      <c r="V98" s="209">
        <f t="shared" ref="V98:V129" si="21">+Q98+S98+U98</f>
        <v>40532698</v>
      </c>
      <c r="W98" s="210">
        <v>40532698</v>
      </c>
      <c r="X98" s="134">
        <v>43896</v>
      </c>
      <c r="Y98" s="134">
        <v>43896</v>
      </c>
      <c r="Z98" s="134">
        <v>43956</v>
      </c>
      <c r="AA98" s="149">
        <v>60</v>
      </c>
      <c r="AB98" s="134"/>
      <c r="AC98" s="134"/>
      <c r="AD98" s="212"/>
      <c r="AE98" s="232"/>
      <c r="AF98" s="219"/>
      <c r="AG98" s="228"/>
      <c r="AH98" s="233"/>
      <c r="AI98" s="233"/>
      <c r="AJ98" s="233"/>
      <c r="AK98" s="233" t="s">
        <v>1327</v>
      </c>
      <c r="AL98" s="234">
        <f t="shared" ref="AL98:AL129" si="22">IF(ISERROR(W98/V98),"-",(W98/V98))</f>
        <v>1</v>
      </c>
      <c r="AM98" s="249"/>
      <c r="AN98" s="250" t="e">
        <f>IF(SUMPRODUCT((A$14:A98=A98)*(B$14:B98=B98)*(D$14:D95=D95))&gt;1,0,1)</f>
        <v>#N/A</v>
      </c>
      <c r="AO98" s="56" t="str">
        <f t="shared" si="15"/>
        <v>Compraventa de bienes muebles</v>
      </c>
      <c r="AP98" s="56" t="str">
        <f t="shared" si="16"/>
        <v>Selección abreviada</v>
      </c>
      <c r="AQ98" s="56" t="str">
        <f>IF(ISBLANK(G98),1,IFERROR(VLOOKUP(G98,Tipo!$C$12:$C$27,1,FALSE),"NO"))</f>
        <v xml:space="preserve">Acuerdo marco de precios </v>
      </c>
      <c r="AR98" s="56" t="str">
        <f t="shared" si="17"/>
        <v>Funcionamiento</v>
      </c>
      <c r="AS98" s="56" t="str">
        <f>IF(ISBLANK(K98),1,IFERROR(VLOOKUP(K98,Eje_Pilar_Prop!C105:C206,1,FALSE),"NO"))</f>
        <v>NO</v>
      </c>
      <c r="AT98" s="56" t="str">
        <f t="shared" si="13"/>
        <v>SECOP II</v>
      </c>
      <c r="AU98" s="56">
        <f t="shared" si="18"/>
        <v>1</v>
      </c>
      <c r="AV98" s="56" t="str">
        <f t="shared" si="14"/>
        <v>NO</v>
      </c>
    </row>
    <row r="99" spans="1:48" s="251" customFormat="1" ht="45" customHeight="1">
      <c r="A99" s="233">
        <v>81</v>
      </c>
      <c r="B99" s="233">
        <v>2020</v>
      </c>
      <c r="C99" s="130" t="s">
        <v>990</v>
      </c>
      <c r="D99" s="136" t="s">
        <v>1068</v>
      </c>
      <c r="E99" s="131" t="s">
        <v>72</v>
      </c>
      <c r="F99" s="131" t="s">
        <v>139</v>
      </c>
      <c r="G99" s="206" t="s">
        <v>146</v>
      </c>
      <c r="H99" s="225" t="s">
        <v>597</v>
      </c>
      <c r="I99" s="226" t="s">
        <v>134</v>
      </c>
      <c r="J99" s="227" t="s">
        <v>165</v>
      </c>
      <c r="K99" s="337" t="s">
        <v>165</v>
      </c>
      <c r="L99" s="338" t="str">
        <f>IF(ISERROR(VLOOKUP(K99,[1]Eje_Pilar_Prop!$C$2:$E$104,2,FALSE))," ",VLOOKUP(K99,[1]Eje_Pilar_Prop!$C$2:$E$104,2,FALSE))</f>
        <v xml:space="preserve"> </v>
      </c>
      <c r="M99" s="338" t="str">
        <f>IF(ISERROR(VLOOKUP(K99,[1]Eje_Pilar_Prop!$C$2:$E$104,3,FALSE))," ",VLOOKUP(K99,[1]Eje_Pilar_Prop!$C$2:$E$104,3,FALSE))</f>
        <v xml:space="preserve"> </v>
      </c>
      <c r="N99" s="336"/>
      <c r="O99" s="137" t="s">
        <v>1230</v>
      </c>
      <c r="P99" s="225" t="s">
        <v>611</v>
      </c>
      <c r="Q99" s="237">
        <v>4900413</v>
      </c>
      <c r="R99" s="235"/>
      <c r="S99" s="230"/>
      <c r="T99" s="231"/>
      <c r="U99" s="228"/>
      <c r="V99" s="209">
        <f t="shared" si="21"/>
        <v>4900413</v>
      </c>
      <c r="W99" s="210">
        <v>4900413</v>
      </c>
      <c r="X99" s="134">
        <v>43896</v>
      </c>
      <c r="Y99" s="134">
        <v>43896</v>
      </c>
      <c r="Z99" s="134">
        <v>43956</v>
      </c>
      <c r="AA99" s="149">
        <v>60</v>
      </c>
      <c r="AB99" s="134"/>
      <c r="AC99" s="134"/>
      <c r="AD99" s="212"/>
      <c r="AE99" s="232"/>
      <c r="AF99" s="219"/>
      <c r="AG99" s="228"/>
      <c r="AH99" s="233"/>
      <c r="AI99" s="233"/>
      <c r="AJ99" s="233"/>
      <c r="AK99" s="233" t="s">
        <v>1327</v>
      </c>
      <c r="AL99" s="234">
        <f t="shared" si="22"/>
        <v>1</v>
      </c>
      <c r="AM99" s="249"/>
      <c r="AN99" s="250" t="e">
        <f>IF(SUMPRODUCT((A$14:A99=A99)*(B$14:B99=B99)*(D$14:D96=D96))&gt;1,0,1)</f>
        <v>#N/A</v>
      </c>
      <c r="AO99" s="56" t="str">
        <f t="shared" si="15"/>
        <v>Compraventa de bienes muebles</v>
      </c>
      <c r="AP99" s="56" t="str">
        <f t="shared" si="16"/>
        <v>Selección abreviada</v>
      </c>
      <c r="AQ99" s="56" t="str">
        <f>IF(ISBLANK(G99),1,IFERROR(VLOOKUP(G99,Tipo!$C$12:$C$27,1,FALSE),"NO"))</f>
        <v xml:space="preserve">Acuerdo marco de precios </v>
      </c>
      <c r="AR99" s="56" t="str">
        <f t="shared" si="17"/>
        <v>Funcionamiento</v>
      </c>
      <c r="AS99" s="56" t="str">
        <f>IF(ISBLANK(K99),1,IFERROR(VLOOKUP(K99,Eje_Pilar_Prop!C106:C207,1,FALSE),"NO"))</f>
        <v>NO</v>
      </c>
      <c r="AT99" s="56" t="str">
        <f t="shared" si="13"/>
        <v>NO</v>
      </c>
      <c r="AU99" s="56">
        <f t="shared" si="18"/>
        <v>1</v>
      </c>
      <c r="AV99" s="56" t="str">
        <f t="shared" si="14"/>
        <v>NO</v>
      </c>
    </row>
    <row r="100" spans="1:48" s="251" customFormat="1" ht="45" customHeight="1">
      <c r="A100" s="233">
        <v>82</v>
      </c>
      <c r="B100" s="233">
        <v>2020</v>
      </c>
      <c r="C100" s="130" t="s">
        <v>353</v>
      </c>
      <c r="D100" s="207" t="s">
        <v>980</v>
      </c>
      <c r="E100" s="132" t="s">
        <v>138</v>
      </c>
      <c r="F100" s="131" t="s">
        <v>139</v>
      </c>
      <c r="G100" s="206" t="s">
        <v>148</v>
      </c>
      <c r="H100" s="225" t="s">
        <v>598</v>
      </c>
      <c r="I100" s="226" t="s">
        <v>134</v>
      </c>
      <c r="J100" s="227" t="s">
        <v>165</v>
      </c>
      <c r="K100" s="337" t="s">
        <v>165</v>
      </c>
      <c r="L100" s="338" t="str">
        <f>IF(ISERROR(VLOOKUP(K100,[1]Eje_Pilar_Prop!$C$2:$E$104,2,FALSE))," ",VLOOKUP(K100,[1]Eje_Pilar_Prop!$C$2:$E$104,2,FALSE))</f>
        <v xml:space="preserve"> </v>
      </c>
      <c r="M100" s="338" t="str">
        <f>IF(ISERROR(VLOOKUP(K100,[1]Eje_Pilar_Prop!$C$2:$E$104,3,FALSE))," ",VLOOKUP(K100,[1]Eje_Pilar_Prop!$C$2:$E$104,3,FALSE))</f>
        <v xml:space="preserve"> </v>
      </c>
      <c r="N100" s="336"/>
      <c r="O100" s="137" t="s">
        <v>1231</v>
      </c>
      <c r="P100" s="225" t="s">
        <v>451</v>
      </c>
      <c r="Q100" s="237">
        <v>223996331</v>
      </c>
      <c r="R100" s="235"/>
      <c r="S100" s="230"/>
      <c r="T100" s="231">
        <v>2</v>
      </c>
      <c r="U100" s="228">
        <v>106327372</v>
      </c>
      <c r="V100" s="209">
        <f t="shared" si="21"/>
        <v>330323703</v>
      </c>
      <c r="W100" s="210">
        <v>212654745</v>
      </c>
      <c r="X100" s="134">
        <v>43910</v>
      </c>
      <c r="Y100" s="134">
        <v>43910</v>
      </c>
      <c r="Z100" s="134">
        <v>44147</v>
      </c>
      <c r="AA100" s="130">
        <v>158</v>
      </c>
      <c r="AB100" s="152">
        <f>60+75</f>
        <v>135</v>
      </c>
      <c r="AC100" s="130">
        <v>2</v>
      </c>
      <c r="AD100" s="212"/>
      <c r="AE100" s="232"/>
      <c r="AF100" s="219"/>
      <c r="AG100" s="228"/>
      <c r="AH100" s="233"/>
      <c r="AI100" s="233"/>
      <c r="AJ100" s="233" t="s">
        <v>1327</v>
      </c>
      <c r="AK100" s="233"/>
      <c r="AL100" s="234">
        <f t="shared" si="22"/>
        <v>0.64377682578836914</v>
      </c>
      <c r="AM100" s="249"/>
      <c r="AN100" s="250" t="e">
        <f>IF(SUMPRODUCT((A$14:A100=A100)*(B$14:B100=B100)*(D$14:D97=D97))&gt;1,0,1)</f>
        <v>#N/A</v>
      </c>
      <c r="AO100" s="56" t="str">
        <f t="shared" si="15"/>
        <v>Contratos de prestación de servicios</v>
      </c>
      <c r="AP100" s="56" t="str">
        <f t="shared" si="16"/>
        <v>Selección abreviada</v>
      </c>
      <c r="AQ100" s="56" t="str">
        <f>IF(ISBLANK(G100),1,IFERROR(VLOOKUP(G100,Tipo!$C$12:$C$27,1,FALSE),"NO"))</f>
        <v xml:space="preserve">Selección abreviada por menor cuantía </v>
      </c>
      <c r="AR100" s="56" t="str">
        <f t="shared" si="17"/>
        <v>Funcionamiento</v>
      </c>
      <c r="AS100" s="56" t="str">
        <f>IF(ISBLANK(K100),1,IFERROR(VLOOKUP(K100,Eje_Pilar_Prop!C107:C208,1,FALSE),"NO"))</f>
        <v>NO</v>
      </c>
      <c r="AT100" s="56" t="str">
        <f t="shared" si="13"/>
        <v>NO</v>
      </c>
      <c r="AU100" s="56">
        <f t="shared" si="18"/>
        <v>1</v>
      </c>
      <c r="AV100" s="56" t="str">
        <f t="shared" si="14"/>
        <v>NO</v>
      </c>
    </row>
    <row r="101" spans="1:48" s="251" customFormat="1" ht="45" customHeight="1">
      <c r="A101" s="233">
        <v>83</v>
      </c>
      <c r="B101" s="218">
        <v>2020</v>
      </c>
      <c r="C101" s="130" t="s">
        <v>352</v>
      </c>
      <c r="D101" s="136" t="s">
        <v>1069</v>
      </c>
      <c r="E101" s="132" t="s">
        <v>138</v>
      </c>
      <c r="F101" s="131" t="s">
        <v>34</v>
      </c>
      <c r="G101" s="206" t="s">
        <v>153</v>
      </c>
      <c r="H101" s="225" t="s">
        <v>699</v>
      </c>
      <c r="I101" s="226" t="s">
        <v>135</v>
      </c>
      <c r="J101" s="227" t="s">
        <v>362</v>
      </c>
      <c r="K101" s="337">
        <v>3</v>
      </c>
      <c r="L101" s="338" t="str">
        <f>IF(ISERROR(VLOOKUP(K101,[1]Eje_Pilar_Prop!$C$2:$E$104,2,FALSE))," ",VLOOKUP(K101,[1]Eje_Pilar_Prop!$C$2:$E$104,2,FALSE))</f>
        <v>Igualdad y autonomía para una Bogotá incluyente</v>
      </c>
      <c r="M101" s="338" t="str">
        <f>IF(ISERROR(VLOOKUP(K101,[1]Eje_Pilar_Prop!$C$2:$E$104,3,FALSE))," ",VLOOKUP(K101,[1]Eje_Pilar_Prop!$C$2:$E$104,3,FALSE))</f>
        <v>Pilar 1 Igualdad de Calidad de Vida</v>
      </c>
      <c r="N101" s="336">
        <v>1444</v>
      </c>
      <c r="O101" s="137" t="s">
        <v>1232</v>
      </c>
      <c r="P101" s="225" t="s">
        <v>869</v>
      </c>
      <c r="Q101" s="228">
        <v>3421144656</v>
      </c>
      <c r="R101" s="235">
        <v>684228931</v>
      </c>
      <c r="S101" s="230"/>
      <c r="T101" s="231"/>
      <c r="U101" s="228"/>
      <c r="V101" s="209">
        <f t="shared" si="21"/>
        <v>3421144656</v>
      </c>
      <c r="W101" s="210">
        <v>2189532581</v>
      </c>
      <c r="X101" s="140">
        <v>43957</v>
      </c>
      <c r="Y101" s="134">
        <v>43966</v>
      </c>
      <c r="Z101" s="145">
        <v>44113</v>
      </c>
      <c r="AA101" s="130">
        <v>120</v>
      </c>
      <c r="AB101" s="130">
        <f>5+20</f>
        <v>25</v>
      </c>
      <c r="AC101" s="130">
        <v>2</v>
      </c>
      <c r="AD101" s="212"/>
      <c r="AE101" s="232"/>
      <c r="AF101" s="219"/>
      <c r="AG101" s="228"/>
      <c r="AH101" s="233"/>
      <c r="AI101" s="233"/>
      <c r="AJ101" s="233" t="s">
        <v>1327</v>
      </c>
      <c r="AK101" s="233"/>
      <c r="AL101" s="234">
        <f t="shared" si="22"/>
        <v>0.64000000033906779</v>
      </c>
      <c r="AM101" s="249"/>
      <c r="AN101" s="250" t="e">
        <f>IF(SUMPRODUCT((A$14:A101=A101)*(B$14:B101=B101)*(D$14:D98=D98))&gt;1,0,1)</f>
        <v>#N/A</v>
      </c>
      <c r="AO101" s="56" t="str">
        <f t="shared" si="15"/>
        <v>Contratos de prestación de servicios</v>
      </c>
      <c r="AP101" s="56" t="str">
        <f t="shared" si="16"/>
        <v>Contratación directa</v>
      </c>
      <c r="AQ101" s="56" t="str">
        <f>IF(ISBLANK(G101),1,IFERROR(VLOOKUP(G101,Tipo!$C$12:$C$27,1,FALSE),"NO"))</f>
        <v>Urgencia manifiesta</v>
      </c>
      <c r="AR101" s="56" t="str">
        <f t="shared" si="17"/>
        <v>Inversión</v>
      </c>
      <c r="AS101" s="56" t="str">
        <f>IF(ISBLANK(K101),1,IFERROR(VLOOKUP(K101,Eje_Pilar_Prop!C108:C209,1,FALSE),"NO"))</f>
        <v>NO</v>
      </c>
      <c r="AT101" s="56" t="str">
        <f t="shared" si="13"/>
        <v>NO</v>
      </c>
      <c r="AU101" s="56">
        <f t="shared" si="18"/>
        <v>1</v>
      </c>
      <c r="AV101" s="56" t="str">
        <f t="shared" si="14"/>
        <v>Bogotá Mejor para Todos</v>
      </c>
    </row>
    <row r="102" spans="1:48" s="251" customFormat="1" ht="45" customHeight="1">
      <c r="A102" s="233">
        <v>84</v>
      </c>
      <c r="B102" s="218">
        <v>2020</v>
      </c>
      <c r="C102" s="130" t="s">
        <v>353</v>
      </c>
      <c r="D102" s="131" t="s">
        <v>1070</v>
      </c>
      <c r="E102" s="132" t="s">
        <v>138</v>
      </c>
      <c r="F102" s="131" t="s">
        <v>34</v>
      </c>
      <c r="G102" s="206" t="s">
        <v>161</v>
      </c>
      <c r="H102" s="225" t="s">
        <v>459</v>
      </c>
      <c r="I102" s="226" t="s">
        <v>135</v>
      </c>
      <c r="J102" s="227" t="s">
        <v>362</v>
      </c>
      <c r="K102" s="337">
        <v>45</v>
      </c>
      <c r="L102" s="338" t="str">
        <f>IF(ISERROR(VLOOKUP(K102,[1]Eje_Pilar_Prop!$C$2:$E$104,2,FALSE))," ",VLOOKUP(K102,[1]Eje_Pilar_Prop!$C$2:$E$104,2,FALSE))</f>
        <v>Gobernanza e influencia local, regional e internacional</v>
      </c>
      <c r="M102" s="338" t="str">
        <f>IF(ISERROR(VLOOKUP(K102,[1]Eje_Pilar_Prop!$C$2:$E$104,3,FALSE))," ",VLOOKUP(K102,[1]Eje_Pilar_Prop!$C$2:$E$104,3,FALSE))</f>
        <v>Eje Transversal 4 Gobierno Legitimo, Fortalecimiento Local y Eficiencia</v>
      </c>
      <c r="N102" s="336">
        <v>1517</v>
      </c>
      <c r="O102" s="139">
        <v>72289867</v>
      </c>
      <c r="P102" s="225" t="s">
        <v>472</v>
      </c>
      <c r="Q102" s="228">
        <v>71200000</v>
      </c>
      <c r="R102" s="235">
        <v>0</v>
      </c>
      <c r="S102" s="230"/>
      <c r="T102" s="231"/>
      <c r="U102" s="228"/>
      <c r="V102" s="209">
        <f t="shared" si="21"/>
        <v>71200000</v>
      </c>
      <c r="W102" s="210">
        <v>32040000</v>
      </c>
      <c r="X102" s="140">
        <v>43963</v>
      </c>
      <c r="Y102" s="134">
        <v>43964</v>
      </c>
      <c r="Z102" s="134">
        <v>44208</v>
      </c>
      <c r="AA102" s="130">
        <v>240</v>
      </c>
      <c r="AB102" s="130"/>
      <c r="AC102" s="130"/>
      <c r="AD102" s="212"/>
      <c r="AE102" s="232"/>
      <c r="AF102" s="219"/>
      <c r="AG102" s="228"/>
      <c r="AH102" s="233"/>
      <c r="AI102" s="233"/>
      <c r="AJ102" s="233" t="s">
        <v>1327</v>
      </c>
      <c r="AK102" s="233"/>
      <c r="AL102" s="234">
        <f t="shared" si="22"/>
        <v>0.45</v>
      </c>
      <c r="AM102" s="249"/>
      <c r="AN102" s="250" t="e">
        <f>IF(SUMPRODUCT((A$14:A102=A102)*(B$14:B102=B102)*(D$14:D99=D99))&gt;1,0,1)</f>
        <v>#N/A</v>
      </c>
      <c r="AO102" s="56" t="str">
        <f t="shared" si="15"/>
        <v>Contratos de prestación de servicios</v>
      </c>
      <c r="AP102" s="56" t="str">
        <f t="shared" si="16"/>
        <v>Contratación directa</v>
      </c>
      <c r="AQ102" s="56" t="str">
        <f>IF(ISBLANK(G102),1,IFERROR(VLOOKUP(G102,Tipo!$C$12:$C$27,1,FALSE),"NO"))</f>
        <v>Prestación de servicios profesionales y de apoyo a la gestión, o para la ejecución de trabajos artísticos que sólo puedan encomendarse a determinadas personas naturales;</v>
      </c>
      <c r="AR102" s="56" t="str">
        <f t="shared" si="17"/>
        <v>Inversión</v>
      </c>
      <c r="AS102" s="56" t="str">
        <f>IF(ISBLANK(K102),1,IFERROR(VLOOKUP(K102,Eje_Pilar_Prop!C109:C210,1,FALSE),"NO"))</f>
        <v>NO</v>
      </c>
      <c r="AT102" s="56" t="str">
        <f t="shared" si="13"/>
        <v>NO</v>
      </c>
      <c r="AU102" s="56">
        <f t="shared" si="18"/>
        <v>1</v>
      </c>
      <c r="AV102" s="56" t="str">
        <f t="shared" si="14"/>
        <v>Bogotá Mejor para Todos</v>
      </c>
    </row>
    <row r="103" spans="1:48" s="251" customFormat="1" ht="45" customHeight="1">
      <c r="A103" s="233">
        <v>85</v>
      </c>
      <c r="B103" s="218">
        <v>2020</v>
      </c>
      <c r="C103" s="130" t="s">
        <v>353</v>
      </c>
      <c r="D103" s="131" t="s">
        <v>1071</v>
      </c>
      <c r="E103" s="132" t="s">
        <v>138</v>
      </c>
      <c r="F103" s="131" t="s">
        <v>34</v>
      </c>
      <c r="G103" s="206" t="s">
        <v>161</v>
      </c>
      <c r="H103" s="225" t="s">
        <v>460</v>
      </c>
      <c r="I103" s="226" t="s">
        <v>135</v>
      </c>
      <c r="J103" s="227" t="s">
        <v>362</v>
      </c>
      <c r="K103" s="337">
        <v>45</v>
      </c>
      <c r="L103" s="338" t="str">
        <f>IF(ISERROR(VLOOKUP(K103,[1]Eje_Pilar_Prop!$C$2:$E$104,2,FALSE))," ",VLOOKUP(K103,[1]Eje_Pilar_Prop!$C$2:$E$104,2,FALSE))</f>
        <v>Gobernanza e influencia local, regional e internacional</v>
      </c>
      <c r="M103" s="338" t="str">
        <f>IF(ISERROR(VLOOKUP(K103,[1]Eje_Pilar_Prop!$C$2:$E$104,3,FALSE))," ",VLOOKUP(K103,[1]Eje_Pilar_Prop!$C$2:$E$104,3,FALSE))</f>
        <v>Eje Transversal 4 Gobierno Legitimo, Fortalecimiento Local y Eficiencia</v>
      </c>
      <c r="N103" s="336">
        <v>1517</v>
      </c>
      <c r="O103" s="139">
        <v>79570611</v>
      </c>
      <c r="P103" s="225" t="s">
        <v>473</v>
      </c>
      <c r="Q103" s="228">
        <v>71200000</v>
      </c>
      <c r="R103" s="235">
        <v>0</v>
      </c>
      <c r="S103" s="230"/>
      <c r="T103" s="231"/>
      <c r="U103" s="228"/>
      <c r="V103" s="209">
        <f t="shared" si="21"/>
        <v>71200000</v>
      </c>
      <c r="W103" s="210">
        <v>31446666</v>
      </c>
      <c r="X103" s="134">
        <v>43966</v>
      </c>
      <c r="Y103" s="134">
        <v>43966</v>
      </c>
      <c r="Z103" s="213">
        <v>44269</v>
      </c>
      <c r="AA103" s="130">
        <v>240</v>
      </c>
      <c r="AB103" s="130">
        <v>60</v>
      </c>
      <c r="AC103" s="130">
        <v>1</v>
      </c>
      <c r="AD103" s="212"/>
      <c r="AE103" s="232"/>
      <c r="AF103" s="219"/>
      <c r="AG103" s="228"/>
      <c r="AH103" s="233"/>
      <c r="AI103" s="233" t="s">
        <v>1327</v>
      </c>
      <c r="AJ103" s="233"/>
      <c r="AK103" s="233"/>
      <c r="AL103" s="234">
        <f t="shared" si="22"/>
        <v>0.44166665730337079</v>
      </c>
      <c r="AM103" s="249"/>
      <c r="AN103" s="250" t="e">
        <f>IF(SUMPRODUCT((A$14:A103=A103)*(B$14:B103=B103)*(D$14:D100=D100))&gt;1,0,1)</f>
        <v>#N/A</v>
      </c>
      <c r="AO103" s="56" t="str">
        <f t="shared" si="15"/>
        <v>Contratos de prestación de servicios</v>
      </c>
      <c r="AP103" s="56" t="str">
        <f t="shared" si="16"/>
        <v>Contratación directa</v>
      </c>
      <c r="AQ103" s="56" t="str">
        <f>IF(ISBLANK(G103),1,IFERROR(VLOOKUP(G103,Tipo!$C$12:$C$27,1,FALSE),"NO"))</f>
        <v>Prestación de servicios profesionales y de apoyo a la gestión, o para la ejecución de trabajos artísticos que sólo puedan encomendarse a determinadas personas naturales;</v>
      </c>
      <c r="AR103" s="56" t="str">
        <f t="shared" si="17"/>
        <v>Inversión</v>
      </c>
      <c r="AS103" s="56" t="str">
        <f>IF(ISBLANK(K103),1,IFERROR(VLOOKUP(K103,Eje_Pilar_Prop!C110:C211,1,FALSE),"NO"))</f>
        <v>NO</v>
      </c>
      <c r="AT103" s="56" t="str">
        <f t="shared" si="13"/>
        <v>SECOP II</v>
      </c>
      <c r="AU103" s="56">
        <f t="shared" si="18"/>
        <v>1</v>
      </c>
      <c r="AV103" s="56" t="str">
        <f t="shared" si="14"/>
        <v>Bogotá Mejor para Todos</v>
      </c>
    </row>
    <row r="104" spans="1:48" s="251" customFormat="1" ht="45" customHeight="1">
      <c r="A104" s="233">
        <v>85</v>
      </c>
      <c r="B104" s="218">
        <v>2020</v>
      </c>
      <c r="C104" s="130" t="s">
        <v>353</v>
      </c>
      <c r="D104" s="131" t="s">
        <v>1071</v>
      </c>
      <c r="E104" s="132" t="s">
        <v>138</v>
      </c>
      <c r="F104" s="131" t="s">
        <v>34</v>
      </c>
      <c r="G104" s="206" t="s">
        <v>161</v>
      </c>
      <c r="H104" s="225" t="s">
        <v>898</v>
      </c>
      <c r="I104" s="226" t="s">
        <v>135</v>
      </c>
      <c r="J104" s="227" t="s">
        <v>362</v>
      </c>
      <c r="K104" s="337">
        <v>45</v>
      </c>
      <c r="L104" s="338" t="str">
        <f>IF(ISERROR(VLOOKUP(K104,[1]Eje_Pilar_Prop!$C$2:$E$104,2,FALSE))," ",VLOOKUP(K104,[1]Eje_Pilar_Prop!$C$2:$E$104,2,FALSE))</f>
        <v>Gobernanza e influencia local, regional e internacional</v>
      </c>
      <c r="M104" s="338" t="str">
        <f>IF(ISERROR(VLOOKUP(K104,[1]Eje_Pilar_Prop!$C$2:$E$104,3,FALSE))," ",VLOOKUP(K104,[1]Eje_Pilar_Prop!$C$2:$E$104,3,FALSE))</f>
        <v>Eje Transversal 4 Gobierno Legitimo, Fortalecimiento Local y Eficiencia</v>
      </c>
      <c r="N104" s="336">
        <v>1517</v>
      </c>
      <c r="O104" s="139"/>
      <c r="P104" s="225" t="s">
        <v>473</v>
      </c>
      <c r="Q104" s="228">
        <v>17800000</v>
      </c>
      <c r="R104" s="235"/>
      <c r="S104" s="230"/>
      <c r="T104" s="231"/>
      <c r="U104" s="228"/>
      <c r="V104" s="209">
        <f t="shared" si="21"/>
        <v>17800000</v>
      </c>
      <c r="W104" s="210">
        <v>0</v>
      </c>
      <c r="X104" s="134">
        <v>43966</v>
      </c>
      <c r="Y104" s="134">
        <v>43966</v>
      </c>
      <c r="Z104" s="213">
        <v>44269</v>
      </c>
      <c r="AA104" s="130">
        <v>240</v>
      </c>
      <c r="AB104" s="130"/>
      <c r="AC104" s="130"/>
      <c r="AD104" s="212"/>
      <c r="AE104" s="232"/>
      <c r="AF104" s="219"/>
      <c r="AG104" s="228"/>
      <c r="AH104" s="233"/>
      <c r="AI104" s="233" t="s">
        <v>1327</v>
      </c>
      <c r="AJ104" s="233"/>
      <c r="AK104" s="233"/>
      <c r="AL104" s="234">
        <f t="shared" si="22"/>
        <v>0</v>
      </c>
      <c r="AM104" s="249"/>
      <c r="AN104" s="250" t="e">
        <f>IF(SUMPRODUCT((A$14:A104=A104)*(B$14:B104=B104)*(D$14:D101=D101))&gt;1,0,1)</f>
        <v>#N/A</v>
      </c>
      <c r="AO104" s="56" t="str">
        <f t="shared" si="15"/>
        <v>Contratos de prestación de servicios</v>
      </c>
      <c r="AP104" s="56" t="str">
        <f t="shared" si="16"/>
        <v>Contratación directa</v>
      </c>
      <c r="AQ104" s="56" t="str">
        <f>IF(ISBLANK(G104),1,IFERROR(VLOOKUP(G104,Tipo!$C$12:$C$27,1,FALSE),"NO"))</f>
        <v>Prestación de servicios profesionales y de apoyo a la gestión, o para la ejecución de trabajos artísticos que sólo puedan encomendarse a determinadas personas naturales;</v>
      </c>
      <c r="AR104" s="56" t="str">
        <f t="shared" si="17"/>
        <v>Inversión</v>
      </c>
      <c r="AS104" s="56" t="str">
        <f>IF(ISBLANK(K104),1,IFERROR(VLOOKUP(K104,Eje_Pilar_Prop!C112:C213,1,FALSE),"NO"))</f>
        <v>NO</v>
      </c>
      <c r="AT104" s="56" t="str">
        <f t="shared" si="13"/>
        <v>SECOP I</v>
      </c>
      <c r="AU104" s="56">
        <f t="shared" si="18"/>
        <v>1</v>
      </c>
      <c r="AV104" s="56" t="str">
        <f t="shared" si="14"/>
        <v>Bogotá Mejor para Todos</v>
      </c>
    </row>
    <row r="105" spans="1:48" s="251" customFormat="1" ht="45" customHeight="1">
      <c r="A105" s="233">
        <v>86</v>
      </c>
      <c r="B105" s="218">
        <v>2020</v>
      </c>
      <c r="C105" s="130" t="s">
        <v>353</v>
      </c>
      <c r="D105" s="131" t="s">
        <v>1072</v>
      </c>
      <c r="E105" s="132" t="s">
        <v>138</v>
      </c>
      <c r="F105" s="131" t="s">
        <v>34</v>
      </c>
      <c r="G105" s="206" t="s">
        <v>161</v>
      </c>
      <c r="H105" s="225" t="s">
        <v>701</v>
      </c>
      <c r="I105" s="226" t="s">
        <v>135</v>
      </c>
      <c r="J105" s="227" t="s">
        <v>362</v>
      </c>
      <c r="K105" s="337">
        <v>45</v>
      </c>
      <c r="L105" s="338" t="str">
        <f>IF(ISERROR(VLOOKUP(K105,[1]Eje_Pilar_Prop!$C$2:$E$104,2,FALSE))," ",VLOOKUP(K105,[1]Eje_Pilar_Prop!$C$2:$E$104,2,FALSE))</f>
        <v>Gobernanza e influencia local, regional e internacional</v>
      </c>
      <c r="M105" s="338" t="str">
        <f>IF(ISERROR(VLOOKUP(K105,[1]Eje_Pilar_Prop!$C$2:$E$104,3,FALSE))," ",VLOOKUP(K105,[1]Eje_Pilar_Prop!$C$2:$E$104,3,FALSE))</f>
        <v>Eje Transversal 4 Gobierno Legitimo, Fortalecimiento Local y Eficiencia</v>
      </c>
      <c r="N105" s="336">
        <v>1517</v>
      </c>
      <c r="O105" s="139">
        <v>80844806</v>
      </c>
      <c r="P105" s="225" t="s">
        <v>474</v>
      </c>
      <c r="Q105" s="228">
        <v>71200000</v>
      </c>
      <c r="R105" s="235">
        <v>0</v>
      </c>
      <c r="S105" s="230"/>
      <c r="T105" s="231"/>
      <c r="U105" s="228"/>
      <c r="V105" s="209">
        <f t="shared" si="21"/>
        <v>71200000</v>
      </c>
      <c r="W105" s="210">
        <v>32040000</v>
      </c>
      <c r="X105" s="140">
        <v>43963</v>
      </c>
      <c r="Y105" s="134">
        <v>43964</v>
      </c>
      <c r="Z105" s="213">
        <v>44267</v>
      </c>
      <c r="AA105" s="130">
        <v>240</v>
      </c>
      <c r="AB105" s="130">
        <v>60</v>
      </c>
      <c r="AC105" s="130">
        <v>1</v>
      </c>
      <c r="AD105" s="212"/>
      <c r="AE105" s="232"/>
      <c r="AF105" s="219"/>
      <c r="AG105" s="228"/>
      <c r="AH105" s="233"/>
      <c r="AI105" s="233" t="s">
        <v>1327</v>
      </c>
      <c r="AJ105" s="233"/>
      <c r="AK105" s="233"/>
      <c r="AL105" s="234">
        <f t="shared" si="22"/>
        <v>0.45</v>
      </c>
      <c r="AM105" s="249"/>
      <c r="AN105" s="250" t="e">
        <f>IF(SUMPRODUCT((A$14:A105=A105)*(B$14:B105=B105)*(D$14:D102=D102))&gt;1,0,1)</f>
        <v>#N/A</v>
      </c>
      <c r="AO105" s="56" t="str">
        <f t="shared" si="15"/>
        <v>Contratos de prestación de servicios</v>
      </c>
      <c r="AP105" s="56" t="str">
        <f t="shared" si="16"/>
        <v>Contratación directa</v>
      </c>
      <c r="AQ105" s="56" t="str">
        <f>IF(ISBLANK(G105),1,IFERROR(VLOOKUP(G105,Tipo!$C$12:$C$27,1,FALSE),"NO"))</f>
        <v>Prestación de servicios profesionales y de apoyo a la gestión, o para la ejecución de trabajos artísticos que sólo puedan encomendarse a determinadas personas naturales;</v>
      </c>
      <c r="AR105" s="56" t="str">
        <f t="shared" si="17"/>
        <v>Inversión</v>
      </c>
      <c r="AS105" s="56" t="str">
        <f>IF(ISBLANK(K105),1,IFERROR(VLOOKUP(K105,Eje_Pilar_Prop!C114:C215,1,FALSE),"NO"))</f>
        <v>NO</v>
      </c>
      <c r="AT105" s="56" t="str">
        <f t="shared" si="13"/>
        <v>SECOP II</v>
      </c>
      <c r="AU105" s="56">
        <f t="shared" si="18"/>
        <v>1</v>
      </c>
      <c r="AV105" s="56" t="str">
        <f t="shared" si="14"/>
        <v>Bogotá Mejor para Todos</v>
      </c>
    </row>
    <row r="106" spans="1:48" s="251" customFormat="1" ht="45" customHeight="1">
      <c r="A106" s="233">
        <v>86</v>
      </c>
      <c r="B106" s="218">
        <v>2020</v>
      </c>
      <c r="C106" s="130" t="s">
        <v>353</v>
      </c>
      <c r="D106" s="131" t="s">
        <v>1072</v>
      </c>
      <c r="E106" s="132" t="s">
        <v>138</v>
      </c>
      <c r="F106" s="131" t="s">
        <v>34</v>
      </c>
      <c r="G106" s="206" t="s">
        <v>161</v>
      </c>
      <c r="H106" s="225" t="s">
        <v>899</v>
      </c>
      <c r="I106" s="226" t="s">
        <v>135</v>
      </c>
      <c r="J106" s="227" t="s">
        <v>362</v>
      </c>
      <c r="K106" s="337">
        <v>45</v>
      </c>
      <c r="L106" s="338" t="str">
        <f>IF(ISERROR(VLOOKUP(K106,[1]Eje_Pilar_Prop!$C$2:$E$104,2,FALSE))," ",VLOOKUP(K106,[1]Eje_Pilar_Prop!$C$2:$E$104,2,FALSE))</f>
        <v>Gobernanza e influencia local, regional e internacional</v>
      </c>
      <c r="M106" s="338" t="str">
        <f>IF(ISERROR(VLOOKUP(K106,[1]Eje_Pilar_Prop!$C$2:$E$104,3,FALSE))," ",VLOOKUP(K106,[1]Eje_Pilar_Prop!$C$2:$E$104,3,FALSE))</f>
        <v>Eje Transversal 4 Gobierno Legitimo, Fortalecimiento Local y Eficiencia</v>
      </c>
      <c r="N106" s="336">
        <v>1517</v>
      </c>
      <c r="O106" s="139"/>
      <c r="P106" s="225" t="s">
        <v>474</v>
      </c>
      <c r="Q106" s="228">
        <v>17800000</v>
      </c>
      <c r="R106" s="235"/>
      <c r="S106" s="230"/>
      <c r="T106" s="231"/>
      <c r="U106" s="228"/>
      <c r="V106" s="209">
        <f t="shared" si="21"/>
        <v>17800000</v>
      </c>
      <c r="W106" s="210">
        <v>0</v>
      </c>
      <c r="X106" s="140">
        <v>43963</v>
      </c>
      <c r="Y106" s="134">
        <v>43964</v>
      </c>
      <c r="Z106" s="213">
        <v>44267</v>
      </c>
      <c r="AA106" s="130">
        <v>240</v>
      </c>
      <c r="AB106" s="130"/>
      <c r="AC106" s="130"/>
      <c r="AD106" s="212"/>
      <c r="AE106" s="232"/>
      <c r="AF106" s="219"/>
      <c r="AG106" s="228"/>
      <c r="AH106" s="233"/>
      <c r="AI106" s="233" t="s">
        <v>1327</v>
      </c>
      <c r="AJ106" s="233"/>
      <c r="AK106" s="233"/>
      <c r="AL106" s="234">
        <f t="shared" si="22"/>
        <v>0</v>
      </c>
      <c r="AM106" s="249"/>
      <c r="AN106" s="250" t="e">
        <f>IF(SUMPRODUCT((A$14:A106=A106)*(B$14:B106=B106)*(D$14:D103=D103))&gt;1,0,1)</f>
        <v>#N/A</v>
      </c>
      <c r="AO106" s="56" t="str">
        <f t="shared" si="15"/>
        <v>Contratos de prestación de servicios</v>
      </c>
      <c r="AP106" s="56" t="str">
        <f t="shared" si="16"/>
        <v>Contratación directa</v>
      </c>
      <c r="AQ106" s="56" t="str">
        <f>IF(ISBLANK(G106),1,IFERROR(VLOOKUP(G106,Tipo!$C$12:$C$27,1,FALSE),"NO"))</f>
        <v>Prestación de servicios profesionales y de apoyo a la gestión, o para la ejecución de trabajos artísticos que sólo puedan encomendarse a determinadas personas naturales;</v>
      </c>
      <c r="AR106" s="56" t="str">
        <f t="shared" si="17"/>
        <v>Inversión</v>
      </c>
      <c r="AS106" s="56" t="str">
        <f>IF(ISBLANK(K106),1,IFERROR(VLOOKUP(K106,Eje_Pilar_Prop!C116:C217,1,FALSE),"NO"))</f>
        <v>NO</v>
      </c>
      <c r="AT106" s="56" t="str">
        <f t="shared" si="13"/>
        <v>SECOP II</v>
      </c>
      <c r="AU106" s="56">
        <f t="shared" si="18"/>
        <v>1</v>
      </c>
      <c r="AV106" s="56" t="str">
        <f t="shared" si="14"/>
        <v>Bogotá Mejor para Todos</v>
      </c>
    </row>
    <row r="107" spans="1:48" s="251" customFormat="1" ht="45" customHeight="1">
      <c r="A107" s="233">
        <v>87</v>
      </c>
      <c r="B107" s="218">
        <v>2020</v>
      </c>
      <c r="C107" s="130" t="s">
        <v>353</v>
      </c>
      <c r="D107" s="131" t="s">
        <v>1074</v>
      </c>
      <c r="E107" s="132" t="s">
        <v>138</v>
      </c>
      <c r="F107" s="131" t="s">
        <v>34</v>
      </c>
      <c r="G107" s="206" t="s">
        <v>161</v>
      </c>
      <c r="H107" s="225" t="s">
        <v>639</v>
      </c>
      <c r="I107" s="226" t="s">
        <v>135</v>
      </c>
      <c r="J107" s="227" t="s">
        <v>362</v>
      </c>
      <c r="K107" s="337">
        <v>45</v>
      </c>
      <c r="L107" s="338" t="str">
        <f>IF(ISERROR(VLOOKUP(K107,[1]Eje_Pilar_Prop!$C$2:$E$104,2,FALSE))," ",VLOOKUP(K107,[1]Eje_Pilar_Prop!$C$2:$E$104,2,FALSE))</f>
        <v>Gobernanza e influencia local, regional e internacional</v>
      </c>
      <c r="M107" s="338" t="str">
        <f>IF(ISERROR(VLOOKUP(K107,[1]Eje_Pilar_Prop!$C$2:$E$104,3,FALSE))," ",VLOOKUP(K107,[1]Eje_Pilar_Prop!$C$2:$E$104,3,FALSE))</f>
        <v>Eje Transversal 4 Gobierno Legitimo, Fortalecimiento Local y Eficiencia</v>
      </c>
      <c r="N107" s="336">
        <v>1517</v>
      </c>
      <c r="O107" s="139">
        <v>80055503</v>
      </c>
      <c r="P107" s="225" t="s">
        <v>475</v>
      </c>
      <c r="Q107" s="228">
        <v>48000000</v>
      </c>
      <c r="R107" s="235">
        <v>0</v>
      </c>
      <c r="S107" s="230"/>
      <c r="T107" s="231"/>
      <c r="U107" s="228"/>
      <c r="V107" s="209">
        <f t="shared" si="21"/>
        <v>48000000</v>
      </c>
      <c r="W107" s="210">
        <v>21600000</v>
      </c>
      <c r="X107" s="140">
        <v>43963</v>
      </c>
      <c r="Y107" s="134">
        <v>43964</v>
      </c>
      <c r="Z107" s="134">
        <v>44208</v>
      </c>
      <c r="AA107" s="130">
        <v>240</v>
      </c>
      <c r="AB107" s="130"/>
      <c r="AC107" s="130"/>
      <c r="AD107" s="212"/>
      <c r="AE107" s="232"/>
      <c r="AF107" s="219"/>
      <c r="AG107" s="228"/>
      <c r="AH107" s="233"/>
      <c r="AI107" s="233"/>
      <c r="AJ107" s="233" t="s">
        <v>1327</v>
      </c>
      <c r="AK107" s="233"/>
      <c r="AL107" s="234">
        <f t="shared" si="22"/>
        <v>0.45</v>
      </c>
      <c r="AM107" s="249"/>
      <c r="AN107" s="250" t="e">
        <f>IF(SUMPRODUCT((A$14:A107=A107)*(B$14:B107=B107)*(D$14:D104=D104))&gt;1,0,1)</f>
        <v>#N/A</v>
      </c>
      <c r="AO107" s="56" t="str">
        <f t="shared" si="15"/>
        <v>Contratos de prestación de servicios</v>
      </c>
      <c r="AP107" s="56" t="str">
        <f t="shared" si="16"/>
        <v>Contratación directa</v>
      </c>
      <c r="AQ107" s="56" t="str">
        <f>IF(ISBLANK(G107),1,IFERROR(VLOOKUP(G107,Tipo!$C$12:$C$27,1,FALSE),"NO"))</f>
        <v>Prestación de servicios profesionales y de apoyo a la gestión, o para la ejecución de trabajos artísticos que sólo puedan encomendarse a determinadas personas naturales;</v>
      </c>
      <c r="AR107" s="56" t="str">
        <f t="shared" si="17"/>
        <v>Inversión</v>
      </c>
      <c r="AS107" s="56" t="str">
        <f>IF(ISBLANK(K107),1,IFERROR(VLOOKUP(K107,Eje_Pilar_Prop!C117:C218,1,FALSE),"NO"))</f>
        <v>NO</v>
      </c>
      <c r="AT107" s="56" t="str">
        <f t="shared" si="13"/>
        <v>SECOP II</v>
      </c>
      <c r="AU107" s="56">
        <f t="shared" si="18"/>
        <v>1</v>
      </c>
      <c r="AV107" s="56" t="str">
        <f t="shared" si="14"/>
        <v>Bogotá Mejor para Todos</v>
      </c>
    </row>
    <row r="108" spans="1:48" s="251" customFormat="1" ht="45" customHeight="1">
      <c r="A108" s="233">
        <v>88</v>
      </c>
      <c r="B108" s="218">
        <v>2020</v>
      </c>
      <c r="C108" s="130" t="s">
        <v>353</v>
      </c>
      <c r="D108" s="131" t="s">
        <v>1073</v>
      </c>
      <c r="E108" s="132" t="s">
        <v>138</v>
      </c>
      <c r="F108" s="131" t="s">
        <v>34</v>
      </c>
      <c r="G108" s="206" t="s">
        <v>161</v>
      </c>
      <c r="H108" s="225" t="s">
        <v>632</v>
      </c>
      <c r="I108" s="226" t="s">
        <v>135</v>
      </c>
      <c r="J108" s="227" t="s">
        <v>362</v>
      </c>
      <c r="K108" s="337">
        <v>45</v>
      </c>
      <c r="L108" s="338" t="str">
        <f>IF(ISERROR(VLOOKUP(K108,[1]Eje_Pilar_Prop!$C$2:$E$104,2,FALSE))," ",VLOOKUP(K108,[1]Eje_Pilar_Prop!$C$2:$E$104,2,FALSE))</f>
        <v>Gobernanza e influencia local, regional e internacional</v>
      </c>
      <c r="M108" s="338" t="str">
        <f>IF(ISERROR(VLOOKUP(K108,[1]Eje_Pilar_Prop!$C$2:$E$104,3,FALSE))," ",VLOOKUP(K108,[1]Eje_Pilar_Prop!$C$2:$E$104,3,FALSE))</f>
        <v>Eje Transversal 4 Gobierno Legitimo, Fortalecimiento Local y Eficiencia</v>
      </c>
      <c r="N108" s="336">
        <v>1517</v>
      </c>
      <c r="O108" s="139">
        <v>77140114</v>
      </c>
      <c r="P108" s="225" t="s">
        <v>476</v>
      </c>
      <c r="Q108" s="228">
        <v>19200000</v>
      </c>
      <c r="R108" s="235">
        <v>0</v>
      </c>
      <c r="S108" s="230"/>
      <c r="T108" s="231"/>
      <c r="U108" s="228"/>
      <c r="V108" s="209">
        <f t="shared" si="21"/>
        <v>19200000</v>
      </c>
      <c r="W108" s="210">
        <v>8640000</v>
      </c>
      <c r="X108" s="140">
        <v>43963</v>
      </c>
      <c r="Y108" s="134">
        <v>43964</v>
      </c>
      <c r="Z108" s="213">
        <v>44235</v>
      </c>
      <c r="AA108" s="130">
        <v>240</v>
      </c>
      <c r="AB108" s="130">
        <v>27</v>
      </c>
      <c r="AC108" s="130">
        <v>1</v>
      </c>
      <c r="AD108" s="212"/>
      <c r="AE108" s="232"/>
      <c r="AF108" s="219"/>
      <c r="AG108" s="228"/>
      <c r="AH108" s="233"/>
      <c r="AI108" s="233" t="s">
        <v>1327</v>
      </c>
      <c r="AJ108" s="233"/>
      <c r="AK108" s="233"/>
      <c r="AL108" s="234">
        <f t="shared" si="22"/>
        <v>0.45</v>
      </c>
      <c r="AM108" s="249"/>
      <c r="AN108" s="250" t="e">
        <f>IF(SUMPRODUCT((A$14:A108=A108)*(B$14:B108=B108)*(D$14:D105=D105))&gt;1,0,1)</f>
        <v>#N/A</v>
      </c>
      <c r="AO108" s="56" t="str">
        <f t="shared" si="15"/>
        <v>Contratos de prestación de servicios</v>
      </c>
      <c r="AP108" s="56" t="str">
        <f t="shared" si="16"/>
        <v>Contratación directa</v>
      </c>
      <c r="AQ108" s="56" t="str">
        <f>IF(ISBLANK(G108),1,IFERROR(VLOOKUP(G108,Tipo!$C$12:$C$27,1,FALSE),"NO"))</f>
        <v>Prestación de servicios profesionales y de apoyo a la gestión, o para la ejecución de trabajos artísticos que sólo puedan encomendarse a determinadas personas naturales;</v>
      </c>
      <c r="AR108" s="56" t="str">
        <f t="shared" si="17"/>
        <v>Inversión</v>
      </c>
      <c r="AS108" s="56" t="str">
        <f>IF(ISBLANK(K108),1,IFERROR(VLOOKUP(K108,Eje_Pilar_Prop!C119:C220,1,FALSE),"NO"))</f>
        <v>NO</v>
      </c>
      <c r="AT108" s="56" t="str">
        <f t="shared" si="13"/>
        <v>SECOP II</v>
      </c>
      <c r="AU108" s="56">
        <f t="shared" si="18"/>
        <v>1</v>
      </c>
      <c r="AV108" s="56" t="str">
        <f t="shared" si="14"/>
        <v>Bogotá Mejor para Todos</v>
      </c>
    </row>
    <row r="109" spans="1:48" s="251" customFormat="1" ht="45" customHeight="1">
      <c r="A109" s="233">
        <v>88</v>
      </c>
      <c r="B109" s="218">
        <v>2020</v>
      </c>
      <c r="C109" s="130" t="s">
        <v>353</v>
      </c>
      <c r="D109" s="131" t="s">
        <v>1073</v>
      </c>
      <c r="E109" s="132" t="s">
        <v>138</v>
      </c>
      <c r="F109" s="131" t="s">
        <v>34</v>
      </c>
      <c r="G109" s="206" t="s">
        <v>161</v>
      </c>
      <c r="H109" s="225" t="s">
        <v>900</v>
      </c>
      <c r="I109" s="226" t="s">
        <v>135</v>
      </c>
      <c r="J109" s="227" t="s">
        <v>362</v>
      </c>
      <c r="K109" s="337">
        <v>45</v>
      </c>
      <c r="L109" s="338" t="str">
        <f>IF(ISERROR(VLOOKUP(K109,[1]Eje_Pilar_Prop!$C$2:$E$104,2,FALSE))," ",VLOOKUP(K109,[1]Eje_Pilar_Prop!$C$2:$E$104,2,FALSE))</f>
        <v>Gobernanza e influencia local, regional e internacional</v>
      </c>
      <c r="M109" s="338" t="str">
        <f>IF(ISERROR(VLOOKUP(K109,[1]Eje_Pilar_Prop!$C$2:$E$104,3,FALSE))," ",VLOOKUP(K109,[1]Eje_Pilar_Prop!$C$2:$E$104,3,FALSE))</f>
        <v>Eje Transversal 4 Gobierno Legitimo, Fortalecimiento Local y Eficiencia</v>
      </c>
      <c r="N109" s="336">
        <v>1517</v>
      </c>
      <c r="O109" s="139"/>
      <c r="P109" s="225" t="s">
        <v>476</v>
      </c>
      <c r="Q109" s="228">
        <v>2160000</v>
      </c>
      <c r="R109" s="235"/>
      <c r="S109" s="230"/>
      <c r="T109" s="231"/>
      <c r="U109" s="228"/>
      <c r="V109" s="209">
        <f t="shared" si="21"/>
        <v>2160000</v>
      </c>
      <c r="W109" s="210">
        <v>0</v>
      </c>
      <c r="X109" s="140">
        <v>43963</v>
      </c>
      <c r="Y109" s="134">
        <v>43964</v>
      </c>
      <c r="Z109" s="213">
        <v>44235</v>
      </c>
      <c r="AA109" s="130">
        <v>240</v>
      </c>
      <c r="AB109" s="130"/>
      <c r="AC109" s="130"/>
      <c r="AD109" s="212"/>
      <c r="AE109" s="232"/>
      <c r="AF109" s="219"/>
      <c r="AG109" s="228"/>
      <c r="AH109" s="233"/>
      <c r="AI109" s="233" t="s">
        <v>1327</v>
      </c>
      <c r="AJ109" s="233"/>
      <c r="AK109" s="233"/>
      <c r="AL109" s="234">
        <f t="shared" si="22"/>
        <v>0</v>
      </c>
      <c r="AM109" s="249"/>
      <c r="AN109" s="250" t="e">
        <f>IF(SUMPRODUCT((A$14:A109=A109)*(B$14:B109=B109)*(D$14:D106=D106))&gt;1,0,1)</f>
        <v>#N/A</v>
      </c>
      <c r="AO109" s="56" t="str">
        <f t="shared" si="15"/>
        <v>Contratos de prestación de servicios</v>
      </c>
      <c r="AP109" s="56" t="str">
        <f t="shared" si="16"/>
        <v>Contratación directa</v>
      </c>
      <c r="AQ109" s="56" t="str">
        <f>IF(ISBLANK(G109),1,IFERROR(VLOOKUP(G109,Tipo!$C$12:$C$27,1,FALSE),"NO"))</f>
        <v>Prestación de servicios profesionales y de apoyo a la gestión, o para la ejecución de trabajos artísticos que sólo puedan encomendarse a determinadas personas naturales;</v>
      </c>
      <c r="AR109" s="56" t="str">
        <f t="shared" si="17"/>
        <v>Inversión</v>
      </c>
      <c r="AS109" s="56" t="str">
        <f>IF(ISBLANK(K109),1,IFERROR(VLOOKUP(K109,Eje_Pilar_Prop!C120:C221,1,FALSE),"NO"))</f>
        <v>NO</v>
      </c>
      <c r="AT109" s="56" t="str">
        <f t="shared" si="13"/>
        <v>SECOP II</v>
      </c>
      <c r="AU109" s="56">
        <f t="shared" si="18"/>
        <v>1</v>
      </c>
      <c r="AV109" s="56" t="str">
        <f t="shared" si="14"/>
        <v>Bogotá Mejor para Todos</v>
      </c>
    </row>
    <row r="110" spans="1:48" s="251" customFormat="1" ht="45" customHeight="1">
      <c r="A110" s="233">
        <v>89</v>
      </c>
      <c r="B110" s="218">
        <v>2020</v>
      </c>
      <c r="C110" s="130" t="s">
        <v>353</v>
      </c>
      <c r="D110" s="131" t="s">
        <v>1075</v>
      </c>
      <c r="E110" s="132" t="s">
        <v>138</v>
      </c>
      <c r="F110" s="131" t="s">
        <v>34</v>
      </c>
      <c r="G110" s="206" t="s">
        <v>161</v>
      </c>
      <c r="H110" s="225" t="s">
        <v>703</v>
      </c>
      <c r="I110" s="226" t="s">
        <v>135</v>
      </c>
      <c r="J110" s="227" t="s">
        <v>362</v>
      </c>
      <c r="K110" s="337">
        <v>45</v>
      </c>
      <c r="L110" s="338" t="str">
        <f>IF(ISERROR(VLOOKUP(K110,[1]Eje_Pilar_Prop!$C$2:$E$104,2,FALSE))," ",VLOOKUP(K110,[1]Eje_Pilar_Prop!$C$2:$E$104,2,FALSE))</f>
        <v>Gobernanza e influencia local, regional e internacional</v>
      </c>
      <c r="M110" s="338" t="str">
        <f>IF(ISERROR(VLOOKUP(K110,[1]Eje_Pilar_Prop!$C$2:$E$104,3,FALSE))," ",VLOOKUP(K110,[1]Eje_Pilar_Prop!$C$2:$E$104,3,FALSE))</f>
        <v>Eje Transversal 4 Gobierno Legitimo, Fortalecimiento Local y Eficiencia</v>
      </c>
      <c r="N110" s="336">
        <v>1517</v>
      </c>
      <c r="O110" s="139">
        <v>19461252</v>
      </c>
      <c r="P110" s="225" t="s">
        <v>477</v>
      </c>
      <c r="Q110" s="228">
        <v>60000000</v>
      </c>
      <c r="R110" s="235">
        <v>0</v>
      </c>
      <c r="S110" s="230"/>
      <c r="T110" s="231"/>
      <c r="U110" s="228"/>
      <c r="V110" s="209">
        <f t="shared" si="21"/>
        <v>60000000</v>
      </c>
      <c r="W110" s="210">
        <v>27000000</v>
      </c>
      <c r="X110" s="140">
        <v>43963</v>
      </c>
      <c r="Y110" s="134">
        <v>43964</v>
      </c>
      <c r="Z110" s="213">
        <v>44239</v>
      </c>
      <c r="AA110" s="130">
        <v>240</v>
      </c>
      <c r="AB110" s="130">
        <v>30</v>
      </c>
      <c r="AC110" s="130">
        <v>1</v>
      </c>
      <c r="AD110" s="212"/>
      <c r="AE110" s="232"/>
      <c r="AF110" s="219"/>
      <c r="AG110" s="228"/>
      <c r="AH110" s="233"/>
      <c r="AI110" s="233" t="s">
        <v>1327</v>
      </c>
      <c r="AJ110" s="233"/>
      <c r="AK110" s="233"/>
      <c r="AL110" s="234">
        <f t="shared" si="22"/>
        <v>0.45</v>
      </c>
      <c r="AM110" s="249"/>
      <c r="AN110" s="250" t="e">
        <f>IF(SUMPRODUCT((A$14:A110=A110)*(B$14:B110=B110)*(D$14:D107=D107))&gt;1,0,1)</f>
        <v>#N/A</v>
      </c>
      <c r="AO110" s="56" t="str">
        <f t="shared" si="15"/>
        <v>Contratos de prestación de servicios</v>
      </c>
      <c r="AP110" s="56" t="str">
        <f t="shared" si="16"/>
        <v>Contratación directa</v>
      </c>
      <c r="AQ110" s="56" t="str">
        <f>IF(ISBLANK(G110),1,IFERROR(VLOOKUP(G110,Tipo!$C$12:$C$27,1,FALSE),"NO"))</f>
        <v>Prestación de servicios profesionales y de apoyo a la gestión, o para la ejecución de trabajos artísticos que sólo puedan encomendarse a determinadas personas naturales;</v>
      </c>
      <c r="AR110" s="56" t="str">
        <f t="shared" si="17"/>
        <v>Inversión</v>
      </c>
      <c r="AS110" s="56" t="str">
        <f>IF(ISBLANK(K110),1,IFERROR(VLOOKUP(K110,Eje_Pilar_Prop!C122:C223,1,FALSE),"NO"))</f>
        <v>NO</v>
      </c>
      <c r="AT110" s="56" t="str">
        <f t="shared" si="13"/>
        <v>SECOP II</v>
      </c>
      <c r="AU110" s="56">
        <f t="shared" si="18"/>
        <v>1</v>
      </c>
      <c r="AV110" s="56" t="str">
        <f t="shared" si="14"/>
        <v>Bogotá Mejor para Todos</v>
      </c>
    </row>
    <row r="111" spans="1:48" s="251" customFormat="1" ht="45" customHeight="1">
      <c r="A111" s="233">
        <v>89</v>
      </c>
      <c r="B111" s="218">
        <v>2020</v>
      </c>
      <c r="C111" s="130" t="s">
        <v>353</v>
      </c>
      <c r="D111" s="131" t="s">
        <v>1075</v>
      </c>
      <c r="E111" s="132" t="s">
        <v>138</v>
      </c>
      <c r="F111" s="131" t="s">
        <v>34</v>
      </c>
      <c r="G111" s="206" t="s">
        <v>161</v>
      </c>
      <c r="H111" s="225" t="s">
        <v>901</v>
      </c>
      <c r="I111" s="226" t="s">
        <v>135</v>
      </c>
      <c r="J111" s="227" t="s">
        <v>362</v>
      </c>
      <c r="K111" s="337">
        <v>45</v>
      </c>
      <c r="L111" s="338" t="str">
        <f>IF(ISERROR(VLOOKUP(K111,[1]Eje_Pilar_Prop!$C$2:$E$104,2,FALSE))," ",VLOOKUP(K111,[1]Eje_Pilar_Prop!$C$2:$E$104,2,FALSE))</f>
        <v>Gobernanza e influencia local, regional e internacional</v>
      </c>
      <c r="M111" s="338" t="str">
        <f>IF(ISERROR(VLOOKUP(K111,[1]Eje_Pilar_Prop!$C$2:$E$104,3,FALSE))," ",VLOOKUP(K111,[1]Eje_Pilar_Prop!$C$2:$E$104,3,FALSE))</f>
        <v>Eje Transversal 4 Gobierno Legitimo, Fortalecimiento Local y Eficiencia</v>
      </c>
      <c r="N111" s="336">
        <v>1517</v>
      </c>
      <c r="O111" s="139"/>
      <c r="P111" s="225" t="s">
        <v>477</v>
      </c>
      <c r="Q111" s="228">
        <v>7500000</v>
      </c>
      <c r="R111" s="235"/>
      <c r="S111" s="230"/>
      <c r="T111" s="231"/>
      <c r="U111" s="228"/>
      <c r="V111" s="209">
        <f t="shared" si="21"/>
        <v>7500000</v>
      </c>
      <c r="W111" s="210">
        <v>0</v>
      </c>
      <c r="X111" s="140">
        <v>43963</v>
      </c>
      <c r="Y111" s="134">
        <v>43964</v>
      </c>
      <c r="Z111" s="213">
        <v>44239</v>
      </c>
      <c r="AA111" s="130">
        <v>240</v>
      </c>
      <c r="AB111" s="130"/>
      <c r="AC111" s="130"/>
      <c r="AD111" s="212"/>
      <c r="AE111" s="232"/>
      <c r="AF111" s="219"/>
      <c r="AG111" s="228"/>
      <c r="AH111" s="233"/>
      <c r="AI111" s="233" t="s">
        <v>1327</v>
      </c>
      <c r="AJ111" s="233"/>
      <c r="AK111" s="233"/>
      <c r="AL111" s="234">
        <f t="shared" si="22"/>
        <v>0</v>
      </c>
      <c r="AM111" s="249"/>
      <c r="AN111" s="250" t="e">
        <f>IF(SUMPRODUCT((A$14:A111=A111)*(B$14:B111=B111)*(D$14:D108=D108))&gt;1,0,1)</f>
        <v>#N/A</v>
      </c>
      <c r="AO111" s="56" t="str">
        <f t="shared" si="15"/>
        <v>Contratos de prestación de servicios</v>
      </c>
      <c r="AP111" s="56" t="str">
        <f t="shared" si="16"/>
        <v>Contratación directa</v>
      </c>
      <c r="AQ111" s="56" t="str">
        <f>IF(ISBLANK(G111),1,IFERROR(VLOOKUP(G111,Tipo!$C$12:$C$27,1,FALSE),"NO"))</f>
        <v>Prestación de servicios profesionales y de apoyo a la gestión, o para la ejecución de trabajos artísticos que sólo puedan encomendarse a determinadas personas naturales;</v>
      </c>
      <c r="AR111" s="56" t="str">
        <f t="shared" si="17"/>
        <v>Inversión</v>
      </c>
      <c r="AS111" s="56" t="str">
        <f>IF(ISBLANK(K111),1,IFERROR(VLOOKUP(K111,Eje_Pilar_Prop!C124:C225,1,FALSE),"NO"))</f>
        <v>NO</v>
      </c>
      <c r="AT111" s="56" t="str">
        <f t="shared" si="13"/>
        <v>SECOP II</v>
      </c>
      <c r="AU111" s="56">
        <f t="shared" si="18"/>
        <v>1</v>
      </c>
      <c r="AV111" s="56" t="str">
        <f t="shared" ref="AV111:AV167" si="23">IF(ISBLANK(J111),1,IFERROR(VLOOKUP(J111,pdd,1,FALSE),"NO"))</f>
        <v>Bogotá Mejor para Todos</v>
      </c>
    </row>
    <row r="112" spans="1:48" s="251" customFormat="1" ht="45" customHeight="1">
      <c r="A112" s="233">
        <v>91</v>
      </c>
      <c r="B112" s="218">
        <v>2020</v>
      </c>
      <c r="C112" s="130" t="s">
        <v>353</v>
      </c>
      <c r="D112" s="131" t="s">
        <v>1076</v>
      </c>
      <c r="E112" s="132" t="s">
        <v>138</v>
      </c>
      <c r="F112" s="131" t="s">
        <v>34</v>
      </c>
      <c r="G112" s="206" t="s">
        <v>161</v>
      </c>
      <c r="H112" s="225" t="s">
        <v>705</v>
      </c>
      <c r="I112" s="226" t="s">
        <v>135</v>
      </c>
      <c r="J112" s="227" t="s">
        <v>362</v>
      </c>
      <c r="K112" s="337">
        <v>45</v>
      </c>
      <c r="L112" s="338" t="str">
        <f>IF(ISERROR(VLOOKUP(K112,[1]Eje_Pilar_Prop!$C$2:$E$104,2,FALSE))," ",VLOOKUP(K112,[1]Eje_Pilar_Prop!$C$2:$E$104,2,FALSE))</f>
        <v>Gobernanza e influencia local, regional e internacional</v>
      </c>
      <c r="M112" s="338" t="str">
        <f>IF(ISERROR(VLOOKUP(K112,[1]Eje_Pilar_Prop!$C$2:$E$104,3,FALSE))," ",VLOOKUP(K112,[1]Eje_Pilar_Prop!$C$2:$E$104,3,FALSE))</f>
        <v>Eje Transversal 4 Gobierno Legitimo, Fortalecimiento Local y Eficiencia</v>
      </c>
      <c r="N112" s="336">
        <v>1517</v>
      </c>
      <c r="O112" s="139">
        <v>79810980</v>
      </c>
      <c r="P112" s="225" t="s">
        <v>478</v>
      </c>
      <c r="Q112" s="228">
        <v>19200000</v>
      </c>
      <c r="R112" s="235">
        <v>0</v>
      </c>
      <c r="S112" s="230"/>
      <c r="T112" s="231"/>
      <c r="U112" s="228"/>
      <c r="V112" s="209">
        <f t="shared" si="21"/>
        <v>19200000</v>
      </c>
      <c r="W112" s="210">
        <v>8480000</v>
      </c>
      <c r="X112" s="140">
        <v>43964</v>
      </c>
      <c r="Y112" s="134">
        <v>43966</v>
      </c>
      <c r="Z112" s="134">
        <v>44210</v>
      </c>
      <c r="AA112" s="130">
        <v>240</v>
      </c>
      <c r="AB112" s="130"/>
      <c r="AC112" s="130"/>
      <c r="AD112" s="212"/>
      <c r="AE112" s="232"/>
      <c r="AF112" s="219"/>
      <c r="AG112" s="228"/>
      <c r="AH112" s="233"/>
      <c r="AI112" s="233"/>
      <c r="AJ112" s="233" t="s">
        <v>1327</v>
      </c>
      <c r="AK112" s="233"/>
      <c r="AL112" s="234">
        <f t="shared" si="22"/>
        <v>0.44166666666666665</v>
      </c>
      <c r="AM112" s="249"/>
      <c r="AN112" s="250" t="e">
        <f>IF(SUMPRODUCT((A$14:A112=A112)*(B$14:B112=B112)*(D$14:D109=D109))&gt;1,0,1)</f>
        <v>#N/A</v>
      </c>
      <c r="AO112" s="56" t="str">
        <f t="shared" si="15"/>
        <v>Contratos de prestación de servicios</v>
      </c>
      <c r="AP112" s="56" t="str">
        <f t="shared" si="16"/>
        <v>Contratación directa</v>
      </c>
      <c r="AQ112" s="56" t="str">
        <f>IF(ISBLANK(G112),1,IFERROR(VLOOKUP(G112,Tipo!$C$12:$C$27,1,FALSE),"NO"))</f>
        <v>Prestación de servicios profesionales y de apoyo a la gestión, o para la ejecución de trabajos artísticos que sólo puedan encomendarse a determinadas personas naturales;</v>
      </c>
      <c r="AR112" s="56" t="str">
        <f t="shared" si="17"/>
        <v>Inversión</v>
      </c>
      <c r="AS112" s="56" t="str">
        <f>IF(ISBLANK(K112),1,IFERROR(VLOOKUP(K112,Eje_Pilar_Prop!C126:C227,1,FALSE),"NO"))</f>
        <v>NO</v>
      </c>
      <c r="AT112" s="56" t="str">
        <f t="shared" si="13"/>
        <v>SECOP II</v>
      </c>
      <c r="AU112" s="56">
        <f t="shared" si="18"/>
        <v>1</v>
      </c>
      <c r="AV112" s="56" t="str">
        <f t="shared" si="23"/>
        <v>Bogotá Mejor para Todos</v>
      </c>
    </row>
    <row r="113" spans="1:48" s="251" customFormat="1" ht="45" customHeight="1">
      <c r="A113" s="233">
        <v>92</v>
      </c>
      <c r="B113" s="218">
        <v>2020</v>
      </c>
      <c r="C113" s="130" t="s">
        <v>353</v>
      </c>
      <c r="D113" s="131" t="s">
        <v>1077</v>
      </c>
      <c r="E113" s="132" t="s">
        <v>138</v>
      </c>
      <c r="F113" s="131" t="s">
        <v>34</v>
      </c>
      <c r="G113" s="206" t="s">
        <v>161</v>
      </c>
      <c r="H113" s="225" t="s">
        <v>706</v>
      </c>
      <c r="I113" s="226" t="s">
        <v>135</v>
      </c>
      <c r="J113" s="227" t="s">
        <v>362</v>
      </c>
      <c r="K113" s="337">
        <v>45</v>
      </c>
      <c r="L113" s="338" t="str">
        <f>IF(ISERROR(VLOOKUP(K113,[1]Eje_Pilar_Prop!$C$2:$E$104,2,FALSE))," ",VLOOKUP(K113,[1]Eje_Pilar_Prop!$C$2:$E$104,2,FALSE))</f>
        <v>Gobernanza e influencia local, regional e internacional</v>
      </c>
      <c r="M113" s="338" t="str">
        <f>IF(ISERROR(VLOOKUP(K113,[1]Eje_Pilar_Prop!$C$2:$E$104,3,FALSE))," ",VLOOKUP(K113,[1]Eje_Pilar_Prop!$C$2:$E$104,3,FALSE))</f>
        <v>Eje Transversal 4 Gobierno Legitimo, Fortalecimiento Local y Eficiencia</v>
      </c>
      <c r="N113" s="336">
        <v>1517</v>
      </c>
      <c r="O113" s="137">
        <v>7152073</v>
      </c>
      <c r="P113" s="225" t="s">
        <v>479</v>
      </c>
      <c r="Q113" s="228">
        <v>44000000</v>
      </c>
      <c r="R113" s="235">
        <v>0</v>
      </c>
      <c r="S113" s="230"/>
      <c r="T113" s="231"/>
      <c r="U113" s="228"/>
      <c r="V113" s="209">
        <f t="shared" si="21"/>
        <v>44000000</v>
      </c>
      <c r="W113" s="210">
        <v>18150000</v>
      </c>
      <c r="X113" s="134">
        <v>43966</v>
      </c>
      <c r="Y113" s="134">
        <v>43973</v>
      </c>
      <c r="Z113" s="213">
        <v>44248</v>
      </c>
      <c r="AA113" s="130">
        <v>240</v>
      </c>
      <c r="AB113" s="130">
        <v>30</v>
      </c>
      <c r="AC113" s="130">
        <v>1</v>
      </c>
      <c r="AD113" s="212"/>
      <c r="AE113" s="232"/>
      <c r="AF113" s="219"/>
      <c r="AG113" s="228"/>
      <c r="AH113" s="233"/>
      <c r="AI113" s="233" t="s">
        <v>1327</v>
      </c>
      <c r="AJ113" s="233"/>
      <c r="AK113" s="233"/>
      <c r="AL113" s="234">
        <f t="shared" si="22"/>
        <v>0.41249999999999998</v>
      </c>
      <c r="AM113" s="249"/>
      <c r="AN113" s="250" t="e">
        <f>IF(SUMPRODUCT((A$14:A113=A113)*(B$14:B113=B113)*(D$14:D110=D110))&gt;1,0,1)</f>
        <v>#N/A</v>
      </c>
      <c r="AO113" s="56" t="str">
        <f t="shared" si="15"/>
        <v>Contratos de prestación de servicios</v>
      </c>
      <c r="AP113" s="56" t="str">
        <f t="shared" si="16"/>
        <v>Contratación directa</v>
      </c>
      <c r="AQ113" s="56" t="str">
        <f>IF(ISBLANK(G113),1,IFERROR(VLOOKUP(G113,Tipo!$C$12:$C$27,1,FALSE),"NO"))</f>
        <v>Prestación de servicios profesionales y de apoyo a la gestión, o para la ejecución de trabajos artísticos que sólo puedan encomendarse a determinadas personas naturales;</v>
      </c>
      <c r="AR113" s="56" t="str">
        <f t="shared" si="17"/>
        <v>Inversión</v>
      </c>
      <c r="AS113" s="56" t="str">
        <f>IF(ISBLANK(K113),1,IFERROR(VLOOKUP(K113,Eje_Pilar_Prop!C127:C228,1,FALSE),"NO"))</f>
        <v>NO</v>
      </c>
      <c r="AT113" s="56" t="str">
        <f t="shared" si="13"/>
        <v>SECOP II</v>
      </c>
      <c r="AU113" s="56">
        <f t="shared" si="18"/>
        <v>1</v>
      </c>
      <c r="AV113" s="56" t="str">
        <f t="shared" si="23"/>
        <v>Bogotá Mejor para Todos</v>
      </c>
    </row>
    <row r="114" spans="1:48" s="251" customFormat="1" ht="45" customHeight="1">
      <c r="A114" s="233">
        <v>92</v>
      </c>
      <c r="B114" s="218">
        <v>2020</v>
      </c>
      <c r="C114" s="130" t="s">
        <v>353</v>
      </c>
      <c r="D114" s="131" t="s">
        <v>1077</v>
      </c>
      <c r="E114" s="132" t="s">
        <v>138</v>
      </c>
      <c r="F114" s="131" t="s">
        <v>34</v>
      </c>
      <c r="G114" s="206" t="s">
        <v>161</v>
      </c>
      <c r="H114" s="225" t="s">
        <v>902</v>
      </c>
      <c r="I114" s="226" t="s">
        <v>135</v>
      </c>
      <c r="J114" s="227" t="s">
        <v>362</v>
      </c>
      <c r="K114" s="337">
        <v>45</v>
      </c>
      <c r="L114" s="338" t="str">
        <f>IF(ISERROR(VLOOKUP(K114,[1]Eje_Pilar_Prop!$C$2:$E$104,2,FALSE))," ",VLOOKUP(K114,[1]Eje_Pilar_Prop!$C$2:$E$104,2,FALSE))</f>
        <v>Gobernanza e influencia local, regional e internacional</v>
      </c>
      <c r="M114" s="338" t="str">
        <f>IF(ISERROR(VLOOKUP(K114,[1]Eje_Pilar_Prop!$C$2:$E$104,3,FALSE))," ",VLOOKUP(K114,[1]Eje_Pilar_Prop!$C$2:$E$104,3,FALSE))</f>
        <v>Eje Transversal 4 Gobierno Legitimo, Fortalecimiento Local y Eficiencia</v>
      </c>
      <c r="N114" s="336">
        <v>1517</v>
      </c>
      <c r="O114" s="137">
        <v>79618457</v>
      </c>
      <c r="P114" s="225" t="s">
        <v>479</v>
      </c>
      <c r="Q114" s="228">
        <v>5500000</v>
      </c>
      <c r="R114" s="235"/>
      <c r="S114" s="230"/>
      <c r="T114" s="231"/>
      <c r="U114" s="228"/>
      <c r="V114" s="209">
        <f t="shared" si="21"/>
        <v>5500000</v>
      </c>
      <c r="W114" s="210">
        <v>0</v>
      </c>
      <c r="X114" s="134">
        <v>43966</v>
      </c>
      <c r="Y114" s="134">
        <v>43973</v>
      </c>
      <c r="Z114" s="213">
        <v>44248</v>
      </c>
      <c r="AA114" s="130">
        <v>240</v>
      </c>
      <c r="AB114" s="130">
        <v>30</v>
      </c>
      <c r="AC114" s="130">
        <v>1</v>
      </c>
      <c r="AD114" s="212"/>
      <c r="AE114" s="232"/>
      <c r="AF114" s="219"/>
      <c r="AG114" s="228"/>
      <c r="AH114" s="233"/>
      <c r="AI114" s="233" t="s">
        <v>1327</v>
      </c>
      <c r="AJ114" s="233"/>
      <c r="AK114" s="233"/>
      <c r="AL114" s="234">
        <f t="shared" si="22"/>
        <v>0</v>
      </c>
      <c r="AM114" s="249"/>
      <c r="AN114" s="250" t="e">
        <f>IF(SUMPRODUCT((A$14:A114=A114)*(B$14:B114=B114)*(D$14:D111=D111))&gt;1,0,1)</f>
        <v>#N/A</v>
      </c>
      <c r="AO114" s="56" t="str">
        <f>IF(ISBLANK(E115),1,IFERROR(VLOOKUP(E115,tipo,1,FALSE),"NO"))</f>
        <v>Contratos de prestación de servicios</v>
      </c>
      <c r="AP114" s="56" t="str">
        <f>IF(ISBLANK(F115),1,IFERROR(VLOOKUP(F115,modal,1,FALSE),"NO"))</f>
        <v>Contratación directa</v>
      </c>
      <c r="AQ114" s="56" t="str">
        <f>IF(ISBLANK(G115),1,IFERROR(VLOOKUP(G115,Tipo!$C$12:$C$27,1,FALSE),"NO"))</f>
        <v>Prestación de servicios profesionales y de apoyo a la gestión, o para la ejecución de trabajos artísticos que sólo puedan encomendarse a determinadas personas naturales;</v>
      </c>
      <c r="AR114" s="56" t="str">
        <f t="shared" si="17"/>
        <v>Inversión</v>
      </c>
      <c r="AS114" s="56" t="str">
        <f>IF(ISBLANK(K114),1,IFERROR(VLOOKUP(K114,Eje_Pilar_Prop!C128:C229,1,FALSE),"NO"))</f>
        <v>NO</v>
      </c>
      <c r="AT114" s="56" t="str">
        <f t="shared" si="13"/>
        <v>SECOP II</v>
      </c>
      <c r="AU114" s="56">
        <f>IF(OR(YEAR(X116)=2020,ISBLANK(X116)),1,"NO")</f>
        <v>1</v>
      </c>
      <c r="AV114" s="56" t="str">
        <f t="shared" si="23"/>
        <v>Bogotá Mejor para Todos</v>
      </c>
    </row>
    <row r="115" spans="1:48" s="251" customFormat="1" ht="45" customHeight="1">
      <c r="A115" s="233">
        <v>93</v>
      </c>
      <c r="B115" s="218">
        <v>2020</v>
      </c>
      <c r="C115" s="130" t="s">
        <v>353</v>
      </c>
      <c r="D115" s="131" t="s">
        <v>1078</v>
      </c>
      <c r="E115" s="132" t="s">
        <v>138</v>
      </c>
      <c r="F115" s="131" t="s">
        <v>34</v>
      </c>
      <c r="G115" s="206" t="s">
        <v>161</v>
      </c>
      <c r="H115" s="225" t="s">
        <v>631</v>
      </c>
      <c r="I115" s="226" t="s">
        <v>135</v>
      </c>
      <c r="J115" s="227" t="s">
        <v>362</v>
      </c>
      <c r="K115" s="337">
        <v>45</v>
      </c>
      <c r="L115" s="338" t="str">
        <f>IF(ISERROR(VLOOKUP(K115,[1]Eje_Pilar_Prop!$C$2:$E$104,2,FALSE))," ",VLOOKUP(K115,[1]Eje_Pilar_Prop!$C$2:$E$104,2,FALSE))</f>
        <v>Gobernanza e influencia local, regional e internacional</v>
      </c>
      <c r="M115" s="338" t="str">
        <f>IF(ISERROR(VLOOKUP(K115,[1]Eje_Pilar_Prop!$C$2:$E$104,3,FALSE))," ",VLOOKUP(K115,[1]Eje_Pilar_Prop!$C$2:$E$104,3,FALSE))</f>
        <v>Eje Transversal 4 Gobierno Legitimo, Fortalecimiento Local y Eficiencia</v>
      </c>
      <c r="N115" s="336">
        <v>1517</v>
      </c>
      <c r="O115" s="137"/>
      <c r="P115" s="225" t="s">
        <v>480</v>
      </c>
      <c r="Q115" s="228">
        <v>19200000</v>
      </c>
      <c r="R115" s="235">
        <v>0</v>
      </c>
      <c r="S115" s="230"/>
      <c r="T115" s="231"/>
      <c r="U115" s="228"/>
      <c r="V115" s="209">
        <f t="shared" si="21"/>
        <v>19200000</v>
      </c>
      <c r="W115" s="210">
        <v>8160000</v>
      </c>
      <c r="X115" s="140">
        <v>43969</v>
      </c>
      <c r="Y115" s="134">
        <v>43970</v>
      </c>
      <c r="Z115" s="213">
        <v>44245</v>
      </c>
      <c r="AA115" s="130">
        <v>240</v>
      </c>
      <c r="AB115" s="130">
        <v>30</v>
      </c>
      <c r="AC115" s="130">
        <v>1</v>
      </c>
      <c r="AD115" s="212"/>
      <c r="AE115" s="232"/>
      <c r="AF115" s="219"/>
      <c r="AG115" s="228"/>
      <c r="AH115" s="233"/>
      <c r="AI115" s="233" t="s">
        <v>1327</v>
      </c>
      <c r="AJ115" s="233"/>
      <c r="AK115" s="233"/>
      <c r="AL115" s="234">
        <f t="shared" si="22"/>
        <v>0.42499999999999999</v>
      </c>
      <c r="AM115" s="249"/>
      <c r="AN115" s="250" t="e">
        <f>IF(SUMPRODUCT((A$14:A115=A115)*(B$14:B115=B115)*(D$14:D112=D112))&gt;1,0,1)</f>
        <v>#N/A</v>
      </c>
      <c r="AO115" s="56" t="str">
        <f>IF(ISBLANK(#REF!),1,IFERROR(VLOOKUP(#REF!,tipo,1,FALSE),"NO"))</f>
        <v>NO</v>
      </c>
      <c r="AP115" s="56" t="str">
        <f>IF(ISBLANK(#REF!),1,IFERROR(VLOOKUP(#REF!,modal,1,FALSE),"NO"))</f>
        <v>NO</v>
      </c>
      <c r="AQ115" s="56" t="str">
        <f>IF(ISBLANK(#REF!),1,IFERROR(VLOOKUP(#REF!,Tipo!$C$12:$C$27,1,FALSE),"NO"))</f>
        <v>NO</v>
      </c>
      <c r="AR115" s="56" t="str">
        <f t="shared" si="17"/>
        <v>Inversión</v>
      </c>
      <c r="AS115" s="56" t="str">
        <f>IF(ISBLANK(K115),1,IFERROR(VLOOKUP(K115,Eje_Pilar_Prop!C129:C230,1,FALSE),"NO"))</f>
        <v>NO</v>
      </c>
      <c r="AT115" s="56" t="str">
        <f t="shared" si="13"/>
        <v>SECOP II</v>
      </c>
      <c r="AU115" s="56" t="e">
        <f>IF(OR(YEAR(#REF!)=2020,ISBLANK(#REF!)),1,"NO")</f>
        <v>#REF!</v>
      </c>
      <c r="AV115" s="56" t="str">
        <f t="shared" si="23"/>
        <v>Bogotá Mejor para Todos</v>
      </c>
    </row>
    <row r="116" spans="1:48" s="251" customFormat="1" ht="45" customHeight="1">
      <c r="A116" s="233">
        <v>93</v>
      </c>
      <c r="B116" s="218">
        <v>2020</v>
      </c>
      <c r="C116" s="130" t="s">
        <v>353</v>
      </c>
      <c r="D116" s="131" t="s">
        <v>1078</v>
      </c>
      <c r="E116" s="208" t="s">
        <v>138</v>
      </c>
      <c r="F116" s="132" t="s">
        <v>34</v>
      </c>
      <c r="G116" s="208" t="s">
        <v>161</v>
      </c>
      <c r="H116" s="225" t="s">
        <v>903</v>
      </c>
      <c r="I116" s="226" t="s">
        <v>135</v>
      </c>
      <c r="J116" s="227" t="s">
        <v>362</v>
      </c>
      <c r="K116" s="337">
        <v>45</v>
      </c>
      <c r="L116" s="338" t="str">
        <f>IF(ISERROR(VLOOKUP(K116,[1]Eje_Pilar_Prop!$C$2:$E$104,2,FALSE))," ",VLOOKUP(K116,[1]Eje_Pilar_Prop!$C$2:$E$104,2,FALSE))</f>
        <v>Gobernanza e influencia local, regional e internacional</v>
      </c>
      <c r="M116" s="338" t="str">
        <f>IF(ISERROR(VLOOKUP(K116,[1]Eje_Pilar_Prop!$C$2:$E$104,3,FALSE))," ",VLOOKUP(K116,[1]Eje_Pilar_Prop!$C$2:$E$104,3,FALSE))</f>
        <v>Eje Transversal 4 Gobierno Legitimo, Fortalecimiento Local y Eficiencia</v>
      </c>
      <c r="N116" s="336">
        <v>1517</v>
      </c>
      <c r="O116" s="137"/>
      <c r="P116" s="225" t="s">
        <v>480</v>
      </c>
      <c r="Q116" s="228">
        <v>2400000</v>
      </c>
      <c r="R116" s="235"/>
      <c r="S116" s="230"/>
      <c r="T116" s="231"/>
      <c r="U116" s="228"/>
      <c r="V116" s="209">
        <f t="shared" si="21"/>
        <v>2400000</v>
      </c>
      <c r="W116" s="210">
        <v>0</v>
      </c>
      <c r="X116" s="140">
        <v>43969</v>
      </c>
      <c r="Y116" s="134">
        <v>43970</v>
      </c>
      <c r="Z116" s="213">
        <v>44245</v>
      </c>
      <c r="AA116" s="130">
        <v>240</v>
      </c>
      <c r="AB116" s="130">
        <v>30</v>
      </c>
      <c r="AC116" s="130">
        <v>1</v>
      </c>
      <c r="AD116" s="212"/>
      <c r="AE116" s="232"/>
      <c r="AF116" s="219"/>
      <c r="AG116" s="228"/>
      <c r="AH116" s="233"/>
      <c r="AI116" s="233" t="s">
        <v>1327</v>
      </c>
      <c r="AJ116" s="233"/>
      <c r="AK116" s="233"/>
      <c r="AL116" s="234">
        <f t="shared" si="22"/>
        <v>0</v>
      </c>
      <c r="AM116" s="249"/>
      <c r="AN116" s="250" t="e">
        <f>IF(SUMPRODUCT((A$14:A116=A116)*(B$14:B116=B116)*(D$14:D113=D113))&gt;1,0,1)</f>
        <v>#N/A</v>
      </c>
      <c r="AO116" s="56" t="str">
        <f t="shared" si="15"/>
        <v>Contratos de prestación de servicios</v>
      </c>
      <c r="AP116" s="56" t="str">
        <f t="shared" si="16"/>
        <v>Contratación directa</v>
      </c>
      <c r="AQ116" s="56" t="str">
        <f>IF(ISBLANK(G116),1,IFERROR(VLOOKUP(G116,Tipo!$C$12:$C$27,1,FALSE),"NO"))</f>
        <v>Prestación de servicios profesionales y de apoyo a la gestión, o para la ejecución de trabajos artísticos que sólo puedan encomendarse a determinadas personas naturales;</v>
      </c>
      <c r="AR116" s="56" t="str">
        <f t="shared" si="17"/>
        <v>Inversión</v>
      </c>
      <c r="AS116" s="56" t="str">
        <f>IF(ISBLANK(K116),1,IFERROR(VLOOKUP(K116,Eje_Pilar_Prop!C130:C231,1,FALSE),"NO"))</f>
        <v>NO</v>
      </c>
      <c r="AT116" s="56" t="str">
        <f t="shared" si="13"/>
        <v>SECOP II</v>
      </c>
      <c r="AU116" s="56" t="e">
        <f>IF(OR(YEAR(#REF!)=2020,ISBLANK(#REF!)),1,"NO")</f>
        <v>#REF!</v>
      </c>
      <c r="AV116" s="56" t="str">
        <f t="shared" si="23"/>
        <v>Bogotá Mejor para Todos</v>
      </c>
    </row>
    <row r="117" spans="1:48" s="251" customFormat="1" ht="45" customHeight="1">
      <c r="A117" s="233">
        <v>94</v>
      </c>
      <c r="B117" s="218">
        <v>2020</v>
      </c>
      <c r="C117" s="130" t="s">
        <v>353</v>
      </c>
      <c r="D117" s="131" t="s">
        <v>1079</v>
      </c>
      <c r="E117" s="132" t="s">
        <v>138</v>
      </c>
      <c r="F117" s="131" t="s">
        <v>34</v>
      </c>
      <c r="G117" s="206" t="s">
        <v>161</v>
      </c>
      <c r="H117" s="225" t="s">
        <v>708</v>
      </c>
      <c r="I117" s="226" t="s">
        <v>135</v>
      </c>
      <c r="J117" s="227" t="s">
        <v>362</v>
      </c>
      <c r="K117" s="337">
        <v>18</v>
      </c>
      <c r="L117" s="338" t="str">
        <f>IF(ISERROR(VLOOKUP(K117,[1]Eje_Pilar_Prop!$C$2:$E$104,2,FALSE))," ",VLOOKUP(K117,[1]Eje_Pilar_Prop!$C$2:$E$104,2,FALSE))</f>
        <v>Mejor movilidad para todos</v>
      </c>
      <c r="M117" s="338" t="str">
        <f>IF(ISERROR(VLOOKUP(K117,[1]Eje_Pilar_Prop!$C$2:$E$104,3,FALSE))," ",VLOOKUP(K117,[1]Eje_Pilar_Prop!$C$2:$E$104,3,FALSE))</f>
        <v>Pilar 2 Democracía Urbana</v>
      </c>
      <c r="N117" s="336">
        <v>1513</v>
      </c>
      <c r="O117" s="137">
        <v>80024383</v>
      </c>
      <c r="P117" s="225" t="s">
        <v>481</v>
      </c>
      <c r="Q117" s="228">
        <v>52000000</v>
      </c>
      <c r="R117" s="235">
        <v>0</v>
      </c>
      <c r="S117" s="230"/>
      <c r="T117" s="231"/>
      <c r="U117" s="228"/>
      <c r="V117" s="209">
        <f t="shared" si="21"/>
        <v>52000000</v>
      </c>
      <c r="W117" s="210">
        <v>9100000</v>
      </c>
      <c r="X117" s="140">
        <v>43969</v>
      </c>
      <c r="Y117" s="134">
        <v>43970</v>
      </c>
      <c r="Z117" s="134">
        <v>44214</v>
      </c>
      <c r="AA117" s="130">
        <v>240</v>
      </c>
      <c r="AB117" s="130"/>
      <c r="AC117" s="130"/>
      <c r="AD117" s="212"/>
      <c r="AE117" s="232"/>
      <c r="AF117" s="219"/>
      <c r="AG117" s="228"/>
      <c r="AH117" s="233"/>
      <c r="AI117" s="233"/>
      <c r="AJ117" s="233" t="s">
        <v>1327</v>
      </c>
      <c r="AK117" s="233"/>
      <c r="AL117" s="234">
        <f t="shared" si="22"/>
        <v>0.17499999999999999</v>
      </c>
      <c r="AM117" s="249"/>
      <c r="AN117" s="250" t="e">
        <f>IF(SUMPRODUCT((A$14:A117=A117)*(B$14:B117=B117)*(D$14:D115=D115))&gt;1,0,1)</f>
        <v>#N/A</v>
      </c>
      <c r="AO117" s="56" t="str">
        <f t="shared" si="15"/>
        <v>Contratos de prestación de servicios</v>
      </c>
      <c r="AP117" s="56" t="str">
        <f t="shared" si="16"/>
        <v>Contratación directa</v>
      </c>
      <c r="AQ117" s="56" t="str">
        <f>IF(ISBLANK(G117),1,IFERROR(VLOOKUP(G117,Tipo!$C$12:$C$27,1,FALSE),"NO"))</f>
        <v>Prestación de servicios profesionales y de apoyo a la gestión, o para la ejecución de trabajos artísticos que sólo puedan encomendarse a determinadas personas naturales;</v>
      </c>
      <c r="AR117" s="56" t="str">
        <f t="shared" si="17"/>
        <v>Inversión</v>
      </c>
      <c r="AS117" s="56" t="str">
        <f>IF(ISBLANK(K117),1,IFERROR(VLOOKUP(K117,Eje_Pilar_Prop!C131:C232,1,FALSE),"NO"))</f>
        <v>NO</v>
      </c>
      <c r="AT117" s="56" t="str">
        <f>IF(ISBLANK(C115),1,IFERROR(VLOOKUP(C115,SECOP,1,FALSE),"NO"))</f>
        <v>SECOP II</v>
      </c>
      <c r="AU117" s="56">
        <f t="shared" si="18"/>
        <v>1</v>
      </c>
      <c r="AV117" s="56" t="str">
        <f t="shared" si="23"/>
        <v>Bogotá Mejor para Todos</v>
      </c>
    </row>
    <row r="118" spans="1:48" s="251" customFormat="1" ht="45" customHeight="1">
      <c r="A118" s="233">
        <v>95</v>
      </c>
      <c r="B118" s="218">
        <v>2020</v>
      </c>
      <c r="C118" s="130" t="s">
        <v>353</v>
      </c>
      <c r="D118" s="131" t="s">
        <v>1080</v>
      </c>
      <c r="E118" s="132" t="s">
        <v>138</v>
      </c>
      <c r="F118" s="131" t="s">
        <v>34</v>
      </c>
      <c r="G118" s="206" t="s">
        <v>161</v>
      </c>
      <c r="H118" s="225" t="s">
        <v>709</v>
      </c>
      <c r="I118" s="226" t="s">
        <v>135</v>
      </c>
      <c r="J118" s="227" t="s">
        <v>362</v>
      </c>
      <c r="K118" s="337">
        <v>45</v>
      </c>
      <c r="L118" s="338" t="str">
        <f>IF(ISERROR(VLOOKUP(K118,[1]Eje_Pilar_Prop!$C$2:$E$104,2,FALSE))," ",VLOOKUP(K118,[1]Eje_Pilar_Prop!$C$2:$E$104,2,FALSE))</f>
        <v>Gobernanza e influencia local, regional e internacional</v>
      </c>
      <c r="M118" s="338" t="str">
        <f>IF(ISERROR(VLOOKUP(K118,[1]Eje_Pilar_Prop!$C$2:$E$104,3,FALSE))," ",VLOOKUP(K118,[1]Eje_Pilar_Prop!$C$2:$E$104,3,FALSE))</f>
        <v>Eje Transversal 4 Gobierno Legitimo, Fortalecimiento Local y Eficiencia</v>
      </c>
      <c r="N118" s="336">
        <v>1517</v>
      </c>
      <c r="O118" s="137" t="s">
        <v>1233</v>
      </c>
      <c r="P118" s="225" t="s">
        <v>482</v>
      </c>
      <c r="Q118" s="228">
        <v>19200000</v>
      </c>
      <c r="R118" s="235">
        <v>0</v>
      </c>
      <c r="S118" s="230"/>
      <c r="T118" s="231"/>
      <c r="U118" s="228"/>
      <c r="V118" s="209">
        <f t="shared" si="21"/>
        <v>19200000</v>
      </c>
      <c r="W118" s="210">
        <v>8160000</v>
      </c>
      <c r="X118" s="140">
        <v>43970</v>
      </c>
      <c r="Y118" s="134">
        <v>43970</v>
      </c>
      <c r="Z118" s="134">
        <v>44214</v>
      </c>
      <c r="AA118" s="130">
        <v>240</v>
      </c>
      <c r="AB118" s="130"/>
      <c r="AC118" s="130"/>
      <c r="AD118" s="212"/>
      <c r="AE118" s="232"/>
      <c r="AF118" s="219"/>
      <c r="AG118" s="228"/>
      <c r="AH118" s="233"/>
      <c r="AI118" s="233"/>
      <c r="AJ118" s="233" t="s">
        <v>1327</v>
      </c>
      <c r="AK118" s="233"/>
      <c r="AL118" s="234">
        <f t="shared" si="22"/>
        <v>0.42499999999999999</v>
      </c>
      <c r="AM118" s="249"/>
      <c r="AN118" s="250" t="e">
        <f>IF(SUMPRODUCT((A$14:A118=A118)*(B$14:B118=B118)*(D$14:D115=#REF!))&gt;1,0,1)</f>
        <v>#REF!</v>
      </c>
      <c r="AO118" s="56" t="str">
        <f t="shared" si="15"/>
        <v>Contratos de prestación de servicios</v>
      </c>
      <c r="AP118" s="56" t="str">
        <f t="shared" si="16"/>
        <v>Contratación directa</v>
      </c>
      <c r="AQ118" s="56" t="str">
        <f>IF(ISBLANK(G118),1,IFERROR(VLOOKUP(G118,Tipo!$C$12:$C$27,1,FALSE),"NO"))</f>
        <v>Prestación de servicios profesionales y de apoyo a la gestión, o para la ejecución de trabajos artísticos que sólo puedan encomendarse a determinadas personas naturales;</v>
      </c>
      <c r="AR118" s="56" t="str">
        <f t="shared" si="17"/>
        <v>Inversión</v>
      </c>
      <c r="AS118" s="56" t="str">
        <f>IF(ISBLANK(K118),1,IFERROR(VLOOKUP(K118,Eje_Pilar_Prop!C132:C233,1,FALSE),"NO"))</f>
        <v>NO</v>
      </c>
      <c r="AT118" s="56" t="str">
        <f>IF(ISBLANK(#REF!),1,IFERROR(VLOOKUP(#REF!,SECOP,1,FALSE),"NO"))</f>
        <v>NO</v>
      </c>
      <c r="AU118" s="56">
        <f t="shared" si="18"/>
        <v>1</v>
      </c>
      <c r="AV118" s="56" t="str">
        <f t="shared" si="23"/>
        <v>Bogotá Mejor para Todos</v>
      </c>
    </row>
    <row r="119" spans="1:48" s="251" customFormat="1" ht="45" customHeight="1">
      <c r="A119" s="233">
        <v>96</v>
      </c>
      <c r="B119" s="218">
        <v>2020</v>
      </c>
      <c r="C119" s="130" t="s">
        <v>353</v>
      </c>
      <c r="D119" s="130" t="s">
        <v>1081</v>
      </c>
      <c r="E119" s="132" t="s">
        <v>138</v>
      </c>
      <c r="F119" s="131" t="s">
        <v>34</v>
      </c>
      <c r="G119" s="206" t="s">
        <v>161</v>
      </c>
      <c r="H119" s="225" t="s">
        <v>710</v>
      </c>
      <c r="I119" s="226" t="s">
        <v>135</v>
      </c>
      <c r="J119" s="227" t="s">
        <v>362</v>
      </c>
      <c r="K119" s="337">
        <v>45</v>
      </c>
      <c r="L119" s="338" t="str">
        <f>IF(ISERROR(VLOOKUP(K119,[1]Eje_Pilar_Prop!$C$2:$E$104,2,FALSE))," ",VLOOKUP(K119,[1]Eje_Pilar_Prop!$C$2:$E$104,2,FALSE))</f>
        <v>Gobernanza e influencia local, regional e internacional</v>
      </c>
      <c r="M119" s="338" t="str">
        <f>IF(ISERROR(VLOOKUP(K119,[1]Eje_Pilar_Prop!$C$2:$E$104,3,FALSE))," ",VLOOKUP(K119,[1]Eje_Pilar_Prop!$C$2:$E$104,3,FALSE))</f>
        <v>Eje Transversal 4 Gobierno Legitimo, Fortalecimiento Local y Eficiencia</v>
      </c>
      <c r="N119" s="336">
        <v>1517</v>
      </c>
      <c r="O119" s="137">
        <v>1024492629</v>
      </c>
      <c r="P119" s="225" t="s">
        <v>483</v>
      </c>
      <c r="Q119" s="228">
        <v>52000000</v>
      </c>
      <c r="R119" s="235">
        <v>0</v>
      </c>
      <c r="S119" s="230"/>
      <c r="T119" s="231"/>
      <c r="U119" s="228"/>
      <c r="V119" s="209">
        <f t="shared" si="21"/>
        <v>52000000</v>
      </c>
      <c r="W119" s="210">
        <v>20150000</v>
      </c>
      <c r="X119" s="140">
        <v>43978</v>
      </c>
      <c r="Y119" s="134">
        <v>43979</v>
      </c>
      <c r="Z119" s="163">
        <v>44254</v>
      </c>
      <c r="AA119" s="130">
        <v>240</v>
      </c>
      <c r="AB119" s="130">
        <v>30</v>
      </c>
      <c r="AC119" s="130">
        <v>1</v>
      </c>
      <c r="AD119" s="212"/>
      <c r="AE119" s="232"/>
      <c r="AF119" s="219"/>
      <c r="AG119" s="228"/>
      <c r="AH119" s="233"/>
      <c r="AI119" s="233" t="s">
        <v>1327</v>
      </c>
      <c r="AJ119" s="233"/>
      <c r="AK119" s="233"/>
      <c r="AL119" s="234">
        <f t="shared" si="22"/>
        <v>0.38750000000000001</v>
      </c>
      <c r="AM119" s="249"/>
      <c r="AN119" s="250" t="e">
        <f>IF(SUMPRODUCT((A$14:A119=A119)*(B$14:B119=B119)*(D$14:D116=D116))&gt;1,0,1)</f>
        <v>#N/A</v>
      </c>
      <c r="AO119" s="56" t="str">
        <f t="shared" ref="AO119:AO177" si="24">IF(ISBLANK(E119),1,IFERROR(VLOOKUP(E119,tipo,1,FALSE),"NO"))</f>
        <v>Contratos de prestación de servicios</v>
      </c>
      <c r="AP119" s="56" t="str">
        <f t="shared" ref="AP119:AP177" si="25">IF(ISBLANK(F119),1,IFERROR(VLOOKUP(F119,modal,1,FALSE),"NO"))</f>
        <v>Contratación directa</v>
      </c>
      <c r="AQ119" s="56" t="str">
        <f>IF(ISBLANK(G119),1,IFERROR(VLOOKUP(G119,Tipo!$C$12:$C$27,1,FALSE),"NO"))</f>
        <v>Prestación de servicios profesionales y de apoyo a la gestión, o para la ejecución de trabajos artísticos que sólo puedan encomendarse a determinadas personas naturales;</v>
      </c>
      <c r="AR119" s="56" t="str">
        <f t="shared" ref="AR119:AR177" si="26">IF(ISBLANK(I119),1,IFERROR(VLOOKUP(I119,afectacion,1,FALSE),"NO"))</f>
        <v>Inversión</v>
      </c>
      <c r="AS119" s="56" t="str">
        <f>IF(ISBLANK(K119),1,IFERROR(VLOOKUP(K119,Eje_Pilar_Prop!C134:C235,1,FALSE),"NO"))</f>
        <v>NO</v>
      </c>
      <c r="AT119" s="56" t="str">
        <f t="shared" ref="AT119:AT181" si="27">IF(ISBLANK(C116),1,IFERROR(VLOOKUP(C116,SECOP,1,FALSE),"NO"))</f>
        <v>SECOP II</v>
      </c>
      <c r="AU119" s="56">
        <f t="shared" si="18"/>
        <v>1</v>
      </c>
      <c r="AV119" s="56" t="str">
        <f t="shared" si="23"/>
        <v>Bogotá Mejor para Todos</v>
      </c>
    </row>
    <row r="120" spans="1:48" s="251" customFormat="1" ht="45" customHeight="1">
      <c r="A120" s="233">
        <v>96</v>
      </c>
      <c r="B120" s="218">
        <v>2020</v>
      </c>
      <c r="C120" s="130" t="s">
        <v>353</v>
      </c>
      <c r="D120" s="130" t="s">
        <v>1081</v>
      </c>
      <c r="E120" s="132" t="s">
        <v>138</v>
      </c>
      <c r="F120" s="131" t="s">
        <v>34</v>
      </c>
      <c r="G120" s="206" t="s">
        <v>161</v>
      </c>
      <c r="H120" s="225" t="s">
        <v>904</v>
      </c>
      <c r="I120" s="226" t="s">
        <v>135</v>
      </c>
      <c r="J120" s="227" t="s">
        <v>362</v>
      </c>
      <c r="K120" s="337">
        <v>45</v>
      </c>
      <c r="L120" s="338" t="str">
        <f>IF(ISERROR(VLOOKUP(K120,[1]Eje_Pilar_Prop!$C$2:$E$104,2,FALSE))," ",VLOOKUP(K120,[1]Eje_Pilar_Prop!$C$2:$E$104,2,FALSE))</f>
        <v>Gobernanza e influencia local, regional e internacional</v>
      </c>
      <c r="M120" s="338" t="str">
        <f>IF(ISERROR(VLOOKUP(K120,[1]Eje_Pilar_Prop!$C$2:$E$104,3,FALSE))," ",VLOOKUP(K120,[1]Eje_Pilar_Prop!$C$2:$E$104,3,FALSE))</f>
        <v>Eje Transversal 4 Gobierno Legitimo, Fortalecimiento Local y Eficiencia</v>
      </c>
      <c r="N120" s="336">
        <v>1517</v>
      </c>
      <c r="O120" s="137"/>
      <c r="P120" s="225" t="s">
        <v>483</v>
      </c>
      <c r="Q120" s="228">
        <v>6500000</v>
      </c>
      <c r="R120" s="235"/>
      <c r="S120" s="230"/>
      <c r="T120" s="231"/>
      <c r="U120" s="228"/>
      <c r="V120" s="209">
        <f t="shared" si="21"/>
        <v>6500000</v>
      </c>
      <c r="W120" s="210">
        <v>0</v>
      </c>
      <c r="X120" s="140">
        <v>43978</v>
      </c>
      <c r="Y120" s="134">
        <v>43979</v>
      </c>
      <c r="Z120" s="163">
        <v>44254</v>
      </c>
      <c r="AA120" s="130">
        <v>240</v>
      </c>
      <c r="AB120" s="130"/>
      <c r="AC120" s="130"/>
      <c r="AD120" s="212"/>
      <c r="AE120" s="232"/>
      <c r="AF120" s="219"/>
      <c r="AG120" s="228"/>
      <c r="AH120" s="233"/>
      <c r="AI120" s="233" t="s">
        <v>1327</v>
      </c>
      <c r="AJ120" s="233"/>
      <c r="AK120" s="233"/>
      <c r="AL120" s="234">
        <f t="shared" si="22"/>
        <v>0</v>
      </c>
      <c r="AM120" s="249"/>
      <c r="AN120" s="250" t="e">
        <f>IF(SUMPRODUCT((A$14:A120=A120)*(B$14:B120=B120)*(D$14:D117=D117))&gt;1,0,1)</f>
        <v>#N/A</v>
      </c>
      <c r="AO120" s="56" t="str">
        <f t="shared" si="24"/>
        <v>Contratos de prestación de servicios</v>
      </c>
      <c r="AP120" s="56" t="str">
        <f t="shared" si="25"/>
        <v>Contratación directa</v>
      </c>
      <c r="AQ120" s="56" t="str">
        <f>IF(ISBLANK(G120),1,IFERROR(VLOOKUP(G120,Tipo!$C$12:$C$27,1,FALSE),"NO"))</f>
        <v>Prestación de servicios profesionales y de apoyo a la gestión, o para la ejecución de trabajos artísticos que sólo puedan encomendarse a determinadas personas naturales;</v>
      </c>
      <c r="AR120" s="56" t="str">
        <f t="shared" si="26"/>
        <v>Inversión</v>
      </c>
      <c r="AS120" s="56" t="str">
        <f>IF(ISBLANK(K120),1,IFERROR(VLOOKUP(K120,Eje_Pilar_Prop!C136:C237,1,FALSE),"NO"))</f>
        <v>NO</v>
      </c>
      <c r="AT120" s="56" t="str">
        <f t="shared" si="27"/>
        <v>SECOP II</v>
      </c>
      <c r="AU120" s="56">
        <f t="shared" si="18"/>
        <v>1</v>
      </c>
      <c r="AV120" s="56" t="str">
        <f t="shared" si="23"/>
        <v>Bogotá Mejor para Todos</v>
      </c>
    </row>
    <row r="121" spans="1:48" s="251" customFormat="1" ht="45" customHeight="1">
      <c r="A121" s="233">
        <v>97</v>
      </c>
      <c r="B121" s="218">
        <v>2020</v>
      </c>
      <c r="C121" s="130" t="s">
        <v>353</v>
      </c>
      <c r="D121" s="130" t="s">
        <v>1082</v>
      </c>
      <c r="E121" s="132" t="s">
        <v>138</v>
      </c>
      <c r="F121" s="131" t="s">
        <v>34</v>
      </c>
      <c r="G121" s="206" t="s">
        <v>161</v>
      </c>
      <c r="H121" s="225" t="s">
        <v>711</v>
      </c>
      <c r="I121" s="226" t="s">
        <v>135</v>
      </c>
      <c r="J121" s="227" t="s">
        <v>362</v>
      </c>
      <c r="K121" s="337">
        <v>45</v>
      </c>
      <c r="L121" s="338" t="str">
        <f>IF(ISERROR(VLOOKUP(K121,[1]Eje_Pilar_Prop!$C$2:$E$104,2,FALSE))," ",VLOOKUP(K121,[1]Eje_Pilar_Prop!$C$2:$E$104,2,FALSE))</f>
        <v>Gobernanza e influencia local, regional e internacional</v>
      </c>
      <c r="M121" s="338" t="str">
        <f>IF(ISERROR(VLOOKUP(K121,[1]Eje_Pilar_Prop!$C$2:$E$104,3,FALSE))," ",VLOOKUP(K121,[1]Eje_Pilar_Prop!$C$2:$E$104,3,FALSE))</f>
        <v>Eje Transversal 4 Gobierno Legitimo, Fortalecimiento Local y Eficiencia</v>
      </c>
      <c r="N121" s="336">
        <v>1517</v>
      </c>
      <c r="O121" s="137">
        <v>38610603</v>
      </c>
      <c r="P121" s="225" t="s">
        <v>484</v>
      </c>
      <c r="Q121" s="228">
        <v>52000000</v>
      </c>
      <c r="R121" s="235">
        <v>0</v>
      </c>
      <c r="S121" s="230"/>
      <c r="T121" s="231"/>
      <c r="U121" s="228"/>
      <c r="V121" s="209">
        <f t="shared" si="21"/>
        <v>52000000</v>
      </c>
      <c r="W121" s="210">
        <v>20150000</v>
      </c>
      <c r="X121" s="140">
        <v>43978</v>
      </c>
      <c r="Y121" s="134">
        <v>43979</v>
      </c>
      <c r="Z121" s="134">
        <v>44223</v>
      </c>
      <c r="AA121" s="130">
        <v>240</v>
      </c>
      <c r="AB121" s="130"/>
      <c r="AC121" s="130"/>
      <c r="AD121" s="212"/>
      <c r="AE121" s="232"/>
      <c r="AF121" s="219"/>
      <c r="AG121" s="228"/>
      <c r="AH121" s="233"/>
      <c r="AI121" s="233" t="s">
        <v>1327</v>
      </c>
      <c r="AJ121" s="233"/>
      <c r="AK121" s="233"/>
      <c r="AL121" s="234">
        <f t="shared" si="22"/>
        <v>0.38750000000000001</v>
      </c>
      <c r="AM121" s="249"/>
      <c r="AN121" s="250" t="e">
        <f>IF(SUMPRODUCT((A$14:A121=A121)*(B$14:B121=B121)*(D$14:D118=D118))&gt;1,0,1)</f>
        <v>#N/A</v>
      </c>
      <c r="AO121" s="56" t="str">
        <f t="shared" si="24"/>
        <v>Contratos de prestación de servicios</v>
      </c>
      <c r="AP121" s="56" t="str">
        <f t="shared" si="25"/>
        <v>Contratación directa</v>
      </c>
      <c r="AQ121" s="56" t="str">
        <f>IF(ISBLANK(G121),1,IFERROR(VLOOKUP(G121,Tipo!$C$12:$C$27,1,FALSE),"NO"))</f>
        <v>Prestación de servicios profesionales y de apoyo a la gestión, o para la ejecución de trabajos artísticos que sólo puedan encomendarse a determinadas personas naturales;</v>
      </c>
      <c r="AR121" s="56" t="str">
        <f t="shared" si="26"/>
        <v>Inversión</v>
      </c>
      <c r="AS121" s="56" t="str">
        <f>IF(ISBLANK(K121),1,IFERROR(VLOOKUP(K121,Eje_Pilar_Prop!C138:C239,1,FALSE),"NO"))</f>
        <v>NO</v>
      </c>
      <c r="AT121" s="56" t="str">
        <f t="shared" si="27"/>
        <v>SECOP II</v>
      </c>
      <c r="AU121" s="56">
        <f t="shared" ref="AU121:AU180" si="28">IF(OR(YEAR(X121)=2020,ISBLANK(X121)),1,"NO")</f>
        <v>1</v>
      </c>
      <c r="AV121" s="56" t="str">
        <f t="shared" si="23"/>
        <v>Bogotá Mejor para Todos</v>
      </c>
    </row>
    <row r="122" spans="1:48" s="251" customFormat="1" ht="45" customHeight="1">
      <c r="A122" s="233">
        <v>98</v>
      </c>
      <c r="B122" s="218">
        <v>2020</v>
      </c>
      <c r="C122" s="130" t="s">
        <v>353</v>
      </c>
      <c r="D122" s="130" t="s">
        <v>1083</v>
      </c>
      <c r="E122" s="132" t="s">
        <v>138</v>
      </c>
      <c r="F122" s="131" t="s">
        <v>34</v>
      </c>
      <c r="G122" s="206" t="s">
        <v>161</v>
      </c>
      <c r="H122" s="225" t="s">
        <v>712</v>
      </c>
      <c r="I122" s="226" t="s">
        <v>135</v>
      </c>
      <c r="J122" s="227" t="s">
        <v>362</v>
      </c>
      <c r="K122" s="337">
        <v>45</v>
      </c>
      <c r="L122" s="338" t="str">
        <f>IF(ISERROR(VLOOKUP(K122,[1]Eje_Pilar_Prop!$C$2:$E$104,2,FALSE))," ",VLOOKUP(K122,[1]Eje_Pilar_Prop!$C$2:$E$104,2,FALSE))</f>
        <v>Gobernanza e influencia local, regional e internacional</v>
      </c>
      <c r="M122" s="338" t="str">
        <f>IF(ISERROR(VLOOKUP(K122,[1]Eje_Pilar_Prop!$C$2:$E$104,3,FALSE))," ",VLOOKUP(K122,[1]Eje_Pilar_Prop!$C$2:$E$104,3,FALSE))</f>
        <v>Eje Transversal 4 Gobierno Legitimo, Fortalecimiento Local y Eficiencia</v>
      </c>
      <c r="N122" s="336">
        <v>1517</v>
      </c>
      <c r="O122" s="137">
        <v>77181797</v>
      </c>
      <c r="P122" s="225" t="s">
        <v>485</v>
      </c>
      <c r="Q122" s="228">
        <v>48000000</v>
      </c>
      <c r="R122" s="235">
        <v>0</v>
      </c>
      <c r="S122" s="230"/>
      <c r="T122" s="231"/>
      <c r="U122" s="228"/>
      <c r="V122" s="209">
        <f t="shared" si="21"/>
        <v>48000000</v>
      </c>
      <c r="W122" s="210">
        <v>18600000</v>
      </c>
      <c r="X122" s="140">
        <v>43978</v>
      </c>
      <c r="Y122" s="134">
        <v>43979</v>
      </c>
      <c r="Z122" s="134">
        <v>44223</v>
      </c>
      <c r="AA122" s="130">
        <v>240</v>
      </c>
      <c r="AB122" s="130"/>
      <c r="AC122" s="130"/>
      <c r="AD122" s="212"/>
      <c r="AE122" s="232"/>
      <c r="AF122" s="219"/>
      <c r="AG122" s="228"/>
      <c r="AH122" s="233"/>
      <c r="AI122" s="233" t="s">
        <v>1327</v>
      </c>
      <c r="AJ122" s="233"/>
      <c r="AK122" s="233"/>
      <c r="AL122" s="234">
        <f t="shared" si="22"/>
        <v>0.38750000000000001</v>
      </c>
      <c r="AM122" s="249"/>
      <c r="AN122" s="250" t="e">
        <f>IF(SUMPRODUCT((A$14:A122=A122)*(B$14:B122=B122)*(D$14:D119=D119))&gt;1,0,1)</f>
        <v>#N/A</v>
      </c>
      <c r="AO122" s="56" t="str">
        <f t="shared" si="24"/>
        <v>Contratos de prestación de servicios</v>
      </c>
      <c r="AP122" s="56" t="str">
        <f t="shared" si="25"/>
        <v>Contratación directa</v>
      </c>
      <c r="AQ122" s="56" t="str">
        <f>IF(ISBLANK(G122),1,IFERROR(VLOOKUP(G122,Tipo!$C$12:$C$27,1,FALSE),"NO"))</f>
        <v>Prestación de servicios profesionales y de apoyo a la gestión, o para la ejecución de trabajos artísticos que sólo puedan encomendarse a determinadas personas naturales;</v>
      </c>
      <c r="AR122" s="56" t="str">
        <f t="shared" si="26"/>
        <v>Inversión</v>
      </c>
      <c r="AS122" s="56" t="str">
        <f>IF(ISBLANK(K122),1,IFERROR(VLOOKUP(K122,Eje_Pilar_Prop!C140:C241,1,FALSE),"NO"))</f>
        <v>NO</v>
      </c>
      <c r="AT122" s="56" t="str">
        <f t="shared" si="27"/>
        <v>SECOP II</v>
      </c>
      <c r="AU122" s="56">
        <f t="shared" si="28"/>
        <v>1</v>
      </c>
      <c r="AV122" s="56" t="str">
        <f t="shared" si="23"/>
        <v>Bogotá Mejor para Todos</v>
      </c>
    </row>
    <row r="123" spans="1:48" s="251" customFormat="1" ht="45" customHeight="1">
      <c r="A123" s="233">
        <v>99</v>
      </c>
      <c r="B123" s="218">
        <v>2020</v>
      </c>
      <c r="C123" s="130" t="s">
        <v>353</v>
      </c>
      <c r="D123" s="130" t="s">
        <v>1084</v>
      </c>
      <c r="E123" s="132" t="s">
        <v>138</v>
      </c>
      <c r="F123" s="131" t="s">
        <v>34</v>
      </c>
      <c r="G123" s="206" t="s">
        <v>161</v>
      </c>
      <c r="H123" s="225" t="s">
        <v>632</v>
      </c>
      <c r="I123" s="226" t="s">
        <v>135</v>
      </c>
      <c r="J123" s="227" t="s">
        <v>362</v>
      </c>
      <c r="K123" s="337">
        <v>45</v>
      </c>
      <c r="L123" s="338" t="str">
        <f>IF(ISERROR(VLOOKUP(K123,[1]Eje_Pilar_Prop!$C$2:$E$104,2,FALSE))," ",VLOOKUP(K123,[1]Eje_Pilar_Prop!$C$2:$E$104,2,FALSE))</f>
        <v>Gobernanza e influencia local, regional e internacional</v>
      </c>
      <c r="M123" s="338" t="str">
        <f>IF(ISERROR(VLOOKUP(K123,[1]Eje_Pilar_Prop!$C$2:$E$104,3,FALSE))," ",VLOOKUP(K123,[1]Eje_Pilar_Prop!$C$2:$E$104,3,FALSE))</f>
        <v>Eje Transversal 4 Gobierno Legitimo, Fortalecimiento Local y Eficiencia</v>
      </c>
      <c r="N123" s="336">
        <v>1517</v>
      </c>
      <c r="O123" s="137">
        <v>79547658</v>
      </c>
      <c r="P123" s="225" t="s">
        <v>486</v>
      </c>
      <c r="Q123" s="228">
        <v>19200000</v>
      </c>
      <c r="R123" s="235">
        <v>0</v>
      </c>
      <c r="S123" s="230"/>
      <c r="T123" s="231"/>
      <c r="U123" s="228"/>
      <c r="V123" s="209">
        <f t="shared" si="21"/>
        <v>19200000</v>
      </c>
      <c r="W123" s="210">
        <v>7200000</v>
      </c>
      <c r="X123" s="140">
        <v>43979</v>
      </c>
      <c r="Y123" s="134">
        <v>43983</v>
      </c>
      <c r="Z123" s="134">
        <v>44227</v>
      </c>
      <c r="AA123" s="130">
        <v>240</v>
      </c>
      <c r="AB123" s="130"/>
      <c r="AC123" s="130"/>
      <c r="AD123" s="212"/>
      <c r="AE123" s="232"/>
      <c r="AF123" s="219"/>
      <c r="AG123" s="228"/>
      <c r="AH123" s="233"/>
      <c r="AI123" s="233" t="s">
        <v>1327</v>
      </c>
      <c r="AJ123" s="233"/>
      <c r="AK123" s="233"/>
      <c r="AL123" s="234">
        <f t="shared" si="22"/>
        <v>0.375</v>
      </c>
      <c r="AM123" s="249"/>
      <c r="AN123" s="250" t="e">
        <f>IF(SUMPRODUCT((A$14:A123=A123)*(B$14:B123=B123)*(D$14:D120=D120))&gt;1,0,1)</f>
        <v>#N/A</v>
      </c>
      <c r="AO123" s="56" t="str">
        <f t="shared" si="24"/>
        <v>Contratos de prestación de servicios</v>
      </c>
      <c r="AP123" s="56" t="str">
        <f t="shared" si="25"/>
        <v>Contratación directa</v>
      </c>
      <c r="AQ123" s="56" t="str">
        <f>IF(ISBLANK(G123),1,IFERROR(VLOOKUP(G123,Tipo!$C$12:$C$27,1,FALSE),"NO"))</f>
        <v>Prestación de servicios profesionales y de apoyo a la gestión, o para la ejecución de trabajos artísticos que sólo puedan encomendarse a determinadas personas naturales;</v>
      </c>
      <c r="AR123" s="56" t="str">
        <f t="shared" si="26"/>
        <v>Inversión</v>
      </c>
      <c r="AS123" s="56" t="str">
        <f>IF(ISBLANK(K123),1,IFERROR(VLOOKUP(K123,Eje_Pilar_Prop!C141:C242,1,FALSE),"NO"))</f>
        <v>NO</v>
      </c>
      <c r="AT123" s="56" t="str">
        <f t="shared" si="27"/>
        <v>SECOP II</v>
      </c>
      <c r="AU123" s="56">
        <f t="shared" si="28"/>
        <v>1</v>
      </c>
      <c r="AV123" s="56" t="str">
        <f t="shared" si="23"/>
        <v>Bogotá Mejor para Todos</v>
      </c>
    </row>
    <row r="124" spans="1:48" s="251" customFormat="1" ht="45" customHeight="1">
      <c r="A124" s="233">
        <v>100</v>
      </c>
      <c r="B124" s="218">
        <v>2020</v>
      </c>
      <c r="C124" s="130" t="s">
        <v>990</v>
      </c>
      <c r="D124" s="130" t="s">
        <v>1085</v>
      </c>
      <c r="E124" s="132" t="s">
        <v>81</v>
      </c>
      <c r="F124" s="130" t="s">
        <v>136</v>
      </c>
      <c r="G124" s="206" t="s">
        <v>165</v>
      </c>
      <c r="H124" s="225" t="s">
        <v>713</v>
      </c>
      <c r="I124" s="226" t="s">
        <v>135</v>
      </c>
      <c r="J124" s="227" t="s">
        <v>362</v>
      </c>
      <c r="K124" s="337">
        <v>45</v>
      </c>
      <c r="L124" s="338" t="str">
        <f>IF(ISERROR(VLOOKUP(K124,[1]Eje_Pilar_Prop!$C$2:$E$104,2,FALSE))," ",VLOOKUP(K124,[1]Eje_Pilar_Prop!$C$2:$E$104,2,FALSE))</f>
        <v>Gobernanza e influencia local, regional e internacional</v>
      </c>
      <c r="M124" s="338" t="str">
        <f>IF(ISERROR(VLOOKUP(K124,[1]Eje_Pilar_Prop!$C$2:$E$104,3,FALSE))," ",VLOOKUP(K124,[1]Eje_Pilar_Prop!$C$2:$E$104,3,FALSE))</f>
        <v>Eje Transversal 4 Gobierno Legitimo, Fortalecimiento Local y Eficiencia</v>
      </c>
      <c r="N124" s="336">
        <v>1517</v>
      </c>
      <c r="O124" s="137" t="s">
        <v>1234</v>
      </c>
      <c r="P124" s="225" t="s">
        <v>872</v>
      </c>
      <c r="Q124" s="228">
        <v>1499000</v>
      </c>
      <c r="R124" s="235">
        <v>0</v>
      </c>
      <c r="S124" s="230"/>
      <c r="T124" s="231"/>
      <c r="U124" s="228"/>
      <c r="V124" s="209">
        <f t="shared" si="21"/>
        <v>1499000</v>
      </c>
      <c r="W124" s="210">
        <v>1499000</v>
      </c>
      <c r="X124" s="134">
        <v>43980</v>
      </c>
      <c r="Y124" s="134">
        <v>43983</v>
      </c>
      <c r="Z124" s="134">
        <v>44043</v>
      </c>
      <c r="AA124" s="149">
        <v>60</v>
      </c>
      <c r="AB124" s="130"/>
      <c r="AC124" s="130"/>
      <c r="AD124" s="212"/>
      <c r="AE124" s="232"/>
      <c r="AF124" s="219"/>
      <c r="AG124" s="228"/>
      <c r="AH124" s="233"/>
      <c r="AI124" s="233"/>
      <c r="AJ124" s="233" t="s">
        <v>1327</v>
      </c>
      <c r="AK124" s="233"/>
      <c r="AL124" s="234">
        <f t="shared" si="22"/>
        <v>1</v>
      </c>
      <c r="AM124" s="249"/>
      <c r="AN124" s="250" t="e">
        <f>IF(SUMPRODUCT((A$14:A124=A124)*(B$14:B124=B124)*(D$14:D121=D121))&gt;1,0,1)</f>
        <v>#N/A</v>
      </c>
      <c r="AO124" s="56" t="str">
        <f t="shared" si="24"/>
        <v>Suministro</v>
      </c>
      <c r="AP124" s="56" t="str">
        <f t="shared" si="25"/>
        <v>Contratación mínima cuantia</v>
      </c>
      <c r="AQ124" s="56" t="str">
        <f>IF(ISBLANK(G124),1,IFERROR(VLOOKUP(G124,Tipo!$C$12:$C$27,1,FALSE),"NO"))</f>
        <v>NO</v>
      </c>
      <c r="AR124" s="56" t="str">
        <f t="shared" si="26"/>
        <v>Inversión</v>
      </c>
      <c r="AS124" s="56" t="str">
        <f>IF(ISBLANK(K124),1,IFERROR(VLOOKUP(K124,Eje_Pilar_Prop!C142:C243,1,FALSE),"NO"))</f>
        <v>NO</v>
      </c>
      <c r="AT124" s="56" t="str">
        <f t="shared" si="27"/>
        <v>SECOP II</v>
      </c>
      <c r="AU124" s="56">
        <f t="shared" si="28"/>
        <v>1</v>
      </c>
      <c r="AV124" s="56" t="str">
        <f t="shared" si="23"/>
        <v>Bogotá Mejor para Todos</v>
      </c>
    </row>
    <row r="125" spans="1:48" s="251" customFormat="1" ht="45" customHeight="1">
      <c r="A125" s="233">
        <v>101</v>
      </c>
      <c r="B125" s="218">
        <v>2020</v>
      </c>
      <c r="C125" s="130" t="s">
        <v>990</v>
      </c>
      <c r="D125" s="164" t="s">
        <v>1086</v>
      </c>
      <c r="E125" s="132" t="s">
        <v>81</v>
      </c>
      <c r="F125" s="130" t="s">
        <v>136</v>
      </c>
      <c r="G125" s="206" t="s">
        <v>165</v>
      </c>
      <c r="H125" s="225" t="s">
        <v>715</v>
      </c>
      <c r="I125" s="226" t="s">
        <v>135</v>
      </c>
      <c r="J125" s="227" t="s">
        <v>362</v>
      </c>
      <c r="K125" s="337">
        <v>45</v>
      </c>
      <c r="L125" s="338" t="str">
        <f>IF(ISERROR(VLOOKUP(K125,[1]Eje_Pilar_Prop!$C$2:$E$104,2,FALSE))," ",VLOOKUP(K125,[1]Eje_Pilar_Prop!$C$2:$E$104,2,FALSE))</f>
        <v>Gobernanza e influencia local, regional e internacional</v>
      </c>
      <c r="M125" s="338" t="str">
        <f>IF(ISERROR(VLOOKUP(K125,[1]Eje_Pilar_Prop!$C$2:$E$104,3,FALSE))," ",VLOOKUP(K125,[1]Eje_Pilar_Prop!$C$2:$E$104,3,FALSE))</f>
        <v>Eje Transversal 4 Gobierno Legitimo, Fortalecimiento Local y Eficiencia</v>
      </c>
      <c r="N125" s="336">
        <v>1517</v>
      </c>
      <c r="O125" s="137" t="s">
        <v>1235</v>
      </c>
      <c r="P125" s="225" t="s">
        <v>874</v>
      </c>
      <c r="Q125" s="228">
        <v>3670000</v>
      </c>
      <c r="R125" s="235">
        <v>0</v>
      </c>
      <c r="S125" s="230"/>
      <c r="T125" s="231"/>
      <c r="U125" s="228"/>
      <c r="V125" s="209">
        <f t="shared" si="21"/>
        <v>3670000</v>
      </c>
      <c r="W125" s="210">
        <v>3670000</v>
      </c>
      <c r="X125" s="134">
        <v>43980</v>
      </c>
      <c r="Y125" s="134">
        <v>43983</v>
      </c>
      <c r="Z125" s="134">
        <v>44043</v>
      </c>
      <c r="AA125" s="149">
        <v>60</v>
      </c>
      <c r="AB125" s="130"/>
      <c r="AC125" s="130"/>
      <c r="AD125" s="212"/>
      <c r="AE125" s="232"/>
      <c r="AF125" s="219"/>
      <c r="AG125" s="228"/>
      <c r="AH125" s="233"/>
      <c r="AI125" s="233"/>
      <c r="AJ125" s="233" t="s">
        <v>1327</v>
      </c>
      <c r="AK125" s="233"/>
      <c r="AL125" s="234">
        <f t="shared" si="22"/>
        <v>1</v>
      </c>
      <c r="AM125" s="249"/>
      <c r="AN125" s="250" t="e">
        <f>IF(SUMPRODUCT((A$14:A125=A125)*(B$14:B125=B125)*(D$14:D122=D122))&gt;1,0,1)</f>
        <v>#N/A</v>
      </c>
      <c r="AO125" s="56" t="str">
        <f t="shared" si="24"/>
        <v>Suministro</v>
      </c>
      <c r="AP125" s="56" t="str">
        <f t="shared" si="25"/>
        <v>Contratación mínima cuantia</v>
      </c>
      <c r="AQ125" s="56" t="str">
        <f>IF(ISBLANK(G125),1,IFERROR(VLOOKUP(G125,Tipo!$C$12:$C$27,1,FALSE),"NO"))</f>
        <v>NO</v>
      </c>
      <c r="AR125" s="56" t="str">
        <f t="shared" si="26"/>
        <v>Inversión</v>
      </c>
      <c r="AS125" s="56" t="str">
        <f>IF(ISBLANK(K125),1,IFERROR(VLOOKUP(K125,Eje_Pilar_Prop!C144:C245,1,FALSE),"NO"))</f>
        <v>NO</v>
      </c>
      <c r="AT125" s="56" t="str">
        <f t="shared" si="27"/>
        <v>SECOP II</v>
      </c>
      <c r="AU125" s="56">
        <f t="shared" si="28"/>
        <v>1</v>
      </c>
      <c r="AV125" s="56" t="str">
        <f t="shared" si="23"/>
        <v>Bogotá Mejor para Todos</v>
      </c>
    </row>
    <row r="126" spans="1:48" s="251" customFormat="1" ht="45" customHeight="1">
      <c r="A126" s="233">
        <v>102</v>
      </c>
      <c r="B126" s="218">
        <v>2020</v>
      </c>
      <c r="C126" s="130" t="s">
        <v>990</v>
      </c>
      <c r="D126" s="130" t="s">
        <v>1087</v>
      </c>
      <c r="E126" s="132" t="s">
        <v>81</v>
      </c>
      <c r="F126" s="130" t="s">
        <v>139</v>
      </c>
      <c r="G126" s="206" t="s">
        <v>148</v>
      </c>
      <c r="H126" s="225" t="s">
        <v>717</v>
      </c>
      <c r="I126" s="226" t="s">
        <v>135</v>
      </c>
      <c r="J126" s="227" t="s">
        <v>362</v>
      </c>
      <c r="K126" s="337">
        <v>45</v>
      </c>
      <c r="L126" s="338" t="str">
        <f>IF(ISERROR(VLOOKUP(K126,[1]Eje_Pilar_Prop!$C$2:$E$104,2,FALSE))," ",VLOOKUP(K126,[1]Eje_Pilar_Prop!$C$2:$E$104,2,FALSE))</f>
        <v>Gobernanza e influencia local, regional e internacional</v>
      </c>
      <c r="M126" s="338" t="str">
        <f>IF(ISERROR(VLOOKUP(K126,[1]Eje_Pilar_Prop!$C$2:$E$104,3,FALSE))," ",VLOOKUP(K126,[1]Eje_Pilar_Prop!$C$2:$E$104,3,FALSE))</f>
        <v>Eje Transversal 4 Gobierno Legitimo, Fortalecimiento Local y Eficiencia</v>
      </c>
      <c r="N126" s="336">
        <v>1517</v>
      </c>
      <c r="O126" s="137" t="s">
        <v>1236</v>
      </c>
      <c r="P126" s="225" t="s">
        <v>875</v>
      </c>
      <c r="Q126" s="228">
        <v>12995001</v>
      </c>
      <c r="R126" s="235">
        <v>0</v>
      </c>
      <c r="S126" s="230"/>
      <c r="T126" s="231"/>
      <c r="U126" s="228"/>
      <c r="V126" s="209">
        <f t="shared" si="21"/>
        <v>12995001</v>
      </c>
      <c r="W126" s="210">
        <v>12995001</v>
      </c>
      <c r="X126" s="134">
        <v>43980</v>
      </c>
      <c r="Y126" s="134">
        <v>43983</v>
      </c>
      <c r="Z126" s="134">
        <v>44043</v>
      </c>
      <c r="AA126" s="149">
        <v>60</v>
      </c>
      <c r="AB126" s="130"/>
      <c r="AC126" s="130"/>
      <c r="AD126" s="212"/>
      <c r="AE126" s="232"/>
      <c r="AF126" s="219"/>
      <c r="AG126" s="228"/>
      <c r="AH126" s="233"/>
      <c r="AI126" s="233"/>
      <c r="AJ126" s="233" t="s">
        <v>1327</v>
      </c>
      <c r="AK126" s="233"/>
      <c r="AL126" s="234">
        <f t="shared" si="22"/>
        <v>1</v>
      </c>
      <c r="AM126" s="249"/>
      <c r="AN126" s="250" t="e">
        <f>IF(SUMPRODUCT((A$14:A126=A126)*(B$14:B126=B126)*(D$14:D123=D123))&gt;1,0,1)</f>
        <v>#N/A</v>
      </c>
      <c r="AO126" s="56" t="str">
        <f t="shared" si="24"/>
        <v>Suministro</v>
      </c>
      <c r="AP126" s="56" t="str">
        <f t="shared" si="25"/>
        <v>Selección abreviada</v>
      </c>
      <c r="AQ126" s="56" t="str">
        <f>IF(ISBLANK(G126),1,IFERROR(VLOOKUP(G126,Tipo!$C$12:$C$27,1,FALSE),"NO"))</f>
        <v xml:space="preserve">Selección abreviada por menor cuantía </v>
      </c>
      <c r="AR126" s="56" t="str">
        <f t="shared" si="26"/>
        <v>Inversión</v>
      </c>
      <c r="AS126" s="56" t="str">
        <f>IF(ISBLANK(K126),1,IFERROR(VLOOKUP(K126,Eje_Pilar_Prop!C145:C246,1,FALSE),"NO"))</f>
        <v>NO</v>
      </c>
      <c r="AT126" s="56" t="str">
        <f t="shared" si="27"/>
        <v>SECOP II</v>
      </c>
      <c r="AU126" s="56">
        <f t="shared" si="28"/>
        <v>1</v>
      </c>
      <c r="AV126" s="56" t="str">
        <f t="shared" si="23"/>
        <v>Bogotá Mejor para Todos</v>
      </c>
    </row>
    <row r="127" spans="1:48" s="251" customFormat="1" ht="45" customHeight="1">
      <c r="A127" s="233">
        <v>103</v>
      </c>
      <c r="B127" s="218">
        <v>2020</v>
      </c>
      <c r="C127" s="130" t="s">
        <v>990</v>
      </c>
      <c r="D127" s="164" t="s">
        <v>1088</v>
      </c>
      <c r="E127" s="132" t="s">
        <v>81</v>
      </c>
      <c r="F127" s="130" t="s">
        <v>139</v>
      </c>
      <c r="G127" s="206" t="s">
        <v>148</v>
      </c>
      <c r="H127" s="225" t="s">
        <v>718</v>
      </c>
      <c r="I127" s="226" t="s">
        <v>135</v>
      </c>
      <c r="J127" s="227" t="s">
        <v>362</v>
      </c>
      <c r="K127" s="337">
        <v>45</v>
      </c>
      <c r="L127" s="338" t="str">
        <f>IF(ISERROR(VLOOKUP(K127,[1]Eje_Pilar_Prop!$C$2:$E$104,2,FALSE))," ",VLOOKUP(K127,[1]Eje_Pilar_Prop!$C$2:$E$104,2,FALSE))</f>
        <v>Gobernanza e influencia local, regional e internacional</v>
      </c>
      <c r="M127" s="338" t="str">
        <f>IF(ISERROR(VLOOKUP(K127,[1]Eje_Pilar_Prop!$C$2:$E$104,3,FALSE))," ",VLOOKUP(K127,[1]Eje_Pilar_Prop!$C$2:$E$104,3,FALSE))</f>
        <v>Eje Transversal 4 Gobierno Legitimo, Fortalecimiento Local y Eficiencia</v>
      </c>
      <c r="N127" s="336">
        <v>1517</v>
      </c>
      <c r="O127" s="137" t="s">
        <v>1236</v>
      </c>
      <c r="P127" s="225" t="s">
        <v>875</v>
      </c>
      <c r="Q127" s="228">
        <v>1925001</v>
      </c>
      <c r="R127" s="235">
        <v>0</v>
      </c>
      <c r="S127" s="230"/>
      <c r="T127" s="231"/>
      <c r="U127" s="228"/>
      <c r="V127" s="209">
        <f t="shared" si="21"/>
        <v>1925001</v>
      </c>
      <c r="W127" s="210">
        <v>1925001</v>
      </c>
      <c r="X127" s="134">
        <v>43980</v>
      </c>
      <c r="Y127" s="134">
        <v>43983</v>
      </c>
      <c r="Z127" s="134">
        <v>44043</v>
      </c>
      <c r="AA127" s="149">
        <v>60</v>
      </c>
      <c r="AB127" s="130"/>
      <c r="AC127" s="130"/>
      <c r="AD127" s="212"/>
      <c r="AE127" s="232"/>
      <c r="AF127" s="219"/>
      <c r="AG127" s="228"/>
      <c r="AH127" s="233"/>
      <c r="AI127" s="233"/>
      <c r="AJ127" s="233" t="s">
        <v>1327</v>
      </c>
      <c r="AK127" s="233"/>
      <c r="AL127" s="234">
        <f t="shared" si="22"/>
        <v>1</v>
      </c>
      <c r="AM127" s="249"/>
      <c r="AN127" s="250" t="e">
        <f>IF(SUMPRODUCT((A$14:A127=A127)*(B$14:B127=B127)*(D$14:D124=D124))&gt;1,0,1)</f>
        <v>#N/A</v>
      </c>
      <c r="AO127" s="56" t="str">
        <f t="shared" si="24"/>
        <v>Suministro</v>
      </c>
      <c r="AP127" s="56" t="str">
        <f t="shared" si="25"/>
        <v>Selección abreviada</v>
      </c>
      <c r="AQ127" s="56" t="str">
        <f>IF(ISBLANK(G127),1,IFERROR(VLOOKUP(G127,Tipo!$C$12:$C$27,1,FALSE),"NO"))</f>
        <v xml:space="preserve">Selección abreviada por menor cuantía </v>
      </c>
      <c r="AR127" s="56" t="str">
        <f t="shared" si="26"/>
        <v>Inversión</v>
      </c>
      <c r="AS127" s="56" t="str">
        <f>IF(ISBLANK(K127),1,IFERROR(VLOOKUP(K127,Eje_Pilar_Prop!C147:C248,1,FALSE),"NO"))</f>
        <v>NO</v>
      </c>
      <c r="AT127" s="56" t="str">
        <f t="shared" si="27"/>
        <v>NO</v>
      </c>
      <c r="AU127" s="56">
        <f t="shared" si="28"/>
        <v>1</v>
      </c>
      <c r="AV127" s="56" t="str">
        <f t="shared" si="23"/>
        <v>Bogotá Mejor para Todos</v>
      </c>
    </row>
    <row r="128" spans="1:48" s="251" customFormat="1" ht="45" customHeight="1">
      <c r="A128" s="233">
        <v>104</v>
      </c>
      <c r="B128" s="218">
        <v>2020</v>
      </c>
      <c r="C128" s="130" t="s">
        <v>990</v>
      </c>
      <c r="D128" s="130" t="s">
        <v>1089</v>
      </c>
      <c r="E128" s="132" t="s">
        <v>81</v>
      </c>
      <c r="F128" s="130" t="s">
        <v>136</v>
      </c>
      <c r="G128" s="206" t="s">
        <v>165</v>
      </c>
      <c r="H128" s="225" t="s">
        <v>719</v>
      </c>
      <c r="I128" s="226" t="s">
        <v>135</v>
      </c>
      <c r="J128" s="227" t="s">
        <v>362</v>
      </c>
      <c r="K128" s="337">
        <v>45</v>
      </c>
      <c r="L128" s="338" t="str">
        <f>IF(ISERROR(VLOOKUP(K128,[1]Eje_Pilar_Prop!$C$2:$E$104,2,FALSE))," ",VLOOKUP(K128,[1]Eje_Pilar_Prop!$C$2:$E$104,2,FALSE))</f>
        <v>Gobernanza e influencia local, regional e internacional</v>
      </c>
      <c r="M128" s="338" t="str">
        <f>IF(ISERROR(VLOOKUP(K128,[1]Eje_Pilar_Prop!$C$2:$E$104,3,FALSE))," ",VLOOKUP(K128,[1]Eje_Pilar_Prop!$C$2:$E$104,3,FALSE))</f>
        <v>Eje Transversal 4 Gobierno Legitimo, Fortalecimiento Local y Eficiencia</v>
      </c>
      <c r="N128" s="336">
        <v>1517</v>
      </c>
      <c r="O128" s="137">
        <v>10125834</v>
      </c>
      <c r="P128" s="225" t="s">
        <v>876</v>
      </c>
      <c r="Q128" s="228">
        <v>2058500</v>
      </c>
      <c r="R128" s="235">
        <v>0</v>
      </c>
      <c r="S128" s="230"/>
      <c r="T128" s="231"/>
      <c r="U128" s="228"/>
      <c r="V128" s="209">
        <f t="shared" si="21"/>
        <v>2058500</v>
      </c>
      <c r="W128" s="210">
        <v>2058500</v>
      </c>
      <c r="X128" s="134">
        <v>43980</v>
      </c>
      <c r="Y128" s="134">
        <v>43983</v>
      </c>
      <c r="Z128" s="134">
        <v>44043</v>
      </c>
      <c r="AA128" s="149">
        <v>60</v>
      </c>
      <c r="AB128" s="130"/>
      <c r="AC128" s="130"/>
      <c r="AD128" s="212"/>
      <c r="AE128" s="232"/>
      <c r="AF128" s="219"/>
      <c r="AG128" s="228"/>
      <c r="AH128" s="233"/>
      <c r="AI128" s="233"/>
      <c r="AJ128" s="233" t="s">
        <v>1327</v>
      </c>
      <c r="AK128" s="233"/>
      <c r="AL128" s="234">
        <f t="shared" si="22"/>
        <v>1</v>
      </c>
      <c r="AM128" s="249"/>
      <c r="AN128" s="250" t="e">
        <f>IF(SUMPRODUCT((A$14:A128=A128)*(B$14:B128=B128)*(D$14:D125=D125))&gt;1,0,1)</f>
        <v>#N/A</v>
      </c>
      <c r="AO128" s="56" t="str">
        <f t="shared" si="24"/>
        <v>Suministro</v>
      </c>
      <c r="AP128" s="56" t="str">
        <f t="shared" si="25"/>
        <v>Contratación mínima cuantia</v>
      </c>
      <c r="AQ128" s="56" t="str">
        <f>IF(ISBLANK(G128),1,IFERROR(VLOOKUP(G128,Tipo!$C$12:$C$27,1,FALSE),"NO"))</f>
        <v>NO</v>
      </c>
      <c r="AR128" s="56" t="str">
        <f t="shared" si="26"/>
        <v>Inversión</v>
      </c>
      <c r="AS128" s="56" t="str">
        <f>IF(ISBLANK(K128),1,IFERROR(VLOOKUP(K128,Eje_Pilar_Prop!C148:C249,1,FALSE),"NO"))</f>
        <v>NO</v>
      </c>
      <c r="AT128" s="56" t="str">
        <f t="shared" si="27"/>
        <v>NO</v>
      </c>
      <c r="AU128" s="56">
        <f t="shared" si="28"/>
        <v>1</v>
      </c>
      <c r="AV128" s="56" t="str">
        <f t="shared" si="23"/>
        <v>Bogotá Mejor para Todos</v>
      </c>
    </row>
    <row r="129" spans="1:48" s="251" customFormat="1" ht="45" customHeight="1">
      <c r="A129" s="233">
        <v>105</v>
      </c>
      <c r="B129" s="218">
        <v>2020</v>
      </c>
      <c r="C129" s="130" t="s">
        <v>990</v>
      </c>
      <c r="D129" s="164" t="s">
        <v>1090</v>
      </c>
      <c r="E129" s="132" t="s">
        <v>81</v>
      </c>
      <c r="F129" s="130" t="s">
        <v>139</v>
      </c>
      <c r="G129" s="206" t="s">
        <v>148</v>
      </c>
      <c r="H129" s="225" t="s">
        <v>720</v>
      </c>
      <c r="I129" s="226" t="s">
        <v>135</v>
      </c>
      <c r="J129" s="227" t="s">
        <v>362</v>
      </c>
      <c r="K129" s="337">
        <v>45</v>
      </c>
      <c r="L129" s="338" t="str">
        <f>IF(ISERROR(VLOOKUP(K129,[1]Eje_Pilar_Prop!$C$2:$E$104,2,FALSE))," ",VLOOKUP(K129,[1]Eje_Pilar_Prop!$C$2:$E$104,2,FALSE))</f>
        <v>Gobernanza e influencia local, regional e internacional</v>
      </c>
      <c r="M129" s="338" t="str">
        <f>IF(ISERROR(VLOOKUP(K129,[1]Eje_Pilar_Prop!$C$2:$E$104,3,FALSE))," ",VLOOKUP(K129,[1]Eje_Pilar_Prop!$C$2:$E$104,3,FALSE))</f>
        <v>Eje Transversal 4 Gobierno Legitimo, Fortalecimiento Local y Eficiencia</v>
      </c>
      <c r="N129" s="336">
        <v>1517</v>
      </c>
      <c r="O129" s="137" t="s">
        <v>1237</v>
      </c>
      <c r="P129" s="225" t="s">
        <v>877</v>
      </c>
      <c r="Q129" s="228">
        <v>895001</v>
      </c>
      <c r="R129" s="235">
        <v>0</v>
      </c>
      <c r="S129" s="230"/>
      <c r="T129" s="231"/>
      <c r="U129" s="228"/>
      <c r="V129" s="209">
        <f t="shared" si="21"/>
        <v>895001</v>
      </c>
      <c r="W129" s="210">
        <v>895001</v>
      </c>
      <c r="X129" s="134">
        <v>43980</v>
      </c>
      <c r="Y129" s="134">
        <v>43980</v>
      </c>
      <c r="Z129" s="134">
        <v>44043</v>
      </c>
      <c r="AA129" s="149">
        <v>60</v>
      </c>
      <c r="AB129" s="130"/>
      <c r="AC129" s="130"/>
      <c r="AD129" s="212"/>
      <c r="AE129" s="232"/>
      <c r="AF129" s="219"/>
      <c r="AG129" s="228"/>
      <c r="AH129" s="233"/>
      <c r="AI129" s="233"/>
      <c r="AJ129" s="233" t="s">
        <v>1327</v>
      </c>
      <c r="AK129" s="233"/>
      <c r="AL129" s="234">
        <f t="shared" si="22"/>
        <v>1</v>
      </c>
      <c r="AM129" s="249"/>
      <c r="AN129" s="250" t="e">
        <f>IF(SUMPRODUCT((A$14:A129=A129)*(B$14:B129=B129)*(D$14:D126=D126))&gt;1,0,1)</f>
        <v>#N/A</v>
      </c>
      <c r="AO129" s="56" t="str">
        <f t="shared" si="24"/>
        <v>Suministro</v>
      </c>
      <c r="AP129" s="56" t="str">
        <f t="shared" si="25"/>
        <v>Selección abreviada</v>
      </c>
      <c r="AQ129" s="56" t="str">
        <f>IF(ISBLANK(G129),1,IFERROR(VLOOKUP(G129,Tipo!$C$12:$C$27,1,FALSE),"NO"))</f>
        <v xml:space="preserve">Selección abreviada por menor cuantía </v>
      </c>
      <c r="AR129" s="56" t="str">
        <f t="shared" si="26"/>
        <v>Inversión</v>
      </c>
      <c r="AS129" s="56" t="str">
        <f>IF(ISBLANK(K129),1,IFERROR(VLOOKUP(K129,Eje_Pilar_Prop!C149:C250,1,FALSE),"NO"))</f>
        <v>NO</v>
      </c>
      <c r="AT129" s="56" t="str">
        <f t="shared" si="27"/>
        <v>NO</v>
      </c>
      <c r="AU129" s="56">
        <f t="shared" si="28"/>
        <v>1</v>
      </c>
      <c r="AV129" s="56" t="str">
        <f t="shared" si="23"/>
        <v>Bogotá Mejor para Todos</v>
      </c>
    </row>
    <row r="130" spans="1:48" s="251" customFormat="1" ht="45" customHeight="1">
      <c r="A130" s="233">
        <v>106</v>
      </c>
      <c r="B130" s="218">
        <v>2020</v>
      </c>
      <c r="C130" s="130" t="s">
        <v>990</v>
      </c>
      <c r="D130" s="131" t="s">
        <v>1091</v>
      </c>
      <c r="E130" s="132" t="s">
        <v>81</v>
      </c>
      <c r="F130" s="130" t="s">
        <v>139</v>
      </c>
      <c r="G130" s="206" t="s">
        <v>148</v>
      </c>
      <c r="H130" s="225" t="s">
        <v>723</v>
      </c>
      <c r="I130" s="226" t="s">
        <v>135</v>
      </c>
      <c r="J130" s="227" t="s">
        <v>362</v>
      </c>
      <c r="K130" s="337">
        <v>45</v>
      </c>
      <c r="L130" s="338" t="str">
        <f>IF(ISERROR(VLOOKUP(K130,[1]Eje_Pilar_Prop!$C$2:$E$104,2,FALSE))," ",VLOOKUP(K130,[1]Eje_Pilar_Prop!$C$2:$E$104,2,FALSE))</f>
        <v>Gobernanza e influencia local, regional e internacional</v>
      </c>
      <c r="M130" s="338" t="str">
        <f>IF(ISERROR(VLOOKUP(K130,[1]Eje_Pilar_Prop!$C$2:$E$104,3,FALSE))," ",VLOOKUP(K130,[1]Eje_Pilar_Prop!$C$2:$E$104,3,FALSE))</f>
        <v>Eje Transversal 4 Gobierno Legitimo, Fortalecimiento Local y Eficiencia</v>
      </c>
      <c r="N130" s="336">
        <v>1517</v>
      </c>
      <c r="O130" s="137" t="s">
        <v>1238</v>
      </c>
      <c r="P130" s="225" t="s">
        <v>879</v>
      </c>
      <c r="Q130" s="228">
        <v>1674358</v>
      </c>
      <c r="R130" s="235">
        <v>0</v>
      </c>
      <c r="S130" s="230"/>
      <c r="T130" s="231"/>
      <c r="U130" s="228"/>
      <c r="V130" s="209">
        <f t="shared" ref="V130:V161" si="29">+Q130+S130+U130</f>
        <v>1674358</v>
      </c>
      <c r="W130" s="210">
        <v>1674358</v>
      </c>
      <c r="X130" s="134">
        <v>43980</v>
      </c>
      <c r="Y130" s="134">
        <v>43983</v>
      </c>
      <c r="Z130" s="134">
        <v>44043</v>
      </c>
      <c r="AA130" s="149">
        <v>60</v>
      </c>
      <c r="AB130" s="130"/>
      <c r="AC130" s="130"/>
      <c r="AD130" s="212"/>
      <c r="AE130" s="232"/>
      <c r="AF130" s="219"/>
      <c r="AG130" s="228"/>
      <c r="AH130" s="233"/>
      <c r="AI130" s="233"/>
      <c r="AJ130" s="233" t="s">
        <v>1327</v>
      </c>
      <c r="AK130" s="233"/>
      <c r="AL130" s="234">
        <f t="shared" ref="AL130:AL161" si="30">IF(ISERROR(W130/V130),"-",(W130/V130))</f>
        <v>1</v>
      </c>
      <c r="AM130" s="249"/>
      <c r="AN130" s="250" t="e">
        <f>IF(SUMPRODUCT((A$14:A130=A130)*(B$14:B130=B130)*(D$14:D127=D127))&gt;1,0,1)</f>
        <v>#N/A</v>
      </c>
      <c r="AO130" s="56" t="str">
        <f t="shared" si="24"/>
        <v>Suministro</v>
      </c>
      <c r="AP130" s="56" t="str">
        <f t="shared" si="25"/>
        <v>Selección abreviada</v>
      </c>
      <c r="AQ130" s="56" t="str">
        <f>IF(ISBLANK(G130),1,IFERROR(VLOOKUP(G130,Tipo!$C$12:$C$27,1,FALSE),"NO"))</f>
        <v xml:space="preserve">Selección abreviada por menor cuantía </v>
      </c>
      <c r="AR130" s="56" t="str">
        <f t="shared" si="26"/>
        <v>Inversión</v>
      </c>
      <c r="AS130" s="56" t="str">
        <f>IF(ISBLANK(K130),1,IFERROR(VLOOKUP(K130,Eje_Pilar_Prop!C150:C251,1,FALSE),"NO"))</f>
        <v>NO</v>
      </c>
      <c r="AT130" s="56" t="str">
        <f t="shared" si="27"/>
        <v>NO</v>
      </c>
      <c r="AU130" s="56">
        <f t="shared" si="28"/>
        <v>1</v>
      </c>
      <c r="AV130" s="56" t="str">
        <f t="shared" si="23"/>
        <v>Bogotá Mejor para Todos</v>
      </c>
    </row>
    <row r="131" spans="1:48" s="251" customFormat="1" ht="45" customHeight="1">
      <c r="A131" s="233">
        <v>107</v>
      </c>
      <c r="B131" s="218">
        <v>2020</v>
      </c>
      <c r="C131" s="130" t="s">
        <v>990</v>
      </c>
      <c r="D131" s="164" t="s">
        <v>1092</v>
      </c>
      <c r="E131" s="132" t="s">
        <v>81</v>
      </c>
      <c r="F131" s="130" t="s">
        <v>139</v>
      </c>
      <c r="G131" s="206" t="s">
        <v>148</v>
      </c>
      <c r="H131" s="225" t="s">
        <v>724</v>
      </c>
      <c r="I131" s="226" t="s">
        <v>135</v>
      </c>
      <c r="J131" s="227" t="s">
        <v>362</v>
      </c>
      <c r="K131" s="337">
        <v>45</v>
      </c>
      <c r="L131" s="338" t="str">
        <f>IF(ISERROR(VLOOKUP(K131,[1]Eje_Pilar_Prop!$C$2:$E$104,2,FALSE))," ",VLOOKUP(K131,[1]Eje_Pilar_Prop!$C$2:$E$104,2,FALSE))</f>
        <v>Gobernanza e influencia local, regional e internacional</v>
      </c>
      <c r="M131" s="338" t="str">
        <f>IF(ISERROR(VLOOKUP(K131,[1]Eje_Pilar_Prop!$C$2:$E$104,3,FALSE))," ",VLOOKUP(K131,[1]Eje_Pilar_Prop!$C$2:$E$104,3,FALSE))</f>
        <v>Eje Transversal 4 Gobierno Legitimo, Fortalecimiento Local y Eficiencia</v>
      </c>
      <c r="N131" s="336">
        <v>1517</v>
      </c>
      <c r="O131" s="137" t="s">
        <v>1239</v>
      </c>
      <c r="P131" s="225" t="s">
        <v>880</v>
      </c>
      <c r="Q131" s="228">
        <v>9812809</v>
      </c>
      <c r="R131" s="235">
        <v>0</v>
      </c>
      <c r="S131" s="230"/>
      <c r="T131" s="231"/>
      <c r="U131" s="228"/>
      <c r="V131" s="209">
        <f t="shared" si="29"/>
        <v>9812809</v>
      </c>
      <c r="W131" s="210">
        <v>9812809</v>
      </c>
      <c r="X131" s="134">
        <v>43980</v>
      </c>
      <c r="Y131" s="134">
        <v>43983</v>
      </c>
      <c r="Z131" s="134">
        <v>44043</v>
      </c>
      <c r="AA131" s="149">
        <v>60</v>
      </c>
      <c r="AB131" s="130"/>
      <c r="AC131" s="130"/>
      <c r="AD131" s="212"/>
      <c r="AE131" s="232"/>
      <c r="AF131" s="219"/>
      <c r="AG131" s="228"/>
      <c r="AH131" s="233"/>
      <c r="AI131" s="233"/>
      <c r="AJ131" s="233" t="s">
        <v>1327</v>
      </c>
      <c r="AK131" s="233"/>
      <c r="AL131" s="234">
        <f t="shared" si="30"/>
        <v>1</v>
      </c>
      <c r="AM131" s="249"/>
      <c r="AN131" s="250" t="e">
        <f>IF(SUMPRODUCT((A$14:A131=A131)*(B$14:B131=B131)*(D$14:D128=D128))&gt;1,0,1)</f>
        <v>#N/A</v>
      </c>
      <c r="AO131" s="56" t="str">
        <f t="shared" si="24"/>
        <v>Suministro</v>
      </c>
      <c r="AP131" s="56" t="str">
        <f t="shared" si="25"/>
        <v>Selección abreviada</v>
      </c>
      <c r="AQ131" s="56" t="str">
        <f>IF(ISBLANK(G131),1,IFERROR(VLOOKUP(G131,Tipo!$C$12:$C$27,1,FALSE),"NO"))</f>
        <v xml:space="preserve">Selección abreviada por menor cuantía </v>
      </c>
      <c r="AR131" s="56" t="str">
        <f t="shared" si="26"/>
        <v>Inversión</v>
      </c>
      <c r="AS131" s="56" t="str">
        <f>IF(ISBLANK(K131),1,IFERROR(VLOOKUP(K131,Eje_Pilar_Prop!C151:C252,1,FALSE),"NO"))</f>
        <v>NO</v>
      </c>
      <c r="AT131" s="56" t="str">
        <f t="shared" si="27"/>
        <v>NO</v>
      </c>
      <c r="AU131" s="56">
        <f t="shared" si="28"/>
        <v>1</v>
      </c>
      <c r="AV131" s="56" t="str">
        <f t="shared" si="23"/>
        <v>Bogotá Mejor para Todos</v>
      </c>
    </row>
    <row r="132" spans="1:48" s="251" customFormat="1" ht="45" customHeight="1">
      <c r="A132" s="233">
        <v>108</v>
      </c>
      <c r="B132" s="218">
        <v>2020</v>
      </c>
      <c r="C132" s="130" t="s">
        <v>990</v>
      </c>
      <c r="D132" s="130" t="s">
        <v>1093</v>
      </c>
      <c r="E132" s="132" t="s">
        <v>81</v>
      </c>
      <c r="F132" s="130" t="s">
        <v>139</v>
      </c>
      <c r="G132" s="206" t="s">
        <v>148</v>
      </c>
      <c r="H132" s="225" t="s">
        <v>727</v>
      </c>
      <c r="I132" s="226" t="s">
        <v>135</v>
      </c>
      <c r="J132" s="227" t="s">
        <v>362</v>
      </c>
      <c r="K132" s="337">
        <v>45</v>
      </c>
      <c r="L132" s="338" t="str">
        <f>IF(ISERROR(VLOOKUP(K132,[1]Eje_Pilar_Prop!$C$2:$E$104,2,FALSE))," ",VLOOKUP(K132,[1]Eje_Pilar_Prop!$C$2:$E$104,2,FALSE))</f>
        <v>Gobernanza e influencia local, regional e internacional</v>
      </c>
      <c r="M132" s="338" t="str">
        <f>IF(ISERROR(VLOOKUP(K132,[1]Eje_Pilar_Prop!$C$2:$E$104,3,FALSE))," ",VLOOKUP(K132,[1]Eje_Pilar_Prop!$C$2:$E$104,3,FALSE))</f>
        <v>Eje Transversal 4 Gobierno Legitimo, Fortalecimiento Local y Eficiencia</v>
      </c>
      <c r="N132" s="336">
        <v>1517</v>
      </c>
      <c r="O132" s="153" t="s">
        <v>1240</v>
      </c>
      <c r="P132" s="225" t="s">
        <v>882</v>
      </c>
      <c r="Q132" s="228">
        <v>625000</v>
      </c>
      <c r="R132" s="235">
        <v>0</v>
      </c>
      <c r="S132" s="230"/>
      <c r="T132" s="231"/>
      <c r="U132" s="228"/>
      <c r="V132" s="209">
        <f t="shared" si="29"/>
        <v>625000</v>
      </c>
      <c r="W132" s="210">
        <v>625000</v>
      </c>
      <c r="X132" s="138">
        <v>43980</v>
      </c>
      <c r="Y132" s="138">
        <v>43983</v>
      </c>
      <c r="Z132" s="138">
        <v>44043</v>
      </c>
      <c r="AA132" s="149">
        <v>60</v>
      </c>
      <c r="AB132" s="151"/>
      <c r="AC132" s="151"/>
      <c r="AD132" s="212"/>
      <c r="AE132" s="232"/>
      <c r="AF132" s="219"/>
      <c r="AG132" s="228"/>
      <c r="AH132" s="233"/>
      <c r="AI132" s="233"/>
      <c r="AJ132" s="233" t="s">
        <v>1327</v>
      </c>
      <c r="AK132" s="233"/>
      <c r="AL132" s="234">
        <f t="shared" si="30"/>
        <v>1</v>
      </c>
      <c r="AM132" s="249"/>
      <c r="AN132" s="250" t="e">
        <f>IF(SUMPRODUCT((A$14:A132=A132)*(B$14:B132=B132)*(D$14:D129=D129))&gt;1,0,1)</f>
        <v>#N/A</v>
      </c>
      <c r="AO132" s="56" t="str">
        <f t="shared" si="24"/>
        <v>Suministro</v>
      </c>
      <c r="AP132" s="56" t="str">
        <f t="shared" si="25"/>
        <v>Selección abreviada</v>
      </c>
      <c r="AQ132" s="56" t="str">
        <f>IF(ISBLANK(G132),1,IFERROR(VLOOKUP(G132,Tipo!$C$12:$C$27,1,FALSE),"NO"))</f>
        <v xml:space="preserve">Selección abreviada por menor cuantía </v>
      </c>
      <c r="AR132" s="56" t="str">
        <f t="shared" si="26"/>
        <v>Inversión</v>
      </c>
      <c r="AS132" s="56" t="str">
        <f>IF(ISBLANK(K132),1,IFERROR(VLOOKUP(K132,Eje_Pilar_Prop!C152:C253,1,FALSE),"NO"))</f>
        <v>NO</v>
      </c>
      <c r="AT132" s="56" t="str">
        <f t="shared" si="27"/>
        <v>NO</v>
      </c>
      <c r="AU132" s="56">
        <f t="shared" si="28"/>
        <v>1</v>
      </c>
      <c r="AV132" s="56" t="str">
        <f t="shared" si="23"/>
        <v>Bogotá Mejor para Todos</v>
      </c>
    </row>
    <row r="133" spans="1:48" s="251" customFormat="1" ht="45" customHeight="1">
      <c r="A133" s="233">
        <v>109</v>
      </c>
      <c r="B133" s="218">
        <v>2020</v>
      </c>
      <c r="C133" s="130" t="s">
        <v>352</v>
      </c>
      <c r="D133" s="130" t="s">
        <v>1094</v>
      </c>
      <c r="E133" s="132" t="s">
        <v>150</v>
      </c>
      <c r="F133" s="131" t="s">
        <v>34</v>
      </c>
      <c r="G133" s="206" t="s">
        <v>150</v>
      </c>
      <c r="H133" s="225" t="s">
        <v>621</v>
      </c>
      <c r="I133" s="226" t="s">
        <v>135</v>
      </c>
      <c r="J133" s="227" t="s">
        <v>362</v>
      </c>
      <c r="K133" s="337">
        <v>45</v>
      </c>
      <c r="L133" s="338" t="str">
        <f>IF(ISERROR(VLOOKUP(K133,[1]Eje_Pilar_Prop!$C$2:$E$104,2,FALSE))," ",VLOOKUP(K133,[1]Eje_Pilar_Prop!$C$2:$E$104,2,FALSE))</f>
        <v>Gobernanza e influencia local, regional e internacional</v>
      </c>
      <c r="M133" s="338" t="str">
        <f>IF(ISERROR(VLOOKUP(K133,[1]Eje_Pilar_Prop!$C$2:$E$104,3,FALSE))," ",VLOOKUP(K133,[1]Eje_Pilar_Prop!$C$2:$E$104,3,FALSE))</f>
        <v>Eje Transversal 4 Gobierno Legitimo, Fortalecimiento Local y Eficiencia</v>
      </c>
      <c r="N133" s="336">
        <v>1519</v>
      </c>
      <c r="O133" s="137" t="s">
        <v>1241</v>
      </c>
      <c r="P133" s="225" t="s">
        <v>817</v>
      </c>
      <c r="Q133" s="228">
        <v>23434653</v>
      </c>
      <c r="R133" s="235">
        <v>0</v>
      </c>
      <c r="S133" s="230"/>
      <c r="T133" s="231"/>
      <c r="U133" s="228"/>
      <c r="V133" s="209">
        <f t="shared" si="29"/>
        <v>23434653</v>
      </c>
      <c r="W133" s="210">
        <v>0</v>
      </c>
      <c r="X133" s="134">
        <v>44002</v>
      </c>
      <c r="Y133" s="154" t="s">
        <v>1254</v>
      </c>
      <c r="Z133" s="134">
        <v>44074</v>
      </c>
      <c r="AA133" s="130">
        <v>42</v>
      </c>
      <c r="AB133" s="130">
        <v>30</v>
      </c>
      <c r="AC133" s="130">
        <v>1</v>
      </c>
      <c r="AD133" s="212"/>
      <c r="AE133" s="232"/>
      <c r="AF133" s="219"/>
      <c r="AG133" s="228"/>
      <c r="AH133" s="233"/>
      <c r="AI133" s="233"/>
      <c r="AJ133" s="233" t="s">
        <v>1327</v>
      </c>
      <c r="AK133" s="233"/>
      <c r="AL133" s="234">
        <f t="shared" si="30"/>
        <v>0</v>
      </c>
      <c r="AM133" s="249"/>
      <c r="AN133" s="250" t="e">
        <f>IF(SUMPRODUCT((A$14:A133=A133)*(B$14:B133=B133)*(D$14:D130=D130))&gt;1,0,1)</f>
        <v>#N/A</v>
      </c>
      <c r="AO133" s="56" t="str">
        <f t="shared" si="24"/>
        <v>Contratos interadministrativos</v>
      </c>
      <c r="AP133" s="56" t="str">
        <f t="shared" si="25"/>
        <v>Contratación directa</v>
      </c>
      <c r="AQ133" s="56" t="str">
        <f>IF(ISBLANK(G133),1,IFERROR(VLOOKUP(G133,Tipo!$C$12:$C$27,1,FALSE),"NO"))</f>
        <v>Contratos interadministrativos</v>
      </c>
      <c r="AR133" s="56" t="str">
        <f t="shared" si="26"/>
        <v>Inversión</v>
      </c>
      <c r="AS133" s="56" t="str">
        <f>IF(ISBLANK(K133),1,IFERROR(VLOOKUP(K133,Eje_Pilar_Prop!C153:C254,1,FALSE),"NO"))</f>
        <v>NO</v>
      </c>
      <c r="AT133" s="56" t="str">
        <f t="shared" si="27"/>
        <v>NO</v>
      </c>
      <c r="AU133" s="56">
        <f t="shared" si="28"/>
        <v>1</v>
      </c>
      <c r="AV133" s="56" t="str">
        <f t="shared" si="23"/>
        <v>Bogotá Mejor para Todos</v>
      </c>
    </row>
    <row r="134" spans="1:48" s="251" customFormat="1" ht="45" customHeight="1">
      <c r="A134" s="233">
        <v>110</v>
      </c>
      <c r="B134" s="218">
        <v>2020</v>
      </c>
      <c r="C134" s="130" t="s">
        <v>353</v>
      </c>
      <c r="D134" s="130" t="s">
        <v>1095</v>
      </c>
      <c r="E134" s="132" t="s">
        <v>138</v>
      </c>
      <c r="F134" s="131" t="s">
        <v>34</v>
      </c>
      <c r="G134" s="206" t="s">
        <v>161</v>
      </c>
      <c r="H134" s="225" t="s">
        <v>728</v>
      </c>
      <c r="I134" s="226" t="s">
        <v>135</v>
      </c>
      <c r="J134" s="227" t="s">
        <v>362</v>
      </c>
      <c r="K134" s="337">
        <v>45</v>
      </c>
      <c r="L134" s="338" t="str">
        <f>IF(ISERROR(VLOOKUP(K134,[1]Eje_Pilar_Prop!$C$2:$E$104,2,FALSE))," ",VLOOKUP(K134,[1]Eje_Pilar_Prop!$C$2:$E$104,2,FALSE))</f>
        <v>Gobernanza e influencia local, regional e internacional</v>
      </c>
      <c r="M134" s="338" t="str">
        <f>IF(ISERROR(VLOOKUP(K134,[1]Eje_Pilar_Prop!$C$2:$E$104,3,FALSE))," ",VLOOKUP(K134,[1]Eje_Pilar_Prop!$C$2:$E$104,3,FALSE))</f>
        <v>Eje Transversal 4 Gobierno Legitimo, Fortalecimiento Local y Eficiencia</v>
      </c>
      <c r="N134" s="336">
        <v>1517</v>
      </c>
      <c r="O134" s="137">
        <v>52917145</v>
      </c>
      <c r="P134" s="225" t="s">
        <v>487</v>
      </c>
      <c r="Q134" s="228">
        <v>35750000</v>
      </c>
      <c r="R134" s="235">
        <v>0</v>
      </c>
      <c r="S134" s="230"/>
      <c r="T134" s="231">
        <v>1</v>
      </c>
      <c r="U134" s="228">
        <v>11000000</v>
      </c>
      <c r="V134" s="209">
        <f t="shared" si="29"/>
        <v>46750000</v>
      </c>
      <c r="W134" s="210">
        <v>17600000</v>
      </c>
      <c r="X134" s="134">
        <v>44005</v>
      </c>
      <c r="Y134" s="154">
        <v>44006</v>
      </c>
      <c r="Z134" s="134">
        <v>44390</v>
      </c>
      <c r="AA134" s="151">
        <v>195</v>
      </c>
      <c r="AB134" s="130">
        <v>60</v>
      </c>
      <c r="AC134" s="130">
        <v>1</v>
      </c>
      <c r="AD134" s="212"/>
      <c r="AE134" s="232"/>
      <c r="AF134" s="219"/>
      <c r="AG134" s="228"/>
      <c r="AH134" s="233"/>
      <c r="AI134" s="233" t="s">
        <v>1327</v>
      </c>
      <c r="AJ134" s="233"/>
      <c r="AK134" s="233"/>
      <c r="AL134" s="234">
        <f t="shared" si="30"/>
        <v>0.37647058823529411</v>
      </c>
      <c r="AM134" s="249"/>
      <c r="AN134" s="250" t="e">
        <f>IF(SUMPRODUCT((A$14:A134=A134)*(B$14:B134=B134)*(D$14:D131=D131))&gt;1,0,1)</f>
        <v>#N/A</v>
      </c>
      <c r="AO134" s="56" t="str">
        <f t="shared" si="24"/>
        <v>Contratos de prestación de servicios</v>
      </c>
      <c r="AP134" s="56" t="str">
        <f t="shared" si="25"/>
        <v>Contratación directa</v>
      </c>
      <c r="AQ134" s="56" t="str">
        <f>IF(ISBLANK(G134),1,IFERROR(VLOOKUP(G134,Tipo!$C$12:$C$27,1,FALSE),"NO"))</f>
        <v>Prestación de servicios profesionales y de apoyo a la gestión, o para la ejecución de trabajos artísticos que sólo puedan encomendarse a determinadas personas naturales;</v>
      </c>
      <c r="AR134" s="56" t="str">
        <f t="shared" si="26"/>
        <v>Inversión</v>
      </c>
      <c r="AS134" s="56" t="str">
        <f>IF(ISBLANK(K134),1,IFERROR(VLOOKUP(K134,Eje_Pilar_Prop!C154:C255,1,FALSE),"NO"))</f>
        <v>NO</v>
      </c>
      <c r="AT134" s="56" t="str">
        <f t="shared" si="27"/>
        <v>NO</v>
      </c>
      <c r="AU134" s="56">
        <f t="shared" si="28"/>
        <v>1</v>
      </c>
      <c r="AV134" s="56" t="str">
        <f t="shared" si="23"/>
        <v>Bogotá Mejor para Todos</v>
      </c>
    </row>
    <row r="135" spans="1:48" s="251" customFormat="1" ht="45" customHeight="1">
      <c r="A135" s="233">
        <v>111</v>
      </c>
      <c r="B135" s="218">
        <v>2020</v>
      </c>
      <c r="C135" s="130" t="s">
        <v>353</v>
      </c>
      <c r="D135" s="130" t="s">
        <v>1096</v>
      </c>
      <c r="E135" s="132" t="s">
        <v>138</v>
      </c>
      <c r="F135" s="131" t="s">
        <v>34</v>
      </c>
      <c r="G135" s="206" t="s">
        <v>161</v>
      </c>
      <c r="H135" s="225" t="s">
        <v>729</v>
      </c>
      <c r="I135" s="226" t="s">
        <v>135</v>
      </c>
      <c r="J135" s="227" t="s">
        <v>362</v>
      </c>
      <c r="K135" s="337">
        <v>45</v>
      </c>
      <c r="L135" s="338" t="str">
        <f>IF(ISERROR(VLOOKUP(K135,[1]Eje_Pilar_Prop!$C$2:$E$104,2,FALSE))," ",VLOOKUP(K135,[1]Eje_Pilar_Prop!$C$2:$E$104,2,FALSE))</f>
        <v>Gobernanza e influencia local, regional e internacional</v>
      </c>
      <c r="M135" s="338" t="str">
        <f>IF(ISERROR(VLOOKUP(K135,[1]Eje_Pilar_Prop!$C$2:$E$104,3,FALSE))," ",VLOOKUP(K135,[1]Eje_Pilar_Prop!$C$2:$E$104,3,FALSE))</f>
        <v>Eje Transversal 4 Gobierno Legitimo, Fortalecimiento Local y Eficiencia</v>
      </c>
      <c r="N135" s="336">
        <v>1517</v>
      </c>
      <c r="O135" s="137">
        <v>3172115</v>
      </c>
      <c r="P135" s="225" t="s">
        <v>489</v>
      </c>
      <c r="Q135" s="228">
        <v>42705000</v>
      </c>
      <c r="R135" s="235">
        <v>0</v>
      </c>
      <c r="S135" s="230"/>
      <c r="T135" s="231"/>
      <c r="U135" s="228"/>
      <c r="V135" s="209">
        <f t="shared" si="29"/>
        <v>42705000</v>
      </c>
      <c r="W135" s="210">
        <v>14235000</v>
      </c>
      <c r="X135" s="140">
        <v>44007</v>
      </c>
      <c r="Y135" s="134">
        <v>44008</v>
      </c>
      <c r="Z135" s="163">
        <v>44251</v>
      </c>
      <c r="AA135" s="151">
        <v>195</v>
      </c>
      <c r="AB135" s="155">
        <v>45</v>
      </c>
      <c r="AC135" s="130">
        <v>1</v>
      </c>
      <c r="AD135" s="212"/>
      <c r="AE135" s="232"/>
      <c r="AF135" s="219"/>
      <c r="AG135" s="228"/>
      <c r="AH135" s="233"/>
      <c r="AI135" s="233" t="s">
        <v>1327</v>
      </c>
      <c r="AJ135" s="233"/>
      <c r="AK135" s="233"/>
      <c r="AL135" s="234">
        <f t="shared" si="30"/>
        <v>0.33333333333333331</v>
      </c>
      <c r="AM135" s="249"/>
      <c r="AN135" s="250" t="e">
        <f>IF(SUMPRODUCT((A$14:A135=A135)*(B$14:B135=B135)*(D$14:D132=D132))&gt;1,0,1)</f>
        <v>#N/A</v>
      </c>
      <c r="AO135" s="56" t="str">
        <f t="shared" si="24"/>
        <v>Contratos de prestación de servicios</v>
      </c>
      <c r="AP135" s="56" t="str">
        <f t="shared" si="25"/>
        <v>Contratación directa</v>
      </c>
      <c r="AQ135" s="56" t="str">
        <f>IF(ISBLANK(G135),1,IFERROR(VLOOKUP(G135,Tipo!$C$12:$C$27,1,FALSE),"NO"))</f>
        <v>Prestación de servicios profesionales y de apoyo a la gestión, o para la ejecución de trabajos artísticos que sólo puedan encomendarse a determinadas personas naturales;</v>
      </c>
      <c r="AR135" s="56" t="str">
        <f t="shared" si="26"/>
        <v>Inversión</v>
      </c>
      <c r="AS135" s="56" t="str">
        <f>IF(ISBLANK(K135),1,IFERROR(VLOOKUP(K135,Eje_Pilar_Prop!C155:C256,1,FALSE),"NO"))</f>
        <v>NO</v>
      </c>
      <c r="AT135" s="56" t="str">
        <f t="shared" si="27"/>
        <v>NO</v>
      </c>
      <c r="AU135" s="56">
        <f t="shared" si="28"/>
        <v>1</v>
      </c>
      <c r="AV135" s="56" t="str">
        <f t="shared" si="23"/>
        <v>Bogotá Mejor para Todos</v>
      </c>
    </row>
    <row r="136" spans="1:48" s="251" customFormat="1" ht="38.25" customHeight="1">
      <c r="A136" s="233">
        <v>111</v>
      </c>
      <c r="B136" s="218">
        <v>2020</v>
      </c>
      <c r="C136" s="130" t="s">
        <v>353</v>
      </c>
      <c r="D136" s="130" t="s">
        <v>1096</v>
      </c>
      <c r="E136" s="132" t="s">
        <v>138</v>
      </c>
      <c r="F136" s="131" t="s">
        <v>34</v>
      </c>
      <c r="G136" s="206" t="s">
        <v>161</v>
      </c>
      <c r="H136" s="225" t="s">
        <v>908</v>
      </c>
      <c r="I136" s="226" t="s">
        <v>135</v>
      </c>
      <c r="J136" s="227" t="s">
        <v>362</v>
      </c>
      <c r="K136" s="337">
        <v>45</v>
      </c>
      <c r="L136" s="338" t="str">
        <f>IF(ISERROR(VLOOKUP(K136,[1]Eje_Pilar_Prop!$C$2:$E$104,2,FALSE))," ",VLOOKUP(K136,[1]Eje_Pilar_Prop!$C$2:$E$104,2,FALSE))</f>
        <v>Gobernanza e influencia local, regional e internacional</v>
      </c>
      <c r="M136" s="338" t="str">
        <f>IF(ISERROR(VLOOKUP(K136,[1]Eje_Pilar_Prop!$C$2:$E$104,3,FALSE))," ",VLOOKUP(K136,[1]Eje_Pilar_Prop!$C$2:$E$104,3,FALSE))</f>
        <v>Eje Transversal 4 Gobierno Legitimo, Fortalecimiento Local y Eficiencia</v>
      </c>
      <c r="N136" s="336">
        <v>1517</v>
      </c>
      <c r="O136" s="137"/>
      <c r="P136" s="225" t="s">
        <v>489</v>
      </c>
      <c r="Q136" s="228">
        <v>9855000</v>
      </c>
      <c r="R136" s="235"/>
      <c r="S136" s="230"/>
      <c r="T136" s="231"/>
      <c r="U136" s="228"/>
      <c r="V136" s="209">
        <f t="shared" si="29"/>
        <v>9855000</v>
      </c>
      <c r="W136" s="210">
        <v>0</v>
      </c>
      <c r="X136" s="140">
        <v>44007</v>
      </c>
      <c r="Y136" s="134">
        <v>44008</v>
      </c>
      <c r="Z136" s="163">
        <v>44251</v>
      </c>
      <c r="AA136" s="151">
        <v>195</v>
      </c>
      <c r="AB136" s="155"/>
      <c r="AC136" s="155"/>
      <c r="AD136" s="212"/>
      <c r="AE136" s="232"/>
      <c r="AF136" s="219"/>
      <c r="AG136" s="228"/>
      <c r="AH136" s="233"/>
      <c r="AI136" s="233" t="s">
        <v>1327</v>
      </c>
      <c r="AJ136" s="233"/>
      <c r="AK136" s="233"/>
      <c r="AL136" s="234">
        <f t="shared" si="30"/>
        <v>0</v>
      </c>
      <c r="AM136" s="249"/>
      <c r="AN136" s="250" t="e">
        <f>IF(SUMPRODUCT((A$14:A136=A136)*(B$14:B136=B136)*(D$14:D133=D133))&gt;1,0,1)</f>
        <v>#N/A</v>
      </c>
      <c r="AO136" s="56" t="str">
        <f t="shared" si="24"/>
        <v>Contratos de prestación de servicios</v>
      </c>
      <c r="AP136" s="56" t="str">
        <f t="shared" si="25"/>
        <v>Contratación directa</v>
      </c>
      <c r="AQ136" s="56" t="str">
        <f>IF(ISBLANK(G136),1,IFERROR(VLOOKUP(G136,Tipo!$C$12:$C$27,1,FALSE),"NO"))</f>
        <v>Prestación de servicios profesionales y de apoyo a la gestión, o para la ejecución de trabajos artísticos que sólo puedan encomendarse a determinadas personas naturales;</v>
      </c>
      <c r="AR136" s="56" t="str">
        <f t="shared" si="26"/>
        <v>Inversión</v>
      </c>
      <c r="AS136" s="56" t="str">
        <f>IF(ISBLANK(K136),1,IFERROR(VLOOKUP(K136,Eje_Pilar_Prop!C156:C257,1,FALSE),"NO"))</f>
        <v>NO</v>
      </c>
      <c r="AT136" s="56" t="str">
        <f t="shared" si="27"/>
        <v>SECOP I</v>
      </c>
      <c r="AU136" s="56">
        <f t="shared" si="28"/>
        <v>1</v>
      </c>
      <c r="AV136" s="56" t="str">
        <f t="shared" si="23"/>
        <v>Bogotá Mejor para Todos</v>
      </c>
    </row>
    <row r="137" spans="1:48" s="251" customFormat="1" ht="45" customHeight="1">
      <c r="A137" s="233">
        <v>112</v>
      </c>
      <c r="B137" s="218">
        <v>2020</v>
      </c>
      <c r="C137" s="130" t="s">
        <v>353</v>
      </c>
      <c r="D137" s="130" t="s">
        <v>1097</v>
      </c>
      <c r="E137" s="132" t="s">
        <v>138</v>
      </c>
      <c r="F137" s="131" t="s">
        <v>34</v>
      </c>
      <c r="G137" s="206" t="s">
        <v>161</v>
      </c>
      <c r="H137" s="225" t="s">
        <v>730</v>
      </c>
      <c r="I137" s="226" t="s">
        <v>135</v>
      </c>
      <c r="J137" s="227" t="s">
        <v>362</v>
      </c>
      <c r="K137" s="337">
        <v>45</v>
      </c>
      <c r="L137" s="338" t="str">
        <f>IF(ISERROR(VLOOKUP(K137,[1]Eje_Pilar_Prop!$C$2:$E$104,2,FALSE))," ",VLOOKUP(K137,[1]Eje_Pilar_Prop!$C$2:$E$104,2,FALSE))</f>
        <v>Gobernanza e influencia local, regional e internacional</v>
      </c>
      <c r="M137" s="338" t="str">
        <f>IF(ISERROR(VLOOKUP(K137,[1]Eje_Pilar_Prop!$C$2:$E$104,3,FALSE))," ",VLOOKUP(K137,[1]Eje_Pilar_Prop!$C$2:$E$104,3,FALSE))</f>
        <v>Eje Transversal 4 Gobierno Legitimo, Fortalecimiento Local y Eficiencia</v>
      </c>
      <c r="N137" s="336">
        <v>1517</v>
      </c>
      <c r="O137" s="137">
        <v>80187039</v>
      </c>
      <c r="P137" s="225" t="s">
        <v>490</v>
      </c>
      <c r="Q137" s="228">
        <v>30000000</v>
      </c>
      <c r="R137" s="235">
        <v>0</v>
      </c>
      <c r="S137" s="230"/>
      <c r="T137" s="231"/>
      <c r="U137" s="228"/>
      <c r="V137" s="209">
        <f t="shared" si="29"/>
        <v>30000000</v>
      </c>
      <c r="W137" s="210">
        <v>12800000</v>
      </c>
      <c r="X137" s="140">
        <v>44007</v>
      </c>
      <c r="Y137" s="134">
        <v>44009</v>
      </c>
      <c r="Z137" s="134">
        <v>44191</v>
      </c>
      <c r="AA137" s="130">
        <v>150</v>
      </c>
      <c r="AB137" s="130">
        <v>30</v>
      </c>
      <c r="AC137" s="130">
        <v>1</v>
      </c>
      <c r="AD137" s="212"/>
      <c r="AE137" s="232"/>
      <c r="AF137" s="219"/>
      <c r="AG137" s="228"/>
      <c r="AH137" s="233"/>
      <c r="AI137" s="233"/>
      <c r="AJ137" s="233" t="s">
        <v>1327</v>
      </c>
      <c r="AK137" s="233"/>
      <c r="AL137" s="234">
        <f t="shared" si="30"/>
        <v>0.42666666666666669</v>
      </c>
      <c r="AM137" s="249"/>
      <c r="AN137" s="250" t="e">
        <f>IF(SUMPRODUCT((A$14:A137=A137)*(B$14:B137=B137)*(D$14:D134=D134))&gt;1,0,1)</f>
        <v>#N/A</v>
      </c>
      <c r="AO137" s="56" t="str">
        <f t="shared" si="24"/>
        <v>Contratos de prestación de servicios</v>
      </c>
      <c r="AP137" s="56" t="str">
        <f t="shared" si="25"/>
        <v>Contratación directa</v>
      </c>
      <c r="AQ137" s="56" t="str">
        <f>IF(ISBLANK(G137),1,IFERROR(VLOOKUP(G137,Tipo!$C$12:$C$27,1,FALSE),"NO"))</f>
        <v>Prestación de servicios profesionales y de apoyo a la gestión, o para la ejecución de trabajos artísticos que sólo puedan encomendarse a determinadas personas naturales;</v>
      </c>
      <c r="AR137" s="56" t="str">
        <f t="shared" si="26"/>
        <v>Inversión</v>
      </c>
      <c r="AS137" s="56" t="str">
        <f>IF(ISBLANK(K137),1,IFERROR(VLOOKUP(K137,Eje_Pilar_Prop!C157:C258,1,FALSE),"NO"))</f>
        <v>NO</v>
      </c>
      <c r="AT137" s="56" t="str">
        <f t="shared" si="27"/>
        <v>SECOP II</v>
      </c>
      <c r="AU137" s="56">
        <f t="shared" si="28"/>
        <v>1</v>
      </c>
      <c r="AV137" s="56" t="str">
        <f t="shared" si="23"/>
        <v>Bogotá Mejor para Todos</v>
      </c>
    </row>
    <row r="138" spans="1:48" s="251" customFormat="1" ht="45" customHeight="1">
      <c r="A138" s="233">
        <v>112</v>
      </c>
      <c r="B138" s="218">
        <v>2020</v>
      </c>
      <c r="C138" s="130" t="s">
        <v>353</v>
      </c>
      <c r="D138" s="130" t="s">
        <v>1097</v>
      </c>
      <c r="E138" s="132" t="s">
        <v>138</v>
      </c>
      <c r="F138" s="131" t="s">
        <v>34</v>
      </c>
      <c r="G138" s="206" t="s">
        <v>161</v>
      </c>
      <c r="H138" s="225" t="s">
        <v>909</v>
      </c>
      <c r="I138" s="226" t="s">
        <v>135</v>
      </c>
      <c r="J138" s="227" t="s">
        <v>362</v>
      </c>
      <c r="K138" s="337">
        <v>45</v>
      </c>
      <c r="L138" s="338" t="str">
        <f>IF(ISERROR(VLOOKUP(K138,[1]Eje_Pilar_Prop!$C$2:$E$104,2,FALSE))," ",VLOOKUP(K138,[1]Eje_Pilar_Prop!$C$2:$E$104,2,FALSE))</f>
        <v>Gobernanza e influencia local, regional e internacional</v>
      </c>
      <c r="M138" s="338" t="str">
        <f>IF(ISERROR(VLOOKUP(K138,[1]Eje_Pilar_Prop!$C$2:$E$104,3,FALSE))," ",VLOOKUP(K138,[1]Eje_Pilar_Prop!$C$2:$E$104,3,FALSE))</f>
        <v>Eje Transversal 4 Gobierno Legitimo, Fortalecimiento Local y Eficiencia</v>
      </c>
      <c r="N138" s="336">
        <v>1517</v>
      </c>
      <c r="O138" s="137"/>
      <c r="P138" s="225" t="s">
        <v>490</v>
      </c>
      <c r="Q138" s="228">
        <v>6000000</v>
      </c>
      <c r="R138" s="235"/>
      <c r="S138" s="230"/>
      <c r="T138" s="231"/>
      <c r="U138" s="228"/>
      <c r="V138" s="209">
        <f t="shared" si="29"/>
        <v>6000000</v>
      </c>
      <c r="W138" s="210">
        <v>800000</v>
      </c>
      <c r="X138" s="140">
        <v>44007</v>
      </c>
      <c r="Y138" s="134">
        <v>44009</v>
      </c>
      <c r="Z138" s="134">
        <v>44191</v>
      </c>
      <c r="AA138" s="130">
        <v>150</v>
      </c>
      <c r="AB138" s="130"/>
      <c r="AC138" s="130"/>
      <c r="AD138" s="212"/>
      <c r="AE138" s="232"/>
      <c r="AF138" s="219"/>
      <c r="AG138" s="228"/>
      <c r="AH138" s="233"/>
      <c r="AI138" s="233"/>
      <c r="AJ138" s="233" t="s">
        <v>1327</v>
      </c>
      <c r="AK138" s="233"/>
      <c r="AL138" s="234">
        <f t="shared" si="30"/>
        <v>0.13333333333333333</v>
      </c>
      <c r="AM138" s="249"/>
      <c r="AN138" s="250" t="e">
        <f>IF(SUMPRODUCT((A$14:A138=A138)*(B$14:B138=B138)*(D$14:D135=D135))&gt;1,0,1)</f>
        <v>#N/A</v>
      </c>
      <c r="AO138" s="56" t="str">
        <f t="shared" si="24"/>
        <v>Contratos de prestación de servicios</v>
      </c>
      <c r="AP138" s="56" t="str">
        <f t="shared" si="25"/>
        <v>Contratación directa</v>
      </c>
      <c r="AQ138" s="56" t="str">
        <f>IF(ISBLANK(G138),1,IFERROR(VLOOKUP(G138,Tipo!$C$12:$C$27,1,FALSE),"NO"))</f>
        <v>Prestación de servicios profesionales y de apoyo a la gestión, o para la ejecución de trabajos artísticos que sólo puedan encomendarse a determinadas personas naturales;</v>
      </c>
      <c r="AR138" s="56" t="str">
        <f t="shared" si="26"/>
        <v>Inversión</v>
      </c>
      <c r="AS138" s="56" t="str">
        <f>IF(ISBLANK(K138),1,IFERROR(VLOOKUP(K138,Eje_Pilar_Prop!C158:C259,1,FALSE),"NO"))</f>
        <v>NO</v>
      </c>
      <c r="AT138" s="56" t="str">
        <f t="shared" si="27"/>
        <v>SECOP II</v>
      </c>
      <c r="AU138" s="56">
        <f t="shared" si="28"/>
        <v>1</v>
      </c>
      <c r="AV138" s="56" t="str">
        <f t="shared" si="23"/>
        <v>Bogotá Mejor para Todos</v>
      </c>
    </row>
    <row r="139" spans="1:48" s="251" customFormat="1" ht="45" customHeight="1">
      <c r="A139" s="233">
        <v>113</v>
      </c>
      <c r="B139" s="218">
        <v>2020</v>
      </c>
      <c r="C139" s="130" t="s">
        <v>353</v>
      </c>
      <c r="D139" s="131" t="s">
        <v>1098</v>
      </c>
      <c r="E139" s="132" t="s">
        <v>138</v>
      </c>
      <c r="F139" s="131" t="s">
        <v>34</v>
      </c>
      <c r="G139" s="206" t="s">
        <v>161</v>
      </c>
      <c r="H139" s="225" t="s">
        <v>639</v>
      </c>
      <c r="I139" s="226" t="s">
        <v>135</v>
      </c>
      <c r="J139" s="227" t="s">
        <v>362</v>
      </c>
      <c r="K139" s="337">
        <v>45</v>
      </c>
      <c r="L139" s="338" t="str">
        <f>IF(ISERROR(VLOOKUP(K139,[1]Eje_Pilar_Prop!$C$2:$E$104,2,FALSE))," ",VLOOKUP(K139,[1]Eje_Pilar_Prop!$C$2:$E$104,2,FALSE))</f>
        <v>Gobernanza e influencia local, regional e internacional</v>
      </c>
      <c r="M139" s="338" t="str">
        <f>IF(ISERROR(VLOOKUP(K139,[1]Eje_Pilar_Prop!$C$2:$E$104,3,FALSE))," ",VLOOKUP(K139,[1]Eje_Pilar_Prop!$C$2:$E$104,3,FALSE))</f>
        <v>Eje Transversal 4 Gobierno Legitimo, Fortalecimiento Local y Eficiencia</v>
      </c>
      <c r="N139" s="336">
        <v>1517</v>
      </c>
      <c r="O139" s="137">
        <v>71335116</v>
      </c>
      <c r="P139" s="225" t="s">
        <v>491</v>
      </c>
      <c r="Q139" s="228">
        <v>48000000</v>
      </c>
      <c r="R139" s="235">
        <v>0</v>
      </c>
      <c r="S139" s="230"/>
      <c r="T139" s="231"/>
      <c r="U139" s="228"/>
      <c r="V139" s="209">
        <f t="shared" si="29"/>
        <v>48000000</v>
      </c>
      <c r="W139" s="210">
        <v>11400000</v>
      </c>
      <c r="X139" s="140">
        <v>44007</v>
      </c>
      <c r="Y139" s="154">
        <v>44016</v>
      </c>
      <c r="Z139" s="156">
        <v>44258</v>
      </c>
      <c r="AA139" s="130">
        <v>240</v>
      </c>
      <c r="AB139" s="130"/>
      <c r="AC139" s="130"/>
      <c r="AD139" s="212"/>
      <c r="AE139" s="232"/>
      <c r="AF139" s="219"/>
      <c r="AG139" s="228"/>
      <c r="AH139" s="233"/>
      <c r="AI139" s="233" t="s">
        <v>1327</v>
      </c>
      <c r="AJ139" s="233"/>
      <c r="AK139" s="233"/>
      <c r="AL139" s="234">
        <f t="shared" si="30"/>
        <v>0.23749999999999999</v>
      </c>
      <c r="AM139" s="249"/>
      <c r="AN139" s="250" t="e">
        <f>IF(SUMPRODUCT((A$14:A139=A139)*(B$14:B139=B139)*(D$14:D136=D136))&gt;1,0,1)</f>
        <v>#N/A</v>
      </c>
      <c r="AO139" s="56" t="str">
        <f t="shared" si="24"/>
        <v>Contratos de prestación de servicios</v>
      </c>
      <c r="AP139" s="56" t="str">
        <f t="shared" si="25"/>
        <v>Contratación directa</v>
      </c>
      <c r="AQ139" s="56" t="str">
        <f>IF(ISBLANK(G139),1,IFERROR(VLOOKUP(G139,Tipo!$C$12:$C$27,1,FALSE),"NO"))</f>
        <v>Prestación de servicios profesionales y de apoyo a la gestión, o para la ejecución de trabajos artísticos que sólo puedan encomendarse a determinadas personas naturales;</v>
      </c>
      <c r="AR139" s="56" t="str">
        <f t="shared" si="26"/>
        <v>Inversión</v>
      </c>
      <c r="AS139" s="56" t="str">
        <f>IF(ISBLANK(K139),1,IFERROR(VLOOKUP(K139,Eje_Pilar_Prop!C159:C260,1,FALSE),"NO"))</f>
        <v>NO</v>
      </c>
      <c r="AT139" s="56" t="str">
        <f t="shared" si="27"/>
        <v>SECOP II</v>
      </c>
      <c r="AU139" s="56">
        <f t="shared" si="28"/>
        <v>1</v>
      </c>
      <c r="AV139" s="56" t="str">
        <f t="shared" si="23"/>
        <v>Bogotá Mejor para Todos</v>
      </c>
    </row>
    <row r="140" spans="1:48" s="251" customFormat="1" ht="45" customHeight="1">
      <c r="A140" s="233">
        <v>114</v>
      </c>
      <c r="B140" s="218">
        <v>2020</v>
      </c>
      <c r="C140" s="130" t="s">
        <v>353</v>
      </c>
      <c r="D140" s="130" t="s">
        <v>1099</v>
      </c>
      <c r="E140" s="132" t="s">
        <v>138</v>
      </c>
      <c r="F140" s="131" t="s">
        <v>34</v>
      </c>
      <c r="G140" s="206" t="s">
        <v>161</v>
      </c>
      <c r="H140" s="225" t="s">
        <v>731</v>
      </c>
      <c r="I140" s="226" t="s">
        <v>135</v>
      </c>
      <c r="J140" s="227" t="s">
        <v>362</v>
      </c>
      <c r="K140" s="337">
        <v>18</v>
      </c>
      <c r="L140" s="338" t="str">
        <f>IF(ISERROR(VLOOKUP(K140,[1]Eje_Pilar_Prop!$C$2:$E$104,2,FALSE))," ",VLOOKUP(K140,[1]Eje_Pilar_Prop!$C$2:$E$104,2,FALSE))</f>
        <v>Mejor movilidad para todos</v>
      </c>
      <c r="M140" s="338" t="str">
        <f>IF(ISERROR(VLOOKUP(K140,[1]Eje_Pilar_Prop!$C$2:$E$104,3,FALSE))," ",VLOOKUP(K140,[1]Eje_Pilar_Prop!$C$2:$E$104,3,FALSE))</f>
        <v>Pilar 2 Democracía Urbana</v>
      </c>
      <c r="N140" s="336">
        <v>1513</v>
      </c>
      <c r="O140" s="137">
        <v>79785438</v>
      </c>
      <c r="P140" s="225" t="s">
        <v>492</v>
      </c>
      <c r="Q140" s="228">
        <v>42250000</v>
      </c>
      <c r="R140" s="235">
        <v>0</v>
      </c>
      <c r="S140" s="230"/>
      <c r="T140" s="231"/>
      <c r="U140" s="228"/>
      <c r="V140" s="209">
        <f t="shared" si="29"/>
        <v>42250000</v>
      </c>
      <c r="W140" s="210">
        <v>12350000</v>
      </c>
      <c r="X140" s="140">
        <v>44007</v>
      </c>
      <c r="Y140" s="154">
        <v>44016</v>
      </c>
      <c r="Z140" s="214">
        <v>44273</v>
      </c>
      <c r="AA140" s="151">
        <v>195</v>
      </c>
      <c r="AB140" s="130">
        <v>60</v>
      </c>
      <c r="AC140" s="130">
        <v>1</v>
      </c>
      <c r="AD140" s="212"/>
      <c r="AE140" s="232"/>
      <c r="AF140" s="219"/>
      <c r="AG140" s="228"/>
      <c r="AH140" s="233"/>
      <c r="AI140" s="233" t="s">
        <v>1327</v>
      </c>
      <c r="AJ140" s="233"/>
      <c r="AK140" s="233"/>
      <c r="AL140" s="234">
        <f t="shared" si="30"/>
        <v>0.29230769230769232</v>
      </c>
      <c r="AM140" s="249"/>
      <c r="AN140" s="250" t="e">
        <f>IF(SUMPRODUCT((A$14:A140=A140)*(B$14:B140=B140)*(D$14:D137=D137))&gt;1,0,1)</f>
        <v>#N/A</v>
      </c>
      <c r="AO140" s="56" t="str">
        <f t="shared" si="24"/>
        <v>Contratos de prestación de servicios</v>
      </c>
      <c r="AP140" s="56" t="str">
        <f t="shared" si="25"/>
        <v>Contratación directa</v>
      </c>
      <c r="AQ140" s="56" t="str">
        <f>IF(ISBLANK(G140),1,IFERROR(VLOOKUP(G140,Tipo!$C$12:$C$27,1,FALSE),"NO"))</f>
        <v>Prestación de servicios profesionales y de apoyo a la gestión, o para la ejecución de trabajos artísticos que sólo puedan encomendarse a determinadas personas naturales;</v>
      </c>
      <c r="AR140" s="56" t="str">
        <f t="shared" si="26"/>
        <v>Inversión</v>
      </c>
      <c r="AS140" s="56" t="str">
        <f>IF(ISBLANK(K140),1,IFERROR(VLOOKUP(K140,Eje_Pilar_Prop!C160:C261,1,FALSE),"NO"))</f>
        <v>NO</v>
      </c>
      <c r="AT140" s="56" t="str">
        <f t="shared" si="27"/>
        <v>SECOP II</v>
      </c>
      <c r="AU140" s="56">
        <f t="shared" si="28"/>
        <v>1</v>
      </c>
      <c r="AV140" s="56" t="str">
        <f t="shared" si="23"/>
        <v>Bogotá Mejor para Todos</v>
      </c>
    </row>
    <row r="141" spans="1:48" s="251" customFormat="1" ht="45" customHeight="1">
      <c r="A141" s="233">
        <v>114</v>
      </c>
      <c r="B141" s="218">
        <v>2020</v>
      </c>
      <c r="C141" s="130" t="s">
        <v>353</v>
      </c>
      <c r="D141" s="130" t="s">
        <v>1099</v>
      </c>
      <c r="E141" s="132" t="s">
        <v>138</v>
      </c>
      <c r="F141" s="131" t="s">
        <v>34</v>
      </c>
      <c r="G141" s="206" t="s">
        <v>161</v>
      </c>
      <c r="H141" s="225" t="s">
        <v>910</v>
      </c>
      <c r="I141" s="226" t="s">
        <v>135</v>
      </c>
      <c r="J141" s="227" t="s">
        <v>362</v>
      </c>
      <c r="K141" s="337">
        <v>18</v>
      </c>
      <c r="L141" s="338" t="str">
        <f>IF(ISERROR(VLOOKUP(K141,[1]Eje_Pilar_Prop!$C$2:$E$104,2,FALSE))," ",VLOOKUP(K141,[1]Eje_Pilar_Prop!$C$2:$E$104,2,FALSE))</f>
        <v>Mejor movilidad para todos</v>
      </c>
      <c r="M141" s="338" t="str">
        <f>IF(ISERROR(VLOOKUP(K141,[1]Eje_Pilar_Prop!$C$2:$E$104,3,FALSE))," ",VLOOKUP(K141,[1]Eje_Pilar_Prop!$C$2:$E$104,3,FALSE))</f>
        <v>Pilar 2 Democracía Urbana</v>
      </c>
      <c r="N141" s="336">
        <v>1513</v>
      </c>
      <c r="O141" s="137"/>
      <c r="P141" s="225" t="s">
        <v>492</v>
      </c>
      <c r="Q141" s="228">
        <v>13000000</v>
      </c>
      <c r="R141" s="235"/>
      <c r="S141" s="230"/>
      <c r="T141" s="231"/>
      <c r="U141" s="228"/>
      <c r="V141" s="209">
        <f t="shared" si="29"/>
        <v>13000000</v>
      </c>
      <c r="W141" s="210">
        <v>0</v>
      </c>
      <c r="X141" s="140">
        <v>44007</v>
      </c>
      <c r="Y141" s="154">
        <v>44016</v>
      </c>
      <c r="Z141" s="214">
        <v>44273</v>
      </c>
      <c r="AA141" s="151">
        <v>195</v>
      </c>
      <c r="AB141" s="130"/>
      <c r="AC141" s="130"/>
      <c r="AD141" s="212"/>
      <c r="AE141" s="232"/>
      <c r="AF141" s="219"/>
      <c r="AG141" s="228"/>
      <c r="AH141" s="233"/>
      <c r="AI141" s="233" t="s">
        <v>1327</v>
      </c>
      <c r="AJ141" s="233"/>
      <c r="AK141" s="233"/>
      <c r="AL141" s="234">
        <f t="shared" si="30"/>
        <v>0</v>
      </c>
      <c r="AM141" s="249"/>
      <c r="AN141" s="250" t="e">
        <f>IF(SUMPRODUCT((A$14:A141=A141)*(B$14:B141=B141)*(D$14:D138=D138))&gt;1,0,1)</f>
        <v>#N/A</v>
      </c>
      <c r="AO141" s="56" t="str">
        <f t="shared" si="24"/>
        <v>Contratos de prestación de servicios</v>
      </c>
      <c r="AP141" s="56" t="str">
        <f t="shared" si="25"/>
        <v>Contratación directa</v>
      </c>
      <c r="AQ141" s="56" t="str">
        <f>IF(ISBLANK(G141),1,IFERROR(VLOOKUP(G141,Tipo!$C$12:$C$27,1,FALSE),"NO"))</f>
        <v>Prestación de servicios profesionales y de apoyo a la gestión, o para la ejecución de trabajos artísticos que sólo puedan encomendarse a determinadas personas naturales;</v>
      </c>
      <c r="AR141" s="56" t="str">
        <f t="shared" si="26"/>
        <v>Inversión</v>
      </c>
      <c r="AS141" s="56" t="str">
        <f>IF(ISBLANK(K141),1,IFERROR(VLOOKUP(K141,Eje_Pilar_Prop!C161:C262,1,FALSE),"NO"))</f>
        <v>NO</v>
      </c>
      <c r="AT141" s="56" t="str">
        <f t="shared" si="27"/>
        <v>SECOP II</v>
      </c>
      <c r="AU141" s="56">
        <f t="shared" si="28"/>
        <v>1</v>
      </c>
      <c r="AV141" s="56" t="str">
        <f t="shared" si="23"/>
        <v>Bogotá Mejor para Todos</v>
      </c>
    </row>
    <row r="142" spans="1:48" s="251" customFormat="1" ht="45" customHeight="1">
      <c r="A142" s="233">
        <v>115</v>
      </c>
      <c r="B142" s="218">
        <v>2020</v>
      </c>
      <c r="C142" s="130" t="s">
        <v>353</v>
      </c>
      <c r="D142" s="130" t="s">
        <v>1100</v>
      </c>
      <c r="E142" s="132" t="s">
        <v>138</v>
      </c>
      <c r="F142" s="130" t="s">
        <v>136</v>
      </c>
      <c r="G142" s="206" t="s">
        <v>165</v>
      </c>
      <c r="H142" s="225" t="s">
        <v>733</v>
      </c>
      <c r="I142" s="226" t="s">
        <v>135</v>
      </c>
      <c r="J142" s="227" t="s">
        <v>362</v>
      </c>
      <c r="K142" s="337">
        <v>45</v>
      </c>
      <c r="L142" s="338" t="str">
        <f>IF(ISERROR(VLOOKUP(K142,[1]Eje_Pilar_Prop!$C$2:$E$104,2,FALSE))," ",VLOOKUP(K142,[1]Eje_Pilar_Prop!$C$2:$E$104,2,FALSE))</f>
        <v>Gobernanza e influencia local, regional e internacional</v>
      </c>
      <c r="M142" s="338" t="str">
        <f>IF(ISERROR(VLOOKUP(K142,[1]Eje_Pilar_Prop!$C$2:$E$104,3,FALSE))," ",VLOOKUP(K142,[1]Eje_Pilar_Prop!$C$2:$E$104,3,FALSE))</f>
        <v>Eje Transversal 4 Gobierno Legitimo, Fortalecimiento Local y Eficiencia</v>
      </c>
      <c r="N142" s="336">
        <v>1519</v>
      </c>
      <c r="O142" s="133" t="s">
        <v>1242</v>
      </c>
      <c r="P142" s="225" t="s">
        <v>493</v>
      </c>
      <c r="Q142" s="228">
        <v>24000000</v>
      </c>
      <c r="R142" s="235">
        <v>0</v>
      </c>
      <c r="S142" s="230"/>
      <c r="T142" s="231"/>
      <c r="U142" s="228"/>
      <c r="V142" s="209">
        <f t="shared" si="29"/>
        <v>24000000</v>
      </c>
      <c r="W142" s="210">
        <v>0</v>
      </c>
      <c r="X142" s="140">
        <v>44007</v>
      </c>
      <c r="Y142" s="154">
        <v>44012</v>
      </c>
      <c r="Z142" s="134">
        <v>44092</v>
      </c>
      <c r="AA142" s="149">
        <v>60</v>
      </c>
      <c r="AB142" s="130">
        <v>20</v>
      </c>
      <c r="AC142" s="130">
        <v>1</v>
      </c>
      <c r="AD142" s="212"/>
      <c r="AE142" s="232"/>
      <c r="AF142" s="219"/>
      <c r="AG142" s="228"/>
      <c r="AH142" s="233"/>
      <c r="AI142" s="233"/>
      <c r="AJ142" s="233" t="s">
        <v>1327</v>
      </c>
      <c r="AK142" s="233"/>
      <c r="AL142" s="234">
        <f t="shared" si="30"/>
        <v>0</v>
      </c>
      <c r="AM142" s="249"/>
      <c r="AN142" s="250" t="e">
        <f>IF(SUMPRODUCT((A$14:A142=A142)*(B$14:B142=B142)*(D$14:D139=D139))&gt;1,0,1)</f>
        <v>#N/A</v>
      </c>
      <c r="AO142" s="56" t="str">
        <f t="shared" si="24"/>
        <v>Contratos de prestación de servicios</v>
      </c>
      <c r="AP142" s="56" t="str">
        <f t="shared" si="25"/>
        <v>Contratación mínima cuantia</v>
      </c>
      <c r="AQ142" s="56" t="str">
        <f>IF(ISBLANK(G142),1,IFERROR(VLOOKUP(G142,Tipo!$C$12:$C$27,1,FALSE),"NO"))</f>
        <v>NO</v>
      </c>
      <c r="AR142" s="56" t="str">
        <f t="shared" si="26"/>
        <v>Inversión</v>
      </c>
      <c r="AS142" s="56" t="str">
        <f>IF(ISBLANK(K142),1,IFERROR(VLOOKUP(K142,Eje_Pilar_Prop!C162:C263,1,FALSE),"NO"))</f>
        <v>NO</v>
      </c>
      <c r="AT142" s="56" t="str">
        <f t="shared" si="27"/>
        <v>SECOP II</v>
      </c>
      <c r="AU142" s="56">
        <f t="shared" si="28"/>
        <v>1</v>
      </c>
      <c r="AV142" s="56" t="str">
        <f t="shared" si="23"/>
        <v>Bogotá Mejor para Todos</v>
      </c>
    </row>
    <row r="143" spans="1:48" s="251" customFormat="1" ht="45" customHeight="1">
      <c r="A143" s="233">
        <v>116</v>
      </c>
      <c r="B143" s="218">
        <v>2020</v>
      </c>
      <c r="C143" s="130" t="s">
        <v>353</v>
      </c>
      <c r="D143" s="130" t="s">
        <v>1101</v>
      </c>
      <c r="E143" s="132" t="s">
        <v>138</v>
      </c>
      <c r="F143" s="131" t="s">
        <v>34</v>
      </c>
      <c r="G143" s="206" t="s">
        <v>161</v>
      </c>
      <c r="H143" s="225" t="s">
        <v>629</v>
      </c>
      <c r="I143" s="226" t="s">
        <v>135</v>
      </c>
      <c r="J143" s="227" t="s">
        <v>362</v>
      </c>
      <c r="K143" s="337">
        <v>45</v>
      </c>
      <c r="L143" s="338" t="str">
        <f>IF(ISERROR(VLOOKUP(K143,[1]Eje_Pilar_Prop!$C$2:$E$104,2,FALSE))," ",VLOOKUP(K143,[1]Eje_Pilar_Prop!$C$2:$E$104,2,FALSE))</f>
        <v>Gobernanza e influencia local, regional e internacional</v>
      </c>
      <c r="M143" s="338" t="str">
        <f>IF(ISERROR(VLOOKUP(K143,[1]Eje_Pilar_Prop!$C$2:$E$104,3,FALSE))," ",VLOOKUP(K143,[1]Eje_Pilar_Prop!$C$2:$E$104,3,FALSE))</f>
        <v>Eje Transversal 4 Gobierno Legitimo, Fortalecimiento Local y Eficiencia</v>
      </c>
      <c r="N143" s="336">
        <v>1517</v>
      </c>
      <c r="O143" s="133">
        <v>79428468</v>
      </c>
      <c r="P143" s="225" t="s">
        <v>494</v>
      </c>
      <c r="Q143" s="228">
        <v>15600000</v>
      </c>
      <c r="R143" s="235">
        <v>0</v>
      </c>
      <c r="S143" s="230"/>
      <c r="T143" s="231"/>
      <c r="U143" s="228"/>
      <c r="V143" s="209">
        <f t="shared" si="29"/>
        <v>15600000</v>
      </c>
      <c r="W143" s="210">
        <v>4640000</v>
      </c>
      <c r="X143" s="140">
        <v>44008</v>
      </c>
      <c r="Y143" s="154">
        <v>44014</v>
      </c>
      <c r="Z143" s="156">
        <v>44213</v>
      </c>
      <c r="AA143" s="151">
        <v>195</v>
      </c>
      <c r="AB143" s="133"/>
      <c r="AC143" s="133"/>
      <c r="AD143" s="212"/>
      <c r="AE143" s="232"/>
      <c r="AF143" s="219"/>
      <c r="AG143" s="228"/>
      <c r="AH143" s="233"/>
      <c r="AI143" s="233"/>
      <c r="AJ143" s="233" t="s">
        <v>1327</v>
      </c>
      <c r="AK143" s="233"/>
      <c r="AL143" s="234">
        <f t="shared" si="30"/>
        <v>0.29743589743589743</v>
      </c>
      <c r="AM143" s="249"/>
      <c r="AN143" s="250" t="e">
        <f>IF(SUMPRODUCT((A$14:A143=A143)*(B$14:B143=B143)*(D$14:D140=D140))&gt;1,0,1)</f>
        <v>#N/A</v>
      </c>
      <c r="AO143" s="56" t="str">
        <f t="shared" si="24"/>
        <v>Contratos de prestación de servicios</v>
      </c>
      <c r="AP143" s="56" t="str">
        <f t="shared" si="25"/>
        <v>Contratación directa</v>
      </c>
      <c r="AQ143" s="56" t="str">
        <f>IF(ISBLANK(G143),1,IFERROR(VLOOKUP(G143,Tipo!$C$12:$C$27,1,FALSE),"NO"))</f>
        <v>Prestación de servicios profesionales y de apoyo a la gestión, o para la ejecución de trabajos artísticos que sólo puedan encomendarse a determinadas personas naturales;</v>
      </c>
      <c r="AR143" s="56" t="str">
        <f t="shared" si="26"/>
        <v>Inversión</v>
      </c>
      <c r="AS143" s="56" t="str">
        <f>IF(ISBLANK(K143),1,IFERROR(VLOOKUP(K143,Eje_Pilar_Prop!C163:C264,1,FALSE),"NO"))</f>
        <v>NO</v>
      </c>
      <c r="AT143" s="56" t="str">
        <f t="shared" si="27"/>
        <v>SECOP II</v>
      </c>
      <c r="AU143" s="56">
        <f t="shared" si="28"/>
        <v>1</v>
      </c>
      <c r="AV143" s="56" t="str">
        <f t="shared" si="23"/>
        <v>Bogotá Mejor para Todos</v>
      </c>
    </row>
    <row r="144" spans="1:48" s="251" customFormat="1" ht="45" customHeight="1">
      <c r="A144" s="233">
        <v>117</v>
      </c>
      <c r="B144" s="218">
        <v>2020</v>
      </c>
      <c r="C144" s="130" t="s">
        <v>353</v>
      </c>
      <c r="D144" s="130" t="s">
        <v>1102</v>
      </c>
      <c r="E144" s="132" t="s">
        <v>138</v>
      </c>
      <c r="F144" s="131" t="s">
        <v>34</v>
      </c>
      <c r="G144" s="206" t="s">
        <v>161</v>
      </c>
      <c r="H144" s="225" t="s">
        <v>729</v>
      </c>
      <c r="I144" s="226" t="s">
        <v>135</v>
      </c>
      <c r="J144" s="227" t="s">
        <v>362</v>
      </c>
      <c r="K144" s="337">
        <v>45</v>
      </c>
      <c r="L144" s="338" t="str">
        <f>IF(ISERROR(VLOOKUP(K144,[1]Eje_Pilar_Prop!$C$2:$E$104,2,FALSE))," ",VLOOKUP(K144,[1]Eje_Pilar_Prop!$C$2:$E$104,2,FALSE))</f>
        <v>Gobernanza e influencia local, regional e internacional</v>
      </c>
      <c r="M144" s="338" t="str">
        <f>IF(ISERROR(VLOOKUP(K144,[1]Eje_Pilar_Prop!$C$2:$E$104,3,FALSE))," ",VLOOKUP(K144,[1]Eje_Pilar_Prop!$C$2:$E$104,3,FALSE))</f>
        <v>Eje Transversal 4 Gobierno Legitimo, Fortalecimiento Local y Eficiencia</v>
      </c>
      <c r="N144" s="336">
        <v>1517</v>
      </c>
      <c r="O144" s="133">
        <v>52440079</v>
      </c>
      <c r="P144" s="225" t="s">
        <v>495</v>
      </c>
      <c r="Q144" s="228">
        <v>42705000</v>
      </c>
      <c r="R144" s="235">
        <v>0</v>
      </c>
      <c r="S144" s="230"/>
      <c r="T144" s="231"/>
      <c r="U144" s="228"/>
      <c r="V144" s="209">
        <f t="shared" si="29"/>
        <v>42705000</v>
      </c>
      <c r="W144" s="210">
        <v>13359000</v>
      </c>
      <c r="X144" s="134">
        <v>44008</v>
      </c>
      <c r="Y144" s="134">
        <v>44012</v>
      </c>
      <c r="Z144" s="213">
        <v>44224</v>
      </c>
      <c r="AA144" s="151">
        <v>195</v>
      </c>
      <c r="AB144" s="155">
        <v>15</v>
      </c>
      <c r="AC144" s="130">
        <v>1</v>
      </c>
      <c r="AD144" s="212"/>
      <c r="AE144" s="232"/>
      <c r="AF144" s="219"/>
      <c r="AG144" s="228"/>
      <c r="AH144" s="233"/>
      <c r="AI144" s="233" t="s">
        <v>1327</v>
      </c>
      <c r="AJ144" s="233"/>
      <c r="AK144" s="233"/>
      <c r="AL144" s="234">
        <f t="shared" si="30"/>
        <v>0.31282051282051282</v>
      </c>
      <c r="AM144" s="249"/>
      <c r="AN144" s="250" t="e">
        <f>IF(SUMPRODUCT((A$14:A144=A144)*(B$14:B144=B144)*(D$14:D141=D141))&gt;1,0,1)</f>
        <v>#N/A</v>
      </c>
      <c r="AO144" s="56" t="str">
        <f t="shared" si="24"/>
        <v>Contratos de prestación de servicios</v>
      </c>
      <c r="AP144" s="56" t="str">
        <f t="shared" si="25"/>
        <v>Contratación directa</v>
      </c>
      <c r="AQ144" s="56" t="str">
        <f>IF(ISBLANK(G144),1,IFERROR(VLOOKUP(G144,Tipo!$C$12:$C$27,1,FALSE),"NO"))</f>
        <v>Prestación de servicios profesionales y de apoyo a la gestión, o para la ejecución de trabajos artísticos que sólo puedan encomendarse a determinadas personas naturales;</v>
      </c>
      <c r="AR144" s="56" t="str">
        <f t="shared" si="26"/>
        <v>Inversión</v>
      </c>
      <c r="AS144" s="56" t="str">
        <f>IF(ISBLANK(K144),1,IFERROR(VLOOKUP(K144,Eje_Pilar_Prop!C164:C265,1,FALSE),"NO"))</f>
        <v>NO</v>
      </c>
      <c r="AT144" s="56" t="str">
        <f t="shared" si="27"/>
        <v>SECOP II</v>
      </c>
      <c r="AU144" s="56">
        <f t="shared" si="28"/>
        <v>1</v>
      </c>
      <c r="AV144" s="56" t="str">
        <f t="shared" si="23"/>
        <v>Bogotá Mejor para Todos</v>
      </c>
    </row>
    <row r="145" spans="1:48" s="251" customFormat="1" ht="45" customHeight="1">
      <c r="A145" s="233">
        <v>117</v>
      </c>
      <c r="B145" s="218">
        <v>2020</v>
      </c>
      <c r="C145" s="130" t="s">
        <v>353</v>
      </c>
      <c r="D145" s="130" t="s">
        <v>1102</v>
      </c>
      <c r="E145" s="132" t="s">
        <v>138</v>
      </c>
      <c r="F145" s="131" t="s">
        <v>34</v>
      </c>
      <c r="G145" s="206" t="s">
        <v>161</v>
      </c>
      <c r="H145" s="225" t="s">
        <v>911</v>
      </c>
      <c r="I145" s="226" t="s">
        <v>135</v>
      </c>
      <c r="J145" s="227" t="s">
        <v>362</v>
      </c>
      <c r="K145" s="337">
        <v>45</v>
      </c>
      <c r="L145" s="338" t="str">
        <f>IF(ISERROR(VLOOKUP(K145,[1]Eje_Pilar_Prop!$C$2:$E$104,2,FALSE))," ",VLOOKUP(K145,[1]Eje_Pilar_Prop!$C$2:$E$104,2,FALSE))</f>
        <v>Gobernanza e influencia local, regional e internacional</v>
      </c>
      <c r="M145" s="338" t="str">
        <f>IF(ISERROR(VLOOKUP(K145,[1]Eje_Pilar_Prop!$C$2:$E$104,3,FALSE))," ",VLOOKUP(K145,[1]Eje_Pilar_Prop!$C$2:$E$104,3,FALSE))</f>
        <v>Eje Transversal 4 Gobierno Legitimo, Fortalecimiento Local y Eficiencia</v>
      </c>
      <c r="N145" s="336">
        <v>1517</v>
      </c>
      <c r="O145" s="133"/>
      <c r="P145" s="225" t="s">
        <v>495</v>
      </c>
      <c r="Q145" s="228">
        <v>3285000</v>
      </c>
      <c r="R145" s="235"/>
      <c r="S145" s="230"/>
      <c r="T145" s="231"/>
      <c r="U145" s="228"/>
      <c r="V145" s="209">
        <f t="shared" si="29"/>
        <v>3285000</v>
      </c>
      <c r="W145" s="210">
        <v>0</v>
      </c>
      <c r="X145" s="134">
        <v>44008</v>
      </c>
      <c r="Y145" s="134">
        <v>44012</v>
      </c>
      <c r="Z145" s="213">
        <v>44224</v>
      </c>
      <c r="AA145" s="151">
        <v>195</v>
      </c>
      <c r="AB145" s="155"/>
      <c r="AC145" s="155"/>
      <c r="AD145" s="212"/>
      <c r="AE145" s="232"/>
      <c r="AF145" s="219"/>
      <c r="AG145" s="228"/>
      <c r="AH145" s="233"/>
      <c r="AI145" s="233" t="s">
        <v>1327</v>
      </c>
      <c r="AJ145" s="233"/>
      <c r="AK145" s="233"/>
      <c r="AL145" s="234">
        <f t="shared" si="30"/>
        <v>0</v>
      </c>
      <c r="AM145" s="249"/>
      <c r="AN145" s="250" t="e">
        <f>IF(SUMPRODUCT((A$14:A145=A145)*(B$14:B145=B145)*(D$14:D142=D142))&gt;1,0,1)</f>
        <v>#N/A</v>
      </c>
      <c r="AO145" s="56" t="str">
        <f t="shared" si="24"/>
        <v>Contratos de prestación de servicios</v>
      </c>
      <c r="AP145" s="56" t="str">
        <f t="shared" si="25"/>
        <v>Contratación directa</v>
      </c>
      <c r="AQ145" s="56" t="str">
        <f>IF(ISBLANK(G145),1,IFERROR(VLOOKUP(G145,Tipo!$C$12:$C$27,1,FALSE),"NO"))</f>
        <v>Prestación de servicios profesionales y de apoyo a la gestión, o para la ejecución de trabajos artísticos que sólo puedan encomendarse a determinadas personas naturales;</v>
      </c>
      <c r="AR145" s="56" t="str">
        <f t="shared" si="26"/>
        <v>Inversión</v>
      </c>
      <c r="AS145" s="56" t="str">
        <f>IF(ISBLANK(K145),1,IFERROR(VLOOKUP(K145,Eje_Pilar_Prop!C165:C266,1,FALSE),"NO"))</f>
        <v>NO</v>
      </c>
      <c r="AT145" s="56" t="str">
        <f t="shared" si="27"/>
        <v>SECOP II</v>
      </c>
      <c r="AU145" s="56">
        <f t="shared" si="28"/>
        <v>1</v>
      </c>
      <c r="AV145" s="56" t="str">
        <f t="shared" si="23"/>
        <v>Bogotá Mejor para Todos</v>
      </c>
    </row>
    <row r="146" spans="1:48" s="251" customFormat="1" ht="45" customHeight="1">
      <c r="A146" s="233">
        <v>118</v>
      </c>
      <c r="B146" s="218">
        <v>2020</v>
      </c>
      <c r="C146" s="130" t="s">
        <v>353</v>
      </c>
      <c r="D146" s="131" t="s">
        <v>1103</v>
      </c>
      <c r="E146" s="132" t="s">
        <v>138</v>
      </c>
      <c r="F146" s="131" t="s">
        <v>34</v>
      </c>
      <c r="G146" s="206" t="s">
        <v>161</v>
      </c>
      <c r="H146" s="225" t="s">
        <v>734</v>
      </c>
      <c r="I146" s="226" t="s">
        <v>135</v>
      </c>
      <c r="J146" s="227" t="s">
        <v>362</v>
      </c>
      <c r="K146" s="337">
        <v>45</v>
      </c>
      <c r="L146" s="338" t="str">
        <f>IF(ISERROR(VLOOKUP(K146,[1]Eje_Pilar_Prop!$C$2:$E$104,2,FALSE))," ",VLOOKUP(K146,[1]Eje_Pilar_Prop!$C$2:$E$104,2,FALSE))</f>
        <v>Gobernanza e influencia local, regional e internacional</v>
      </c>
      <c r="M146" s="338" t="str">
        <f>IF(ISERROR(VLOOKUP(K146,[1]Eje_Pilar_Prop!$C$2:$E$104,3,FALSE))," ",VLOOKUP(K146,[1]Eje_Pilar_Prop!$C$2:$E$104,3,FALSE))</f>
        <v>Eje Transversal 4 Gobierno Legitimo, Fortalecimiento Local y Eficiencia</v>
      </c>
      <c r="N146" s="336">
        <v>1517</v>
      </c>
      <c r="O146" s="137">
        <v>52712843</v>
      </c>
      <c r="P146" s="225" t="s">
        <v>496</v>
      </c>
      <c r="Q146" s="228">
        <v>15600000</v>
      </c>
      <c r="R146" s="235">
        <v>0</v>
      </c>
      <c r="S146" s="230"/>
      <c r="T146" s="231">
        <v>1</v>
      </c>
      <c r="U146" s="228">
        <v>2400000</v>
      </c>
      <c r="V146" s="209">
        <f t="shared" si="29"/>
        <v>18000000</v>
      </c>
      <c r="W146" s="210">
        <v>4720000</v>
      </c>
      <c r="X146" s="134">
        <v>44008</v>
      </c>
      <c r="Y146" s="154">
        <v>44014</v>
      </c>
      <c r="Z146" s="214">
        <v>44244</v>
      </c>
      <c r="AA146" s="151">
        <v>195</v>
      </c>
      <c r="AB146" s="130">
        <v>30</v>
      </c>
      <c r="AC146" s="130">
        <v>1</v>
      </c>
      <c r="AD146" s="212"/>
      <c r="AE146" s="232"/>
      <c r="AF146" s="219"/>
      <c r="AG146" s="228"/>
      <c r="AH146" s="233"/>
      <c r="AI146" s="233" t="s">
        <v>1327</v>
      </c>
      <c r="AJ146" s="233"/>
      <c r="AK146" s="233"/>
      <c r="AL146" s="234">
        <f t="shared" si="30"/>
        <v>0.26222222222222225</v>
      </c>
      <c r="AM146" s="249"/>
      <c r="AN146" s="250" t="e">
        <f>IF(SUMPRODUCT((A$14:A146=A146)*(B$14:B146=B146)*(D$14:D143=D143))&gt;1,0,1)</f>
        <v>#N/A</v>
      </c>
      <c r="AO146" s="56" t="str">
        <f t="shared" si="24"/>
        <v>Contratos de prestación de servicios</v>
      </c>
      <c r="AP146" s="56" t="str">
        <f t="shared" si="25"/>
        <v>Contratación directa</v>
      </c>
      <c r="AQ146" s="56" t="str">
        <f>IF(ISBLANK(G146),1,IFERROR(VLOOKUP(G146,Tipo!$C$12:$C$27,1,FALSE),"NO"))</f>
        <v>Prestación de servicios profesionales y de apoyo a la gestión, o para la ejecución de trabajos artísticos que sólo puedan encomendarse a determinadas personas naturales;</v>
      </c>
      <c r="AR146" s="56" t="str">
        <f t="shared" si="26"/>
        <v>Inversión</v>
      </c>
      <c r="AS146" s="56" t="str">
        <f>IF(ISBLANK(K146),1,IFERROR(VLOOKUP(K146,Eje_Pilar_Prop!C166:C267,1,FALSE),"NO"))</f>
        <v>NO</v>
      </c>
      <c r="AT146" s="56" t="str">
        <f t="shared" si="27"/>
        <v>SECOP II</v>
      </c>
      <c r="AU146" s="56">
        <f t="shared" si="28"/>
        <v>1</v>
      </c>
      <c r="AV146" s="56" t="str">
        <f t="shared" si="23"/>
        <v>Bogotá Mejor para Todos</v>
      </c>
    </row>
    <row r="147" spans="1:48" s="251" customFormat="1" ht="45" customHeight="1">
      <c r="A147" s="233">
        <v>119</v>
      </c>
      <c r="B147" s="218">
        <v>2020</v>
      </c>
      <c r="C147" s="130" t="s">
        <v>353</v>
      </c>
      <c r="D147" s="131" t="s">
        <v>1104</v>
      </c>
      <c r="E147" s="132" t="s">
        <v>138</v>
      </c>
      <c r="F147" s="131" t="s">
        <v>34</v>
      </c>
      <c r="G147" s="206" t="s">
        <v>161</v>
      </c>
      <c r="H147" s="225" t="s">
        <v>735</v>
      </c>
      <c r="I147" s="226" t="s">
        <v>135</v>
      </c>
      <c r="J147" s="227" t="s">
        <v>362</v>
      </c>
      <c r="K147" s="337">
        <v>45</v>
      </c>
      <c r="L147" s="338" t="str">
        <f>IF(ISERROR(VLOOKUP(K147,[1]Eje_Pilar_Prop!$C$2:$E$104,2,FALSE))," ",VLOOKUP(K147,[1]Eje_Pilar_Prop!$C$2:$E$104,2,FALSE))</f>
        <v>Gobernanza e influencia local, regional e internacional</v>
      </c>
      <c r="M147" s="338" t="str">
        <f>IF(ISERROR(VLOOKUP(K147,[1]Eje_Pilar_Prop!$C$2:$E$104,3,FALSE))," ",VLOOKUP(K147,[1]Eje_Pilar_Prop!$C$2:$E$104,3,FALSE))</f>
        <v>Eje Transversal 4 Gobierno Legitimo, Fortalecimiento Local y Eficiencia</v>
      </c>
      <c r="N147" s="336">
        <v>1517</v>
      </c>
      <c r="O147" s="137">
        <v>1014186649</v>
      </c>
      <c r="P147" s="225" t="s">
        <v>497</v>
      </c>
      <c r="Q147" s="228">
        <v>15600000</v>
      </c>
      <c r="R147" s="235">
        <v>0</v>
      </c>
      <c r="S147" s="230"/>
      <c r="T147" s="231"/>
      <c r="U147" s="228"/>
      <c r="V147" s="209">
        <f t="shared" si="29"/>
        <v>15600000</v>
      </c>
      <c r="W147" s="210">
        <v>4560000</v>
      </c>
      <c r="X147" s="134">
        <v>44009</v>
      </c>
      <c r="Y147" s="154">
        <v>44016</v>
      </c>
      <c r="Z147" s="156">
        <v>44215</v>
      </c>
      <c r="AA147" s="151">
        <v>195</v>
      </c>
      <c r="AB147" s="130"/>
      <c r="AC147" s="130"/>
      <c r="AD147" s="212"/>
      <c r="AE147" s="232"/>
      <c r="AF147" s="219"/>
      <c r="AG147" s="228"/>
      <c r="AH147" s="233"/>
      <c r="AI147" s="233"/>
      <c r="AJ147" s="233" t="s">
        <v>1327</v>
      </c>
      <c r="AK147" s="233"/>
      <c r="AL147" s="234">
        <f t="shared" si="30"/>
        <v>0.29230769230769232</v>
      </c>
      <c r="AM147" s="249"/>
      <c r="AN147" s="250" t="e">
        <f>IF(SUMPRODUCT((A$14:A147=A147)*(B$14:B147=B147)*(D$14:D144=D144))&gt;1,0,1)</f>
        <v>#N/A</v>
      </c>
      <c r="AO147" s="56" t="str">
        <f t="shared" si="24"/>
        <v>Contratos de prestación de servicios</v>
      </c>
      <c r="AP147" s="56" t="str">
        <f t="shared" si="25"/>
        <v>Contratación directa</v>
      </c>
      <c r="AQ147" s="56" t="str">
        <f>IF(ISBLANK(G147),1,IFERROR(VLOOKUP(G147,Tipo!$C$12:$C$27,1,FALSE),"NO"))</f>
        <v>Prestación de servicios profesionales y de apoyo a la gestión, o para la ejecución de trabajos artísticos que sólo puedan encomendarse a determinadas personas naturales;</v>
      </c>
      <c r="AR147" s="56" t="str">
        <f t="shared" si="26"/>
        <v>Inversión</v>
      </c>
      <c r="AS147" s="56" t="str">
        <f>IF(ISBLANK(K147),1,IFERROR(VLOOKUP(K147,Eje_Pilar_Prop!C167:C268,1,FALSE),"NO"))</f>
        <v>NO</v>
      </c>
      <c r="AT147" s="56" t="str">
        <f t="shared" si="27"/>
        <v>SECOP II</v>
      </c>
      <c r="AU147" s="56">
        <f t="shared" si="28"/>
        <v>1</v>
      </c>
      <c r="AV147" s="56" t="str">
        <f t="shared" si="23"/>
        <v>Bogotá Mejor para Todos</v>
      </c>
    </row>
    <row r="148" spans="1:48" s="251" customFormat="1" ht="45" customHeight="1">
      <c r="A148" s="233">
        <v>120</v>
      </c>
      <c r="B148" s="218">
        <v>2020</v>
      </c>
      <c r="C148" s="130" t="s">
        <v>353</v>
      </c>
      <c r="D148" s="131" t="s">
        <v>1105</v>
      </c>
      <c r="E148" s="132" t="s">
        <v>138</v>
      </c>
      <c r="F148" s="131" t="s">
        <v>34</v>
      </c>
      <c r="G148" s="206" t="s">
        <v>161</v>
      </c>
      <c r="H148" s="225" t="s">
        <v>688</v>
      </c>
      <c r="I148" s="226" t="s">
        <v>135</v>
      </c>
      <c r="J148" s="227" t="s">
        <v>362</v>
      </c>
      <c r="K148" s="337">
        <v>45</v>
      </c>
      <c r="L148" s="338" t="str">
        <f>IF(ISERROR(VLOOKUP(K148,[1]Eje_Pilar_Prop!$C$2:$E$104,2,FALSE))," ",VLOOKUP(K148,[1]Eje_Pilar_Prop!$C$2:$E$104,2,FALSE))</f>
        <v>Gobernanza e influencia local, regional e internacional</v>
      </c>
      <c r="M148" s="338" t="str">
        <f>IF(ISERROR(VLOOKUP(K148,[1]Eje_Pilar_Prop!$C$2:$E$104,3,FALSE))," ",VLOOKUP(K148,[1]Eje_Pilar_Prop!$C$2:$E$104,3,FALSE))</f>
        <v>Eje Transversal 4 Gobierno Legitimo, Fortalecimiento Local y Eficiencia</v>
      </c>
      <c r="N148" s="336">
        <v>1517</v>
      </c>
      <c r="O148" s="137">
        <v>80271364</v>
      </c>
      <c r="P148" s="225" t="s">
        <v>498</v>
      </c>
      <c r="Q148" s="228">
        <v>15600000</v>
      </c>
      <c r="R148" s="235">
        <v>0</v>
      </c>
      <c r="S148" s="230"/>
      <c r="T148" s="231"/>
      <c r="U148" s="228"/>
      <c r="V148" s="209">
        <f t="shared" si="29"/>
        <v>15600000</v>
      </c>
      <c r="W148" s="210">
        <v>4400000</v>
      </c>
      <c r="X148" s="140">
        <v>44014</v>
      </c>
      <c r="Y148" s="154">
        <v>44018</v>
      </c>
      <c r="Z148" s="215">
        <v>44247</v>
      </c>
      <c r="AA148" s="151">
        <v>195</v>
      </c>
      <c r="AB148" s="130">
        <v>30</v>
      </c>
      <c r="AC148" s="130">
        <v>1</v>
      </c>
      <c r="AD148" s="212"/>
      <c r="AE148" s="232"/>
      <c r="AF148" s="219"/>
      <c r="AG148" s="228"/>
      <c r="AH148" s="233"/>
      <c r="AI148" s="233" t="s">
        <v>1327</v>
      </c>
      <c r="AJ148" s="233"/>
      <c r="AK148" s="233"/>
      <c r="AL148" s="234">
        <f t="shared" si="30"/>
        <v>0.28205128205128205</v>
      </c>
      <c r="AM148" s="249"/>
      <c r="AN148" s="250" t="e">
        <f>IF(SUMPRODUCT((A$14:A148=A148)*(B$14:B148=B148)*(D$14:D145=D145))&gt;1,0,1)</f>
        <v>#N/A</v>
      </c>
      <c r="AO148" s="56" t="str">
        <f t="shared" si="24"/>
        <v>Contratos de prestación de servicios</v>
      </c>
      <c r="AP148" s="56" t="str">
        <f t="shared" si="25"/>
        <v>Contratación directa</v>
      </c>
      <c r="AQ148" s="56" t="str">
        <f>IF(ISBLANK(G148),1,IFERROR(VLOOKUP(G148,Tipo!$C$12:$C$27,1,FALSE),"NO"))</f>
        <v>Prestación de servicios profesionales y de apoyo a la gestión, o para la ejecución de trabajos artísticos que sólo puedan encomendarse a determinadas personas naturales;</v>
      </c>
      <c r="AR148" s="56" t="str">
        <f t="shared" si="26"/>
        <v>Inversión</v>
      </c>
      <c r="AS148" s="56" t="str">
        <f>IF(ISBLANK(K148),1,IFERROR(VLOOKUP(K148,Eje_Pilar_Prop!C168:C269,1,FALSE),"NO"))</f>
        <v>NO</v>
      </c>
      <c r="AT148" s="56" t="str">
        <f t="shared" si="27"/>
        <v>SECOP II</v>
      </c>
      <c r="AU148" s="56">
        <f t="shared" si="28"/>
        <v>1</v>
      </c>
      <c r="AV148" s="56" t="str">
        <f t="shared" si="23"/>
        <v>Bogotá Mejor para Todos</v>
      </c>
    </row>
    <row r="149" spans="1:48" s="251" customFormat="1" ht="45" customHeight="1">
      <c r="A149" s="233">
        <v>120</v>
      </c>
      <c r="B149" s="218">
        <v>2020</v>
      </c>
      <c r="C149" s="130" t="s">
        <v>353</v>
      </c>
      <c r="D149" s="131" t="s">
        <v>1105</v>
      </c>
      <c r="E149" s="132" t="s">
        <v>138</v>
      </c>
      <c r="F149" s="131" t="s">
        <v>34</v>
      </c>
      <c r="G149" s="206" t="s">
        <v>161</v>
      </c>
      <c r="H149" s="225" t="s">
        <v>912</v>
      </c>
      <c r="I149" s="226" t="s">
        <v>135</v>
      </c>
      <c r="J149" s="227" t="s">
        <v>362</v>
      </c>
      <c r="K149" s="337">
        <v>45</v>
      </c>
      <c r="L149" s="338" t="str">
        <f>IF(ISERROR(VLOOKUP(K149,[1]Eje_Pilar_Prop!$C$2:$E$104,2,FALSE))," ",VLOOKUP(K149,[1]Eje_Pilar_Prop!$C$2:$E$104,2,FALSE))</f>
        <v>Gobernanza e influencia local, regional e internacional</v>
      </c>
      <c r="M149" s="338" t="str">
        <f>IF(ISERROR(VLOOKUP(K149,[1]Eje_Pilar_Prop!$C$2:$E$104,3,FALSE))," ",VLOOKUP(K149,[1]Eje_Pilar_Prop!$C$2:$E$104,3,FALSE))</f>
        <v>Eje Transversal 4 Gobierno Legitimo, Fortalecimiento Local y Eficiencia</v>
      </c>
      <c r="N149" s="336">
        <v>1517</v>
      </c>
      <c r="O149" s="137"/>
      <c r="P149" s="225" t="s">
        <v>498</v>
      </c>
      <c r="Q149" s="228">
        <v>2400000</v>
      </c>
      <c r="R149" s="235"/>
      <c r="S149" s="230"/>
      <c r="T149" s="231"/>
      <c r="U149" s="228"/>
      <c r="V149" s="209">
        <f t="shared" si="29"/>
        <v>2400000</v>
      </c>
      <c r="W149" s="210">
        <v>0</v>
      </c>
      <c r="X149" s="140">
        <v>44014</v>
      </c>
      <c r="Y149" s="154">
        <v>44018</v>
      </c>
      <c r="Z149" s="215">
        <v>44247</v>
      </c>
      <c r="AA149" s="151">
        <v>195</v>
      </c>
      <c r="AB149" s="130"/>
      <c r="AC149" s="130"/>
      <c r="AD149" s="212"/>
      <c r="AE149" s="232"/>
      <c r="AF149" s="219"/>
      <c r="AG149" s="228"/>
      <c r="AH149" s="233"/>
      <c r="AI149" s="233" t="s">
        <v>1327</v>
      </c>
      <c r="AJ149" s="233"/>
      <c r="AK149" s="233"/>
      <c r="AL149" s="234">
        <f t="shared" si="30"/>
        <v>0</v>
      </c>
      <c r="AM149" s="249"/>
      <c r="AN149" s="250" t="e">
        <f>IF(SUMPRODUCT((A$14:A149=A149)*(B$14:B149=B149)*(D$14:D146=D146))&gt;1,0,1)</f>
        <v>#N/A</v>
      </c>
      <c r="AO149" s="56" t="str">
        <f t="shared" si="24"/>
        <v>Contratos de prestación de servicios</v>
      </c>
      <c r="AP149" s="56" t="str">
        <f t="shared" si="25"/>
        <v>Contratación directa</v>
      </c>
      <c r="AQ149" s="56" t="str">
        <f>IF(ISBLANK(G149),1,IFERROR(VLOOKUP(G149,Tipo!$C$12:$C$27,1,FALSE),"NO"))</f>
        <v>Prestación de servicios profesionales y de apoyo a la gestión, o para la ejecución de trabajos artísticos que sólo puedan encomendarse a determinadas personas naturales;</v>
      </c>
      <c r="AR149" s="56" t="str">
        <f t="shared" si="26"/>
        <v>Inversión</v>
      </c>
      <c r="AS149" s="56" t="str">
        <f>IF(ISBLANK(K149),1,IFERROR(VLOOKUP(K149,Eje_Pilar_Prop!C169:C270,1,FALSE),"NO"))</f>
        <v>NO</v>
      </c>
      <c r="AT149" s="56" t="str">
        <f t="shared" si="27"/>
        <v>SECOP II</v>
      </c>
      <c r="AU149" s="56">
        <f t="shared" si="28"/>
        <v>1</v>
      </c>
      <c r="AV149" s="56" t="str">
        <f t="shared" si="23"/>
        <v>Bogotá Mejor para Todos</v>
      </c>
    </row>
    <row r="150" spans="1:48" s="251" customFormat="1" ht="45" customHeight="1">
      <c r="A150" s="233">
        <v>121</v>
      </c>
      <c r="B150" s="218">
        <v>2020</v>
      </c>
      <c r="C150" s="130" t="s">
        <v>353</v>
      </c>
      <c r="D150" s="131" t="s">
        <v>1106</v>
      </c>
      <c r="E150" s="132" t="s">
        <v>138</v>
      </c>
      <c r="F150" s="131" t="s">
        <v>34</v>
      </c>
      <c r="G150" s="206" t="s">
        <v>161</v>
      </c>
      <c r="H150" s="225" t="s">
        <v>631</v>
      </c>
      <c r="I150" s="226" t="s">
        <v>135</v>
      </c>
      <c r="J150" s="227" t="s">
        <v>362</v>
      </c>
      <c r="K150" s="337">
        <v>45</v>
      </c>
      <c r="L150" s="338" t="str">
        <f>IF(ISERROR(VLOOKUP(K150,[1]Eje_Pilar_Prop!$C$2:$E$104,2,FALSE))," ",VLOOKUP(K150,[1]Eje_Pilar_Prop!$C$2:$E$104,2,FALSE))</f>
        <v>Gobernanza e influencia local, regional e internacional</v>
      </c>
      <c r="M150" s="338" t="str">
        <f>IF(ISERROR(VLOOKUP(K150,[1]Eje_Pilar_Prop!$C$2:$E$104,3,FALSE))," ",VLOOKUP(K150,[1]Eje_Pilar_Prop!$C$2:$E$104,3,FALSE))</f>
        <v>Eje Transversal 4 Gobierno Legitimo, Fortalecimiento Local y Eficiencia</v>
      </c>
      <c r="N150" s="336">
        <v>1517</v>
      </c>
      <c r="O150" s="137">
        <v>1032402464</v>
      </c>
      <c r="P150" s="225" t="s">
        <v>499</v>
      </c>
      <c r="Q150" s="228">
        <v>15600000</v>
      </c>
      <c r="R150" s="235">
        <v>0</v>
      </c>
      <c r="S150" s="230"/>
      <c r="T150" s="231"/>
      <c r="U150" s="228"/>
      <c r="V150" s="209">
        <f t="shared" si="29"/>
        <v>15600000</v>
      </c>
      <c r="W150" s="210">
        <v>4400000</v>
      </c>
      <c r="X150" s="140">
        <v>44014</v>
      </c>
      <c r="Y150" s="154">
        <v>44018</v>
      </c>
      <c r="Z150" s="215">
        <v>44247</v>
      </c>
      <c r="AA150" s="151">
        <v>195</v>
      </c>
      <c r="AB150" s="130">
        <v>30</v>
      </c>
      <c r="AC150" s="130">
        <v>1</v>
      </c>
      <c r="AD150" s="212"/>
      <c r="AE150" s="232"/>
      <c r="AF150" s="219"/>
      <c r="AG150" s="228"/>
      <c r="AH150" s="233"/>
      <c r="AI150" s="233" t="s">
        <v>1327</v>
      </c>
      <c r="AJ150" s="233"/>
      <c r="AK150" s="233"/>
      <c r="AL150" s="234">
        <f t="shared" si="30"/>
        <v>0.28205128205128205</v>
      </c>
      <c r="AM150" s="249"/>
      <c r="AN150" s="250" t="e">
        <f>IF(SUMPRODUCT((A$14:A150=A150)*(B$14:B150=B150)*(D$14:D147=D147))&gt;1,0,1)</f>
        <v>#N/A</v>
      </c>
      <c r="AO150" s="56" t="str">
        <f t="shared" si="24"/>
        <v>Contratos de prestación de servicios</v>
      </c>
      <c r="AP150" s="56" t="str">
        <f t="shared" si="25"/>
        <v>Contratación directa</v>
      </c>
      <c r="AQ150" s="56" t="str">
        <f>IF(ISBLANK(G150),1,IFERROR(VLOOKUP(G150,Tipo!$C$12:$C$27,1,FALSE),"NO"))</f>
        <v>Prestación de servicios profesionales y de apoyo a la gestión, o para la ejecución de trabajos artísticos que sólo puedan encomendarse a determinadas personas naturales;</v>
      </c>
      <c r="AR150" s="56" t="str">
        <f t="shared" si="26"/>
        <v>Inversión</v>
      </c>
      <c r="AS150" s="56" t="str">
        <f>IF(ISBLANK(K150),1,IFERROR(VLOOKUP(K150,Eje_Pilar_Prop!C170:C271,1,FALSE),"NO"))</f>
        <v>NO</v>
      </c>
      <c r="AT150" s="56" t="str">
        <f t="shared" si="27"/>
        <v>SECOP II</v>
      </c>
      <c r="AU150" s="56">
        <f t="shared" si="28"/>
        <v>1</v>
      </c>
      <c r="AV150" s="56" t="str">
        <f t="shared" si="23"/>
        <v>Bogotá Mejor para Todos</v>
      </c>
    </row>
    <row r="151" spans="1:48" s="251" customFormat="1" ht="45" customHeight="1">
      <c r="A151" s="233">
        <v>121</v>
      </c>
      <c r="B151" s="218">
        <v>2020</v>
      </c>
      <c r="C151" s="130" t="s">
        <v>353</v>
      </c>
      <c r="D151" s="131" t="s">
        <v>1106</v>
      </c>
      <c r="E151" s="132" t="s">
        <v>138</v>
      </c>
      <c r="F151" s="131" t="s">
        <v>34</v>
      </c>
      <c r="G151" s="206" t="s">
        <v>161</v>
      </c>
      <c r="H151" s="225" t="s">
        <v>913</v>
      </c>
      <c r="I151" s="226" t="s">
        <v>135</v>
      </c>
      <c r="J151" s="227" t="s">
        <v>362</v>
      </c>
      <c r="K151" s="337">
        <v>45</v>
      </c>
      <c r="L151" s="338" t="str">
        <f>IF(ISERROR(VLOOKUP(K151,[1]Eje_Pilar_Prop!$C$2:$E$104,2,FALSE))," ",VLOOKUP(K151,[1]Eje_Pilar_Prop!$C$2:$E$104,2,FALSE))</f>
        <v>Gobernanza e influencia local, regional e internacional</v>
      </c>
      <c r="M151" s="338" t="str">
        <f>IF(ISERROR(VLOOKUP(K151,[1]Eje_Pilar_Prop!$C$2:$E$104,3,FALSE))," ",VLOOKUP(K151,[1]Eje_Pilar_Prop!$C$2:$E$104,3,FALSE))</f>
        <v>Eje Transversal 4 Gobierno Legitimo, Fortalecimiento Local y Eficiencia</v>
      </c>
      <c r="N151" s="336">
        <v>1517</v>
      </c>
      <c r="O151" s="137"/>
      <c r="P151" s="225" t="s">
        <v>499</v>
      </c>
      <c r="Q151" s="228">
        <v>2400000</v>
      </c>
      <c r="R151" s="235"/>
      <c r="S151" s="230"/>
      <c r="T151" s="231"/>
      <c r="U151" s="228"/>
      <c r="V151" s="209">
        <f t="shared" si="29"/>
        <v>2400000</v>
      </c>
      <c r="W151" s="210">
        <v>0</v>
      </c>
      <c r="X151" s="140">
        <v>44014</v>
      </c>
      <c r="Y151" s="154">
        <v>44018</v>
      </c>
      <c r="Z151" s="215">
        <v>44247</v>
      </c>
      <c r="AA151" s="151">
        <v>195</v>
      </c>
      <c r="AB151" s="130"/>
      <c r="AC151" s="130"/>
      <c r="AD151" s="212"/>
      <c r="AE151" s="232"/>
      <c r="AF151" s="219"/>
      <c r="AG151" s="228"/>
      <c r="AH151" s="233"/>
      <c r="AI151" s="233" t="s">
        <v>1327</v>
      </c>
      <c r="AJ151" s="233"/>
      <c r="AK151" s="233"/>
      <c r="AL151" s="234">
        <f t="shared" si="30"/>
        <v>0</v>
      </c>
      <c r="AM151" s="249"/>
      <c r="AN151" s="250" t="e">
        <f>IF(SUMPRODUCT((A$14:A151=A151)*(B$14:B151=B151)*(D$14:D148=D148))&gt;1,0,1)</f>
        <v>#N/A</v>
      </c>
      <c r="AO151" s="56" t="str">
        <f t="shared" si="24"/>
        <v>Contratos de prestación de servicios</v>
      </c>
      <c r="AP151" s="56" t="str">
        <f t="shared" si="25"/>
        <v>Contratación directa</v>
      </c>
      <c r="AQ151" s="56" t="str">
        <f>IF(ISBLANK(G151),1,IFERROR(VLOOKUP(G151,Tipo!$C$12:$C$27,1,FALSE),"NO"))</f>
        <v>Prestación de servicios profesionales y de apoyo a la gestión, o para la ejecución de trabajos artísticos que sólo puedan encomendarse a determinadas personas naturales;</v>
      </c>
      <c r="AR151" s="56" t="str">
        <f t="shared" si="26"/>
        <v>Inversión</v>
      </c>
      <c r="AS151" s="56" t="str">
        <f>IF(ISBLANK(K151),1,IFERROR(VLOOKUP(K151,Eje_Pilar_Prop!C171:C272,1,FALSE),"NO"))</f>
        <v>NO</v>
      </c>
      <c r="AT151" s="56" t="str">
        <f t="shared" si="27"/>
        <v>SECOP II</v>
      </c>
      <c r="AU151" s="56">
        <f t="shared" si="28"/>
        <v>1</v>
      </c>
      <c r="AV151" s="56" t="str">
        <f t="shared" si="23"/>
        <v>Bogotá Mejor para Todos</v>
      </c>
    </row>
    <row r="152" spans="1:48" s="251" customFormat="1" ht="45" customHeight="1">
      <c r="A152" s="233">
        <v>122</v>
      </c>
      <c r="B152" s="218">
        <v>2020</v>
      </c>
      <c r="C152" s="130" t="s">
        <v>353</v>
      </c>
      <c r="D152" s="131" t="s">
        <v>1107</v>
      </c>
      <c r="E152" s="132" t="s">
        <v>138</v>
      </c>
      <c r="F152" s="131" t="s">
        <v>34</v>
      </c>
      <c r="G152" s="206" t="s">
        <v>161</v>
      </c>
      <c r="H152" s="225" t="s">
        <v>736</v>
      </c>
      <c r="I152" s="226" t="s">
        <v>135</v>
      </c>
      <c r="J152" s="227" t="s">
        <v>362</v>
      </c>
      <c r="K152" s="337">
        <v>45</v>
      </c>
      <c r="L152" s="338" t="str">
        <f>IF(ISERROR(VLOOKUP(K152,[1]Eje_Pilar_Prop!$C$2:$E$104,2,FALSE))," ",VLOOKUP(K152,[1]Eje_Pilar_Prop!$C$2:$E$104,2,FALSE))</f>
        <v>Gobernanza e influencia local, regional e internacional</v>
      </c>
      <c r="M152" s="338" t="str">
        <f>IF(ISERROR(VLOOKUP(K152,[1]Eje_Pilar_Prop!$C$2:$E$104,3,FALSE))," ",VLOOKUP(K152,[1]Eje_Pilar_Prop!$C$2:$E$104,3,FALSE))</f>
        <v>Eje Transversal 4 Gobierno Legitimo, Fortalecimiento Local y Eficiencia</v>
      </c>
      <c r="N152" s="336">
        <v>1517</v>
      </c>
      <c r="O152" s="139">
        <v>52904331</v>
      </c>
      <c r="P152" s="225" t="s">
        <v>500</v>
      </c>
      <c r="Q152" s="228">
        <v>32500000</v>
      </c>
      <c r="R152" s="235">
        <v>0</v>
      </c>
      <c r="S152" s="230"/>
      <c r="T152" s="231">
        <v>1</v>
      </c>
      <c r="U152" s="228">
        <v>5000000</v>
      </c>
      <c r="V152" s="209">
        <f t="shared" si="29"/>
        <v>37500000</v>
      </c>
      <c r="W152" s="210">
        <v>9666667</v>
      </c>
      <c r="X152" s="140">
        <v>44012</v>
      </c>
      <c r="Y152" s="154">
        <v>44015</v>
      </c>
      <c r="Z152" s="163">
        <v>44244</v>
      </c>
      <c r="AA152" s="151">
        <v>195</v>
      </c>
      <c r="AB152" s="130">
        <v>30</v>
      </c>
      <c r="AC152" s="130">
        <v>1</v>
      </c>
      <c r="AD152" s="212"/>
      <c r="AE152" s="232"/>
      <c r="AF152" s="219"/>
      <c r="AG152" s="228"/>
      <c r="AH152" s="233"/>
      <c r="AI152" s="233" t="s">
        <v>1327</v>
      </c>
      <c r="AJ152" s="233"/>
      <c r="AK152" s="233"/>
      <c r="AL152" s="234">
        <f t="shared" si="30"/>
        <v>0.25777778666666668</v>
      </c>
      <c r="AM152" s="249"/>
      <c r="AN152" s="250" t="e">
        <f>IF(SUMPRODUCT((A$14:A152=A152)*(B$14:B152=B152)*(D$14:D149=D149))&gt;1,0,1)</f>
        <v>#N/A</v>
      </c>
      <c r="AO152" s="56" t="str">
        <f t="shared" si="24"/>
        <v>Contratos de prestación de servicios</v>
      </c>
      <c r="AP152" s="56" t="str">
        <f t="shared" si="25"/>
        <v>Contratación directa</v>
      </c>
      <c r="AQ152" s="56" t="str">
        <f>IF(ISBLANK(G152),1,IFERROR(VLOOKUP(G152,Tipo!$C$12:$C$27,1,FALSE),"NO"))</f>
        <v>Prestación de servicios profesionales y de apoyo a la gestión, o para la ejecución de trabajos artísticos que sólo puedan encomendarse a determinadas personas naturales;</v>
      </c>
      <c r="AR152" s="56" t="str">
        <f t="shared" si="26"/>
        <v>Inversión</v>
      </c>
      <c r="AS152" s="56" t="str">
        <f>IF(ISBLANK(K152),1,IFERROR(VLOOKUP(K152,Eje_Pilar_Prop!C172:C273,1,FALSE),"NO"))</f>
        <v>NO</v>
      </c>
      <c r="AT152" s="56" t="str">
        <f t="shared" si="27"/>
        <v>SECOP II</v>
      </c>
      <c r="AU152" s="56">
        <f t="shared" si="28"/>
        <v>1</v>
      </c>
      <c r="AV152" s="56" t="str">
        <f t="shared" si="23"/>
        <v>Bogotá Mejor para Todos</v>
      </c>
    </row>
    <row r="153" spans="1:48" s="251" customFormat="1" ht="45" customHeight="1">
      <c r="A153" s="233">
        <v>123</v>
      </c>
      <c r="B153" s="218">
        <v>2020</v>
      </c>
      <c r="C153" s="130" t="s">
        <v>353</v>
      </c>
      <c r="D153" s="157" t="s">
        <v>1108</v>
      </c>
      <c r="E153" s="132" t="s">
        <v>138</v>
      </c>
      <c r="F153" s="131" t="s">
        <v>34</v>
      </c>
      <c r="G153" s="206" t="s">
        <v>161</v>
      </c>
      <c r="H153" s="225" t="s">
        <v>737</v>
      </c>
      <c r="I153" s="226" t="s">
        <v>135</v>
      </c>
      <c r="J153" s="227" t="s">
        <v>362</v>
      </c>
      <c r="K153" s="337">
        <v>45</v>
      </c>
      <c r="L153" s="338" t="str">
        <f>IF(ISERROR(VLOOKUP(K153,[1]Eje_Pilar_Prop!$C$2:$E$104,2,FALSE))," ",VLOOKUP(K153,[1]Eje_Pilar_Prop!$C$2:$E$104,2,FALSE))</f>
        <v>Gobernanza e influencia local, regional e internacional</v>
      </c>
      <c r="M153" s="338" t="str">
        <f>IF(ISERROR(VLOOKUP(K153,[1]Eje_Pilar_Prop!$C$2:$E$104,3,FALSE))," ",VLOOKUP(K153,[1]Eje_Pilar_Prop!$C$2:$E$104,3,FALSE))</f>
        <v>Eje Transversal 4 Gobierno Legitimo, Fortalecimiento Local y Eficiencia</v>
      </c>
      <c r="N153" s="336">
        <v>1517</v>
      </c>
      <c r="O153" s="139">
        <v>1118544917</v>
      </c>
      <c r="P153" s="225" t="s">
        <v>836</v>
      </c>
      <c r="Q153" s="228">
        <v>32500000</v>
      </c>
      <c r="R153" s="235">
        <v>0</v>
      </c>
      <c r="S153" s="230"/>
      <c r="T153" s="231"/>
      <c r="U153" s="228"/>
      <c r="V153" s="209">
        <f t="shared" si="29"/>
        <v>32500000</v>
      </c>
      <c r="W153" s="210">
        <v>9666667</v>
      </c>
      <c r="X153" s="140">
        <v>44012</v>
      </c>
      <c r="Y153" s="154">
        <v>44015</v>
      </c>
      <c r="Z153" s="163">
        <v>44244</v>
      </c>
      <c r="AA153" s="151">
        <v>195</v>
      </c>
      <c r="AB153" s="130">
        <v>30</v>
      </c>
      <c r="AC153" s="130">
        <v>1</v>
      </c>
      <c r="AD153" s="212"/>
      <c r="AE153" s="232"/>
      <c r="AF153" s="219"/>
      <c r="AG153" s="228"/>
      <c r="AH153" s="233"/>
      <c r="AI153" s="233" t="s">
        <v>1327</v>
      </c>
      <c r="AJ153" s="233"/>
      <c r="AK153" s="233"/>
      <c r="AL153" s="234">
        <f t="shared" si="30"/>
        <v>0.29743590769230771</v>
      </c>
      <c r="AM153" s="249"/>
      <c r="AN153" s="250" t="e">
        <f>IF(SUMPRODUCT((A$14:A153=A153)*(B$14:B153=B153)*(D$14:D150=D150))&gt;1,0,1)</f>
        <v>#N/A</v>
      </c>
      <c r="AO153" s="56" t="str">
        <f t="shared" si="24"/>
        <v>Contratos de prestación de servicios</v>
      </c>
      <c r="AP153" s="56" t="str">
        <f t="shared" si="25"/>
        <v>Contratación directa</v>
      </c>
      <c r="AQ153" s="56" t="str">
        <f>IF(ISBLANK(G153),1,IFERROR(VLOOKUP(G153,Tipo!$C$12:$C$27,1,FALSE),"NO"))</f>
        <v>Prestación de servicios profesionales y de apoyo a la gestión, o para la ejecución de trabajos artísticos que sólo puedan encomendarse a determinadas personas naturales;</v>
      </c>
      <c r="AR153" s="56" t="str">
        <f t="shared" si="26"/>
        <v>Inversión</v>
      </c>
      <c r="AS153" s="56" t="str">
        <f>IF(ISBLANK(K153),1,IFERROR(VLOOKUP(K153,Eje_Pilar_Prop!C173:C274,1,FALSE),"NO"))</f>
        <v>NO</v>
      </c>
      <c r="AT153" s="56" t="str">
        <f t="shared" si="27"/>
        <v>SECOP II</v>
      </c>
      <c r="AU153" s="56">
        <f t="shared" si="28"/>
        <v>1</v>
      </c>
      <c r="AV153" s="56" t="str">
        <f t="shared" si="23"/>
        <v>Bogotá Mejor para Todos</v>
      </c>
    </row>
    <row r="154" spans="1:48" s="251" customFormat="1" ht="45" customHeight="1">
      <c r="A154" s="233">
        <v>123</v>
      </c>
      <c r="B154" s="218">
        <v>2020</v>
      </c>
      <c r="C154" s="130" t="s">
        <v>353</v>
      </c>
      <c r="D154" s="157" t="s">
        <v>1108</v>
      </c>
      <c r="E154" s="132" t="s">
        <v>138</v>
      </c>
      <c r="F154" s="131" t="s">
        <v>34</v>
      </c>
      <c r="G154" s="206" t="s">
        <v>161</v>
      </c>
      <c r="H154" s="225" t="s">
        <v>914</v>
      </c>
      <c r="I154" s="226" t="s">
        <v>135</v>
      </c>
      <c r="J154" s="227" t="s">
        <v>362</v>
      </c>
      <c r="K154" s="337">
        <v>45</v>
      </c>
      <c r="L154" s="338" t="str">
        <f>IF(ISERROR(VLOOKUP(K154,[1]Eje_Pilar_Prop!$C$2:$E$104,2,FALSE))," ",VLOOKUP(K154,[1]Eje_Pilar_Prop!$C$2:$E$104,2,FALSE))</f>
        <v>Gobernanza e influencia local, regional e internacional</v>
      </c>
      <c r="M154" s="338" t="str">
        <f>IF(ISERROR(VLOOKUP(K154,[1]Eje_Pilar_Prop!$C$2:$E$104,3,FALSE))," ",VLOOKUP(K154,[1]Eje_Pilar_Prop!$C$2:$E$104,3,FALSE))</f>
        <v>Eje Transversal 4 Gobierno Legitimo, Fortalecimiento Local y Eficiencia</v>
      </c>
      <c r="N154" s="336">
        <v>1517</v>
      </c>
      <c r="O154" s="139"/>
      <c r="P154" s="225" t="s">
        <v>943</v>
      </c>
      <c r="Q154" s="228">
        <v>5000000</v>
      </c>
      <c r="R154" s="235"/>
      <c r="S154" s="230"/>
      <c r="T154" s="231"/>
      <c r="U154" s="228"/>
      <c r="V154" s="209">
        <f t="shared" si="29"/>
        <v>5000000</v>
      </c>
      <c r="W154" s="210">
        <v>0</v>
      </c>
      <c r="X154" s="140">
        <v>44012</v>
      </c>
      <c r="Y154" s="154">
        <v>44015</v>
      </c>
      <c r="Z154" s="163">
        <v>44244</v>
      </c>
      <c r="AA154" s="151">
        <v>195</v>
      </c>
      <c r="AB154" s="130"/>
      <c r="AC154" s="130"/>
      <c r="AD154" s="212"/>
      <c r="AE154" s="232"/>
      <c r="AF154" s="219"/>
      <c r="AG154" s="228"/>
      <c r="AH154" s="233"/>
      <c r="AI154" s="233" t="s">
        <v>1327</v>
      </c>
      <c r="AJ154" s="233"/>
      <c r="AK154" s="233"/>
      <c r="AL154" s="234">
        <f t="shared" si="30"/>
        <v>0</v>
      </c>
      <c r="AM154" s="249"/>
      <c r="AN154" s="250" t="e">
        <f>IF(SUMPRODUCT((A$14:A154=A154)*(B$14:B154=B154)*(D$14:D151=D151))&gt;1,0,1)</f>
        <v>#N/A</v>
      </c>
      <c r="AO154" s="56" t="str">
        <f t="shared" si="24"/>
        <v>Contratos de prestación de servicios</v>
      </c>
      <c r="AP154" s="56" t="str">
        <f t="shared" si="25"/>
        <v>Contratación directa</v>
      </c>
      <c r="AQ154" s="56" t="str">
        <f>IF(ISBLANK(G154),1,IFERROR(VLOOKUP(G154,Tipo!$C$12:$C$27,1,FALSE),"NO"))</f>
        <v>Prestación de servicios profesionales y de apoyo a la gestión, o para la ejecución de trabajos artísticos que sólo puedan encomendarse a determinadas personas naturales;</v>
      </c>
      <c r="AR154" s="56" t="str">
        <f t="shared" si="26"/>
        <v>Inversión</v>
      </c>
      <c r="AS154" s="56" t="str">
        <f>IF(ISBLANK(K154),1,IFERROR(VLOOKUP(K154,Eje_Pilar_Prop!C174:C275,1,FALSE),"NO"))</f>
        <v>NO</v>
      </c>
      <c r="AT154" s="56" t="str">
        <f t="shared" si="27"/>
        <v>SECOP II</v>
      </c>
      <c r="AU154" s="56">
        <f t="shared" si="28"/>
        <v>1</v>
      </c>
      <c r="AV154" s="56" t="str">
        <f t="shared" si="23"/>
        <v>Bogotá Mejor para Todos</v>
      </c>
    </row>
    <row r="155" spans="1:48" s="251" customFormat="1" ht="45" customHeight="1">
      <c r="A155" s="233">
        <v>124</v>
      </c>
      <c r="B155" s="218">
        <v>2020</v>
      </c>
      <c r="C155" s="130" t="s">
        <v>353</v>
      </c>
      <c r="D155" s="131" t="s">
        <v>1109</v>
      </c>
      <c r="E155" s="132" t="s">
        <v>138</v>
      </c>
      <c r="F155" s="131" t="s">
        <v>34</v>
      </c>
      <c r="G155" s="206" t="s">
        <v>161</v>
      </c>
      <c r="H155" s="225" t="s">
        <v>738</v>
      </c>
      <c r="I155" s="226" t="s">
        <v>135</v>
      </c>
      <c r="J155" s="227" t="s">
        <v>362</v>
      </c>
      <c r="K155" s="337">
        <v>45</v>
      </c>
      <c r="L155" s="338" t="str">
        <f>IF(ISERROR(VLOOKUP(K155,[1]Eje_Pilar_Prop!$C$2:$E$104,2,FALSE))," ",VLOOKUP(K155,[1]Eje_Pilar_Prop!$C$2:$E$104,2,FALSE))</f>
        <v>Gobernanza e influencia local, regional e internacional</v>
      </c>
      <c r="M155" s="338" t="str">
        <f>IF(ISERROR(VLOOKUP(K155,[1]Eje_Pilar_Prop!$C$2:$E$104,3,FALSE))," ",VLOOKUP(K155,[1]Eje_Pilar_Prop!$C$2:$E$104,3,FALSE))</f>
        <v>Eje Transversal 4 Gobierno Legitimo, Fortalecimiento Local y Eficiencia</v>
      </c>
      <c r="N155" s="336">
        <v>1517</v>
      </c>
      <c r="O155" s="137">
        <v>52330645</v>
      </c>
      <c r="P155" s="225" t="s">
        <v>501</v>
      </c>
      <c r="Q155" s="228">
        <v>39000000</v>
      </c>
      <c r="R155" s="235">
        <v>0</v>
      </c>
      <c r="S155" s="230"/>
      <c r="T155" s="231"/>
      <c r="U155" s="228"/>
      <c r="V155" s="209">
        <f t="shared" si="29"/>
        <v>39000000</v>
      </c>
      <c r="W155" s="210">
        <v>11000000</v>
      </c>
      <c r="X155" s="140">
        <v>44012</v>
      </c>
      <c r="Y155" s="154">
        <v>44018</v>
      </c>
      <c r="Z155" s="134">
        <v>44216</v>
      </c>
      <c r="AA155" s="151">
        <v>195</v>
      </c>
      <c r="AB155" s="130"/>
      <c r="AC155" s="130"/>
      <c r="AD155" s="212"/>
      <c r="AE155" s="232"/>
      <c r="AF155" s="219"/>
      <c r="AG155" s="228"/>
      <c r="AH155" s="233"/>
      <c r="AI155" s="233"/>
      <c r="AJ155" s="233" t="s">
        <v>1327</v>
      </c>
      <c r="AK155" s="233"/>
      <c r="AL155" s="234">
        <f t="shared" si="30"/>
        <v>0.28205128205128205</v>
      </c>
      <c r="AM155" s="249"/>
      <c r="AN155" s="250" t="e">
        <f>IF(SUMPRODUCT((A$14:A155=A155)*(B$14:B155=B155)*(D$14:D152=D152))&gt;1,0,1)</f>
        <v>#N/A</v>
      </c>
      <c r="AO155" s="56" t="str">
        <f t="shared" si="24"/>
        <v>Contratos de prestación de servicios</v>
      </c>
      <c r="AP155" s="56" t="str">
        <f t="shared" si="25"/>
        <v>Contratación directa</v>
      </c>
      <c r="AQ155" s="56" t="str">
        <f>IF(ISBLANK(G155),1,IFERROR(VLOOKUP(G155,Tipo!$C$12:$C$27,1,FALSE),"NO"))</f>
        <v>Prestación de servicios profesionales y de apoyo a la gestión, o para la ejecución de trabajos artísticos que sólo puedan encomendarse a determinadas personas naturales;</v>
      </c>
      <c r="AR155" s="56" t="str">
        <f t="shared" si="26"/>
        <v>Inversión</v>
      </c>
      <c r="AS155" s="56" t="str">
        <f>IF(ISBLANK(K155),1,IFERROR(VLOOKUP(K155,Eje_Pilar_Prop!C175:C276,1,FALSE),"NO"))</f>
        <v>NO</v>
      </c>
      <c r="AT155" s="56" t="str">
        <f t="shared" si="27"/>
        <v>SECOP II</v>
      </c>
      <c r="AU155" s="56">
        <f t="shared" si="28"/>
        <v>1</v>
      </c>
      <c r="AV155" s="56" t="str">
        <f t="shared" si="23"/>
        <v>Bogotá Mejor para Todos</v>
      </c>
    </row>
    <row r="156" spans="1:48" s="251" customFormat="1" ht="45" customHeight="1">
      <c r="A156" s="233">
        <v>125</v>
      </c>
      <c r="B156" s="218">
        <v>2020</v>
      </c>
      <c r="C156" s="130" t="s">
        <v>353</v>
      </c>
      <c r="D156" s="130" t="s">
        <v>1110</v>
      </c>
      <c r="E156" s="132" t="s">
        <v>138</v>
      </c>
      <c r="F156" s="131" t="s">
        <v>34</v>
      </c>
      <c r="G156" s="206" t="s">
        <v>161</v>
      </c>
      <c r="H156" s="225" t="s">
        <v>631</v>
      </c>
      <c r="I156" s="226" t="s">
        <v>135</v>
      </c>
      <c r="J156" s="227" t="s">
        <v>362</v>
      </c>
      <c r="K156" s="337">
        <v>45</v>
      </c>
      <c r="L156" s="338" t="str">
        <f>IF(ISERROR(VLOOKUP(K156,[1]Eje_Pilar_Prop!$C$2:$E$104,2,FALSE))," ",VLOOKUP(K156,[1]Eje_Pilar_Prop!$C$2:$E$104,2,FALSE))</f>
        <v>Gobernanza e influencia local, regional e internacional</v>
      </c>
      <c r="M156" s="338" t="str">
        <f>IF(ISERROR(VLOOKUP(K156,[1]Eje_Pilar_Prop!$C$2:$E$104,3,FALSE))," ",VLOOKUP(K156,[1]Eje_Pilar_Prop!$C$2:$E$104,3,FALSE))</f>
        <v>Eje Transversal 4 Gobierno Legitimo, Fortalecimiento Local y Eficiencia</v>
      </c>
      <c r="N156" s="336">
        <v>1517</v>
      </c>
      <c r="O156" s="139">
        <v>79500568</v>
      </c>
      <c r="P156" s="225" t="s">
        <v>502</v>
      </c>
      <c r="Q156" s="228">
        <v>15600000</v>
      </c>
      <c r="R156" s="235">
        <v>0</v>
      </c>
      <c r="S156" s="230"/>
      <c r="T156" s="231"/>
      <c r="U156" s="228"/>
      <c r="V156" s="209">
        <f t="shared" si="29"/>
        <v>15600000</v>
      </c>
      <c r="W156" s="210">
        <v>4240000</v>
      </c>
      <c r="X156" s="134">
        <v>44016</v>
      </c>
      <c r="Y156" s="154">
        <v>44020</v>
      </c>
      <c r="Z156" s="215">
        <v>44247</v>
      </c>
      <c r="AA156" s="151">
        <v>195</v>
      </c>
      <c r="AB156" s="130">
        <v>30</v>
      </c>
      <c r="AC156" s="130">
        <v>1</v>
      </c>
      <c r="AD156" s="212"/>
      <c r="AE156" s="232"/>
      <c r="AF156" s="219"/>
      <c r="AG156" s="228"/>
      <c r="AH156" s="233"/>
      <c r="AI156" s="233" t="s">
        <v>1327</v>
      </c>
      <c r="AJ156" s="233"/>
      <c r="AK156" s="233"/>
      <c r="AL156" s="234">
        <f t="shared" si="30"/>
        <v>0.27179487179487177</v>
      </c>
      <c r="AM156" s="249"/>
      <c r="AN156" s="250" t="e">
        <f>IF(SUMPRODUCT((A$14:A156=A156)*(B$14:B156=B156)*(D$14:D153=D153))&gt;1,0,1)</f>
        <v>#N/A</v>
      </c>
      <c r="AO156" s="56" t="str">
        <f t="shared" si="24"/>
        <v>Contratos de prestación de servicios</v>
      </c>
      <c r="AP156" s="56" t="str">
        <f t="shared" si="25"/>
        <v>Contratación directa</v>
      </c>
      <c r="AQ156" s="56" t="str">
        <f>IF(ISBLANK(G156),1,IFERROR(VLOOKUP(G156,Tipo!$C$12:$C$27,1,FALSE),"NO"))</f>
        <v>Prestación de servicios profesionales y de apoyo a la gestión, o para la ejecución de trabajos artísticos que sólo puedan encomendarse a determinadas personas naturales;</v>
      </c>
      <c r="AR156" s="56" t="str">
        <f t="shared" si="26"/>
        <v>Inversión</v>
      </c>
      <c r="AS156" s="56" t="str">
        <f>IF(ISBLANK(K156),1,IFERROR(VLOOKUP(K156,Eje_Pilar_Prop!C176:C277,1,FALSE),"NO"))</f>
        <v>NO</v>
      </c>
      <c r="AT156" s="56" t="str">
        <f t="shared" si="27"/>
        <v>SECOP II</v>
      </c>
      <c r="AU156" s="56">
        <f t="shared" si="28"/>
        <v>1</v>
      </c>
      <c r="AV156" s="56" t="str">
        <f t="shared" si="23"/>
        <v>Bogotá Mejor para Todos</v>
      </c>
    </row>
    <row r="157" spans="1:48" s="251" customFormat="1" ht="45" customHeight="1">
      <c r="A157" s="233">
        <v>125</v>
      </c>
      <c r="B157" s="218">
        <v>2020</v>
      </c>
      <c r="C157" s="130" t="s">
        <v>353</v>
      </c>
      <c r="D157" s="130" t="s">
        <v>1110</v>
      </c>
      <c r="E157" s="132" t="s">
        <v>138</v>
      </c>
      <c r="F157" s="131" t="s">
        <v>34</v>
      </c>
      <c r="G157" s="206" t="s">
        <v>161</v>
      </c>
      <c r="H157" s="225" t="s">
        <v>915</v>
      </c>
      <c r="I157" s="226" t="s">
        <v>135</v>
      </c>
      <c r="J157" s="227" t="s">
        <v>362</v>
      </c>
      <c r="K157" s="337">
        <v>45</v>
      </c>
      <c r="L157" s="338" t="str">
        <f>IF(ISERROR(VLOOKUP(K157,[1]Eje_Pilar_Prop!$C$2:$E$104,2,FALSE))," ",VLOOKUP(K157,[1]Eje_Pilar_Prop!$C$2:$E$104,2,FALSE))</f>
        <v>Gobernanza e influencia local, regional e internacional</v>
      </c>
      <c r="M157" s="338" t="str">
        <f>IF(ISERROR(VLOOKUP(K157,[1]Eje_Pilar_Prop!$C$2:$E$104,3,FALSE))," ",VLOOKUP(K157,[1]Eje_Pilar_Prop!$C$2:$E$104,3,FALSE))</f>
        <v>Eje Transversal 4 Gobierno Legitimo, Fortalecimiento Local y Eficiencia</v>
      </c>
      <c r="N157" s="336">
        <v>1517</v>
      </c>
      <c r="O157" s="139"/>
      <c r="P157" s="225" t="s">
        <v>502</v>
      </c>
      <c r="Q157" s="228">
        <v>2400000</v>
      </c>
      <c r="R157" s="235"/>
      <c r="S157" s="230"/>
      <c r="T157" s="231"/>
      <c r="U157" s="228"/>
      <c r="V157" s="209">
        <f t="shared" si="29"/>
        <v>2400000</v>
      </c>
      <c r="W157" s="210">
        <v>0</v>
      </c>
      <c r="X157" s="134">
        <v>44016</v>
      </c>
      <c r="Y157" s="154">
        <v>44020</v>
      </c>
      <c r="Z157" s="215">
        <v>44247</v>
      </c>
      <c r="AA157" s="151">
        <v>195</v>
      </c>
      <c r="AB157" s="130"/>
      <c r="AC157" s="130"/>
      <c r="AD157" s="212"/>
      <c r="AE157" s="232"/>
      <c r="AF157" s="219"/>
      <c r="AG157" s="228"/>
      <c r="AH157" s="233"/>
      <c r="AI157" s="233" t="s">
        <v>1327</v>
      </c>
      <c r="AJ157" s="233"/>
      <c r="AK157" s="233"/>
      <c r="AL157" s="234">
        <f t="shared" si="30"/>
        <v>0</v>
      </c>
      <c r="AM157" s="249"/>
      <c r="AN157" s="250" t="e">
        <f>IF(SUMPRODUCT((A$14:A157=A157)*(B$14:B157=B157)*(D$14:D154=D154))&gt;1,0,1)</f>
        <v>#N/A</v>
      </c>
      <c r="AO157" s="56" t="str">
        <f t="shared" si="24"/>
        <v>Contratos de prestación de servicios</v>
      </c>
      <c r="AP157" s="56" t="str">
        <f t="shared" si="25"/>
        <v>Contratación directa</v>
      </c>
      <c r="AQ157" s="56" t="str">
        <f>IF(ISBLANK(G157),1,IFERROR(VLOOKUP(G157,Tipo!$C$12:$C$27,1,FALSE),"NO"))</f>
        <v>Prestación de servicios profesionales y de apoyo a la gestión, o para la ejecución de trabajos artísticos que sólo puedan encomendarse a determinadas personas naturales;</v>
      </c>
      <c r="AR157" s="56" t="str">
        <f t="shared" si="26"/>
        <v>Inversión</v>
      </c>
      <c r="AS157" s="56" t="str">
        <f>IF(ISBLANK(K157),1,IFERROR(VLOOKUP(K157,Eje_Pilar_Prop!C177:C278,1,FALSE),"NO"))</f>
        <v>NO</v>
      </c>
      <c r="AT157" s="56" t="str">
        <f t="shared" si="27"/>
        <v>SECOP II</v>
      </c>
      <c r="AU157" s="56">
        <f t="shared" si="28"/>
        <v>1</v>
      </c>
      <c r="AV157" s="56" t="str">
        <f t="shared" si="23"/>
        <v>Bogotá Mejor para Todos</v>
      </c>
    </row>
    <row r="158" spans="1:48" s="251" customFormat="1" ht="45" customHeight="1">
      <c r="A158" s="233">
        <v>126</v>
      </c>
      <c r="B158" s="218">
        <v>2020</v>
      </c>
      <c r="C158" s="130" t="s">
        <v>353</v>
      </c>
      <c r="D158" s="130" t="s">
        <v>1111</v>
      </c>
      <c r="E158" s="132" t="s">
        <v>138</v>
      </c>
      <c r="F158" s="131" t="s">
        <v>34</v>
      </c>
      <c r="G158" s="206" t="s">
        <v>161</v>
      </c>
      <c r="H158" s="225" t="s">
        <v>739</v>
      </c>
      <c r="I158" s="226" t="s">
        <v>135</v>
      </c>
      <c r="J158" s="227" t="s">
        <v>362</v>
      </c>
      <c r="K158" s="337">
        <v>45</v>
      </c>
      <c r="L158" s="338" t="str">
        <f>IF(ISERROR(VLOOKUP(K158,[1]Eje_Pilar_Prop!$C$2:$E$104,2,FALSE))," ",VLOOKUP(K158,[1]Eje_Pilar_Prop!$C$2:$E$104,2,FALSE))</f>
        <v>Gobernanza e influencia local, regional e internacional</v>
      </c>
      <c r="M158" s="338" t="str">
        <f>IF(ISERROR(VLOOKUP(K158,[1]Eje_Pilar_Prop!$C$2:$E$104,3,FALSE))," ",VLOOKUP(K158,[1]Eje_Pilar_Prop!$C$2:$E$104,3,FALSE))</f>
        <v>Eje Transversal 4 Gobierno Legitimo, Fortalecimiento Local y Eficiencia</v>
      </c>
      <c r="N158" s="336">
        <v>1517</v>
      </c>
      <c r="O158" s="130">
        <v>1014198118</v>
      </c>
      <c r="P158" s="225" t="s">
        <v>503</v>
      </c>
      <c r="Q158" s="228">
        <v>15600000</v>
      </c>
      <c r="R158" s="235">
        <v>0</v>
      </c>
      <c r="S158" s="230"/>
      <c r="T158" s="231"/>
      <c r="U158" s="228"/>
      <c r="V158" s="209">
        <f t="shared" si="29"/>
        <v>15600000</v>
      </c>
      <c r="W158" s="210">
        <v>4240000</v>
      </c>
      <c r="X158" s="134">
        <v>44020</v>
      </c>
      <c r="Y158" s="154">
        <v>44020</v>
      </c>
      <c r="Z158" s="134">
        <v>44218</v>
      </c>
      <c r="AA158" s="151">
        <v>195</v>
      </c>
      <c r="AB158" s="130"/>
      <c r="AC158" s="130"/>
      <c r="AD158" s="212"/>
      <c r="AE158" s="232"/>
      <c r="AF158" s="219"/>
      <c r="AG158" s="228"/>
      <c r="AH158" s="233"/>
      <c r="AI158" s="233"/>
      <c r="AJ158" s="233" t="s">
        <v>1327</v>
      </c>
      <c r="AK158" s="233"/>
      <c r="AL158" s="234">
        <f t="shared" si="30"/>
        <v>0.27179487179487177</v>
      </c>
      <c r="AM158" s="249"/>
      <c r="AN158" s="250" t="e">
        <f>IF(SUMPRODUCT((A$14:A158=A158)*(B$14:B158=B158)*(D$14:D155=D155))&gt;1,0,1)</f>
        <v>#N/A</v>
      </c>
      <c r="AO158" s="56" t="str">
        <f t="shared" si="24"/>
        <v>Contratos de prestación de servicios</v>
      </c>
      <c r="AP158" s="56" t="str">
        <f t="shared" si="25"/>
        <v>Contratación directa</v>
      </c>
      <c r="AQ158" s="56" t="str">
        <f>IF(ISBLANK(G158),1,IFERROR(VLOOKUP(G158,Tipo!$C$12:$C$27,1,FALSE),"NO"))</f>
        <v>Prestación de servicios profesionales y de apoyo a la gestión, o para la ejecución de trabajos artísticos que sólo puedan encomendarse a determinadas personas naturales;</v>
      </c>
      <c r="AR158" s="56" t="str">
        <f t="shared" si="26"/>
        <v>Inversión</v>
      </c>
      <c r="AS158" s="56" t="str">
        <f>IF(ISBLANK(K158),1,IFERROR(VLOOKUP(K158,Eje_Pilar_Prop!C178:C279,1,FALSE),"NO"))</f>
        <v>NO</v>
      </c>
      <c r="AT158" s="56" t="str">
        <f t="shared" si="27"/>
        <v>SECOP II</v>
      </c>
      <c r="AU158" s="56">
        <f t="shared" si="28"/>
        <v>1</v>
      </c>
      <c r="AV158" s="56" t="str">
        <f t="shared" si="23"/>
        <v>Bogotá Mejor para Todos</v>
      </c>
    </row>
    <row r="159" spans="1:48" s="251" customFormat="1" ht="45" customHeight="1">
      <c r="A159" s="233">
        <v>127</v>
      </c>
      <c r="B159" s="218">
        <v>2020</v>
      </c>
      <c r="C159" s="130" t="s">
        <v>353</v>
      </c>
      <c r="D159" s="130" t="s">
        <v>1112</v>
      </c>
      <c r="E159" s="132" t="s">
        <v>138</v>
      </c>
      <c r="F159" s="131" t="s">
        <v>34</v>
      </c>
      <c r="G159" s="206" t="s">
        <v>161</v>
      </c>
      <c r="H159" s="225" t="s">
        <v>740</v>
      </c>
      <c r="I159" s="226" t="s">
        <v>135</v>
      </c>
      <c r="J159" s="227" t="s">
        <v>362</v>
      </c>
      <c r="K159" s="337">
        <v>45</v>
      </c>
      <c r="L159" s="338" t="str">
        <f>IF(ISERROR(VLOOKUP(K159,[1]Eje_Pilar_Prop!$C$2:$E$104,2,FALSE))," ",VLOOKUP(K159,[1]Eje_Pilar_Prop!$C$2:$E$104,2,FALSE))</f>
        <v>Gobernanza e influencia local, regional e internacional</v>
      </c>
      <c r="M159" s="338" t="str">
        <f>IF(ISERROR(VLOOKUP(K159,[1]Eje_Pilar_Prop!$C$2:$E$104,3,FALSE))," ",VLOOKUP(K159,[1]Eje_Pilar_Prop!$C$2:$E$104,3,FALSE))</f>
        <v>Eje Transversal 4 Gobierno Legitimo, Fortalecimiento Local y Eficiencia</v>
      </c>
      <c r="N159" s="336">
        <v>1517</v>
      </c>
      <c r="O159" s="137">
        <v>79697105</v>
      </c>
      <c r="P159" s="225" t="s">
        <v>504</v>
      </c>
      <c r="Q159" s="228">
        <v>26000000</v>
      </c>
      <c r="R159" s="235">
        <v>0</v>
      </c>
      <c r="S159" s="230"/>
      <c r="T159" s="231"/>
      <c r="U159" s="228"/>
      <c r="V159" s="209">
        <f t="shared" si="29"/>
        <v>26000000</v>
      </c>
      <c r="W159" s="210">
        <v>7066667</v>
      </c>
      <c r="X159" s="134">
        <v>44014</v>
      </c>
      <c r="Y159" s="154">
        <v>44020</v>
      </c>
      <c r="Z159" s="163">
        <v>44233</v>
      </c>
      <c r="AA159" s="151">
        <v>195</v>
      </c>
      <c r="AB159" s="155">
        <v>15</v>
      </c>
      <c r="AC159" s="130">
        <v>1</v>
      </c>
      <c r="AD159" s="212"/>
      <c r="AE159" s="232"/>
      <c r="AF159" s="219"/>
      <c r="AG159" s="228"/>
      <c r="AH159" s="233"/>
      <c r="AI159" s="233" t="s">
        <v>1327</v>
      </c>
      <c r="AJ159" s="233"/>
      <c r="AK159" s="233"/>
      <c r="AL159" s="234">
        <f t="shared" si="30"/>
        <v>0.27179488461538459</v>
      </c>
      <c r="AM159" s="249"/>
      <c r="AN159" s="250" t="e">
        <f>IF(SUMPRODUCT((A$14:A159=A159)*(B$14:B159=B159)*(D$14:D156=D156))&gt;1,0,1)</f>
        <v>#N/A</v>
      </c>
      <c r="AO159" s="56" t="str">
        <f t="shared" si="24"/>
        <v>Contratos de prestación de servicios</v>
      </c>
      <c r="AP159" s="56" t="str">
        <f t="shared" si="25"/>
        <v>Contratación directa</v>
      </c>
      <c r="AQ159" s="56" t="str">
        <f>IF(ISBLANK(G159),1,IFERROR(VLOOKUP(G159,Tipo!$C$12:$C$27,1,FALSE),"NO"))</f>
        <v>Prestación de servicios profesionales y de apoyo a la gestión, o para la ejecución de trabajos artísticos que sólo puedan encomendarse a determinadas personas naturales;</v>
      </c>
      <c r="AR159" s="56" t="str">
        <f t="shared" si="26"/>
        <v>Inversión</v>
      </c>
      <c r="AS159" s="56" t="str">
        <f>IF(ISBLANK(K159),1,IFERROR(VLOOKUP(K159,Eje_Pilar_Prop!C179:C280,1,FALSE),"NO"))</f>
        <v>NO</v>
      </c>
      <c r="AT159" s="56" t="str">
        <f t="shared" si="27"/>
        <v>SECOP II</v>
      </c>
      <c r="AU159" s="56">
        <f t="shared" si="28"/>
        <v>1</v>
      </c>
      <c r="AV159" s="56" t="str">
        <f t="shared" si="23"/>
        <v>Bogotá Mejor para Todos</v>
      </c>
    </row>
    <row r="160" spans="1:48" s="251" customFormat="1" ht="45" customHeight="1">
      <c r="A160" s="233">
        <v>127</v>
      </c>
      <c r="B160" s="218">
        <v>2020</v>
      </c>
      <c r="C160" s="130" t="s">
        <v>353</v>
      </c>
      <c r="D160" s="130" t="s">
        <v>1112</v>
      </c>
      <c r="E160" s="132" t="s">
        <v>138</v>
      </c>
      <c r="F160" s="131" t="s">
        <v>34</v>
      </c>
      <c r="G160" s="206" t="s">
        <v>161</v>
      </c>
      <c r="H160" s="225" t="s">
        <v>916</v>
      </c>
      <c r="I160" s="226" t="s">
        <v>135</v>
      </c>
      <c r="J160" s="227" t="s">
        <v>362</v>
      </c>
      <c r="K160" s="337">
        <v>45</v>
      </c>
      <c r="L160" s="338" t="str">
        <f>IF(ISERROR(VLOOKUP(K160,[1]Eje_Pilar_Prop!$C$2:$E$104,2,FALSE))," ",VLOOKUP(K160,[1]Eje_Pilar_Prop!$C$2:$E$104,2,FALSE))</f>
        <v>Gobernanza e influencia local, regional e internacional</v>
      </c>
      <c r="M160" s="338" t="str">
        <f>IF(ISERROR(VLOOKUP(K160,[1]Eje_Pilar_Prop!$C$2:$E$104,3,FALSE))," ",VLOOKUP(K160,[1]Eje_Pilar_Prop!$C$2:$E$104,3,FALSE))</f>
        <v>Eje Transversal 4 Gobierno Legitimo, Fortalecimiento Local y Eficiencia</v>
      </c>
      <c r="N160" s="336">
        <v>1517</v>
      </c>
      <c r="O160" s="137"/>
      <c r="P160" s="225" t="s">
        <v>504</v>
      </c>
      <c r="Q160" s="228">
        <v>2000000</v>
      </c>
      <c r="R160" s="235"/>
      <c r="S160" s="230"/>
      <c r="T160" s="231"/>
      <c r="U160" s="228"/>
      <c r="V160" s="209">
        <f t="shared" si="29"/>
        <v>2000000</v>
      </c>
      <c r="W160" s="210">
        <v>0</v>
      </c>
      <c r="X160" s="134">
        <v>44014</v>
      </c>
      <c r="Y160" s="154">
        <v>44020</v>
      </c>
      <c r="Z160" s="163">
        <v>44233</v>
      </c>
      <c r="AA160" s="151">
        <v>195</v>
      </c>
      <c r="AB160" s="155"/>
      <c r="AC160" s="155"/>
      <c r="AD160" s="212"/>
      <c r="AE160" s="232"/>
      <c r="AF160" s="219"/>
      <c r="AG160" s="228"/>
      <c r="AH160" s="233"/>
      <c r="AI160" s="233" t="s">
        <v>1327</v>
      </c>
      <c r="AJ160" s="233"/>
      <c r="AK160" s="233"/>
      <c r="AL160" s="234">
        <f t="shared" si="30"/>
        <v>0</v>
      </c>
      <c r="AM160" s="249"/>
      <c r="AN160" s="250" t="e">
        <f>IF(SUMPRODUCT((A$14:A160=A160)*(B$14:B160=B160)*(D$14:D157=D157))&gt;1,0,1)</f>
        <v>#N/A</v>
      </c>
      <c r="AO160" s="56" t="str">
        <f t="shared" si="24"/>
        <v>Contratos de prestación de servicios</v>
      </c>
      <c r="AP160" s="56" t="str">
        <f t="shared" si="25"/>
        <v>Contratación directa</v>
      </c>
      <c r="AQ160" s="56" t="str">
        <f>IF(ISBLANK(G160),1,IFERROR(VLOOKUP(G160,Tipo!$C$12:$C$27,1,FALSE),"NO"))</f>
        <v>Prestación de servicios profesionales y de apoyo a la gestión, o para la ejecución de trabajos artísticos que sólo puedan encomendarse a determinadas personas naturales;</v>
      </c>
      <c r="AR160" s="56" t="str">
        <f t="shared" si="26"/>
        <v>Inversión</v>
      </c>
      <c r="AS160" s="56" t="str">
        <f>IF(ISBLANK(K160),1,IFERROR(VLOOKUP(K160,Eje_Pilar_Prop!C180:C281,1,FALSE),"NO"))</f>
        <v>NO</v>
      </c>
      <c r="AT160" s="56" t="str">
        <f t="shared" si="27"/>
        <v>SECOP II</v>
      </c>
      <c r="AU160" s="56">
        <f t="shared" si="28"/>
        <v>1</v>
      </c>
      <c r="AV160" s="56" t="str">
        <f t="shared" si="23"/>
        <v>Bogotá Mejor para Todos</v>
      </c>
    </row>
    <row r="161" spans="1:48" s="251" customFormat="1" ht="45" customHeight="1">
      <c r="A161" s="233">
        <v>128</v>
      </c>
      <c r="B161" s="218">
        <v>2020</v>
      </c>
      <c r="C161" s="130" t="s">
        <v>353</v>
      </c>
      <c r="D161" s="130" t="s">
        <v>1113</v>
      </c>
      <c r="E161" s="132" t="s">
        <v>138</v>
      </c>
      <c r="F161" s="131" t="s">
        <v>34</v>
      </c>
      <c r="G161" s="206" t="s">
        <v>161</v>
      </c>
      <c r="H161" s="225" t="s">
        <v>741</v>
      </c>
      <c r="I161" s="226" t="s">
        <v>135</v>
      </c>
      <c r="J161" s="227" t="s">
        <v>362</v>
      </c>
      <c r="K161" s="337">
        <v>45</v>
      </c>
      <c r="L161" s="338" t="str">
        <f>IF(ISERROR(VLOOKUP(K161,[1]Eje_Pilar_Prop!$C$2:$E$104,2,FALSE))," ",VLOOKUP(K161,[1]Eje_Pilar_Prop!$C$2:$E$104,2,FALSE))</f>
        <v>Gobernanza e influencia local, regional e internacional</v>
      </c>
      <c r="M161" s="338" t="str">
        <f>IF(ISERROR(VLOOKUP(K161,[1]Eje_Pilar_Prop!$C$2:$E$104,3,FALSE))," ",VLOOKUP(K161,[1]Eje_Pilar_Prop!$C$2:$E$104,3,FALSE))</f>
        <v>Eje Transversal 4 Gobierno Legitimo, Fortalecimiento Local y Eficiencia</v>
      </c>
      <c r="N161" s="336">
        <v>1517</v>
      </c>
      <c r="O161" s="137">
        <v>1033748607</v>
      </c>
      <c r="P161" s="225" t="s">
        <v>838</v>
      </c>
      <c r="Q161" s="228">
        <v>32500000</v>
      </c>
      <c r="R161" s="235">
        <v>0</v>
      </c>
      <c r="S161" s="230"/>
      <c r="T161" s="231"/>
      <c r="U161" s="228"/>
      <c r="V161" s="209">
        <f t="shared" si="29"/>
        <v>32500000</v>
      </c>
      <c r="W161" s="210">
        <v>8833333</v>
      </c>
      <c r="X161" s="134">
        <v>44014</v>
      </c>
      <c r="Y161" s="154">
        <v>44020</v>
      </c>
      <c r="Z161" s="134">
        <v>44218</v>
      </c>
      <c r="AA161" s="151">
        <v>195</v>
      </c>
      <c r="AB161" s="130"/>
      <c r="AC161" s="130"/>
      <c r="AD161" s="212"/>
      <c r="AE161" s="232"/>
      <c r="AF161" s="219"/>
      <c r="AG161" s="228"/>
      <c r="AH161" s="233"/>
      <c r="AI161" s="233"/>
      <c r="AJ161" s="233" t="s">
        <v>1327</v>
      </c>
      <c r="AK161" s="233"/>
      <c r="AL161" s="234">
        <f t="shared" si="30"/>
        <v>0.27179486153846155</v>
      </c>
      <c r="AM161" s="249"/>
      <c r="AN161" s="250" t="e">
        <f>IF(SUMPRODUCT((A$14:A161=A161)*(B$14:B161=B161)*(D$14:D158=D158))&gt;1,0,1)</f>
        <v>#N/A</v>
      </c>
      <c r="AO161" s="56" t="str">
        <f t="shared" si="24"/>
        <v>Contratos de prestación de servicios</v>
      </c>
      <c r="AP161" s="56" t="str">
        <f t="shared" si="25"/>
        <v>Contratación directa</v>
      </c>
      <c r="AQ161" s="56" t="str">
        <f>IF(ISBLANK(G161),1,IFERROR(VLOOKUP(G161,Tipo!$C$12:$C$27,1,FALSE),"NO"))</f>
        <v>Prestación de servicios profesionales y de apoyo a la gestión, o para la ejecución de trabajos artísticos que sólo puedan encomendarse a determinadas personas naturales;</v>
      </c>
      <c r="AR161" s="56" t="str">
        <f t="shared" si="26"/>
        <v>Inversión</v>
      </c>
      <c r="AS161" s="56" t="str">
        <f>IF(ISBLANK(K161),1,IFERROR(VLOOKUP(K161,Eje_Pilar_Prop!C181:C282,1,FALSE),"NO"))</f>
        <v>NO</v>
      </c>
      <c r="AT161" s="56" t="str">
        <f t="shared" si="27"/>
        <v>SECOP II</v>
      </c>
      <c r="AU161" s="56">
        <f t="shared" si="28"/>
        <v>1</v>
      </c>
      <c r="AV161" s="56" t="str">
        <f t="shared" si="23"/>
        <v>Bogotá Mejor para Todos</v>
      </c>
    </row>
    <row r="162" spans="1:48" s="251" customFormat="1" ht="45" customHeight="1">
      <c r="A162" s="233">
        <v>129</v>
      </c>
      <c r="B162" s="218">
        <v>2020</v>
      </c>
      <c r="C162" s="130" t="s">
        <v>990</v>
      </c>
      <c r="D162" s="130" t="s">
        <v>1114</v>
      </c>
      <c r="E162" s="132" t="s">
        <v>81</v>
      </c>
      <c r="F162" s="131" t="s">
        <v>136</v>
      </c>
      <c r="G162" s="206" t="s">
        <v>165</v>
      </c>
      <c r="H162" s="225" t="s">
        <v>742</v>
      </c>
      <c r="I162" s="226" t="s">
        <v>135</v>
      </c>
      <c r="J162" s="227" t="s">
        <v>362</v>
      </c>
      <c r="K162" s="337">
        <v>45</v>
      </c>
      <c r="L162" s="338" t="str">
        <f>IF(ISERROR(VLOOKUP(K162,[1]Eje_Pilar_Prop!$C$2:$E$104,2,FALSE))," ",VLOOKUP(K162,[1]Eje_Pilar_Prop!$C$2:$E$104,2,FALSE))</f>
        <v>Gobernanza e influencia local, regional e internacional</v>
      </c>
      <c r="M162" s="338" t="str">
        <f>IF(ISERROR(VLOOKUP(K162,[1]Eje_Pilar_Prop!$C$2:$E$104,3,FALSE))," ",VLOOKUP(K162,[1]Eje_Pilar_Prop!$C$2:$E$104,3,FALSE))</f>
        <v>Eje Transversal 4 Gobierno Legitimo, Fortalecimiento Local y Eficiencia</v>
      </c>
      <c r="N162" s="336">
        <v>1519</v>
      </c>
      <c r="O162" s="137">
        <v>890900943</v>
      </c>
      <c r="P162" s="225" t="s">
        <v>884</v>
      </c>
      <c r="Q162" s="228">
        <v>7686000</v>
      </c>
      <c r="R162" s="235">
        <v>0</v>
      </c>
      <c r="S162" s="230"/>
      <c r="T162" s="231"/>
      <c r="U162" s="228"/>
      <c r="V162" s="209">
        <f t="shared" ref="V162:V193" si="31">+Q162+S162+U162</f>
        <v>7686000</v>
      </c>
      <c r="W162" s="210">
        <v>7686000</v>
      </c>
      <c r="X162" s="134">
        <v>44014</v>
      </c>
      <c r="Y162" s="134">
        <v>44013</v>
      </c>
      <c r="Z162" s="134">
        <v>44044</v>
      </c>
      <c r="AA162" s="130">
        <v>30</v>
      </c>
      <c r="AB162" s="130"/>
      <c r="AC162" s="130"/>
      <c r="AD162" s="212"/>
      <c r="AE162" s="232"/>
      <c r="AF162" s="219"/>
      <c r="AG162" s="228"/>
      <c r="AH162" s="233"/>
      <c r="AI162" s="233"/>
      <c r="AJ162" s="233" t="s">
        <v>1327</v>
      </c>
      <c r="AK162" s="233"/>
      <c r="AL162" s="234">
        <f t="shared" ref="AL162:AL193" si="32">IF(ISERROR(W162/V162),"-",(W162/V162))</f>
        <v>1</v>
      </c>
      <c r="AM162" s="249"/>
      <c r="AN162" s="250" t="e">
        <f>IF(SUMPRODUCT((A$14:A162=A162)*(B$14:B162=B162)*(D$14:D159=D159))&gt;1,0,1)</f>
        <v>#N/A</v>
      </c>
      <c r="AO162" s="56" t="str">
        <f t="shared" si="24"/>
        <v>Suministro</v>
      </c>
      <c r="AP162" s="56" t="str">
        <f t="shared" si="25"/>
        <v>Contratación mínima cuantia</v>
      </c>
      <c r="AQ162" s="56" t="str">
        <f>IF(ISBLANK(G162),1,IFERROR(VLOOKUP(G162,Tipo!$C$12:$C$27,1,FALSE),"NO"))</f>
        <v>NO</v>
      </c>
      <c r="AR162" s="56" t="str">
        <f t="shared" si="26"/>
        <v>Inversión</v>
      </c>
      <c r="AS162" s="56" t="str">
        <f>IF(ISBLANK(K162),1,IFERROR(VLOOKUP(K162,Eje_Pilar_Prop!C182:C283,1,FALSE),"NO"))</f>
        <v>NO</v>
      </c>
      <c r="AT162" s="56" t="str">
        <f t="shared" si="27"/>
        <v>SECOP II</v>
      </c>
      <c r="AU162" s="56">
        <f t="shared" si="28"/>
        <v>1</v>
      </c>
      <c r="AV162" s="56" t="str">
        <f t="shared" si="23"/>
        <v>Bogotá Mejor para Todos</v>
      </c>
    </row>
    <row r="163" spans="1:48" s="251" customFormat="1" ht="45" customHeight="1">
      <c r="A163" s="233">
        <v>130</v>
      </c>
      <c r="B163" s="218">
        <v>2020</v>
      </c>
      <c r="C163" s="130" t="s">
        <v>353</v>
      </c>
      <c r="D163" s="130" t="s">
        <v>1115</v>
      </c>
      <c r="E163" s="132" t="s">
        <v>138</v>
      </c>
      <c r="F163" s="131" t="s">
        <v>34</v>
      </c>
      <c r="G163" s="206" t="s">
        <v>161</v>
      </c>
      <c r="H163" s="225" t="s">
        <v>743</v>
      </c>
      <c r="I163" s="226" t="s">
        <v>135</v>
      </c>
      <c r="J163" s="227" t="s">
        <v>362</v>
      </c>
      <c r="K163" s="337">
        <v>45</v>
      </c>
      <c r="L163" s="338" t="str">
        <f>IF(ISERROR(VLOOKUP(K163,[1]Eje_Pilar_Prop!$C$2:$E$104,2,FALSE))," ",VLOOKUP(K163,[1]Eje_Pilar_Prop!$C$2:$E$104,2,FALSE))</f>
        <v>Gobernanza e influencia local, regional e internacional</v>
      </c>
      <c r="M163" s="338" t="str">
        <f>IF(ISERROR(VLOOKUP(K163,[1]Eje_Pilar_Prop!$C$2:$E$104,3,FALSE))," ",VLOOKUP(K163,[1]Eje_Pilar_Prop!$C$2:$E$104,3,FALSE))</f>
        <v>Eje Transversal 4 Gobierno Legitimo, Fortalecimiento Local y Eficiencia</v>
      </c>
      <c r="N163" s="336">
        <v>1517</v>
      </c>
      <c r="O163" s="137">
        <v>53141135</v>
      </c>
      <c r="P163" s="225" t="s">
        <v>505</v>
      </c>
      <c r="Q163" s="228">
        <v>42250000</v>
      </c>
      <c r="R163" s="235">
        <v>0</v>
      </c>
      <c r="S163" s="230"/>
      <c r="T163" s="231">
        <v>1</v>
      </c>
      <c r="U163" s="228">
        <v>6500000</v>
      </c>
      <c r="V163" s="209">
        <f t="shared" si="31"/>
        <v>48750000</v>
      </c>
      <c r="W163" s="210">
        <v>11483333</v>
      </c>
      <c r="X163" s="140">
        <v>44018</v>
      </c>
      <c r="Y163" s="154">
        <v>44020</v>
      </c>
      <c r="Z163" s="163">
        <v>44249</v>
      </c>
      <c r="AA163" s="151">
        <v>195</v>
      </c>
      <c r="AB163" s="130">
        <v>30</v>
      </c>
      <c r="AC163" s="130">
        <v>1</v>
      </c>
      <c r="AD163" s="212"/>
      <c r="AE163" s="232"/>
      <c r="AF163" s="219"/>
      <c r="AG163" s="228"/>
      <c r="AH163" s="233"/>
      <c r="AI163" s="233" t="s">
        <v>1327</v>
      </c>
      <c r="AJ163" s="233"/>
      <c r="AK163" s="233"/>
      <c r="AL163" s="234">
        <f t="shared" si="32"/>
        <v>0.23555554871794873</v>
      </c>
      <c r="AM163" s="249"/>
      <c r="AN163" s="250" t="e">
        <f>IF(SUMPRODUCT((A$14:A163=A163)*(B$14:B163=B163)*(D$14:D160=D160))&gt;1,0,1)</f>
        <v>#N/A</v>
      </c>
      <c r="AO163" s="56" t="str">
        <f t="shared" si="24"/>
        <v>Contratos de prestación de servicios</v>
      </c>
      <c r="AP163" s="56" t="str">
        <f t="shared" si="25"/>
        <v>Contratación directa</v>
      </c>
      <c r="AQ163" s="56" t="str">
        <f>IF(ISBLANK(G163),1,IFERROR(VLOOKUP(G163,Tipo!$C$12:$C$27,1,FALSE),"NO"))</f>
        <v>Prestación de servicios profesionales y de apoyo a la gestión, o para la ejecución de trabajos artísticos que sólo puedan encomendarse a determinadas personas naturales;</v>
      </c>
      <c r="AR163" s="56" t="str">
        <f t="shared" si="26"/>
        <v>Inversión</v>
      </c>
      <c r="AS163" s="56" t="str">
        <f>IF(ISBLANK(K163),1,IFERROR(VLOOKUP(K163,Eje_Pilar_Prop!C183:C284,1,FALSE),"NO"))</f>
        <v>NO</v>
      </c>
      <c r="AT163" s="56" t="str">
        <f t="shared" si="27"/>
        <v>SECOP II</v>
      </c>
      <c r="AU163" s="56">
        <f t="shared" si="28"/>
        <v>1</v>
      </c>
      <c r="AV163" s="56" t="str">
        <f t="shared" si="23"/>
        <v>Bogotá Mejor para Todos</v>
      </c>
    </row>
    <row r="164" spans="1:48" s="251" customFormat="1" ht="45" customHeight="1">
      <c r="A164" s="233">
        <v>131</v>
      </c>
      <c r="B164" s="218">
        <v>2020</v>
      </c>
      <c r="C164" s="130" t="s">
        <v>353</v>
      </c>
      <c r="D164" s="130" t="s">
        <v>1116</v>
      </c>
      <c r="E164" s="132" t="s">
        <v>138</v>
      </c>
      <c r="F164" s="131" t="s">
        <v>34</v>
      </c>
      <c r="G164" s="206" t="s">
        <v>161</v>
      </c>
      <c r="H164" s="225" t="s">
        <v>744</v>
      </c>
      <c r="I164" s="226" t="s">
        <v>135</v>
      </c>
      <c r="J164" s="227" t="s">
        <v>362</v>
      </c>
      <c r="K164" s="337">
        <v>45</v>
      </c>
      <c r="L164" s="338" t="str">
        <f>IF(ISERROR(VLOOKUP(K164,[1]Eje_Pilar_Prop!$C$2:$E$104,2,FALSE))," ",VLOOKUP(K164,[1]Eje_Pilar_Prop!$C$2:$E$104,2,FALSE))</f>
        <v>Gobernanza e influencia local, regional e internacional</v>
      </c>
      <c r="M164" s="338" t="str">
        <f>IF(ISERROR(VLOOKUP(K164,[1]Eje_Pilar_Prop!$C$2:$E$104,3,FALSE))," ",VLOOKUP(K164,[1]Eje_Pilar_Prop!$C$2:$E$104,3,FALSE))</f>
        <v>Eje Transversal 4 Gobierno Legitimo, Fortalecimiento Local y Eficiencia</v>
      </c>
      <c r="N164" s="336">
        <v>1517</v>
      </c>
      <c r="O164" s="137">
        <v>45686252</v>
      </c>
      <c r="P164" s="225" t="s">
        <v>506</v>
      </c>
      <c r="Q164" s="228">
        <v>32500000</v>
      </c>
      <c r="R164" s="235">
        <v>0</v>
      </c>
      <c r="S164" s="230"/>
      <c r="T164" s="231"/>
      <c r="U164" s="228"/>
      <c r="V164" s="209">
        <f t="shared" si="31"/>
        <v>32500000</v>
      </c>
      <c r="W164" s="210">
        <v>8000000</v>
      </c>
      <c r="X164" s="140">
        <v>44019</v>
      </c>
      <c r="Y164" s="154">
        <v>44025</v>
      </c>
      <c r="Z164" s="154">
        <v>44223</v>
      </c>
      <c r="AA164" s="151">
        <v>195</v>
      </c>
      <c r="AB164" s="130"/>
      <c r="AC164" s="130"/>
      <c r="AD164" s="212"/>
      <c r="AE164" s="232"/>
      <c r="AF164" s="219"/>
      <c r="AG164" s="228"/>
      <c r="AH164" s="233"/>
      <c r="AI164" s="233" t="s">
        <v>1327</v>
      </c>
      <c r="AJ164" s="233"/>
      <c r="AK164" s="233"/>
      <c r="AL164" s="234">
        <f t="shared" si="32"/>
        <v>0.24615384615384617</v>
      </c>
      <c r="AM164" s="249"/>
      <c r="AN164" s="250" t="e">
        <f>IF(SUMPRODUCT((A$14:A164=A164)*(B$14:B164=B164)*(D$14:D161=D161))&gt;1,0,1)</f>
        <v>#N/A</v>
      </c>
      <c r="AO164" s="56" t="str">
        <f t="shared" si="24"/>
        <v>Contratos de prestación de servicios</v>
      </c>
      <c r="AP164" s="56" t="str">
        <f t="shared" si="25"/>
        <v>Contratación directa</v>
      </c>
      <c r="AQ164" s="56" t="str">
        <f>IF(ISBLANK(G164),1,IFERROR(VLOOKUP(G164,Tipo!$C$12:$C$27,1,FALSE),"NO"))</f>
        <v>Prestación de servicios profesionales y de apoyo a la gestión, o para la ejecución de trabajos artísticos que sólo puedan encomendarse a determinadas personas naturales;</v>
      </c>
      <c r="AR164" s="56" t="str">
        <f t="shared" si="26"/>
        <v>Inversión</v>
      </c>
      <c r="AS164" s="56" t="str">
        <f>IF(ISBLANK(K164),1,IFERROR(VLOOKUP(K164,Eje_Pilar_Prop!C184:C285,1,FALSE),"NO"))</f>
        <v>NO</v>
      </c>
      <c r="AT164" s="56" t="str">
        <f t="shared" si="27"/>
        <v>SECOP II</v>
      </c>
      <c r="AU164" s="56">
        <f t="shared" si="28"/>
        <v>1</v>
      </c>
      <c r="AV164" s="56" t="str">
        <f t="shared" si="23"/>
        <v>Bogotá Mejor para Todos</v>
      </c>
    </row>
    <row r="165" spans="1:48" s="251" customFormat="1" ht="45" customHeight="1">
      <c r="A165" s="233">
        <v>132</v>
      </c>
      <c r="B165" s="218">
        <v>2020</v>
      </c>
      <c r="C165" s="130" t="s">
        <v>353</v>
      </c>
      <c r="D165" s="130" t="s">
        <v>1117</v>
      </c>
      <c r="E165" s="132" t="s">
        <v>138</v>
      </c>
      <c r="F165" s="131" t="s">
        <v>34</v>
      </c>
      <c r="G165" s="206" t="s">
        <v>161</v>
      </c>
      <c r="H165" s="225" t="s">
        <v>745</v>
      </c>
      <c r="I165" s="226" t="s">
        <v>135</v>
      </c>
      <c r="J165" s="227" t="s">
        <v>362</v>
      </c>
      <c r="K165" s="337">
        <v>45</v>
      </c>
      <c r="L165" s="338" t="str">
        <f>IF(ISERROR(VLOOKUP(K165,[1]Eje_Pilar_Prop!$C$2:$E$104,2,FALSE))," ",VLOOKUP(K165,[1]Eje_Pilar_Prop!$C$2:$E$104,2,FALSE))</f>
        <v>Gobernanza e influencia local, regional e internacional</v>
      </c>
      <c r="M165" s="338" t="str">
        <f>IF(ISERROR(VLOOKUP(K165,[1]Eje_Pilar_Prop!$C$2:$E$104,3,FALSE))," ",VLOOKUP(K165,[1]Eje_Pilar_Prop!$C$2:$E$104,3,FALSE))</f>
        <v>Eje Transversal 4 Gobierno Legitimo, Fortalecimiento Local y Eficiencia</v>
      </c>
      <c r="N165" s="336">
        <v>1517</v>
      </c>
      <c r="O165" s="137">
        <v>80049560</v>
      </c>
      <c r="P165" s="225" t="s">
        <v>507</v>
      </c>
      <c r="Q165" s="228">
        <v>15600000</v>
      </c>
      <c r="R165" s="235">
        <v>0</v>
      </c>
      <c r="S165" s="230"/>
      <c r="T165" s="231"/>
      <c r="U165" s="228"/>
      <c r="V165" s="209">
        <f t="shared" si="31"/>
        <v>15600000</v>
      </c>
      <c r="W165" s="210">
        <v>3840000</v>
      </c>
      <c r="X165" s="140">
        <v>44019</v>
      </c>
      <c r="Y165" s="154">
        <v>44025</v>
      </c>
      <c r="Z165" s="154">
        <v>44223</v>
      </c>
      <c r="AA165" s="151">
        <v>195</v>
      </c>
      <c r="AB165" s="130"/>
      <c r="AC165" s="130"/>
      <c r="AD165" s="212"/>
      <c r="AE165" s="232"/>
      <c r="AF165" s="219"/>
      <c r="AG165" s="228"/>
      <c r="AH165" s="233"/>
      <c r="AI165" s="233" t="s">
        <v>1327</v>
      </c>
      <c r="AJ165" s="233"/>
      <c r="AK165" s="233"/>
      <c r="AL165" s="234">
        <f t="shared" si="32"/>
        <v>0.24615384615384617</v>
      </c>
      <c r="AM165" s="249"/>
      <c r="AN165" s="250" t="e">
        <f>IF(SUMPRODUCT((A$14:A165=A165)*(B$14:B165=B165)*(D$14:D162=D162))&gt;1,0,1)</f>
        <v>#N/A</v>
      </c>
      <c r="AO165" s="56" t="str">
        <f t="shared" si="24"/>
        <v>Contratos de prestación de servicios</v>
      </c>
      <c r="AP165" s="56" t="str">
        <f t="shared" si="25"/>
        <v>Contratación directa</v>
      </c>
      <c r="AQ165" s="56" t="str">
        <f>IF(ISBLANK(G165),1,IFERROR(VLOOKUP(G165,Tipo!$C$12:$C$27,1,FALSE),"NO"))</f>
        <v>Prestación de servicios profesionales y de apoyo a la gestión, o para la ejecución de trabajos artísticos que sólo puedan encomendarse a determinadas personas naturales;</v>
      </c>
      <c r="AR165" s="56" t="str">
        <f t="shared" si="26"/>
        <v>Inversión</v>
      </c>
      <c r="AS165" s="56" t="str">
        <f>IF(ISBLANK(K165),1,IFERROR(VLOOKUP(K165,Eje_Pilar_Prop!C185:C286,1,FALSE),"NO"))</f>
        <v>NO</v>
      </c>
      <c r="AT165" s="56" t="str">
        <f t="shared" si="27"/>
        <v>NO</v>
      </c>
      <c r="AU165" s="56">
        <f t="shared" si="28"/>
        <v>1</v>
      </c>
      <c r="AV165" s="56" t="str">
        <f t="shared" si="23"/>
        <v>Bogotá Mejor para Todos</v>
      </c>
    </row>
    <row r="166" spans="1:48" s="251" customFormat="1" ht="45" customHeight="1">
      <c r="A166" s="233">
        <v>133</v>
      </c>
      <c r="B166" s="218">
        <v>2020</v>
      </c>
      <c r="C166" s="130" t="s">
        <v>353</v>
      </c>
      <c r="D166" s="130" t="s">
        <v>1118</v>
      </c>
      <c r="E166" s="132" t="s">
        <v>138</v>
      </c>
      <c r="F166" s="131" t="s">
        <v>34</v>
      </c>
      <c r="G166" s="206" t="s">
        <v>161</v>
      </c>
      <c r="H166" s="225" t="s">
        <v>746</v>
      </c>
      <c r="I166" s="226" t="s">
        <v>135</v>
      </c>
      <c r="J166" s="227" t="s">
        <v>362</v>
      </c>
      <c r="K166" s="337">
        <v>45</v>
      </c>
      <c r="L166" s="338" t="str">
        <f>IF(ISERROR(VLOOKUP(K166,[1]Eje_Pilar_Prop!$C$2:$E$104,2,FALSE))," ",VLOOKUP(K166,[1]Eje_Pilar_Prop!$C$2:$E$104,2,FALSE))</f>
        <v>Gobernanza e influencia local, regional e internacional</v>
      </c>
      <c r="M166" s="338" t="str">
        <f>IF(ISERROR(VLOOKUP(K166,[1]Eje_Pilar_Prop!$C$2:$E$104,3,FALSE))," ",VLOOKUP(K166,[1]Eje_Pilar_Prop!$C$2:$E$104,3,FALSE))</f>
        <v>Eje Transversal 4 Gobierno Legitimo, Fortalecimiento Local y Eficiencia</v>
      </c>
      <c r="N166" s="336">
        <v>1517</v>
      </c>
      <c r="O166" s="139">
        <v>19295200</v>
      </c>
      <c r="P166" s="225" t="s">
        <v>508</v>
      </c>
      <c r="Q166" s="228">
        <v>35750000</v>
      </c>
      <c r="R166" s="235">
        <v>0</v>
      </c>
      <c r="S166" s="230"/>
      <c r="T166" s="231"/>
      <c r="U166" s="228"/>
      <c r="V166" s="209">
        <f t="shared" si="31"/>
        <v>35750000</v>
      </c>
      <c r="W166" s="210">
        <v>8800000</v>
      </c>
      <c r="X166" s="154">
        <v>44021</v>
      </c>
      <c r="Y166" s="154">
        <v>44025</v>
      </c>
      <c r="Z166" s="154">
        <v>44223</v>
      </c>
      <c r="AA166" s="151">
        <v>195</v>
      </c>
      <c r="AB166" s="130"/>
      <c r="AC166" s="130"/>
      <c r="AD166" s="212"/>
      <c r="AE166" s="232"/>
      <c r="AF166" s="219"/>
      <c r="AG166" s="228"/>
      <c r="AH166" s="233"/>
      <c r="AI166" s="233" t="s">
        <v>1327</v>
      </c>
      <c r="AJ166" s="233"/>
      <c r="AK166" s="233"/>
      <c r="AL166" s="234">
        <f t="shared" si="32"/>
        <v>0.24615384615384617</v>
      </c>
      <c r="AM166" s="249"/>
      <c r="AN166" s="250" t="e">
        <f>IF(SUMPRODUCT((A$14:A166=A166)*(B$14:B166=B166)*(D$14:D163=D163))&gt;1,0,1)</f>
        <v>#N/A</v>
      </c>
      <c r="AO166" s="56" t="str">
        <f t="shared" si="24"/>
        <v>Contratos de prestación de servicios</v>
      </c>
      <c r="AP166" s="56" t="str">
        <f t="shared" si="25"/>
        <v>Contratación directa</v>
      </c>
      <c r="AQ166" s="56" t="str">
        <f>IF(ISBLANK(G166),1,IFERROR(VLOOKUP(G166,Tipo!$C$12:$C$27,1,FALSE),"NO"))</f>
        <v>Prestación de servicios profesionales y de apoyo a la gestión, o para la ejecución de trabajos artísticos que sólo puedan encomendarse a determinadas personas naturales;</v>
      </c>
      <c r="AR166" s="56" t="str">
        <f t="shared" si="26"/>
        <v>Inversión</v>
      </c>
      <c r="AS166" s="56" t="str">
        <f>IF(ISBLANK(K166),1,IFERROR(VLOOKUP(K166,Eje_Pilar_Prop!C186:C287,1,FALSE),"NO"))</f>
        <v>NO</v>
      </c>
      <c r="AT166" s="56" t="str">
        <f t="shared" si="27"/>
        <v>SECOP II</v>
      </c>
      <c r="AU166" s="56">
        <f t="shared" si="28"/>
        <v>1</v>
      </c>
      <c r="AV166" s="56" t="str">
        <f t="shared" si="23"/>
        <v>Bogotá Mejor para Todos</v>
      </c>
    </row>
    <row r="167" spans="1:48" s="251" customFormat="1" ht="45" customHeight="1">
      <c r="A167" s="233">
        <v>134</v>
      </c>
      <c r="B167" s="218">
        <v>2020</v>
      </c>
      <c r="C167" s="130" t="s">
        <v>353</v>
      </c>
      <c r="D167" s="130" t="s">
        <v>1119</v>
      </c>
      <c r="E167" s="132" t="s">
        <v>138</v>
      </c>
      <c r="F167" s="131" t="s">
        <v>34</v>
      </c>
      <c r="G167" s="206" t="s">
        <v>161</v>
      </c>
      <c r="H167" s="225" t="s">
        <v>747</v>
      </c>
      <c r="I167" s="226" t="s">
        <v>135</v>
      </c>
      <c r="J167" s="227" t="s">
        <v>362</v>
      </c>
      <c r="K167" s="337">
        <v>45</v>
      </c>
      <c r="L167" s="338" t="str">
        <f>IF(ISERROR(VLOOKUP(K167,[1]Eje_Pilar_Prop!$C$2:$E$104,2,FALSE))," ",VLOOKUP(K167,[1]Eje_Pilar_Prop!$C$2:$E$104,2,FALSE))</f>
        <v>Gobernanza e influencia local, regional e internacional</v>
      </c>
      <c r="M167" s="338" t="str">
        <f>IF(ISERROR(VLOOKUP(K167,[1]Eje_Pilar_Prop!$C$2:$E$104,3,FALSE))," ",VLOOKUP(K167,[1]Eje_Pilar_Prop!$C$2:$E$104,3,FALSE))</f>
        <v>Eje Transversal 4 Gobierno Legitimo, Fortalecimiento Local y Eficiencia</v>
      </c>
      <c r="N167" s="336">
        <v>1517</v>
      </c>
      <c r="O167" s="139">
        <v>52836244</v>
      </c>
      <c r="P167" s="225" t="s">
        <v>509</v>
      </c>
      <c r="Q167" s="228">
        <v>21000000</v>
      </c>
      <c r="R167" s="235">
        <v>0</v>
      </c>
      <c r="S167" s="230"/>
      <c r="T167" s="231"/>
      <c r="U167" s="228"/>
      <c r="V167" s="209">
        <f t="shared" si="31"/>
        <v>21000000</v>
      </c>
      <c r="W167" s="210">
        <v>6066667</v>
      </c>
      <c r="X167" s="140">
        <v>44019</v>
      </c>
      <c r="Y167" s="138">
        <v>44021</v>
      </c>
      <c r="Z167" s="138">
        <v>44218</v>
      </c>
      <c r="AA167" s="130">
        <v>180</v>
      </c>
      <c r="AB167" s="130"/>
      <c r="AC167" s="130"/>
      <c r="AD167" s="212"/>
      <c r="AE167" s="232"/>
      <c r="AF167" s="219"/>
      <c r="AG167" s="228"/>
      <c r="AH167" s="233"/>
      <c r="AI167" s="233"/>
      <c r="AJ167" s="233" t="s">
        <v>1327</v>
      </c>
      <c r="AK167" s="233"/>
      <c r="AL167" s="234">
        <f t="shared" si="32"/>
        <v>0.28888890476190476</v>
      </c>
      <c r="AM167" s="249"/>
      <c r="AN167" s="250" t="e">
        <f>IF(SUMPRODUCT((A$14:A167=A167)*(B$14:B167=B167)*(D$14:D164=D164))&gt;1,0,1)</f>
        <v>#N/A</v>
      </c>
      <c r="AO167" s="56" t="str">
        <f t="shared" si="24"/>
        <v>Contratos de prestación de servicios</v>
      </c>
      <c r="AP167" s="56" t="str">
        <f t="shared" si="25"/>
        <v>Contratación directa</v>
      </c>
      <c r="AQ167" s="56" t="str">
        <f>IF(ISBLANK(G167),1,IFERROR(VLOOKUP(G167,Tipo!$C$12:$C$27,1,FALSE),"NO"))</f>
        <v>Prestación de servicios profesionales y de apoyo a la gestión, o para la ejecución de trabajos artísticos que sólo puedan encomendarse a determinadas personas naturales;</v>
      </c>
      <c r="AR167" s="56" t="str">
        <f t="shared" si="26"/>
        <v>Inversión</v>
      </c>
      <c r="AS167" s="56" t="str">
        <f>IF(ISBLANK(K167),1,IFERROR(VLOOKUP(K167,Eje_Pilar_Prop!C187:C288,1,FALSE),"NO"))</f>
        <v>NO</v>
      </c>
      <c r="AT167" s="56" t="str">
        <f t="shared" si="27"/>
        <v>SECOP II</v>
      </c>
      <c r="AU167" s="56">
        <f t="shared" si="28"/>
        <v>1</v>
      </c>
      <c r="AV167" s="56" t="str">
        <f t="shared" si="23"/>
        <v>Bogotá Mejor para Todos</v>
      </c>
    </row>
    <row r="168" spans="1:48" s="251" customFormat="1" ht="45" customHeight="1">
      <c r="A168" s="233">
        <v>135</v>
      </c>
      <c r="B168" s="218">
        <v>2020</v>
      </c>
      <c r="C168" s="130" t="s">
        <v>353</v>
      </c>
      <c r="D168" s="131" t="s">
        <v>1120</v>
      </c>
      <c r="E168" s="132" t="s">
        <v>138</v>
      </c>
      <c r="F168" s="131" t="s">
        <v>34</v>
      </c>
      <c r="G168" s="206" t="s">
        <v>161</v>
      </c>
      <c r="H168" s="225" t="s">
        <v>748</v>
      </c>
      <c r="I168" s="226" t="s">
        <v>135</v>
      </c>
      <c r="J168" s="227" t="s">
        <v>362</v>
      </c>
      <c r="K168" s="337">
        <v>45</v>
      </c>
      <c r="L168" s="338" t="str">
        <f>IF(ISERROR(VLOOKUP(K168,[1]Eje_Pilar_Prop!$C$2:$E$104,2,FALSE))," ",VLOOKUP(K168,[1]Eje_Pilar_Prop!$C$2:$E$104,2,FALSE))</f>
        <v>Gobernanza e influencia local, regional e internacional</v>
      </c>
      <c r="M168" s="338" t="str">
        <f>IF(ISERROR(VLOOKUP(K168,[1]Eje_Pilar_Prop!$C$2:$E$104,3,FALSE))," ",VLOOKUP(K168,[1]Eje_Pilar_Prop!$C$2:$E$104,3,FALSE))</f>
        <v>Eje Transversal 4 Gobierno Legitimo, Fortalecimiento Local y Eficiencia</v>
      </c>
      <c r="N168" s="336">
        <v>1517</v>
      </c>
      <c r="O168" s="137">
        <v>80763615</v>
      </c>
      <c r="P168" s="225" t="s">
        <v>510</v>
      </c>
      <c r="Q168" s="228">
        <v>32500000</v>
      </c>
      <c r="R168" s="235">
        <v>0</v>
      </c>
      <c r="S168" s="230"/>
      <c r="T168" s="231"/>
      <c r="U168" s="228"/>
      <c r="V168" s="209">
        <f t="shared" si="31"/>
        <v>32500000</v>
      </c>
      <c r="W168" s="210">
        <v>8000000</v>
      </c>
      <c r="X168" s="140">
        <v>44019</v>
      </c>
      <c r="Y168" s="138">
        <v>44025</v>
      </c>
      <c r="Z168" s="138">
        <v>44223</v>
      </c>
      <c r="AA168" s="151">
        <v>195</v>
      </c>
      <c r="AB168" s="130"/>
      <c r="AC168" s="130"/>
      <c r="AD168" s="212"/>
      <c r="AE168" s="232"/>
      <c r="AF168" s="219"/>
      <c r="AG168" s="228"/>
      <c r="AH168" s="233"/>
      <c r="AI168" s="233" t="s">
        <v>1327</v>
      </c>
      <c r="AJ168" s="233"/>
      <c r="AK168" s="233"/>
      <c r="AL168" s="234">
        <f t="shared" si="32"/>
        <v>0.24615384615384617</v>
      </c>
      <c r="AM168" s="249"/>
      <c r="AN168" s="250" t="e">
        <f>IF(SUMPRODUCT((A$14:A168=A168)*(B$14:B168=B168)*(D$14:D165=D165))&gt;1,0,1)</f>
        <v>#N/A</v>
      </c>
      <c r="AO168" s="56" t="str">
        <f t="shared" si="24"/>
        <v>Contratos de prestación de servicios</v>
      </c>
      <c r="AP168" s="56" t="str">
        <f t="shared" si="25"/>
        <v>Contratación directa</v>
      </c>
      <c r="AQ168" s="56" t="str">
        <f>IF(ISBLANK(G168),1,IFERROR(VLOOKUP(G168,Tipo!$C$12:$C$27,1,FALSE),"NO"))</f>
        <v>Prestación de servicios profesionales y de apoyo a la gestión, o para la ejecución de trabajos artísticos que sólo puedan encomendarse a determinadas personas naturales;</v>
      </c>
      <c r="AR168" s="56" t="str">
        <f t="shared" si="26"/>
        <v>Inversión</v>
      </c>
      <c r="AS168" s="56" t="str">
        <f>IF(ISBLANK(K168),1,IFERROR(VLOOKUP(K168,Eje_Pilar_Prop!C188:C289,1,FALSE),"NO"))</f>
        <v>NO</v>
      </c>
      <c r="AT168" s="56" t="str">
        <f t="shared" si="27"/>
        <v>SECOP II</v>
      </c>
      <c r="AU168" s="56">
        <f t="shared" si="28"/>
        <v>1</v>
      </c>
      <c r="AV168" s="56" t="str">
        <f t="shared" ref="AV168:AV225" si="33">IF(ISBLANK(J168),1,IFERROR(VLOOKUP(J168,pdd,1,FALSE),"NO"))</f>
        <v>Bogotá Mejor para Todos</v>
      </c>
    </row>
    <row r="169" spans="1:48" s="251" customFormat="1" ht="45" customHeight="1">
      <c r="A169" s="233">
        <v>136</v>
      </c>
      <c r="B169" s="218">
        <v>2020</v>
      </c>
      <c r="C169" s="130" t="s">
        <v>353</v>
      </c>
      <c r="D169" s="130" t="s">
        <v>1121</v>
      </c>
      <c r="E169" s="132" t="s">
        <v>138</v>
      </c>
      <c r="F169" s="131" t="s">
        <v>34</v>
      </c>
      <c r="G169" s="206" t="s">
        <v>161</v>
      </c>
      <c r="H169" s="225" t="s">
        <v>746</v>
      </c>
      <c r="I169" s="226" t="s">
        <v>135</v>
      </c>
      <c r="J169" s="227" t="s">
        <v>362</v>
      </c>
      <c r="K169" s="337">
        <v>45</v>
      </c>
      <c r="L169" s="338" t="str">
        <f>IF(ISERROR(VLOOKUP(K169,[1]Eje_Pilar_Prop!$C$2:$E$104,2,FALSE))," ",VLOOKUP(K169,[1]Eje_Pilar_Prop!$C$2:$E$104,2,FALSE))</f>
        <v>Gobernanza e influencia local, regional e internacional</v>
      </c>
      <c r="M169" s="338" t="str">
        <f>IF(ISERROR(VLOOKUP(K169,[1]Eje_Pilar_Prop!$C$2:$E$104,3,FALSE))," ",VLOOKUP(K169,[1]Eje_Pilar_Prop!$C$2:$E$104,3,FALSE))</f>
        <v>Eje Transversal 4 Gobierno Legitimo, Fortalecimiento Local y Eficiencia</v>
      </c>
      <c r="N169" s="336">
        <v>1517</v>
      </c>
      <c r="O169" s="137">
        <v>80844591</v>
      </c>
      <c r="P169" s="225" t="s">
        <v>885</v>
      </c>
      <c r="Q169" s="228">
        <v>35750000</v>
      </c>
      <c r="R169" s="235">
        <v>0</v>
      </c>
      <c r="S169" s="230"/>
      <c r="T169" s="231"/>
      <c r="U169" s="228"/>
      <c r="V169" s="209">
        <f t="shared" si="31"/>
        <v>35750000</v>
      </c>
      <c r="W169" s="210">
        <v>8800000</v>
      </c>
      <c r="X169" s="140">
        <v>44019</v>
      </c>
      <c r="Y169" s="138">
        <v>44025</v>
      </c>
      <c r="Z169" s="138">
        <v>44223</v>
      </c>
      <c r="AA169" s="151">
        <v>195</v>
      </c>
      <c r="AB169" s="130"/>
      <c r="AC169" s="130"/>
      <c r="AD169" s="212"/>
      <c r="AE169" s="232"/>
      <c r="AF169" s="219"/>
      <c r="AG169" s="228"/>
      <c r="AH169" s="233"/>
      <c r="AI169" s="233" t="s">
        <v>1327</v>
      </c>
      <c r="AJ169" s="233"/>
      <c r="AK169" s="233"/>
      <c r="AL169" s="234">
        <f t="shared" si="32"/>
        <v>0.24615384615384617</v>
      </c>
      <c r="AM169" s="249"/>
      <c r="AN169" s="250" t="e">
        <f>IF(SUMPRODUCT((A$14:A169=A169)*(B$14:B169=B169)*(D$14:D166=D166))&gt;1,0,1)</f>
        <v>#N/A</v>
      </c>
      <c r="AO169" s="56" t="str">
        <f t="shared" si="24"/>
        <v>Contratos de prestación de servicios</v>
      </c>
      <c r="AP169" s="56" t="str">
        <f t="shared" si="25"/>
        <v>Contratación directa</v>
      </c>
      <c r="AQ169" s="56" t="str">
        <f>IF(ISBLANK(G169),1,IFERROR(VLOOKUP(G169,Tipo!$C$12:$C$27,1,FALSE),"NO"))</f>
        <v>Prestación de servicios profesionales y de apoyo a la gestión, o para la ejecución de trabajos artísticos que sólo puedan encomendarse a determinadas personas naturales;</v>
      </c>
      <c r="AR169" s="56" t="str">
        <f t="shared" si="26"/>
        <v>Inversión</v>
      </c>
      <c r="AS169" s="56" t="str">
        <f>IF(ISBLANK(K169),1,IFERROR(VLOOKUP(K169,Eje_Pilar_Prop!C189:C290,1,FALSE),"NO"))</f>
        <v>NO</v>
      </c>
      <c r="AT169" s="56" t="str">
        <f t="shared" si="27"/>
        <v>SECOP II</v>
      </c>
      <c r="AU169" s="56">
        <f t="shared" si="28"/>
        <v>1</v>
      </c>
      <c r="AV169" s="56" t="str">
        <f t="shared" si="33"/>
        <v>Bogotá Mejor para Todos</v>
      </c>
    </row>
    <row r="170" spans="1:48" s="251" customFormat="1" ht="45" customHeight="1">
      <c r="A170" s="233">
        <v>137</v>
      </c>
      <c r="B170" s="218">
        <v>2020</v>
      </c>
      <c r="C170" s="130" t="s">
        <v>353</v>
      </c>
      <c r="D170" s="130" t="s">
        <v>1122</v>
      </c>
      <c r="E170" s="132" t="s">
        <v>138</v>
      </c>
      <c r="F170" s="131" t="s">
        <v>34</v>
      </c>
      <c r="G170" s="206" t="s">
        <v>161</v>
      </c>
      <c r="H170" s="225" t="s">
        <v>749</v>
      </c>
      <c r="I170" s="226" t="s">
        <v>135</v>
      </c>
      <c r="J170" s="227" t="s">
        <v>362</v>
      </c>
      <c r="K170" s="337">
        <v>45</v>
      </c>
      <c r="L170" s="338" t="str">
        <f>IF(ISERROR(VLOOKUP(K170,[1]Eje_Pilar_Prop!$C$2:$E$104,2,FALSE))," ",VLOOKUP(K170,[1]Eje_Pilar_Prop!$C$2:$E$104,2,FALSE))</f>
        <v>Gobernanza e influencia local, regional e internacional</v>
      </c>
      <c r="M170" s="338" t="str">
        <f>IF(ISERROR(VLOOKUP(K170,[1]Eje_Pilar_Prop!$C$2:$E$104,3,FALSE))," ",VLOOKUP(K170,[1]Eje_Pilar_Prop!$C$2:$E$104,3,FALSE))</f>
        <v>Eje Transversal 4 Gobierno Legitimo, Fortalecimiento Local y Eficiencia</v>
      </c>
      <c r="N170" s="336">
        <v>1517</v>
      </c>
      <c r="O170" s="137">
        <v>1007695287</v>
      </c>
      <c r="P170" s="225" t="s">
        <v>511</v>
      </c>
      <c r="Q170" s="228">
        <v>15600000</v>
      </c>
      <c r="R170" s="235">
        <v>0</v>
      </c>
      <c r="S170" s="230"/>
      <c r="T170" s="231"/>
      <c r="U170" s="228"/>
      <c r="V170" s="209">
        <f t="shared" si="31"/>
        <v>15600000</v>
      </c>
      <c r="W170" s="210">
        <v>3680000</v>
      </c>
      <c r="X170" s="140">
        <v>44025</v>
      </c>
      <c r="Y170" s="138">
        <v>44027</v>
      </c>
      <c r="Z170" s="138">
        <v>44225</v>
      </c>
      <c r="AA170" s="151">
        <v>195</v>
      </c>
      <c r="AB170" s="130"/>
      <c r="AC170" s="130"/>
      <c r="AD170" s="212"/>
      <c r="AE170" s="232"/>
      <c r="AF170" s="219"/>
      <c r="AG170" s="228"/>
      <c r="AH170" s="233"/>
      <c r="AI170" s="233" t="s">
        <v>1327</v>
      </c>
      <c r="AJ170" s="233"/>
      <c r="AK170" s="233"/>
      <c r="AL170" s="234">
        <f t="shared" si="32"/>
        <v>0.23589743589743589</v>
      </c>
      <c r="AM170" s="249"/>
      <c r="AN170" s="250" t="e">
        <f>IF(SUMPRODUCT((A$14:A170=A170)*(B$14:B170=B170)*(D$14:D167=D167))&gt;1,0,1)</f>
        <v>#N/A</v>
      </c>
      <c r="AO170" s="56" t="str">
        <f t="shared" si="24"/>
        <v>Contratos de prestación de servicios</v>
      </c>
      <c r="AP170" s="56" t="str">
        <f t="shared" si="25"/>
        <v>Contratación directa</v>
      </c>
      <c r="AQ170" s="56" t="str">
        <f>IF(ISBLANK(G170),1,IFERROR(VLOOKUP(G170,Tipo!$C$12:$C$27,1,FALSE),"NO"))</f>
        <v>Prestación de servicios profesionales y de apoyo a la gestión, o para la ejecución de trabajos artísticos que sólo puedan encomendarse a determinadas personas naturales;</v>
      </c>
      <c r="AR170" s="56" t="str">
        <f t="shared" si="26"/>
        <v>Inversión</v>
      </c>
      <c r="AS170" s="56" t="str">
        <f>IF(ISBLANK(K170),1,IFERROR(VLOOKUP(K170,Eje_Pilar_Prop!C190:C291,1,FALSE),"NO"))</f>
        <v>NO</v>
      </c>
      <c r="AT170" s="56" t="str">
        <f t="shared" si="27"/>
        <v>SECOP II</v>
      </c>
      <c r="AU170" s="56">
        <f t="shared" si="28"/>
        <v>1</v>
      </c>
      <c r="AV170" s="56" t="str">
        <f t="shared" si="33"/>
        <v>Bogotá Mejor para Todos</v>
      </c>
    </row>
    <row r="171" spans="1:48" s="251" customFormat="1" ht="45" customHeight="1">
      <c r="A171" s="233">
        <v>138</v>
      </c>
      <c r="B171" s="218">
        <v>2020</v>
      </c>
      <c r="C171" s="130" t="s">
        <v>353</v>
      </c>
      <c r="D171" s="130" t="s">
        <v>1123</v>
      </c>
      <c r="E171" s="132" t="s">
        <v>138</v>
      </c>
      <c r="F171" s="131" t="s">
        <v>34</v>
      </c>
      <c r="G171" s="206" t="s">
        <v>161</v>
      </c>
      <c r="H171" s="225" t="s">
        <v>750</v>
      </c>
      <c r="I171" s="226" t="s">
        <v>135</v>
      </c>
      <c r="J171" s="227" t="s">
        <v>362</v>
      </c>
      <c r="K171" s="337">
        <v>45</v>
      </c>
      <c r="L171" s="338" t="str">
        <f>IF(ISERROR(VLOOKUP(K171,[1]Eje_Pilar_Prop!$C$2:$E$104,2,FALSE))," ",VLOOKUP(K171,[1]Eje_Pilar_Prop!$C$2:$E$104,2,FALSE))</f>
        <v>Gobernanza e influencia local, regional e internacional</v>
      </c>
      <c r="M171" s="338" t="str">
        <f>IF(ISERROR(VLOOKUP(K171,[1]Eje_Pilar_Prop!$C$2:$E$104,3,FALSE))," ",VLOOKUP(K171,[1]Eje_Pilar_Prop!$C$2:$E$104,3,FALSE))</f>
        <v>Eje Transversal 4 Gobierno Legitimo, Fortalecimiento Local y Eficiencia</v>
      </c>
      <c r="N171" s="336">
        <v>1517</v>
      </c>
      <c r="O171" s="137">
        <v>79663843</v>
      </c>
      <c r="P171" s="225" t="s">
        <v>833</v>
      </c>
      <c r="Q171" s="228">
        <v>23100000</v>
      </c>
      <c r="R171" s="235">
        <v>0</v>
      </c>
      <c r="S171" s="230"/>
      <c r="T171" s="231">
        <v>1</v>
      </c>
      <c r="U171" s="228">
        <v>5775000</v>
      </c>
      <c r="V171" s="209">
        <f t="shared" si="31"/>
        <v>28875000</v>
      </c>
      <c r="W171" s="210">
        <v>6801667</v>
      </c>
      <c r="X171" s="140">
        <v>44020</v>
      </c>
      <c r="Y171" s="138">
        <v>44020</v>
      </c>
      <c r="Z171" s="138">
        <v>44249</v>
      </c>
      <c r="AA171" s="130">
        <v>180</v>
      </c>
      <c r="AB171" s="155">
        <v>45</v>
      </c>
      <c r="AC171" s="130">
        <v>1</v>
      </c>
      <c r="AD171" s="212"/>
      <c r="AE171" s="232"/>
      <c r="AF171" s="219"/>
      <c r="AG171" s="228"/>
      <c r="AH171" s="233"/>
      <c r="AI171" s="233" t="s">
        <v>1327</v>
      </c>
      <c r="AJ171" s="233"/>
      <c r="AK171" s="233"/>
      <c r="AL171" s="234">
        <f t="shared" si="32"/>
        <v>0.2355555670995671</v>
      </c>
      <c r="AM171" s="249"/>
      <c r="AN171" s="250" t="e">
        <f>IF(SUMPRODUCT((A$14:A171=A171)*(B$14:B171=B171)*(D$14:D168=D168))&gt;1,0,1)</f>
        <v>#N/A</v>
      </c>
      <c r="AO171" s="56" t="str">
        <f t="shared" si="24"/>
        <v>Contratos de prestación de servicios</v>
      </c>
      <c r="AP171" s="56" t="str">
        <f t="shared" si="25"/>
        <v>Contratación directa</v>
      </c>
      <c r="AQ171" s="56" t="str">
        <f>IF(ISBLANK(G171),1,IFERROR(VLOOKUP(G171,Tipo!$C$12:$C$27,1,FALSE),"NO"))</f>
        <v>Prestación de servicios profesionales y de apoyo a la gestión, o para la ejecución de trabajos artísticos que sólo puedan encomendarse a determinadas personas naturales;</v>
      </c>
      <c r="AR171" s="56" t="str">
        <f t="shared" si="26"/>
        <v>Inversión</v>
      </c>
      <c r="AS171" s="56" t="str">
        <f>IF(ISBLANK(K171),1,IFERROR(VLOOKUP(K171,Eje_Pilar_Prop!C191:C292,1,FALSE),"NO"))</f>
        <v>NO</v>
      </c>
      <c r="AT171" s="56" t="str">
        <f t="shared" si="27"/>
        <v>SECOP II</v>
      </c>
      <c r="AU171" s="56">
        <f t="shared" si="28"/>
        <v>1</v>
      </c>
      <c r="AV171" s="56" t="str">
        <f t="shared" si="33"/>
        <v>Bogotá Mejor para Todos</v>
      </c>
    </row>
    <row r="172" spans="1:48" s="251" customFormat="1" ht="45" customHeight="1">
      <c r="A172" s="233">
        <v>139</v>
      </c>
      <c r="B172" s="218">
        <v>2020</v>
      </c>
      <c r="C172" s="130" t="s">
        <v>353</v>
      </c>
      <c r="D172" s="130" t="s">
        <v>1124</v>
      </c>
      <c r="E172" s="132" t="s">
        <v>138</v>
      </c>
      <c r="F172" s="131" t="s">
        <v>34</v>
      </c>
      <c r="G172" s="206" t="s">
        <v>161</v>
      </c>
      <c r="H172" s="225" t="s">
        <v>738</v>
      </c>
      <c r="I172" s="226" t="s">
        <v>135</v>
      </c>
      <c r="J172" s="227" t="s">
        <v>362</v>
      </c>
      <c r="K172" s="337">
        <v>45</v>
      </c>
      <c r="L172" s="338" t="str">
        <f>IF(ISERROR(VLOOKUP(K172,[1]Eje_Pilar_Prop!$C$2:$E$104,2,FALSE))," ",VLOOKUP(K172,[1]Eje_Pilar_Prop!$C$2:$E$104,2,FALSE))</f>
        <v>Gobernanza e influencia local, regional e internacional</v>
      </c>
      <c r="M172" s="338" t="str">
        <f>IF(ISERROR(VLOOKUP(K172,[1]Eje_Pilar_Prop!$C$2:$E$104,3,FALSE))," ",VLOOKUP(K172,[1]Eje_Pilar_Prop!$C$2:$E$104,3,FALSE))</f>
        <v>Eje Transversal 4 Gobierno Legitimo, Fortalecimiento Local y Eficiencia</v>
      </c>
      <c r="N172" s="336">
        <v>1517</v>
      </c>
      <c r="O172" s="137">
        <v>1032444544</v>
      </c>
      <c r="P172" s="225" t="s">
        <v>827</v>
      </c>
      <c r="Q172" s="228">
        <v>26000000</v>
      </c>
      <c r="R172" s="235">
        <v>0</v>
      </c>
      <c r="S172" s="230"/>
      <c r="T172" s="231"/>
      <c r="U172" s="228"/>
      <c r="V172" s="209">
        <f t="shared" si="31"/>
        <v>26000000</v>
      </c>
      <c r="W172" s="210">
        <v>5733333</v>
      </c>
      <c r="X172" s="140">
        <v>44028</v>
      </c>
      <c r="Y172" s="138">
        <v>44030</v>
      </c>
      <c r="Z172" s="138">
        <v>44228</v>
      </c>
      <c r="AA172" s="151">
        <v>195</v>
      </c>
      <c r="AB172" s="130"/>
      <c r="AC172" s="130"/>
      <c r="AD172" s="212"/>
      <c r="AE172" s="232"/>
      <c r="AF172" s="219"/>
      <c r="AG172" s="228"/>
      <c r="AH172" s="233"/>
      <c r="AI172" s="233" t="s">
        <v>1327</v>
      </c>
      <c r="AJ172" s="233"/>
      <c r="AK172" s="233"/>
      <c r="AL172" s="234">
        <f t="shared" si="32"/>
        <v>0.22051280769230769</v>
      </c>
      <c r="AM172" s="249"/>
      <c r="AN172" s="250" t="e">
        <f>IF(SUMPRODUCT((A$14:A172=A172)*(B$14:B172=B172)*(D$14:D169=D169))&gt;1,0,1)</f>
        <v>#N/A</v>
      </c>
      <c r="AO172" s="56" t="str">
        <f t="shared" si="24"/>
        <v>Contratos de prestación de servicios</v>
      </c>
      <c r="AP172" s="56" t="str">
        <f t="shared" si="25"/>
        <v>Contratación directa</v>
      </c>
      <c r="AQ172" s="56" t="str">
        <f>IF(ISBLANK(G172),1,IFERROR(VLOOKUP(G172,Tipo!$C$12:$C$27,1,FALSE),"NO"))</f>
        <v>Prestación de servicios profesionales y de apoyo a la gestión, o para la ejecución de trabajos artísticos que sólo puedan encomendarse a determinadas personas naturales;</v>
      </c>
      <c r="AR172" s="56" t="str">
        <f t="shared" si="26"/>
        <v>Inversión</v>
      </c>
      <c r="AS172" s="56" t="str">
        <f>IF(ISBLANK(K172),1,IFERROR(VLOOKUP(K172,Eje_Pilar_Prop!C192:C293,1,FALSE),"NO"))</f>
        <v>NO</v>
      </c>
      <c r="AT172" s="56" t="str">
        <f t="shared" si="27"/>
        <v>SECOP II</v>
      </c>
      <c r="AU172" s="56">
        <f t="shared" si="28"/>
        <v>1</v>
      </c>
      <c r="AV172" s="56" t="str">
        <f t="shared" si="33"/>
        <v>Bogotá Mejor para Todos</v>
      </c>
    </row>
    <row r="173" spans="1:48" s="251" customFormat="1" ht="45" customHeight="1">
      <c r="A173" s="233">
        <v>140</v>
      </c>
      <c r="B173" s="218">
        <v>2020</v>
      </c>
      <c r="C173" s="130" t="s">
        <v>353</v>
      </c>
      <c r="D173" s="130" t="s">
        <v>1125</v>
      </c>
      <c r="E173" s="132" t="s">
        <v>138</v>
      </c>
      <c r="F173" s="131" t="s">
        <v>34</v>
      </c>
      <c r="G173" s="206" t="s">
        <v>161</v>
      </c>
      <c r="H173" s="225" t="s">
        <v>751</v>
      </c>
      <c r="I173" s="226" t="s">
        <v>135</v>
      </c>
      <c r="J173" s="227" t="s">
        <v>362</v>
      </c>
      <c r="K173" s="337">
        <v>45</v>
      </c>
      <c r="L173" s="338" t="str">
        <f>IF(ISERROR(VLOOKUP(K173,[1]Eje_Pilar_Prop!$C$2:$E$104,2,FALSE))," ",VLOOKUP(K173,[1]Eje_Pilar_Prop!$C$2:$E$104,2,FALSE))</f>
        <v>Gobernanza e influencia local, regional e internacional</v>
      </c>
      <c r="M173" s="338" t="str">
        <f>IF(ISERROR(VLOOKUP(K173,[1]Eje_Pilar_Prop!$C$2:$E$104,3,FALSE))," ",VLOOKUP(K173,[1]Eje_Pilar_Prop!$C$2:$E$104,3,FALSE))</f>
        <v>Eje Transversal 4 Gobierno Legitimo, Fortalecimiento Local y Eficiencia</v>
      </c>
      <c r="N173" s="336">
        <v>1517</v>
      </c>
      <c r="O173" s="137">
        <v>79346932</v>
      </c>
      <c r="P173" s="225" t="s">
        <v>512</v>
      </c>
      <c r="Q173" s="228">
        <v>39000000</v>
      </c>
      <c r="R173" s="235">
        <v>0</v>
      </c>
      <c r="S173" s="230"/>
      <c r="T173" s="231"/>
      <c r="U173" s="228"/>
      <c r="V173" s="209">
        <f t="shared" si="31"/>
        <v>39000000</v>
      </c>
      <c r="W173" s="210">
        <v>8600000</v>
      </c>
      <c r="X173" s="140">
        <v>44029</v>
      </c>
      <c r="Y173" s="138">
        <v>44030</v>
      </c>
      <c r="Z173" s="138">
        <v>44228</v>
      </c>
      <c r="AA173" s="151">
        <v>195</v>
      </c>
      <c r="AB173" s="130"/>
      <c r="AC173" s="130"/>
      <c r="AD173" s="212"/>
      <c r="AE173" s="232"/>
      <c r="AF173" s="219"/>
      <c r="AG173" s="228"/>
      <c r="AH173" s="233"/>
      <c r="AI173" s="233" t="s">
        <v>1327</v>
      </c>
      <c r="AJ173" s="233"/>
      <c r="AK173" s="233"/>
      <c r="AL173" s="234">
        <f t="shared" si="32"/>
        <v>0.22051282051282051</v>
      </c>
      <c r="AM173" s="249"/>
      <c r="AN173" s="250" t="e">
        <f>IF(SUMPRODUCT((A$14:A173=A173)*(B$14:B173=B173)*(D$14:D170=D170))&gt;1,0,1)</f>
        <v>#N/A</v>
      </c>
      <c r="AO173" s="56" t="str">
        <f t="shared" si="24"/>
        <v>Contratos de prestación de servicios</v>
      </c>
      <c r="AP173" s="56" t="str">
        <f t="shared" si="25"/>
        <v>Contratación directa</v>
      </c>
      <c r="AQ173" s="56" t="str">
        <f>IF(ISBLANK(G173),1,IFERROR(VLOOKUP(G173,Tipo!$C$12:$C$27,1,FALSE),"NO"))</f>
        <v>Prestación de servicios profesionales y de apoyo a la gestión, o para la ejecución de trabajos artísticos que sólo puedan encomendarse a determinadas personas naturales;</v>
      </c>
      <c r="AR173" s="56" t="str">
        <f t="shared" si="26"/>
        <v>Inversión</v>
      </c>
      <c r="AS173" s="56" t="str">
        <f>IF(ISBLANK(K173),1,IFERROR(VLOOKUP(K173,Eje_Pilar_Prop!C193:C294,1,FALSE),"NO"))</f>
        <v>NO</v>
      </c>
      <c r="AT173" s="56" t="str">
        <f t="shared" si="27"/>
        <v>SECOP II</v>
      </c>
      <c r="AU173" s="56">
        <f t="shared" si="28"/>
        <v>1</v>
      </c>
      <c r="AV173" s="56" t="str">
        <f t="shared" si="33"/>
        <v>Bogotá Mejor para Todos</v>
      </c>
    </row>
    <row r="174" spans="1:48" s="251" customFormat="1" ht="45" customHeight="1">
      <c r="A174" s="233">
        <v>141</v>
      </c>
      <c r="B174" s="218">
        <v>2020</v>
      </c>
      <c r="C174" s="130" t="s">
        <v>353</v>
      </c>
      <c r="D174" s="130" t="s">
        <v>1126</v>
      </c>
      <c r="E174" s="132" t="s">
        <v>138</v>
      </c>
      <c r="F174" s="131" t="s">
        <v>34</v>
      </c>
      <c r="G174" s="206" t="s">
        <v>161</v>
      </c>
      <c r="H174" s="225" t="s">
        <v>752</v>
      </c>
      <c r="I174" s="226" t="s">
        <v>135</v>
      </c>
      <c r="J174" s="227" t="s">
        <v>362</v>
      </c>
      <c r="K174" s="337">
        <v>45</v>
      </c>
      <c r="L174" s="338" t="str">
        <f>IF(ISERROR(VLOOKUP(K174,[1]Eje_Pilar_Prop!$C$2:$E$104,2,FALSE))," ",VLOOKUP(K174,[1]Eje_Pilar_Prop!$C$2:$E$104,2,FALSE))</f>
        <v>Gobernanza e influencia local, regional e internacional</v>
      </c>
      <c r="M174" s="338" t="str">
        <f>IF(ISERROR(VLOOKUP(K174,[1]Eje_Pilar_Prop!$C$2:$E$104,3,FALSE))," ",VLOOKUP(K174,[1]Eje_Pilar_Prop!$C$2:$E$104,3,FALSE))</f>
        <v>Eje Transversal 4 Gobierno Legitimo, Fortalecimiento Local y Eficiencia</v>
      </c>
      <c r="N174" s="336">
        <v>1517</v>
      </c>
      <c r="O174" s="158">
        <v>1033788653</v>
      </c>
      <c r="P174" s="225" t="s">
        <v>513</v>
      </c>
      <c r="Q174" s="228">
        <v>23400000</v>
      </c>
      <c r="R174" s="235">
        <v>0</v>
      </c>
      <c r="S174" s="230"/>
      <c r="T174" s="231"/>
      <c r="U174" s="228"/>
      <c r="V174" s="209">
        <f t="shared" si="31"/>
        <v>23400000</v>
      </c>
      <c r="W174" s="210">
        <v>6360000</v>
      </c>
      <c r="X174" s="140">
        <v>44020</v>
      </c>
      <c r="Y174" s="134">
        <v>44020</v>
      </c>
      <c r="Z174" s="145">
        <v>44218</v>
      </c>
      <c r="AA174" s="151">
        <v>195</v>
      </c>
      <c r="AB174" s="130"/>
      <c r="AC174" s="130"/>
      <c r="AD174" s="212"/>
      <c r="AE174" s="232"/>
      <c r="AF174" s="219"/>
      <c r="AG174" s="228"/>
      <c r="AH174" s="233"/>
      <c r="AI174" s="233"/>
      <c r="AJ174" s="233" t="s">
        <v>1327</v>
      </c>
      <c r="AK174" s="233"/>
      <c r="AL174" s="234">
        <f t="shared" si="32"/>
        <v>0.27179487179487177</v>
      </c>
      <c r="AM174" s="249"/>
      <c r="AN174" s="250" t="e">
        <f>IF(SUMPRODUCT((A$14:A174=A174)*(B$14:B174=B174)*(D$14:D171=D171))&gt;1,0,1)</f>
        <v>#N/A</v>
      </c>
      <c r="AO174" s="56" t="str">
        <f t="shared" si="24"/>
        <v>Contratos de prestación de servicios</v>
      </c>
      <c r="AP174" s="56" t="str">
        <f t="shared" si="25"/>
        <v>Contratación directa</v>
      </c>
      <c r="AQ174" s="56" t="str">
        <f>IF(ISBLANK(G174),1,IFERROR(VLOOKUP(G174,Tipo!$C$12:$C$27,1,FALSE),"NO"))</f>
        <v>Prestación de servicios profesionales y de apoyo a la gestión, o para la ejecución de trabajos artísticos que sólo puedan encomendarse a determinadas personas naturales;</v>
      </c>
      <c r="AR174" s="56" t="str">
        <f t="shared" si="26"/>
        <v>Inversión</v>
      </c>
      <c r="AS174" s="56" t="str">
        <f>IF(ISBLANK(K174),1,IFERROR(VLOOKUP(K174,Eje_Pilar_Prop!C194:C295,1,FALSE),"NO"))</f>
        <v>NO</v>
      </c>
      <c r="AT174" s="56" t="str">
        <f t="shared" si="27"/>
        <v>SECOP II</v>
      </c>
      <c r="AU174" s="56">
        <f t="shared" si="28"/>
        <v>1</v>
      </c>
      <c r="AV174" s="56" t="str">
        <f t="shared" si="33"/>
        <v>Bogotá Mejor para Todos</v>
      </c>
    </row>
    <row r="175" spans="1:48" s="251" customFormat="1" ht="45" customHeight="1">
      <c r="A175" s="233">
        <v>142</v>
      </c>
      <c r="B175" s="218">
        <v>2020</v>
      </c>
      <c r="C175" s="130" t="s">
        <v>353</v>
      </c>
      <c r="D175" s="130" t="s">
        <v>1127</v>
      </c>
      <c r="E175" s="132" t="s">
        <v>138</v>
      </c>
      <c r="F175" s="131" t="s">
        <v>34</v>
      </c>
      <c r="G175" s="206" t="s">
        <v>161</v>
      </c>
      <c r="H175" s="225" t="s">
        <v>753</v>
      </c>
      <c r="I175" s="226" t="s">
        <v>135</v>
      </c>
      <c r="J175" s="227" t="s">
        <v>362</v>
      </c>
      <c r="K175" s="337">
        <v>45</v>
      </c>
      <c r="L175" s="338" t="str">
        <f>IF(ISERROR(VLOOKUP(K175,[1]Eje_Pilar_Prop!$C$2:$E$104,2,FALSE))," ",VLOOKUP(K175,[1]Eje_Pilar_Prop!$C$2:$E$104,2,FALSE))</f>
        <v>Gobernanza e influencia local, regional e internacional</v>
      </c>
      <c r="M175" s="338" t="str">
        <f>IF(ISERROR(VLOOKUP(K175,[1]Eje_Pilar_Prop!$C$2:$E$104,3,FALSE))," ",VLOOKUP(K175,[1]Eje_Pilar_Prop!$C$2:$E$104,3,FALSE))</f>
        <v>Eje Transversal 4 Gobierno Legitimo, Fortalecimiento Local y Eficiencia</v>
      </c>
      <c r="N175" s="336">
        <v>1517</v>
      </c>
      <c r="O175" s="137">
        <v>79865222</v>
      </c>
      <c r="P175" s="225" t="s">
        <v>514</v>
      </c>
      <c r="Q175" s="228">
        <v>32500000</v>
      </c>
      <c r="R175" s="235">
        <v>0</v>
      </c>
      <c r="S175" s="230"/>
      <c r="T175" s="231"/>
      <c r="U175" s="228"/>
      <c r="V175" s="209">
        <f t="shared" si="31"/>
        <v>32500000</v>
      </c>
      <c r="W175" s="210">
        <v>8500000</v>
      </c>
      <c r="X175" s="140">
        <v>44020</v>
      </c>
      <c r="Y175" s="134">
        <v>44022</v>
      </c>
      <c r="Z175" s="145">
        <v>44220</v>
      </c>
      <c r="AA175" s="151">
        <v>195</v>
      </c>
      <c r="AB175" s="130"/>
      <c r="AC175" s="130"/>
      <c r="AD175" s="212"/>
      <c r="AE175" s="232"/>
      <c r="AF175" s="219"/>
      <c r="AG175" s="228"/>
      <c r="AH175" s="233"/>
      <c r="AI175" s="233" t="s">
        <v>1327</v>
      </c>
      <c r="AJ175" s="233"/>
      <c r="AK175" s="233"/>
      <c r="AL175" s="234">
        <f t="shared" si="32"/>
        <v>0.26153846153846155</v>
      </c>
      <c r="AM175" s="249"/>
      <c r="AN175" s="250" t="e">
        <f>IF(SUMPRODUCT((A$14:A175=A175)*(B$14:B175=B175)*(D$14:D172=D172))&gt;1,0,1)</f>
        <v>#N/A</v>
      </c>
      <c r="AO175" s="56" t="str">
        <f t="shared" si="24"/>
        <v>Contratos de prestación de servicios</v>
      </c>
      <c r="AP175" s="56" t="str">
        <f t="shared" si="25"/>
        <v>Contratación directa</v>
      </c>
      <c r="AQ175" s="56" t="str">
        <f>IF(ISBLANK(G175),1,IFERROR(VLOOKUP(G175,Tipo!$C$12:$C$27,1,FALSE),"NO"))</f>
        <v>Prestación de servicios profesionales y de apoyo a la gestión, o para la ejecución de trabajos artísticos que sólo puedan encomendarse a determinadas personas naturales;</v>
      </c>
      <c r="AR175" s="56" t="str">
        <f t="shared" si="26"/>
        <v>Inversión</v>
      </c>
      <c r="AS175" s="56" t="str">
        <f>IF(ISBLANK(K175),1,IFERROR(VLOOKUP(K175,Eje_Pilar_Prop!C195:C296,1,FALSE),"NO"))</f>
        <v>NO</v>
      </c>
      <c r="AT175" s="56" t="str">
        <f t="shared" si="27"/>
        <v>SECOP II</v>
      </c>
      <c r="AU175" s="56">
        <f t="shared" si="28"/>
        <v>1</v>
      </c>
      <c r="AV175" s="56" t="str">
        <f t="shared" si="33"/>
        <v>Bogotá Mejor para Todos</v>
      </c>
    </row>
    <row r="176" spans="1:48" s="251" customFormat="1" ht="45" customHeight="1">
      <c r="A176" s="233">
        <v>143</v>
      </c>
      <c r="B176" s="218">
        <v>2020</v>
      </c>
      <c r="C176" s="130" t="s">
        <v>353</v>
      </c>
      <c r="D176" s="130" t="s">
        <v>1128</v>
      </c>
      <c r="E176" s="132" t="s">
        <v>138</v>
      </c>
      <c r="F176" s="131" t="s">
        <v>34</v>
      </c>
      <c r="G176" s="206" t="s">
        <v>161</v>
      </c>
      <c r="H176" s="225" t="s">
        <v>754</v>
      </c>
      <c r="I176" s="226" t="s">
        <v>135</v>
      </c>
      <c r="J176" s="227" t="s">
        <v>362</v>
      </c>
      <c r="K176" s="337">
        <v>45</v>
      </c>
      <c r="L176" s="338" t="str">
        <f>IF(ISERROR(VLOOKUP(K176,[1]Eje_Pilar_Prop!$C$2:$E$104,2,FALSE))," ",VLOOKUP(K176,[1]Eje_Pilar_Prop!$C$2:$E$104,2,FALSE))</f>
        <v>Gobernanza e influencia local, regional e internacional</v>
      </c>
      <c r="M176" s="338" t="str">
        <f>IF(ISERROR(VLOOKUP(K176,[1]Eje_Pilar_Prop!$C$2:$E$104,3,FALSE))," ",VLOOKUP(K176,[1]Eje_Pilar_Prop!$C$2:$E$104,3,FALSE))</f>
        <v>Eje Transversal 4 Gobierno Legitimo, Fortalecimiento Local y Eficiencia</v>
      </c>
      <c r="N176" s="336">
        <v>1517</v>
      </c>
      <c r="O176" s="137">
        <v>79626941</v>
      </c>
      <c r="P176" s="225" t="s">
        <v>515</v>
      </c>
      <c r="Q176" s="228">
        <v>39000000</v>
      </c>
      <c r="R176" s="235">
        <v>0</v>
      </c>
      <c r="S176" s="230"/>
      <c r="T176" s="231"/>
      <c r="U176" s="228"/>
      <c r="V176" s="209">
        <f t="shared" si="31"/>
        <v>39000000</v>
      </c>
      <c r="W176" s="210">
        <v>9400000</v>
      </c>
      <c r="X176" s="140">
        <v>44022</v>
      </c>
      <c r="Y176" s="134">
        <v>44026</v>
      </c>
      <c r="Z176" s="145">
        <v>44224</v>
      </c>
      <c r="AA176" s="151">
        <v>195</v>
      </c>
      <c r="AB176" s="130"/>
      <c r="AC176" s="130"/>
      <c r="AD176" s="212"/>
      <c r="AE176" s="232"/>
      <c r="AF176" s="219"/>
      <c r="AG176" s="228"/>
      <c r="AH176" s="233"/>
      <c r="AI176" s="233" t="s">
        <v>1327</v>
      </c>
      <c r="AJ176" s="233"/>
      <c r="AK176" s="233"/>
      <c r="AL176" s="234">
        <f t="shared" si="32"/>
        <v>0.24102564102564103</v>
      </c>
      <c r="AM176" s="249"/>
      <c r="AN176" s="250" t="e">
        <f>IF(SUMPRODUCT((A$14:A176=A176)*(B$14:B176=B176)*(D$14:D173=D173))&gt;1,0,1)</f>
        <v>#N/A</v>
      </c>
      <c r="AO176" s="56" t="str">
        <f t="shared" si="24"/>
        <v>Contratos de prestación de servicios</v>
      </c>
      <c r="AP176" s="56" t="str">
        <f t="shared" si="25"/>
        <v>Contratación directa</v>
      </c>
      <c r="AQ176" s="56" t="str">
        <f>IF(ISBLANK(G176),1,IFERROR(VLOOKUP(G176,Tipo!$C$12:$C$27,1,FALSE),"NO"))</f>
        <v>Prestación de servicios profesionales y de apoyo a la gestión, o para la ejecución de trabajos artísticos que sólo puedan encomendarse a determinadas personas naturales;</v>
      </c>
      <c r="AR176" s="56" t="str">
        <f t="shared" si="26"/>
        <v>Inversión</v>
      </c>
      <c r="AS176" s="56" t="str">
        <f>IF(ISBLANK(K176),1,IFERROR(VLOOKUP(K176,Eje_Pilar_Prop!C196:C297,1,FALSE),"NO"))</f>
        <v>NO</v>
      </c>
      <c r="AT176" s="56" t="str">
        <f t="shared" si="27"/>
        <v>SECOP II</v>
      </c>
      <c r="AU176" s="56">
        <f t="shared" si="28"/>
        <v>1</v>
      </c>
      <c r="AV176" s="56" t="str">
        <f t="shared" si="33"/>
        <v>Bogotá Mejor para Todos</v>
      </c>
    </row>
    <row r="177" spans="1:48" s="251" customFormat="1" ht="45" customHeight="1">
      <c r="A177" s="233">
        <v>144</v>
      </c>
      <c r="B177" s="218">
        <v>2020</v>
      </c>
      <c r="C177" s="130" t="s">
        <v>353</v>
      </c>
      <c r="D177" s="130" t="s">
        <v>1129</v>
      </c>
      <c r="E177" s="132" t="s">
        <v>138</v>
      </c>
      <c r="F177" s="131" t="s">
        <v>34</v>
      </c>
      <c r="G177" s="206" t="s">
        <v>161</v>
      </c>
      <c r="H177" s="225" t="s">
        <v>754</v>
      </c>
      <c r="I177" s="226" t="s">
        <v>135</v>
      </c>
      <c r="J177" s="227" t="s">
        <v>362</v>
      </c>
      <c r="K177" s="337">
        <v>45</v>
      </c>
      <c r="L177" s="338" t="str">
        <f>IF(ISERROR(VLOOKUP(K177,[1]Eje_Pilar_Prop!$C$2:$E$104,2,FALSE))," ",VLOOKUP(K177,[1]Eje_Pilar_Prop!$C$2:$E$104,2,FALSE))</f>
        <v>Gobernanza e influencia local, regional e internacional</v>
      </c>
      <c r="M177" s="338" t="str">
        <f>IF(ISERROR(VLOOKUP(K177,[1]Eje_Pilar_Prop!$C$2:$E$104,3,FALSE))," ",VLOOKUP(K177,[1]Eje_Pilar_Prop!$C$2:$E$104,3,FALSE))</f>
        <v>Eje Transversal 4 Gobierno Legitimo, Fortalecimiento Local y Eficiencia</v>
      </c>
      <c r="N177" s="336">
        <v>1517</v>
      </c>
      <c r="O177" s="137">
        <v>13171382</v>
      </c>
      <c r="P177" s="225" t="s">
        <v>517</v>
      </c>
      <c r="Q177" s="228">
        <v>39000000</v>
      </c>
      <c r="R177" s="235">
        <v>0</v>
      </c>
      <c r="S177" s="230"/>
      <c r="T177" s="231"/>
      <c r="U177" s="228"/>
      <c r="V177" s="209">
        <f t="shared" si="31"/>
        <v>39000000</v>
      </c>
      <c r="W177" s="210">
        <v>9000000</v>
      </c>
      <c r="X177" s="140">
        <v>44022</v>
      </c>
      <c r="Y177" s="134">
        <v>44028</v>
      </c>
      <c r="Z177" s="145">
        <v>44226</v>
      </c>
      <c r="AA177" s="151">
        <v>195</v>
      </c>
      <c r="AB177" s="130"/>
      <c r="AC177" s="130"/>
      <c r="AD177" s="212"/>
      <c r="AE177" s="232"/>
      <c r="AF177" s="219"/>
      <c r="AG177" s="228"/>
      <c r="AH177" s="233"/>
      <c r="AI177" s="233" t="s">
        <v>1327</v>
      </c>
      <c r="AJ177" s="233"/>
      <c r="AK177" s="233"/>
      <c r="AL177" s="234">
        <f t="shared" si="32"/>
        <v>0.23076923076923078</v>
      </c>
      <c r="AM177" s="249"/>
      <c r="AN177" s="250" t="e">
        <f>IF(SUMPRODUCT((A$14:A177=A177)*(B$14:B177=B177)*(D$14:D174=D174))&gt;1,0,1)</f>
        <v>#N/A</v>
      </c>
      <c r="AO177" s="56" t="str">
        <f t="shared" si="24"/>
        <v>Contratos de prestación de servicios</v>
      </c>
      <c r="AP177" s="56" t="str">
        <f t="shared" si="25"/>
        <v>Contratación directa</v>
      </c>
      <c r="AQ177" s="56" t="str">
        <f>IF(ISBLANK(G177),1,IFERROR(VLOOKUP(G177,Tipo!$C$12:$C$27,1,FALSE),"NO"))</f>
        <v>Prestación de servicios profesionales y de apoyo a la gestión, o para la ejecución de trabajos artísticos que sólo puedan encomendarse a determinadas personas naturales;</v>
      </c>
      <c r="AR177" s="56" t="str">
        <f t="shared" si="26"/>
        <v>Inversión</v>
      </c>
      <c r="AS177" s="56" t="str">
        <f>IF(ISBLANK(K177),1,IFERROR(VLOOKUP(K177,Eje_Pilar_Prop!C197:C298,1,FALSE),"NO"))</f>
        <v>NO</v>
      </c>
      <c r="AT177" s="56" t="str">
        <f t="shared" si="27"/>
        <v>SECOP II</v>
      </c>
      <c r="AU177" s="56">
        <f t="shared" si="28"/>
        <v>1</v>
      </c>
      <c r="AV177" s="56" t="str">
        <f t="shared" si="33"/>
        <v>Bogotá Mejor para Todos</v>
      </c>
    </row>
    <row r="178" spans="1:48" s="251" customFormat="1" ht="45" customHeight="1">
      <c r="A178" s="233">
        <v>145</v>
      </c>
      <c r="B178" s="218">
        <v>2020</v>
      </c>
      <c r="C178" s="130" t="s">
        <v>353</v>
      </c>
      <c r="D178" s="130" t="s">
        <v>1130</v>
      </c>
      <c r="E178" s="132" t="s">
        <v>138</v>
      </c>
      <c r="F178" s="131" t="s">
        <v>34</v>
      </c>
      <c r="G178" s="206" t="s">
        <v>161</v>
      </c>
      <c r="H178" s="225" t="s">
        <v>756</v>
      </c>
      <c r="I178" s="226" t="s">
        <v>135</v>
      </c>
      <c r="J178" s="227" t="s">
        <v>362</v>
      </c>
      <c r="K178" s="337">
        <v>45</v>
      </c>
      <c r="L178" s="338" t="str">
        <f>IF(ISERROR(VLOOKUP(K178,[1]Eje_Pilar_Prop!$C$2:$E$104,2,FALSE))," ",VLOOKUP(K178,[1]Eje_Pilar_Prop!$C$2:$E$104,2,FALSE))</f>
        <v>Gobernanza e influencia local, regional e internacional</v>
      </c>
      <c r="M178" s="338" t="str">
        <f>IF(ISERROR(VLOOKUP(K178,[1]Eje_Pilar_Prop!$C$2:$E$104,3,FALSE))," ",VLOOKUP(K178,[1]Eje_Pilar_Prop!$C$2:$E$104,3,FALSE))</f>
        <v>Eje Transversal 4 Gobierno Legitimo, Fortalecimiento Local y Eficiencia</v>
      </c>
      <c r="N178" s="336">
        <v>1517</v>
      </c>
      <c r="O178" s="159">
        <v>79951156</v>
      </c>
      <c r="P178" s="225" t="s">
        <v>518</v>
      </c>
      <c r="Q178" s="228">
        <v>35750000</v>
      </c>
      <c r="R178" s="235">
        <v>0</v>
      </c>
      <c r="S178" s="230"/>
      <c r="T178" s="231"/>
      <c r="U178" s="228"/>
      <c r="V178" s="209">
        <f t="shared" si="31"/>
        <v>35750000</v>
      </c>
      <c r="W178" s="210">
        <v>9350000</v>
      </c>
      <c r="X178" s="140">
        <v>44019</v>
      </c>
      <c r="Y178" s="134">
        <v>44022</v>
      </c>
      <c r="Z178" s="160">
        <v>44220</v>
      </c>
      <c r="AA178" s="151">
        <v>195</v>
      </c>
      <c r="AB178" s="130"/>
      <c r="AC178" s="130"/>
      <c r="AD178" s="212"/>
      <c r="AE178" s="232"/>
      <c r="AF178" s="219"/>
      <c r="AG178" s="228"/>
      <c r="AH178" s="233"/>
      <c r="AI178" s="233" t="s">
        <v>1327</v>
      </c>
      <c r="AJ178" s="233"/>
      <c r="AK178" s="233"/>
      <c r="AL178" s="234">
        <f t="shared" si="32"/>
        <v>0.26153846153846155</v>
      </c>
      <c r="AM178" s="249"/>
      <c r="AN178" s="250" t="e">
        <f>IF(SUMPRODUCT((A$14:A178=A178)*(B$14:B178=B178)*(D$14:D175=D175))&gt;1,0,1)</f>
        <v>#N/A</v>
      </c>
      <c r="AO178" s="56" t="str">
        <f t="shared" ref="AO178:AO234" si="34">IF(ISBLANK(E178),1,IFERROR(VLOOKUP(E178,tipo,1,FALSE),"NO"))</f>
        <v>Contratos de prestación de servicios</v>
      </c>
      <c r="AP178" s="56" t="str">
        <f t="shared" ref="AP178:AP234" si="35">IF(ISBLANK(F178),1,IFERROR(VLOOKUP(F178,modal,1,FALSE),"NO"))</f>
        <v>Contratación directa</v>
      </c>
      <c r="AQ178" s="56" t="str">
        <f>IF(ISBLANK(G178),1,IFERROR(VLOOKUP(G178,Tipo!$C$12:$C$27,1,FALSE),"NO"))</f>
        <v>Prestación de servicios profesionales y de apoyo a la gestión, o para la ejecución de trabajos artísticos que sólo puedan encomendarse a determinadas personas naturales;</v>
      </c>
      <c r="AR178" s="56" t="str">
        <f t="shared" ref="AR178:AR234" si="36">IF(ISBLANK(I178),1,IFERROR(VLOOKUP(I178,afectacion,1,FALSE),"NO"))</f>
        <v>Inversión</v>
      </c>
      <c r="AS178" s="56" t="str">
        <f>IF(ISBLANK(K178),1,IFERROR(VLOOKUP(K178,Eje_Pilar_Prop!C198:C299,1,FALSE),"NO"))</f>
        <v>NO</v>
      </c>
      <c r="AT178" s="56" t="str">
        <f t="shared" si="27"/>
        <v>SECOP II</v>
      </c>
      <c r="AU178" s="56">
        <f t="shared" si="28"/>
        <v>1</v>
      </c>
      <c r="AV178" s="56" t="str">
        <f t="shared" si="33"/>
        <v>Bogotá Mejor para Todos</v>
      </c>
    </row>
    <row r="179" spans="1:48" s="251" customFormat="1" ht="45" customHeight="1">
      <c r="A179" s="233">
        <v>146</v>
      </c>
      <c r="B179" s="218">
        <v>2020</v>
      </c>
      <c r="C179" s="130" t="s">
        <v>353</v>
      </c>
      <c r="D179" s="130" t="s">
        <v>1131</v>
      </c>
      <c r="E179" s="132" t="s">
        <v>138</v>
      </c>
      <c r="F179" s="131" t="s">
        <v>34</v>
      </c>
      <c r="G179" s="206" t="s">
        <v>161</v>
      </c>
      <c r="H179" s="225" t="s">
        <v>757</v>
      </c>
      <c r="I179" s="226" t="s">
        <v>135</v>
      </c>
      <c r="J179" s="227" t="s">
        <v>362</v>
      </c>
      <c r="K179" s="337">
        <v>45</v>
      </c>
      <c r="L179" s="338" t="str">
        <f>IF(ISERROR(VLOOKUP(K179,[1]Eje_Pilar_Prop!$C$2:$E$104,2,FALSE))," ",VLOOKUP(K179,[1]Eje_Pilar_Prop!$C$2:$E$104,2,FALSE))</f>
        <v>Gobernanza e influencia local, regional e internacional</v>
      </c>
      <c r="M179" s="338" t="str">
        <f>IF(ISERROR(VLOOKUP(K179,[1]Eje_Pilar_Prop!$C$2:$E$104,3,FALSE))," ",VLOOKUP(K179,[1]Eje_Pilar_Prop!$C$2:$E$104,3,FALSE))</f>
        <v>Eje Transversal 4 Gobierno Legitimo, Fortalecimiento Local y Eficiencia</v>
      </c>
      <c r="N179" s="336">
        <v>1517</v>
      </c>
      <c r="O179" s="137">
        <v>1013642703</v>
      </c>
      <c r="P179" s="225" t="s">
        <v>469</v>
      </c>
      <c r="Q179" s="228">
        <v>15600000</v>
      </c>
      <c r="R179" s="235">
        <v>0</v>
      </c>
      <c r="S179" s="230"/>
      <c r="T179" s="231"/>
      <c r="U179" s="228"/>
      <c r="V179" s="209">
        <f t="shared" si="31"/>
        <v>15600000</v>
      </c>
      <c r="W179" s="210">
        <v>3840000</v>
      </c>
      <c r="X179" s="140">
        <v>44021</v>
      </c>
      <c r="Y179" s="160">
        <v>44025</v>
      </c>
      <c r="Z179" s="160">
        <v>44223</v>
      </c>
      <c r="AA179" s="151">
        <v>195</v>
      </c>
      <c r="AB179" s="130"/>
      <c r="AC179" s="130"/>
      <c r="AD179" s="212"/>
      <c r="AE179" s="232"/>
      <c r="AF179" s="219"/>
      <c r="AG179" s="228"/>
      <c r="AH179" s="233"/>
      <c r="AI179" s="233" t="s">
        <v>1327</v>
      </c>
      <c r="AJ179" s="233"/>
      <c r="AK179" s="233"/>
      <c r="AL179" s="234">
        <f t="shared" si="32"/>
        <v>0.24615384615384617</v>
      </c>
      <c r="AM179" s="249"/>
      <c r="AN179" s="250" t="e">
        <f>IF(SUMPRODUCT((A$14:A179=A179)*(B$14:B179=B179)*(D$14:D176=D176))&gt;1,0,1)</f>
        <v>#N/A</v>
      </c>
      <c r="AO179" s="56" t="str">
        <f t="shared" si="34"/>
        <v>Contratos de prestación de servicios</v>
      </c>
      <c r="AP179" s="56" t="str">
        <f t="shared" si="35"/>
        <v>Contratación directa</v>
      </c>
      <c r="AQ179" s="56" t="str">
        <f>IF(ISBLANK(G179),1,IFERROR(VLOOKUP(G179,Tipo!$C$12:$C$27,1,FALSE),"NO"))</f>
        <v>Prestación de servicios profesionales y de apoyo a la gestión, o para la ejecución de trabajos artísticos que sólo puedan encomendarse a determinadas personas naturales;</v>
      </c>
      <c r="AR179" s="56" t="str">
        <f t="shared" si="36"/>
        <v>Inversión</v>
      </c>
      <c r="AS179" s="56" t="str">
        <f>IF(ISBLANK(K179),1,IFERROR(VLOOKUP(K179,Eje_Pilar_Prop!C200:C301,1,FALSE),"NO"))</f>
        <v>NO</v>
      </c>
      <c r="AT179" s="56" t="str">
        <f t="shared" si="27"/>
        <v>SECOP II</v>
      </c>
      <c r="AU179" s="56">
        <f t="shared" si="28"/>
        <v>1</v>
      </c>
      <c r="AV179" s="56" t="str">
        <f t="shared" si="33"/>
        <v>Bogotá Mejor para Todos</v>
      </c>
    </row>
    <row r="180" spans="1:48" s="251" customFormat="1" ht="45" customHeight="1">
      <c r="A180" s="233">
        <v>147</v>
      </c>
      <c r="B180" s="218">
        <v>2020</v>
      </c>
      <c r="C180" s="130" t="s">
        <v>353</v>
      </c>
      <c r="D180" s="131" t="s">
        <v>1132</v>
      </c>
      <c r="E180" s="132" t="s">
        <v>138</v>
      </c>
      <c r="F180" s="131" t="s">
        <v>34</v>
      </c>
      <c r="G180" s="206" t="s">
        <v>161</v>
      </c>
      <c r="H180" s="225" t="s">
        <v>758</v>
      </c>
      <c r="I180" s="226" t="s">
        <v>135</v>
      </c>
      <c r="J180" s="227" t="s">
        <v>362</v>
      </c>
      <c r="K180" s="337">
        <v>45</v>
      </c>
      <c r="L180" s="338" t="str">
        <f>IF(ISERROR(VLOOKUP(K180,[1]Eje_Pilar_Prop!$C$2:$E$104,2,FALSE))," ",VLOOKUP(K180,[1]Eje_Pilar_Prop!$C$2:$E$104,2,FALSE))</f>
        <v>Gobernanza e influencia local, regional e internacional</v>
      </c>
      <c r="M180" s="338" t="str">
        <f>IF(ISERROR(VLOOKUP(K180,[1]Eje_Pilar_Prop!$C$2:$E$104,3,FALSE))," ",VLOOKUP(K180,[1]Eje_Pilar_Prop!$C$2:$E$104,3,FALSE))</f>
        <v>Eje Transversal 4 Gobierno Legitimo, Fortalecimiento Local y Eficiencia</v>
      </c>
      <c r="N180" s="336">
        <v>1517</v>
      </c>
      <c r="O180" s="137">
        <v>79255317</v>
      </c>
      <c r="P180" s="225" t="s">
        <v>519</v>
      </c>
      <c r="Q180" s="228">
        <v>15600000</v>
      </c>
      <c r="R180" s="235">
        <v>0</v>
      </c>
      <c r="S180" s="230"/>
      <c r="T180" s="231"/>
      <c r="U180" s="228"/>
      <c r="V180" s="209">
        <f t="shared" si="31"/>
        <v>15600000</v>
      </c>
      <c r="W180" s="210">
        <v>3840000</v>
      </c>
      <c r="X180" s="140">
        <v>44021</v>
      </c>
      <c r="Y180" s="154">
        <v>44025</v>
      </c>
      <c r="Z180" s="154">
        <v>44223</v>
      </c>
      <c r="AA180" s="151">
        <v>195</v>
      </c>
      <c r="AB180" s="130"/>
      <c r="AC180" s="130"/>
      <c r="AD180" s="212"/>
      <c r="AE180" s="232"/>
      <c r="AF180" s="219"/>
      <c r="AG180" s="228"/>
      <c r="AH180" s="233"/>
      <c r="AI180" s="233" t="s">
        <v>1327</v>
      </c>
      <c r="AJ180" s="233"/>
      <c r="AK180" s="233"/>
      <c r="AL180" s="234">
        <f t="shared" si="32"/>
        <v>0.24615384615384617</v>
      </c>
      <c r="AM180" s="249"/>
      <c r="AN180" s="250" t="e">
        <f>IF(SUMPRODUCT((A$14:A180=A180)*(B$14:B180=B180)*(D$14:D177=D177))&gt;1,0,1)</f>
        <v>#N/A</v>
      </c>
      <c r="AO180" s="56" t="str">
        <f t="shared" si="34"/>
        <v>Contratos de prestación de servicios</v>
      </c>
      <c r="AP180" s="56" t="str">
        <f t="shared" si="35"/>
        <v>Contratación directa</v>
      </c>
      <c r="AQ180" s="56" t="str">
        <f>IF(ISBLANK(G180),1,IFERROR(VLOOKUP(G180,Tipo!$C$12:$C$27,1,FALSE),"NO"))</f>
        <v>Prestación de servicios profesionales y de apoyo a la gestión, o para la ejecución de trabajos artísticos que sólo puedan encomendarse a determinadas personas naturales;</v>
      </c>
      <c r="AR180" s="56" t="str">
        <f t="shared" si="36"/>
        <v>Inversión</v>
      </c>
      <c r="AS180" s="56" t="str">
        <f>IF(ISBLANK(K180),1,IFERROR(VLOOKUP(K180,Eje_Pilar_Prop!C201:C302,1,FALSE),"NO"))</f>
        <v>NO</v>
      </c>
      <c r="AT180" s="56" t="str">
        <f t="shared" si="27"/>
        <v>SECOP II</v>
      </c>
      <c r="AU180" s="56">
        <f t="shared" si="28"/>
        <v>1</v>
      </c>
      <c r="AV180" s="56" t="str">
        <f t="shared" si="33"/>
        <v>Bogotá Mejor para Todos</v>
      </c>
    </row>
    <row r="181" spans="1:48" s="251" customFormat="1" ht="45" customHeight="1">
      <c r="A181" s="233">
        <v>148</v>
      </c>
      <c r="B181" s="218">
        <v>2020</v>
      </c>
      <c r="C181" s="130" t="s">
        <v>353</v>
      </c>
      <c r="D181" s="130" t="s">
        <v>1133</v>
      </c>
      <c r="E181" s="132" t="s">
        <v>138</v>
      </c>
      <c r="F181" s="131" t="s">
        <v>34</v>
      </c>
      <c r="G181" s="206" t="s">
        <v>161</v>
      </c>
      <c r="H181" s="225" t="s">
        <v>759</v>
      </c>
      <c r="I181" s="226" t="s">
        <v>135</v>
      </c>
      <c r="J181" s="227" t="s">
        <v>362</v>
      </c>
      <c r="K181" s="337">
        <v>45</v>
      </c>
      <c r="L181" s="338" t="str">
        <f>IF(ISERROR(VLOOKUP(K181,[1]Eje_Pilar_Prop!$C$2:$E$104,2,FALSE))," ",VLOOKUP(K181,[1]Eje_Pilar_Prop!$C$2:$E$104,2,FALSE))</f>
        <v>Gobernanza e influencia local, regional e internacional</v>
      </c>
      <c r="M181" s="338" t="str">
        <f>IF(ISERROR(VLOOKUP(K181,[1]Eje_Pilar_Prop!$C$2:$E$104,3,FALSE))," ",VLOOKUP(K181,[1]Eje_Pilar_Prop!$C$2:$E$104,3,FALSE))</f>
        <v>Eje Transversal 4 Gobierno Legitimo, Fortalecimiento Local y Eficiencia</v>
      </c>
      <c r="N181" s="336">
        <v>1517</v>
      </c>
      <c r="O181" s="161">
        <v>91448800</v>
      </c>
      <c r="P181" s="225" t="s">
        <v>520</v>
      </c>
      <c r="Q181" s="228">
        <v>15600000</v>
      </c>
      <c r="R181" s="235">
        <v>0</v>
      </c>
      <c r="S181" s="230"/>
      <c r="T181" s="231"/>
      <c r="U181" s="228"/>
      <c r="V181" s="209">
        <f t="shared" si="31"/>
        <v>15600000</v>
      </c>
      <c r="W181" s="210">
        <v>3200000</v>
      </c>
      <c r="X181" s="140">
        <v>44026</v>
      </c>
      <c r="Y181" s="134">
        <v>44033</v>
      </c>
      <c r="Z181" s="145">
        <v>44231</v>
      </c>
      <c r="AA181" s="151">
        <v>195</v>
      </c>
      <c r="AB181" s="130"/>
      <c r="AC181" s="130"/>
      <c r="AD181" s="212"/>
      <c r="AE181" s="232"/>
      <c r="AF181" s="219"/>
      <c r="AG181" s="228"/>
      <c r="AH181" s="233"/>
      <c r="AI181" s="233" t="s">
        <v>1327</v>
      </c>
      <c r="AJ181" s="233"/>
      <c r="AK181" s="233"/>
      <c r="AL181" s="234">
        <f t="shared" si="32"/>
        <v>0.20512820512820512</v>
      </c>
      <c r="AM181" s="249"/>
      <c r="AN181" s="250" t="e">
        <f>IF(SUMPRODUCT((A$14:A181=A181)*(B$14:B181=B181)*(D$14:D178=D178))&gt;1,0,1)</f>
        <v>#N/A</v>
      </c>
      <c r="AO181" s="56" t="str">
        <f t="shared" si="34"/>
        <v>Contratos de prestación de servicios</v>
      </c>
      <c r="AP181" s="56" t="str">
        <f t="shared" si="35"/>
        <v>Contratación directa</v>
      </c>
      <c r="AQ181" s="56" t="str">
        <f>IF(ISBLANK(G181),1,IFERROR(VLOOKUP(G181,Tipo!$C$12:$C$27,1,FALSE),"NO"))</f>
        <v>Prestación de servicios profesionales y de apoyo a la gestión, o para la ejecución de trabajos artísticos que sólo puedan encomendarse a determinadas personas naturales;</v>
      </c>
      <c r="AR181" s="56" t="str">
        <f t="shared" si="36"/>
        <v>Inversión</v>
      </c>
      <c r="AS181" s="56" t="str">
        <f>IF(ISBLANK(K181),1,IFERROR(VLOOKUP(K181,Eje_Pilar_Prop!C202:C303,1,FALSE),"NO"))</f>
        <v>NO</v>
      </c>
      <c r="AT181" s="56" t="str">
        <f t="shared" si="27"/>
        <v>SECOP II</v>
      </c>
      <c r="AU181" s="56">
        <f t="shared" ref="AU181:AU237" si="37">IF(OR(YEAR(X181)=2020,ISBLANK(X181)),1,"NO")</f>
        <v>1</v>
      </c>
      <c r="AV181" s="56" t="str">
        <f t="shared" si="33"/>
        <v>Bogotá Mejor para Todos</v>
      </c>
    </row>
    <row r="182" spans="1:48" s="251" customFormat="1" ht="45" customHeight="1">
      <c r="A182" s="233">
        <v>149</v>
      </c>
      <c r="B182" s="218">
        <v>2020</v>
      </c>
      <c r="C182" s="130" t="s">
        <v>353</v>
      </c>
      <c r="D182" s="131" t="s">
        <v>1134</v>
      </c>
      <c r="E182" s="132" t="s">
        <v>138</v>
      </c>
      <c r="F182" s="131" t="s">
        <v>34</v>
      </c>
      <c r="G182" s="206" t="s">
        <v>161</v>
      </c>
      <c r="H182" s="225" t="s">
        <v>759</v>
      </c>
      <c r="I182" s="226" t="s">
        <v>135</v>
      </c>
      <c r="J182" s="227" t="s">
        <v>362</v>
      </c>
      <c r="K182" s="337">
        <v>45</v>
      </c>
      <c r="L182" s="338" t="str">
        <f>IF(ISERROR(VLOOKUP(K182,[1]Eje_Pilar_Prop!$C$2:$E$104,2,FALSE))," ",VLOOKUP(K182,[1]Eje_Pilar_Prop!$C$2:$E$104,2,FALSE))</f>
        <v>Gobernanza e influencia local, regional e internacional</v>
      </c>
      <c r="M182" s="338" t="str">
        <f>IF(ISERROR(VLOOKUP(K182,[1]Eje_Pilar_Prop!$C$2:$E$104,3,FALSE))," ",VLOOKUP(K182,[1]Eje_Pilar_Prop!$C$2:$E$104,3,FALSE))</f>
        <v>Eje Transversal 4 Gobierno Legitimo, Fortalecimiento Local y Eficiencia</v>
      </c>
      <c r="N182" s="336">
        <v>1517</v>
      </c>
      <c r="O182" s="139">
        <v>79541407</v>
      </c>
      <c r="P182" s="225" t="s">
        <v>521</v>
      </c>
      <c r="Q182" s="228">
        <v>15600000</v>
      </c>
      <c r="R182" s="235">
        <v>0</v>
      </c>
      <c r="S182" s="230"/>
      <c r="T182" s="231"/>
      <c r="U182" s="228"/>
      <c r="V182" s="209">
        <f t="shared" si="31"/>
        <v>15600000</v>
      </c>
      <c r="W182" s="210">
        <v>3840000</v>
      </c>
      <c r="X182" s="140">
        <v>44020</v>
      </c>
      <c r="Y182" s="154">
        <v>44025</v>
      </c>
      <c r="Z182" s="154">
        <v>44223</v>
      </c>
      <c r="AA182" s="151">
        <v>195</v>
      </c>
      <c r="AB182" s="130"/>
      <c r="AC182" s="130"/>
      <c r="AD182" s="212"/>
      <c r="AE182" s="232"/>
      <c r="AF182" s="219"/>
      <c r="AG182" s="228"/>
      <c r="AH182" s="233"/>
      <c r="AI182" s="233" t="s">
        <v>1327</v>
      </c>
      <c r="AJ182" s="233"/>
      <c r="AK182" s="233"/>
      <c r="AL182" s="234">
        <f t="shared" si="32"/>
        <v>0.24615384615384617</v>
      </c>
      <c r="AM182" s="249"/>
      <c r="AN182" s="250" t="e">
        <f>IF(SUMPRODUCT((A$14:A182=A182)*(B$14:B182=B182)*(D$14:D179=D179))&gt;1,0,1)</f>
        <v>#N/A</v>
      </c>
      <c r="AO182" s="56" t="str">
        <f t="shared" si="34"/>
        <v>Contratos de prestación de servicios</v>
      </c>
      <c r="AP182" s="56" t="str">
        <f t="shared" si="35"/>
        <v>Contratación directa</v>
      </c>
      <c r="AQ182" s="56" t="str">
        <f>IF(ISBLANK(G182),1,IFERROR(VLOOKUP(G182,Tipo!$C$12:$C$27,1,FALSE),"NO"))</f>
        <v>Prestación de servicios profesionales y de apoyo a la gestión, o para la ejecución de trabajos artísticos que sólo puedan encomendarse a determinadas personas naturales;</v>
      </c>
      <c r="AR182" s="56" t="str">
        <f t="shared" si="36"/>
        <v>Inversión</v>
      </c>
      <c r="AS182" s="56" t="str">
        <f>IF(ISBLANK(K182),1,IFERROR(VLOOKUP(K182,Eje_Pilar_Prop!C203:C304,1,FALSE),"NO"))</f>
        <v>NO</v>
      </c>
      <c r="AT182" s="56" t="str">
        <f t="shared" ref="AT182:AT245" si="38">IF(ISBLANK(C179),1,IFERROR(VLOOKUP(C179,SECOP,1,FALSE),"NO"))</f>
        <v>SECOP II</v>
      </c>
      <c r="AU182" s="56">
        <f t="shared" si="37"/>
        <v>1</v>
      </c>
      <c r="AV182" s="56" t="str">
        <f t="shared" si="33"/>
        <v>Bogotá Mejor para Todos</v>
      </c>
    </row>
    <row r="183" spans="1:48" s="251" customFormat="1" ht="45" customHeight="1">
      <c r="A183" s="233">
        <v>150</v>
      </c>
      <c r="B183" s="218">
        <v>2020</v>
      </c>
      <c r="C183" s="130" t="s">
        <v>353</v>
      </c>
      <c r="D183" s="130" t="s">
        <v>1135</v>
      </c>
      <c r="E183" s="132" t="s">
        <v>138</v>
      </c>
      <c r="F183" s="131" t="s">
        <v>34</v>
      </c>
      <c r="G183" s="206" t="s">
        <v>161</v>
      </c>
      <c r="H183" s="225" t="s">
        <v>761</v>
      </c>
      <c r="I183" s="226" t="s">
        <v>135</v>
      </c>
      <c r="J183" s="227" t="s">
        <v>362</v>
      </c>
      <c r="K183" s="337">
        <v>45</v>
      </c>
      <c r="L183" s="338" t="str">
        <f>IF(ISERROR(VLOOKUP(K183,[1]Eje_Pilar_Prop!$C$2:$E$104,2,FALSE))," ",VLOOKUP(K183,[1]Eje_Pilar_Prop!$C$2:$E$104,2,FALSE))</f>
        <v>Gobernanza e influencia local, regional e internacional</v>
      </c>
      <c r="M183" s="338" t="str">
        <f>IF(ISERROR(VLOOKUP(K183,[1]Eje_Pilar_Prop!$C$2:$E$104,3,FALSE))," ",VLOOKUP(K183,[1]Eje_Pilar_Prop!$C$2:$E$104,3,FALSE))</f>
        <v>Eje Transversal 4 Gobierno Legitimo, Fortalecimiento Local y Eficiencia</v>
      </c>
      <c r="N183" s="336">
        <v>1517</v>
      </c>
      <c r="O183" s="137">
        <v>80772125</v>
      </c>
      <c r="P183" s="225" t="s">
        <v>522</v>
      </c>
      <c r="Q183" s="228">
        <v>36850000</v>
      </c>
      <c r="R183" s="235">
        <v>0</v>
      </c>
      <c r="S183" s="230"/>
      <c r="T183" s="231">
        <v>1</v>
      </c>
      <c r="U183" s="228">
        <v>6700000</v>
      </c>
      <c r="V183" s="209">
        <f t="shared" si="31"/>
        <v>43550000</v>
      </c>
      <c r="W183" s="210">
        <v>11613333</v>
      </c>
      <c r="X183" s="140">
        <v>44020</v>
      </c>
      <c r="Y183" s="154">
        <v>44021</v>
      </c>
      <c r="Z183" s="163">
        <v>44219</v>
      </c>
      <c r="AA183" s="130">
        <v>165</v>
      </c>
      <c r="AB183" s="130">
        <v>30</v>
      </c>
      <c r="AC183" s="130">
        <v>1</v>
      </c>
      <c r="AD183" s="212"/>
      <c r="AE183" s="232"/>
      <c r="AF183" s="219"/>
      <c r="AG183" s="228"/>
      <c r="AH183" s="233"/>
      <c r="AI183" s="233" t="s">
        <v>1327</v>
      </c>
      <c r="AJ183" s="233"/>
      <c r="AK183" s="233"/>
      <c r="AL183" s="234">
        <f t="shared" si="32"/>
        <v>0.26666665901262915</v>
      </c>
      <c r="AM183" s="249"/>
      <c r="AN183" s="250" t="e">
        <f>IF(SUMPRODUCT((A$14:A183=A183)*(B$14:B183=B183)*(D$14:D180=D180))&gt;1,0,1)</f>
        <v>#N/A</v>
      </c>
      <c r="AO183" s="56" t="str">
        <f t="shared" si="34"/>
        <v>Contratos de prestación de servicios</v>
      </c>
      <c r="AP183" s="56" t="str">
        <f t="shared" si="35"/>
        <v>Contratación directa</v>
      </c>
      <c r="AQ183" s="56" t="str">
        <f>IF(ISBLANK(G183),1,IFERROR(VLOOKUP(G183,Tipo!$C$12:$C$27,1,FALSE),"NO"))</f>
        <v>Prestación de servicios profesionales y de apoyo a la gestión, o para la ejecución de trabajos artísticos que sólo puedan encomendarse a determinadas personas naturales;</v>
      </c>
      <c r="AR183" s="56" t="str">
        <f t="shared" si="36"/>
        <v>Inversión</v>
      </c>
      <c r="AS183" s="56" t="str">
        <f>IF(ISBLANK(K183),1,IFERROR(VLOOKUP(K183,Eje_Pilar_Prop!C204:C305,1,FALSE),"NO"))</f>
        <v>NO</v>
      </c>
      <c r="AT183" s="56" t="str">
        <f t="shared" si="38"/>
        <v>SECOP II</v>
      </c>
      <c r="AU183" s="56">
        <f t="shared" si="37"/>
        <v>1</v>
      </c>
      <c r="AV183" s="56" t="str">
        <f t="shared" si="33"/>
        <v>Bogotá Mejor para Todos</v>
      </c>
    </row>
    <row r="184" spans="1:48" s="251" customFormat="1" ht="45" customHeight="1">
      <c r="A184" s="233">
        <v>151</v>
      </c>
      <c r="B184" s="218">
        <v>2020</v>
      </c>
      <c r="C184" s="130" t="s">
        <v>353</v>
      </c>
      <c r="D184" s="130" t="s">
        <v>1136</v>
      </c>
      <c r="E184" s="132" t="s">
        <v>138</v>
      </c>
      <c r="F184" s="131" t="s">
        <v>34</v>
      </c>
      <c r="G184" s="206" t="s">
        <v>161</v>
      </c>
      <c r="H184" s="225" t="s">
        <v>757</v>
      </c>
      <c r="I184" s="226" t="s">
        <v>135</v>
      </c>
      <c r="J184" s="227" t="s">
        <v>362</v>
      </c>
      <c r="K184" s="337">
        <v>45</v>
      </c>
      <c r="L184" s="338" t="str">
        <f>IF(ISERROR(VLOOKUP(K184,[1]Eje_Pilar_Prop!$C$2:$E$104,2,FALSE))," ",VLOOKUP(K184,[1]Eje_Pilar_Prop!$C$2:$E$104,2,FALSE))</f>
        <v>Gobernanza e influencia local, regional e internacional</v>
      </c>
      <c r="M184" s="338" t="str">
        <f>IF(ISERROR(VLOOKUP(K184,[1]Eje_Pilar_Prop!$C$2:$E$104,3,FALSE))," ",VLOOKUP(K184,[1]Eje_Pilar_Prop!$C$2:$E$104,3,FALSE))</f>
        <v>Eje Transversal 4 Gobierno Legitimo, Fortalecimiento Local y Eficiencia</v>
      </c>
      <c r="N184" s="336">
        <v>1517</v>
      </c>
      <c r="O184" s="137">
        <v>79881772</v>
      </c>
      <c r="P184" s="225" t="s">
        <v>523</v>
      </c>
      <c r="Q184" s="228">
        <v>15600000</v>
      </c>
      <c r="R184" s="235">
        <v>0</v>
      </c>
      <c r="S184" s="230"/>
      <c r="T184" s="231"/>
      <c r="U184" s="228"/>
      <c r="V184" s="209">
        <f t="shared" si="31"/>
        <v>15600000</v>
      </c>
      <c r="W184" s="210">
        <v>3760000</v>
      </c>
      <c r="X184" s="140">
        <v>44023</v>
      </c>
      <c r="Y184" s="134">
        <v>44026</v>
      </c>
      <c r="Z184" s="145">
        <v>44225</v>
      </c>
      <c r="AA184" s="151">
        <v>195</v>
      </c>
      <c r="AB184" s="130"/>
      <c r="AC184" s="130"/>
      <c r="AD184" s="212"/>
      <c r="AE184" s="232"/>
      <c r="AF184" s="219"/>
      <c r="AG184" s="228"/>
      <c r="AH184" s="233"/>
      <c r="AI184" s="233" t="s">
        <v>1327</v>
      </c>
      <c r="AJ184" s="233"/>
      <c r="AK184" s="233"/>
      <c r="AL184" s="234">
        <f t="shared" si="32"/>
        <v>0.24102564102564103</v>
      </c>
      <c r="AM184" s="249"/>
      <c r="AN184" s="250" t="e">
        <f>IF(SUMPRODUCT((A$14:A184=A184)*(B$14:B184=B184)*(D$14:D181=D181))&gt;1,0,1)</f>
        <v>#N/A</v>
      </c>
      <c r="AO184" s="56" t="str">
        <f t="shared" si="34"/>
        <v>Contratos de prestación de servicios</v>
      </c>
      <c r="AP184" s="56" t="str">
        <f t="shared" si="35"/>
        <v>Contratación directa</v>
      </c>
      <c r="AQ184" s="56" t="str">
        <f>IF(ISBLANK(G184),1,IFERROR(VLOOKUP(G184,Tipo!$C$12:$C$27,1,FALSE),"NO"))</f>
        <v>Prestación de servicios profesionales y de apoyo a la gestión, o para la ejecución de trabajos artísticos que sólo puedan encomendarse a determinadas personas naturales;</v>
      </c>
      <c r="AR184" s="56" t="str">
        <f t="shared" si="36"/>
        <v>Inversión</v>
      </c>
      <c r="AS184" s="56" t="str">
        <f>IF(ISBLANK(K184),1,IFERROR(VLOOKUP(K184,Eje_Pilar_Prop!C205:C306,1,FALSE),"NO"))</f>
        <v>NO</v>
      </c>
      <c r="AT184" s="56" t="str">
        <f t="shared" si="38"/>
        <v>SECOP II</v>
      </c>
      <c r="AU184" s="56">
        <f t="shared" si="37"/>
        <v>1</v>
      </c>
      <c r="AV184" s="56" t="str">
        <f t="shared" si="33"/>
        <v>Bogotá Mejor para Todos</v>
      </c>
    </row>
    <row r="185" spans="1:48" s="251" customFormat="1" ht="45" customHeight="1">
      <c r="A185" s="233">
        <v>152</v>
      </c>
      <c r="B185" s="218">
        <v>2020</v>
      </c>
      <c r="C185" s="130" t="s">
        <v>353</v>
      </c>
      <c r="D185" s="130" t="s">
        <v>1137</v>
      </c>
      <c r="E185" s="132" t="s">
        <v>138</v>
      </c>
      <c r="F185" s="131" t="s">
        <v>34</v>
      </c>
      <c r="G185" s="206" t="s">
        <v>161</v>
      </c>
      <c r="H185" s="225" t="s">
        <v>762</v>
      </c>
      <c r="I185" s="226" t="s">
        <v>135</v>
      </c>
      <c r="J185" s="227" t="s">
        <v>362</v>
      </c>
      <c r="K185" s="337">
        <v>3</v>
      </c>
      <c r="L185" s="338" t="str">
        <f>IF(ISERROR(VLOOKUP(K185,[1]Eje_Pilar_Prop!$C$2:$E$104,2,FALSE))," ",VLOOKUP(K185,[1]Eje_Pilar_Prop!$C$2:$E$104,2,FALSE))</f>
        <v>Igualdad y autonomía para una Bogotá incluyente</v>
      </c>
      <c r="M185" s="338" t="str">
        <f>IF(ISERROR(VLOOKUP(K185,[1]Eje_Pilar_Prop!$C$2:$E$104,3,FALSE))," ",VLOOKUP(K185,[1]Eje_Pilar_Prop!$C$2:$E$104,3,FALSE))</f>
        <v>Pilar 1 Igualdad de Calidad de Vida</v>
      </c>
      <c r="N185" s="336">
        <v>1444</v>
      </c>
      <c r="O185" s="162">
        <v>52233907</v>
      </c>
      <c r="P185" s="225" t="s">
        <v>524</v>
      </c>
      <c r="Q185" s="228">
        <v>22750000</v>
      </c>
      <c r="R185" s="235">
        <v>0</v>
      </c>
      <c r="S185" s="230"/>
      <c r="T185" s="231">
        <v>1</v>
      </c>
      <c r="U185" s="228">
        <v>3500000</v>
      </c>
      <c r="V185" s="209">
        <f t="shared" si="31"/>
        <v>26250000</v>
      </c>
      <c r="W185" s="210">
        <v>816667</v>
      </c>
      <c r="X185" s="140">
        <v>44029</v>
      </c>
      <c r="Y185" s="154">
        <v>44036</v>
      </c>
      <c r="Z185" s="145">
        <v>44262</v>
      </c>
      <c r="AA185" s="151">
        <v>195</v>
      </c>
      <c r="AB185" s="130">
        <v>30</v>
      </c>
      <c r="AC185" s="130">
        <v>1</v>
      </c>
      <c r="AD185" s="212"/>
      <c r="AE185" s="232"/>
      <c r="AF185" s="219"/>
      <c r="AG185" s="228"/>
      <c r="AH185" s="233"/>
      <c r="AI185" s="233" t="s">
        <v>1327</v>
      </c>
      <c r="AJ185" s="233"/>
      <c r="AK185" s="233"/>
      <c r="AL185" s="234">
        <f t="shared" si="32"/>
        <v>3.111112380952381E-2</v>
      </c>
      <c r="AM185" s="249"/>
      <c r="AN185" s="250" t="e">
        <f>IF(SUMPRODUCT((A$14:A185=A185)*(B$14:B185=B185)*(D$14:D182=D182))&gt;1,0,1)</f>
        <v>#N/A</v>
      </c>
      <c r="AO185" s="56" t="str">
        <f t="shared" si="34"/>
        <v>Contratos de prestación de servicios</v>
      </c>
      <c r="AP185" s="56" t="str">
        <f t="shared" si="35"/>
        <v>Contratación directa</v>
      </c>
      <c r="AQ185" s="56" t="str">
        <f>IF(ISBLANK(G185),1,IFERROR(VLOOKUP(G185,Tipo!$C$12:$C$27,1,FALSE),"NO"))</f>
        <v>Prestación de servicios profesionales y de apoyo a la gestión, o para la ejecución de trabajos artísticos que sólo puedan encomendarse a determinadas personas naturales;</v>
      </c>
      <c r="AR185" s="56" t="str">
        <f t="shared" si="36"/>
        <v>Inversión</v>
      </c>
      <c r="AS185" s="56" t="str">
        <f>IF(ISBLANK(K185),1,IFERROR(VLOOKUP(K185,Eje_Pilar_Prop!C207:C308,1,FALSE),"NO"))</f>
        <v>NO</v>
      </c>
      <c r="AT185" s="56" t="str">
        <f t="shared" si="38"/>
        <v>SECOP II</v>
      </c>
      <c r="AU185" s="56">
        <f t="shared" si="37"/>
        <v>1</v>
      </c>
      <c r="AV185" s="56" t="str">
        <f t="shared" si="33"/>
        <v>Bogotá Mejor para Todos</v>
      </c>
    </row>
    <row r="186" spans="1:48" s="251" customFormat="1" ht="45" customHeight="1">
      <c r="A186" s="233">
        <v>153</v>
      </c>
      <c r="B186" s="218">
        <v>2020</v>
      </c>
      <c r="C186" s="130" t="s">
        <v>353</v>
      </c>
      <c r="D186" s="130" t="s">
        <v>1138</v>
      </c>
      <c r="E186" s="132" t="s">
        <v>138</v>
      </c>
      <c r="F186" s="131" t="s">
        <v>34</v>
      </c>
      <c r="G186" s="206" t="s">
        <v>161</v>
      </c>
      <c r="H186" s="225" t="s">
        <v>764</v>
      </c>
      <c r="I186" s="226" t="s">
        <v>135</v>
      </c>
      <c r="J186" s="227" t="s">
        <v>362</v>
      </c>
      <c r="K186" s="337">
        <v>45</v>
      </c>
      <c r="L186" s="338" t="str">
        <f>IF(ISERROR(VLOOKUP(K186,[1]Eje_Pilar_Prop!$C$2:$E$104,2,FALSE))," ",VLOOKUP(K186,[1]Eje_Pilar_Prop!$C$2:$E$104,2,FALSE))</f>
        <v>Gobernanza e influencia local, regional e internacional</v>
      </c>
      <c r="M186" s="338" t="str">
        <f>IF(ISERROR(VLOOKUP(K186,[1]Eje_Pilar_Prop!$C$2:$E$104,3,FALSE))," ",VLOOKUP(K186,[1]Eje_Pilar_Prop!$C$2:$E$104,3,FALSE))</f>
        <v>Eje Transversal 4 Gobierno Legitimo, Fortalecimiento Local y Eficiencia</v>
      </c>
      <c r="N186" s="336">
        <v>1517</v>
      </c>
      <c r="O186" s="137">
        <v>53032345</v>
      </c>
      <c r="P186" s="225" t="s">
        <v>525</v>
      </c>
      <c r="Q186" s="228">
        <v>32500000</v>
      </c>
      <c r="R186" s="235">
        <v>0</v>
      </c>
      <c r="S186" s="230"/>
      <c r="T186" s="231"/>
      <c r="U186" s="228"/>
      <c r="V186" s="209">
        <f t="shared" si="31"/>
        <v>32500000</v>
      </c>
      <c r="W186" s="210">
        <v>7833333</v>
      </c>
      <c r="X186" s="140">
        <v>44022</v>
      </c>
      <c r="Y186" s="134">
        <v>44026</v>
      </c>
      <c r="Z186" s="145">
        <v>44224</v>
      </c>
      <c r="AA186" s="151">
        <v>195</v>
      </c>
      <c r="AB186" s="130"/>
      <c r="AC186" s="130"/>
      <c r="AD186" s="212"/>
      <c r="AE186" s="232"/>
      <c r="AF186" s="219"/>
      <c r="AG186" s="228"/>
      <c r="AH186" s="233"/>
      <c r="AI186" s="233" t="s">
        <v>1327</v>
      </c>
      <c r="AJ186" s="233"/>
      <c r="AK186" s="233"/>
      <c r="AL186" s="234">
        <f t="shared" si="32"/>
        <v>0.24102563076923078</v>
      </c>
      <c r="AM186" s="249"/>
      <c r="AN186" s="250" t="e">
        <f>IF(SUMPRODUCT((A$14:A186=A186)*(B$14:B186=B186)*(D$14:D183=D183))&gt;1,0,1)</f>
        <v>#N/A</v>
      </c>
      <c r="AO186" s="56" t="str">
        <f t="shared" si="34"/>
        <v>Contratos de prestación de servicios</v>
      </c>
      <c r="AP186" s="56" t="str">
        <f t="shared" si="35"/>
        <v>Contratación directa</v>
      </c>
      <c r="AQ186" s="56" t="str">
        <f>IF(ISBLANK(G186),1,IFERROR(VLOOKUP(G186,Tipo!$C$12:$C$27,1,FALSE),"NO"))</f>
        <v>Prestación de servicios profesionales y de apoyo a la gestión, o para la ejecución de trabajos artísticos que sólo puedan encomendarse a determinadas personas naturales;</v>
      </c>
      <c r="AR186" s="56" t="str">
        <f t="shared" si="36"/>
        <v>Inversión</v>
      </c>
      <c r="AS186" s="56" t="str">
        <f>IF(ISBLANK(K186),1,IFERROR(VLOOKUP(K186,Eje_Pilar_Prop!C208:C309,1,FALSE),"NO"))</f>
        <v>NO</v>
      </c>
      <c r="AT186" s="56" t="str">
        <f t="shared" si="38"/>
        <v>SECOP II</v>
      </c>
      <c r="AU186" s="56">
        <f t="shared" si="37"/>
        <v>1</v>
      </c>
      <c r="AV186" s="56" t="str">
        <f t="shared" si="33"/>
        <v>Bogotá Mejor para Todos</v>
      </c>
    </row>
    <row r="187" spans="1:48" s="251" customFormat="1" ht="45" customHeight="1">
      <c r="A187" s="233">
        <v>154</v>
      </c>
      <c r="B187" s="218">
        <v>2020</v>
      </c>
      <c r="C187" s="130" t="s">
        <v>353</v>
      </c>
      <c r="D187" s="130" t="s">
        <v>1139</v>
      </c>
      <c r="E187" s="132" t="s">
        <v>138</v>
      </c>
      <c r="F187" s="131" t="s">
        <v>34</v>
      </c>
      <c r="G187" s="206" t="s">
        <v>161</v>
      </c>
      <c r="H187" s="225" t="s">
        <v>758</v>
      </c>
      <c r="I187" s="226" t="s">
        <v>135</v>
      </c>
      <c r="J187" s="227" t="s">
        <v>362</v>
      </c>
      <c r="K187" s="337">
        <v>45</v>
      </c>
      <c r="L187" s="338" t="str">
        <f>IF(ISERROR(VLOOKUP(K187,[1]Eje_Pilar_Prop!$C$2:$E$104,2,FALSE))," ",VLOOKUP(K187,[1]Eje_Pilar_Prop!$C$2:$E$104,2,FALSE))</f>
        <v>Gobernanza e influencia local, regional e internacional</v>
      </c>
      <c r="M187" s="338" t="str">
        <f>IF(ISERROR(VLOOKUP(K187,[1]Eje_Pilar_Prop!$C$2:$E$104,3,FALSE))," ",VLOOKUP(K187,[1]Eje_Pilar_Prop!$C$2:$E$104,3,FALSE))</f>
        <v>Eje Transversal 4 Gobierno Legitimo, Fortalecimiento Local y Eficiencia</v>
      </c>
      <c r="N187" s="336">
        <v>1517</v>
      </c>
      <c r="O187" s="137">
        <v>52045401</v>
      </c>
      <c r="P187" s="225" t="s">
        <v>526</v>
      </c>
      <c r="Q187" s="228">
        <v>15600000</v>
      </c>
      <c r="R187" s="235">
        <v>0</v>
      </c>
      <c r="S187" s="230"/>
      <c r="T187" s="231"/>
      <c r="U187" s="228"/>
      <c r="V187" s="209">
        <f t="shared" si="31"/>
        <v>15600000</v>
      </c>
      <c r="W187" s="210">
        <v>3520000</v>
      </c>
      <c r="X187" s="140">
        <v>44022</v>
      </c>
      <c r="Y187" s="134">
        <v>44029</v>
      </c>
      <c r="Z187" s="145">
        <v>44227</v>
      </c>
      <c r="AA187" s="151">
        <v>195</v>
      </c>
      <c r="AB187" s="130"/>
      <c r="AC187" s="130"/>
      <c r="AD187" s="212"/>
      <c r="AE187" s="232"/>
      <c r="AF187" s="219"/>
      <c r="AG187" s="228"/>
      <c r="AH187" s="233"/>
      <c r="AI187" s="233" t="s">
        <v>1327</v>
      </c>
      <c r="AJ187" s="233"/>
      <c r="AK187" s="233"/>
      <c r="AL187" s="234">
        <f t="shared" si="32"/>
        <v>0.22564102564102564</v>
      </c>
      <c r="AM187" s="249"/>
      <c r="AN187" s="250" t="e">
        <f>IF(SUMPRODUCT((A$14:A187=A187)*(B$14:B187=B187)*(D$14:D184=D184))&gt;1,0,1)</f>
        <v>#N/A</v>
      </c>
      <c r="AO187" s="56" t="str">
        <f t="shared" si="34"/>
        <v>Contratos de prestación de servicios</v>
      </c>
      <c r="AP187" s="56" t="str">
        <f t="shared" si="35"/>
        <v>Contratación directa</v>
      </c>
      <c r="AQ187" s="56" t="str">
        <f>IF(ISBLANK(G187),1,IFERROR(VLOOKUP(G187,Tipo!$C$12:$C$27,1,FALSE),"NO"))</f>
        <v>Prestación de servicios profesionales y de apoyo a la gestión, o para la ejecución de trabajos artísticos que sólo puedan encomendarse a determinadas personas naturales;</v>
      </c>
      <c r="AR187" s="56" t="str">
        <f t="shared" si="36"/>
        <v>Inversión</v>
      </c>
      <c r="AS187" s="56" t="str">
        <f>IF(ISBLANK(K187),1,IFERROR(VLOOKUP(K187,Eje_Pilar_Prop!C209:C310,1,FALSE),"NO"))</f>
        <v>NO</v>
      </c>
      <c r="AT187" s="56" t="str">
        <f t="shared" si="38"/>
        <v>SECOP II</v>
      </c>
      <c r="AU187" s="56">
        <f t="shared" si="37"/>
        <v>1</v>
      </c>
      <c r="AV187" s="56" t="str">
        <f t="shared" si="33"/>
        <v>Bogotá Mejor para Todos</v>
      </c>
    </row>
    <row r="188" spans="1:48" s="251" customFormat="1" ht="45" customHeight="1">
      <c r="A188" s="233">
        <v>155</v>
      </c>
      <c r="B188" s="218">
        <v>2020</v>
      </c>
      <c r="C188" s="130" t="s">
        <v>353</v>
      </c>
      <c r="D188" s="130" t="s">
        <v>1140</v>
      </c>
      <c r="E188" s="319" t="s">
        <v>138</v>
      </c>
      <c r="F188" s="130" t="s">
        <v>34</v>
      </c>
      <c r="G188" s="206" t="s">
        <v>161</v>
      </c>
      <c r="H188" s="225" t="s">
        <v>766</v>
      </c>
      <c r="I188" s="320" t="s">
        <v>135</v>
      </c>
      <c r="J188" s="321" t="s">
        <v>362</v>
      </c>
      <c r="K188" s="337">
        <v>45</v>
      </c>
      <c r="L188" s="338" t="str">
        <f>IF(ISERROR(VLOOKUP(K188,[1]Eje_Pilar_Prop!$C$2:$E$104,2,FALSE))," ",VLOOKUP(K188,[1]Eje_Pilar_Prop!$C$2:$E$104,2,FALSE))</f>
        <v>Gobernanza e influencia local, regional e internacional</v>
      </c>
      <c r="M188" s="338" t="str">
        <f>IF(ISERROR(VLOOKUP(K188,[1]Eje_Pilar_Prop!$C$2:$E$104,3,FALSE))," ",VLOOKUP(K188,[1]Eje_Pilar_Prop!$C$2:$E$104,3,FALSE))</f>
        <v>Eje Transversal 4 Gobierno Legitimo, Fortalecimiento Local y Eficiencia</v>
      </c>
      <c r="N188" s="336">
        <v>1517</v>
      </c>
      <c r="O188" s="137">
        <v>1014205607</v>
      </c>
      <c r="P188" s="225" t="s">
        <v>527</v>
      </c>
      <c r="Q188" s="228">
        <v>22750000</v>
      </c>
      <c r="R188" s="322">
        <v>0</v>
      </c>
      <c r="S188" s="323"/>
      <c r="T188" s="324"/>
      <c r="U188" s="228"/>
      <c r="V188" s="325">
        <f t="shared" si="31"/>
        <v>22750000</v>
      </c>
      <c r="W188" s="326">
        <v>5483333</v>
      </c>
      <c r="X188" s="140">
        <v>44021</v>
      </c>
      <c r="Y188" s="134">
        <v>44026</v>
      </c>
      <c r="Z188" s="134">
        <v>44224</v>
      </c>
      <c r="AA188" s="151">
        <v>195</v>
      </c>
      <c r="AB188" s="130"/>
      <c r="AC188" s="130"/>
      <c r="AD188" s="266">
        <v>1026568672</v>
      </c>
      <c r="AE188" s="236" t="s">
        <v>967</v>
      </c>
      <c r="AF188" s="219"/>
      <c r="AG188" s="228"/>
      <c r="AH188" s="233"/>
      <c r="AI188" s="233" t="s">
        <v>1327</v>
      </c>
      <c r="AJ188" s="233"/>
      <c r="AK188" s="233"/>
      <c r="AL188" s="234">
        <f t="shared" si="32"/>
        <v>0.24102562637362637</v>
      </c>
      <c r="AM188" s="249"/>
      <c r="AN188" s="328" t="e">
        <f>IF(SUMPRODUCT((A$14:A188=A188)*(B$14:B188=B188)*(D$14:D185=D185))&gt;1,0,1)</f>
        <v>#N/A</v>
      </c>
      <c r="AO188" s="329" t="str">
        <f t="shared" si="34"/>
        <v>Contratos de prestación de servicios</v>
      </c>
      <c r="AP188" s="329" t="str">
        <f t="shared" si="35"/>
        <v>Contratación directa</v>
      </c>
      <c r="AQ188" s="329" t="str">
        <f>IF(ISBLANK(G188),1,IFERROR(VLOOKUP(G188,Tipo!$C$12:$C$27,1,FALSE),"NO"))</f>
        <v>Prestación de servicios profesionales y de apoyo a la gestión, o para la ejecución de trabajos artísticos que sólo puedan encomendarse a determinadas personas naturales;</v>
      </c>
      <c r="AR188" s="329" t="str">
        <f t="shared" si="36"/>
        <v>Inversión</v>
      </c>
      <c r="AS188" s="329" t="str">
        <f>IF(ISBLANK(K188),1,IFERROR(VLOOKUP(K188,Eje_Pilar_Prop!C210:C311,1,FALSE),"NO"))</f>
        <v>NO</v>
      </c>
      <c r="AT188" s="329" t="str">
        <f t="shared" si="38"/>
        <v>SECOP II</v>
      </c>
      <c r="AU188" s="329">
        <f t="shared" si="37"/>
        <v>1</v>
      </c>
      <c r="AV188" s="329" t="str">
        <f t="shared" si="33"/>
        <v>Bogotá Mejor para Todos</v>
      </c>
    </row>
    <row r="189" spans="1:48" s="251" customFormat="1" ht="45" customHeight="1">
      <c r="A189" s="233">
        <v>156</v>
      </c>
      <c r="B189" s="218">
        <v>2020</v>
      </c>
      <c r="C189" s="130" t="s">
        <v>353</v>
      </c>
      <c r="D189" s="130" t="s">
        <v>1141</v>
      </c>
      <c r="E189" s="132" t="s">
        <v>138</v>
      </c>
      <c r="F189" s="131" t="s">
        <v>34</v>
      </c>
      <c r="G189" s="206" t="s">
        <v>161</v>
      </c>
      <c r="H189" s="225" t="s">
        <v>767</v>
      </c>
      <c r="I189" s="226" t="s">
        <v>135</v>
      </c>
      <c r="J189" s="227" t="s">
        <v>362</v>
      </c>
      <c r="K189" s="337">
        <v>45</v>
      </c>
      <c r="L189" s="338" t="str">
        <f>IF(ISERROR(VLOOKUP(K189,[1]Eje_Pilar_Prop!$C$2:$E$104,2,FALSE))," ",VLOOKUP(K189,[1]Eje_Pilar_Prop!$C$2:$E$104,2,FALSE))</f>
        <v>Gobernanza e influencia local, regional e internacional</v>
      </c>
      <c r="M189" s="338" t="str">
        <f>IF(ISERROR(VLOOKUP(K189,[1]Eje_Pilar_Prop!$C$2:$E$104,3,FALSE))," ",VLOOKUP(K189,[1]Eje_Pilar_Prop!$C$2:$E$104,3,FALSE))</f>
        <v>Eje Transversal 4 Gobierno Legitimo, Fortalecimiento Local y Eficiencia</v>
      </c>
      <c r="N189" s="336">
        <v>1517</v>
      </c>
      <c r="O189" s="161">
        <v>1032474875</v>
      </c>
      <c r="P189" s="225" t="s">
        <v>528</v>
      </c>
      <c r="Q189" s="228">
        <v>15600000</v>
      </c>
      <c r="R189" s="235">
        <v>0</v>
      </c>
      <c r="S189" s="230"/>
      <c r="T189" s="231"/>
      <c r="U189" s="228"/>
      <c r="V189" s="209">
        <f t="shared" si="31"/>
        <v>15600000</v>
      </c>
      <c r="W189" s="210">
        <v>3680000</v>
      </c>
      <c r="X189" s="140">
        <v>44023</v>
      </c>
      <c r="Y189" s="134">
        <v>44027</v>
      </c>
      <c r="Z189" s="145">
        <v>44225</v>
      </c>
      <c r="AA189" s="151">
        <v>195</v>
      </c>
      <c r="AB189" s="130"/>
      <c r="AC189" s="130"/>
      <c r="AD189" s="212"/>
      <c r="AE189" s="232"/>
      <c r="AF189" s="219"/>
      <c r="AG189" s="228"/>
      <c r="AH189" s="233"/>
      <c r="AI189" s="233" t="s">
        <v>1327</v>
      </c>
      <c r="AJ189" s="233"/>
      <c r="AK189" s="233"/>
      <c r="AL189" s="234">
        <f t="shared" si="32"/>
        <v>0.23589743589743589</v>
      </c>
      <c r="AM189" s="249"/>
      <c r="AN189" s="250" t="e">
        <f>IF(SUMPRODUCT((A$14:A189=A189)*(B$14:B189=B189)*(D$14:D186=D186))&gt;1,0,1)</f>
        <v>#N/A</v>
      </c>
      <c r="AO189" s="56" t="str">
        <f t="shared" si="34"/>
        <v>Contratos de prestación de servicios</v>
      </c>
      <c r="AP189" s="56" t="str">
        <f t="shared" si="35"/>
        <v>Contratación directa</v>
      </c>
      <c r="AQ189" s="56" t="str">
        <f>IF(ISBLANK(G189),1,IFERROR(VLOOKUP(G189,Tipo!$C$12:$C$27,1,FALSE),"NO"))</f>
        <v>Prestación de servicios profesionales y de apoyo a la gestión, o para la ejecución de trabajos artísticos que sólo puedan encomendarse a determinadas personas naturales;</v>
      </c>
      <c r="AR189" s="56" t="str">
        <f t="shared" si="36"/>
        <v>Inversión</v>
      </c>
      <c r="AS189" s="56" t="str">
        <f>IF(ISBLANK(K189),1,IFERROR(VLOOKUP(K189,Eje_Pilar_Prop!C211:C312,1,FALSE),"NO"))</f>
        <v>NO</v>
      </c>
      <c r="AT189" s="56" t="str">
        <f t="shared" si="38"/>
        <v>SECOP II</v>
      </c>
      <c r="AU189" s="56">
        <f t="shared" si="37"/>
        <v>1</v>
      </c>
      <c r="AV189" s="56" t="str">
        <f t="shared" si="33"/>
        <v>Bogotá Mejor para Todos</v>
      </c>
    </row>
    <row r="190" spans="1:48" s="251" customFormat="1" ht="45" customHeight="1">
      <c r="A190" s="233">
        <v>157</v>
      </c>
      <c r="B190" s="218">
        <v>2020</v>
      </c>
      <c r="C190" s="130" t="s">
        <v>353</v>
      </c>
      <c r="D190" s="130" t="s">
        <v>1142</v>
      </c>
      <c r="E190" s="132" t="s">
        <v>138</v>
      </c>
      <c r="F190" s="131" t="s">
        <v>34</v>
      </c>
      <c r="G190" s="206" t="s">
        <v>161</v>
      </c>
      <c r="H190" s="225" t="s">
        <v>769</v>
      </c>
      <c r="I190" s="226" t="s">
        <v>135</v>
      </c>
      <c r="J190" s="227" t="s">
        <v>362</v>
      </c>
      <c r="K190" s="337">
        <v>3</v>
      </c>
      <c r="L190" s="338" t="str">
        <f>IF(ISERROR(VLOOKUP(K190,[1]Eje_Pilar_Prop!$C$2:$E$104,2,FALSE))," ",VLOOKUP(K190,[1]Eje_Pilar_Prop!$C$2:$E$104,2,FALSE))</f>
        <v>Igualdad y autonomía para una Bogotá incluyente</v>
      </c>
      <c r="M190" s="338" t="str">
        <f>IF(ISERROR(VLOOKUP(K190,[1]Eje_Pilar_Prop!$C$2:$E$104,3,FALSE))," ",VLOOKUP(K190,[1]Eje_Pilar_Prop!$C$2:$E$104,3,FALSE))</f>
        <v>Pilar 1 Igualdad de Calidad de Vida</v>
      </c>
      <c r="N190" s="336">
        <v>1444</v>
      </c>
      <c r="O190" s="133">
        <v>53159751</v>
      </c>
      <c r="P190" s="225" t="s">
        <v>529</v>
      </c>
      <c r="Q190" s="228">
        <v>28600000</v>
      </c>
      <c r="R190" s="235">
        <v>0</v>
      </c>
      <c r="S190" s="230"/>
      <c r="T190" s="231">
        <v>1</v>
      </c>
      <c r="U190" s="228">
        <v>2493333</v>
      </c>
      <c r="V190" s="209">
        <f t="shared" si="31"/>
        <v>31093333</v>
      </c>
      <c r="W190" s="210">
        <v>4546667</v>
      </c>
      <c r="X190" s="140">
        <v>44025</v>
      </c>
      <c r="Y190" s="134">
        <v>44043</v>
      </c>
      <c r="Z190" s="216">
        <v>44262</v>
      </c>
      <c r="AA190" s="151">
        <v>195</v>
      </c>
      <c r="AB190" s="130">
        <v>30</v>
      </c>
      <c r="AC190" s="130">
        <v>1</v>
      </c>
      <c r="AD190" s="212"/>
      <c r="AE190" s="232"/>
      <c r="AF190" s="219"/>
      <c r="AG190" s="228"/>
      <c r="AH190" s="233"/>
      <c r="AI190" s="233" t="s">
        <v>1327</v>
      </c>
      <c r="AJ190" s="233"/>
      <c r="AK190" s="233"/>
      <c r="AL190" s="234">
        <f t="shared" si="32"/>
        <v>0.14622642738235878</v>
      </c>
      <c r="AM190" s="249"/>
      <c r="AN190" s="250" t="e">
        <f>IF(SUMPRODUCT((A$14:A190=A190)*(B$14:B190=B190)*(D$14:D187=D187))&gt;1,0,1)</f>
        <v>#N/A</v>
      </c>
      <c r="AO190" s="56" t="str">
        <f t="shared" si="34"/>
        <v>Contratos de prestación de servicios</v>
      </c>
      <c r="AP190" s="56" t="str">
        <f t="shared" si="35"/>
        <v>Contratación directa</v>
      </c>
      <c r="AQ190" s="56" t="str">
        <f>IF(ISBLANK(G190),1,IFERROR(VLOOKUP(G190,Tipo!$C$12:$C$27,1,FALSE),"NO"))</f>
        <v>Prestación de servicios profesionales y de apoyo a la gestión, o para la ejecución de trabajos artísticos que sólo puedan encomendarse a determinadas personas naturales;</v>
      </c>
      <c r="AR190" s="56" t="str">
        <f t="shared" si="36"/>
        <v>Inversión</v>
      </c>
      <c r="AS190" s="56" t="str">
        <f>IF(ISBLANK(K190),1,IFERROR(VLOOKUP(K190,Eje_Pilar_Prop!C212:C313,1,FALSE),"NO"))</f>
        <v>NO</v>
      </c>
      <c r="AT190" s="56" t="str">
        <f t="shared" si="38"/>
        <v>SECOP II</v>
      </c>
      <c r="AU190" s="56">
        <f t="shared" si="37"/>
        <v>1</v>
      </c>
      <c r="AV190" s="56" t="str">
        <f t="shared" si="33"/>
        <v>Bogotá Mejor para Todos</v>
      </c>
    </row>
    <row r="191" spans="1:48" s="251" customFormat="1" ht="45" customHeight="1">
      <c r="A191" s="233">
        <v>158</v>
      </c>
      <c r="B191" s="218">
        <v>2020</v>
      </c>
      <c r="C191" s="130" t="s">
        <v>353</v>
      </c>
      <c r="D191" s="130" t="s">
        <v>1143</v>
      </c>
      <c r="E191" s="132" t="s">
        <v>138</v>
      </c>
      <c r="F191" s="131" t="s">
        <v>34</v>
      </c>
      <c r="G191" s="206" t="s">
        <v>161</v>
      </c>
      <c r="H191" s="225" t="s">
        <v>767</v>
      </c>
      <c r="I191" s="226" t="s">
        <v>135</v>
      </c>
      <c r="J191" s="227" t="s">
        <v>362</v>
      </c>
      <c r="K191" s="337">
        <v>45</v>
      </c>
      <c r="L191" s="338" t="str">
        <f>IF(ISERROR(VLOOKUP(K191,[1]Eje_Pilar_Prop!$C$2:$E$104,2,FALSE))," ",VLOOKUP(K191,[1]Eje_Pilar_Prop!$C$2:$E$104,2,FALSE))</f>
        <v>Gobernanza e influencia local, regional e internacional</v>
      </c>
      <c r="M191" s="338" t="str">
        <f>IF(ISERROR(VLOOKUP(K191,[1]Eje_Pilar_Prop!$C$2:$E$104,3,FALSE))," ",VLOOKUP(K191,[1]Eje_Pilar_Prop!$C$2:$E$104,3,FALSE))</f>
        <v>Eje Transversal 4 Gobierno Legitimo, Fortalecimiento Local y Eficiencia</v>
      </c>
      <c r="N191" s="336">
        <v>1517</v>
      </c>
      <c r="O191" s="161">
        <v>1013589087</v>
      </c>
      <c r="P191" s="225" t="s">
        <v>842</v>
      </c>
      <c r="Q191" s="228">
        <v>15600000</v>
      </c>
      <c r="R191" s="235">
        <v>0</v>
      </c>
      <c r="S191" s="230"/>
      <c r="T191" s="231"/>
      <c r="U191" s="228"/>
      <c r="V191" s="209">
        <f t="shared" si="31"/>
        <v>15600000</v>
      </c>
      <c r="W191" s="210">
        <v>3680000</v>
      </c>
      <c r="X191" s="140">
        <v>44023</v>
      </c>
      <c r="Y191" s="134">
        <v>44027</v>
      </c>
      <c r="Z191" s="163"/>
      <c r="AA191" s="151">
        <v>195</v>
      </c>
      <c r="AB191" s="155"/>
      <c r="AC191" s="155"/>
      <c r="AD191" s="212"/>
      <c r="AE191" s="232"/>
      <c r="AF191" s="219"/>
      <c r="AG191" s="228"/>
      <c r="AH191" s="233"/>
      <c r="AI191" s="233" t="s">
        <v>1327</v>
      </c>
      <c r="AJ191" s="233"/>
      <c r="AK191" s="233"/>
      <c r="AL191" s="234">
        <f t="shared" si="32"/>
        <v>0.23589743589743589</v>
      </c>
      <c r="AM191" s="249"/>
      <c r="AN191" s="250" t="e">
        <f>IF(SUMPRODUCT((A$14:A191=A191)*(B$14:B191=B191)*(D$14:D188=D188))&gt;1,0,1)</f>
        <v>#N/A</v>
      </c>
      <c r="AO191" s="56" t="str">
        <f t="shared" si="34"/>
        <v>Contratos de prestación de servicios</v>
      </c>
      <c r="AP191" s="56" t="str">
        <f t="shared" si="35"/>
        <v>Contratación directa</v>
      </c>
      <c r="AQ191" s="56" t="str">
        <f>IF(ISBLANK(G191),1,IFERROR(VLOOKUP(G191,Tipo!$C$12:$C$27,1,FALSE),"NO"))</f>
        <v>Prestación de servicios profesionales y de apoyo a la gestión, o para la ejecución de trabajos artísticos que sólo puedan encomendarse a determinadas personas naturales;</v>
      </c>
      <c r="AR191" s="56" t="str">
        <f t="shared" si="36"/>
        <v>Inversión</v>
      </c>
      <c r="AS191" s="56" t="str">
        <f>IF(ISBLANK(K191),1,IFERROR(VLOOKUP(K191,Eje_Pilar_Prop!C213:C314,1,FALSE),"NO"))</f>
        <v>NO</v>
      </c>
      <c r="AT191" s="56" t="str">
        <f t="shared" si="38"/>
        <v>SECOP II</v>
      </c>
      <c r="AU191" s="56">
        <f t="shared" si="37"/>
        <v>1</v>
      </c>
      <c r="AV191" s="56" t="str">
        <f t="shared" si="33"/>
        <v>Bogotá Mejor para Todos</v>
      </c>
    </row>
    <row r="192" spans="1:48" s="251" customFormat="1" ht="45" customHeight="1">
      <c r="A192" s="233">
        <v>159</v>
      </c>
      <c r="B192" s="218">
        <v>2020</v>
      </c>
      <c r="C192" s="130" t="s">
        <v>353</v>
      </c>
      <c r="D192" s="151" t="s">
        <v>1144</v>
      </c>
      <c r="E192" s="319" t="s">
        <v>138</v>
      </c>
      <c r="F192" s="130" t="s">
        <v>34</v>
      </c>
      <c r="G192" s="206" t="s">
        <v>161</v>
      </c>
      <c r="H192" s="225" t="s">
        <v>771</v>
      </c>
      <c r="I192" s="320" t="s">
        <v>135</v>
      </c>
      <c r="J192" s="321" t="s">
        <v>362</v>
      </c>
      <c r="K192" s="337">
        <v>3</v>
      </c>
      <c r="L192" s="338" t="str">
        <f>IF(ISERROR(VLOOKUP(K192,[1]Eje_Pilar_Prop!$C$2:$E$104,2,FALSE))," ",VLOOKUP(K192,[1]Eje_Pilar_Prop!$C$2:$E$104,2,FALSE))</f>
        <v>Igualdad y autonomía para una Bogotá incluyente</v>
      </c>
      <c r="M192" s="338" t="str">
        <f>IF(ISERROR(VLOOKUP(K192,[1]Eje_Pilar_Prop!$C$2:$E$104,3,FALSE))," ",VLOOKUP(K192,[1]Eje_Pilar_Prop!$C$2:$E$104,3,FALSE))</f>
        <v>Pilar 1 Igualdad de Calidad de Vida</v>
      </c>
      <c r="N192" s="336">
        <v>1444</v>
      </c>
      <c r="O192" s="331">
        <v>52903290</v>
      </c>
      <c r="P192" s="225" t="s">
        <v>530</v>
      </c>
      <c r="Q192" s="228">
        <v>28600000</v>
      </c>
      <c r="R192" s="322">
        <v>0</v>
      </c>
      <c r="S192" s="323"/>
      <c r="T192" s="324">
        <v>1</v>
      </c>
      <c r="U192" s="228">
        <v>4400000</v>
      </c>
      <c r="V192" s="325">
        <f t="shared" si="31"/>
        <v>33000000</v>
      </c>
      <c r="W192" s="326">
        <v>6600000</v>
      </c>
      <c r="X192" s="146">
        <v>44022</v>
      </c>
      <c r="Y192" s="138">
        <v>44028</v>
      </c>
      <c r="Z192" s="260">
        <v>44256</v>
      </c>
      <c r="AA192" s="151">
        <v>195</v>
      </c>
      <c r="AB192" s="130">
        <v>30</v>
      </c>
      <c r="AC192" s="130">
        <v>1</v>
      </c>
      <c r="AD192" s="266">
        <v>1024523281</v>
      </c>
      <c r="AE192" s="236" t="s">
        <v>945</v>
      </c>
      <c r="AF192" s="219"/>
      <c r="AG192" s="228"/>
      <c r="AH192" s="233"/>
      <c r="AI192" s="233" t="s">
        <v>1327</v>
      </c>
      <c r="AJ192" s="233"/>
      <c r="AK192" s="233"/>
      <c r="AL192" s="234">
        <f t="shared" si="32"/>
        <v>0.2</v>
      </c>
      <c r="AM192" s="249"/>
      <c r="AN192" s="328" t="e">
        <f>IF(SUMPRODUCT((A$14:A192=A192)*(B$14:B192=B192)*(D$14:D189=D189))&gt;1,0,1)</f>
        <v>#N/A</v>
      </c>
      <c r="AO192" s="329" t="str">
        <f t="shared" si="34"/>
        <v>Contratos de prestación de servicios</v>
      </c>
      <c r="AP192" s="329" t="str">
        <f t="shared" si="35"/>
        <v>Contratación directa</v>
      </c>
      <c r="AQ192" s="329" t="str">
        <f>IF(ISBLANK(G192),1,IFERROR(VLOOKUP(G192,Tipo!$C$12:$C$27,1,FALSE),"NO"))</f>
        <v>Prestación de servicios profesionales y de apoyo a la gestión, o para la ejecución de trabajos artísticos que sólo puedan encomendarse a determinadas personas naturales;</v>
      </c>
      <c r="AR192" s="329" t="str">
        <f t="shared" si="36"/>
        <v>Inversión</v>
      </c>
      <c r="AS192" s="329" t="str">
        <f>IF(ISBLANK(K192),1,IFERROR(VLOOKUP(K192,Eje_Pilar_Prop!C214:C315,1,FALSE),"NO"))</f>
        <v>NO</v>
      </c>
      <c r="AT192" s="329" t="str">
        <f t="shared" si="38"/>
        <v>SECOP II</v>
      </c>
      <c r="AU192" s="329">
        <f t="shared" si="37"/>
        <v>1</v>
      </c>
      <c r="AV192" s="329" t="str">
        <f t="shared" si="33"/>
        <v>Bogotá Mejor para Todos</v>
      </c>
    </row>
    <row r="193" spans="1:48" s="251" customFormat="1" ht="45" customHeight="1">
      <c r="A193" s="233">
        <v>160</v>
      </c>
      <c r="B193" s="218">
        <v>2020</v>
      </c>
      <c r="C193" s="130" t="s">
        <v>353</v>
      </c>
      <c r="D193" s="130" t="s">
        <v>1145</v>
      </c>
      <c r="E193" s="132" t="s">
        <v>138</v>
      </c>
      <c r="F193" s="131" t="s">
        <v>34</v>
      </c>
      <c r="G193" s="206" t="s">
        <v>161</v>
      </c>
      <c r="H193" s="225" t="s">
        <v>774</v>
      </c>
      <c r="I193" s="226" t="s">
        <v>135</v>
      </c>
      <c r="J193" s="227" t="s">
        <v>362</v>
      </c>
      <c r="K193" s="337">
        <v>45</v>
      </c>
      <c r="L193" s="338" t="str">
        <f>IF(ISERROR(VLOOKUP(K193,[1]Eje_Pilar_Prop!$C$2:$E$104,2,FALSE))," ",VLOOKUP(K193,[1]Eje_Pilar_Prop!$C$2:$E$104,2,FALSE))</f>
        <v>Gobernanza e influencia local, regional e internacional</v>
      </c>
      <c r="M193" s="338" t="str">
        <f>IF(ISERROR(VLOOKUP(K193,[1]Eje_Pilar_Prop!$C$2:$E$104,3,FALSE))," ",VLOOKUP(K193,[1]Eje_Pilar_Prop!$C$2:$E$104,3,FALSE))</f>
        <v>Eje Transversal 4 Gobierno Legitimo, Fortalecimiento Local y Eficiencia</v>
      </c>
      <c r="N193" s="336">
        <v>1517</v>
      </c>
      <c r="O193" s="139">
        <v>1012353867</v>
      </c>
      <c r="P193" s="225" t="s">
        <v>531</v>
      </c>
      <c r="Q193" s="228">
        <v>19250000</v>
      </c>
      <c r="R193" s="235">
        <v>0</v>
      </c>
      <c r="S193" s="230"/>
      <c r="T193" s="231">
        <v>1</v>
      </c>
      <c r="U193" s="228">
        <v>3500000</v>
      </c>
      <c r="V193" s="209">
        <f t="shared" si="31"/>
        <v>22750000</v>
      </c>
      <c r="W193" s="210">
        <v>5250000</v>
      </c>
      <c r="X193" s="140">
        <v>44026</v>
      </c>
      <c r="Y193" s="134">
        <v>44028</v>
      </c>
      <c r="Z193" s="215">
        <v>44226</v>
      </c>
      <c r="AA193" s="130">
        <v>165</v>
      </c>
      <c r="AB193" s="130">
        <v>30</v>
      </c>
      <c r="AC193" s="130">
        <v>1</v>
      </c>
      <c r="AD193" s="212"/>
      <c r="AE193" s="232"/>
      <c r="AF193" s="219"/>
      <c r="AG193" s="228"/>
      <c r="AH193" s="233"/>
      <c r="AI193" s="233" t="s">
        <v>1327</v>
      </c>
      <c r="AJ193" s="233"/>
      <c r="AK193" s="233"/>
      <c r="AL193" s="234">
        <f t="shared" si="32"/>
        <v>0.23076923076923078</v>
      </c>
      <c r="AM193" s="249"/>
      <c r="AN193" s="250" t="e">
        <f>IF(SUMPRODUCT((A$14:A193=A193)*(B$14:B193=B193)*(D$14:D190=D190))&gt;1,0,1)</f>
        <v>#N/A</v>
      </c>
      <c r="AO193" s="56" t="str">
        <f t="shared" si="34"/>
        <v>Contratos de prestación de servicios</v>
      </c>
      <c r="AP193" s="56" t="str">
        <f t="shared" si="35"/>
        <v>Contratación directa</v>
      </c>
      <c r="AQ193" s="56" t="str">
        <f>IF(ISBLANK(G193),1,IFERROR(VLOOKUP(G193,Tipo!$C$12:$C$27,1,FALSE),"NO"))</f>
        <v>Prestación de servicios profesionales y de apoyo a la gestión, o para la ejecución de trabajos artísticos que sólo puedan encomendarse a determinadas personas naturales;</v>
      </c>
      <c r="AR193" s="56" t="str">
        <f t="shared" si="36"/>
        <v>Inversión</v>
      </c>
      <c r="AS193" s="56" t="str">
        <f>IF(ISBLANK(K193),1,IFERROR(VLOOKUP(K193,Eje_Pilar_Prop!C215:C316,1,FALSE),"NO"))</f>
        <v>NO</v>
      </c>
      <c r="AT193" s="56" t="str">
        <f t="shared" si="38"/>
        <v>SECOP II</v>
      </c>
      <c r="AU193" s="56">
        <f t="shared" si="37"/>
        <v>1</v>
      </c>
      <c r="AV193" s="56" t="str">
        <f t="shared" si="33"/>
        <v>Bogotá Mejor para Todos</v>
      </c>
    </row>
    <row r="194" spans="1:48" s="251" customFormat="1" ht="45" customHeight="1">
      <c r="A194" s="233">
        <v>161</v>
      </c>
      <c r="B194" s="218">
        <v>2020</v>
      </c>
      <c r="C194" s="130" t="s">
        <v>353</v>
      </c>
      <c r="D194" s="130" t="s">
        <v>1146</v>
      </c>
      <c r="E194" s="132" t="s">
        <v>138</v>
      </c>
      <c r="F194" s="131" t="s">
        <v>34</v>
      </c>
      <c r="G194" s="206" t="s">
        <v>161</v>
      </c>
      <c r="H194" s="225" t="s">
        <v>757</v>
      </c>
      <c r="I194" s="226" t="s">
        <v>135</v>
      </c>
      <c r="J194" s="227" t="s">
        <v>362</v>
      </c>
      <c r="K194" s="337">
        <v>45</v>
      </c>
      <c r="L194" s="338" t="str">
        <f>IF(ISERROR(VLOOKUP(K194,[1]Eje_Pilar_Prop!$C$2:$E$104,2,FALSE))," ",VLOOKUP(K194,[1]Eje_Pilar_Prop!$C$2:$E$104,2,FALSE))</f>
        <v>Gobernanza e influencia local, regional e internacional</v>
      </c>
      <c r="M194" s="338" t="str">
        <f>IF(ISERROR(VLOOKUP(K194,[1]Eje_Pilar_Prop!$C$2:$E$104,3,FALSE))," ",VLOOKUP(K194,[1]Eje_Pilar_Prop!$C$2:$E$104,3,FALSE))</f>
        <v>Eje Transversal 4 Gobierno Legitimo, Fortalecimiento Local y Eficiencia</v>
      </c>
      <c r="N194" s="336">
        <v>1517</v>
      </c>
      <c r="O194" s="139">
        <v>1018436328</v>
      </c>
      <c r="P194" s="225" t="s">
        <v>532</v>
      </c>
      <c r="Q194" s="228">
        <v>15600000</v>
      </c>
      <c r="R194" s="235">
        <v>0</v>
      </c>
      <c r="S194" s="230"/>
      <c r="T194" s="231"/>
      <c r="U194" s="228"/>
      <c r="V194" s="209">
        <f t="shared" ref="V194:V212" si="39">+Q194+S194+U194</f>
        <v>15600000</v>
      </c>
      <c r="W194" s="210">
        <v>3200000</v>
      </c>
      <c r="X194" s="140">
        <v>44027</v>
      </c>
      <c r="Y194" s="134">
        <v>44033</v>
      </c>
      <c r="Z194" s="134">
        <v>44232</v>
      </c>
      <c r="AA194" s="151">
        <v>195</v>
      </c>
      <c r="AB194" s="130"/>
      <c r="AC194" s="130"/>
      <c r="AD194" s="212"/>
      <c r="AE194" s="232"/>
      <c r="AF194" s="219"/>
      <c r="AG194" s="228"/>
      <c r="AH194" s="233"/>
      <c r="AI194" s="233" t="s">
        <v>1327</v>
      </c>
      <c r="AJ194" s="233"/>
      <c r="AK194" s="233"/>
      <c r="AL194" s="234">
        <f t="shared" ref="AL194:AL212" si="40">IF(ISERROR(W194/V194),"-",(W194/V194))</f>
        <v>0.20512820512820512</v>
      </c>
      <c r="AM194" s="249"/>
      <c r="AN194" s="250" t="e">
        <f>IF(SUMPRODUCT((A$14:A194=A194)*(B$14:B194=B194)*(D$14:D191=D191))&gt;1,0,1)</f>
        <v>#N/A</v>
      </c>
      <c r="AO194" s="56" t="str">
        <f t="shared" si="34"/>
        <v>Contratos de prestación de servicios</v>
      </c>
      <c r="AP194" s="56" t="str">
        <f t="shared" si="35"/>
        <v>Contratación directa</v>
      </c>
      <c r="AQ194" s="56" t="str">
        <f>IF(ISBLANK(G194),1,IFERROR(VLOOKUP(G194,Tipo!$C$12:$C$27,1,FALSE),"NO"))</f>
        <v>Prestación de servicios profesionales y de apoyo a la gestión, o para la ejecución de trabajos artísticos que sólo puedan encomendarse a determinadas personas naturales;</v>
      </c>
      <c r="AR194" s="56" t="str">
        <f t="shared" si="36"/>
        <v>Inversión</v>
      </c>
      <c r="AS194" s="56" t="str">
        <f>IF(ISBLANK(K194),1,IFERROR(VLOOKUP(K194,Eje_Pilar_Prop!C216:C317,1,FALSE),"NO"))</f>
        <v>NO</v>
      </c>
      <c r="AT194" s="56" t="str">
        <f t="shared" si="38"/>
        <v>SECOP II</v>
      </c>
      <c r="AU194" s="56">
        <f t="shared" si="37"/>
        <v>1</v>
      </c>
      <c r="AV194" s="56" t="str">
        <f t="shared" si="33"/>
        <v>Bogotá Mejor para Todos</v>
      </c>
    </row>
    <row r="195" spans="1:48" s="251" customFormat="1" ht="45" customHeight="1">
      <c r="A195" s="233">
        <v>162</v>
      </c>
      <c r="B195" s="218">
        <v>2020</v>
      </c>
      <c r="C195" s="130" t="s">
        <v>353</v>
      </c>
      <c r="D195" s="130" t="s">
        <v>1147</v>
      </c>
      <c r="E195" s="132" t="s">
        <v>138</v>
      </c>
      <c r="F195" s="131" t="s">
        <v>34</v>
      </c>
      <c r="G195" s="206" t="s">
        <v>161</v>
      </c>
      <c r="H195" s="225" t="s">
        <v>777</v>
      </c>
      <c r="I195" s="226" t="s">
        <v>135</v>
      </c>
      <c r="J195" s="227" t="s">
        <v>362</v>
      </c>
      <c r="K195" s="337">
        <v>45</v>
      </c>
      <c r="L195" s="338" t="str">
        <f>IF(ISERROR(VLOOKUP(K195,[1]Eje_Pilar_Prop!$C$2:$E$104,2,FALSE))," ",VLOOKUP(K195,[1]Eje_Pilar_Prop!$C$2:$E$104,2,FALSE))</f>
        <v>Gobernanza e influencia local, regional e internacional</v>
      </c>
      <c r="M195" s="338" t="str">
        <f>IF(ISERROR(VLOOKUP(K195,[1]Eje_Pilar_Prop!$C$2:$E$104,3,FALSE))," ",VLOOKUP(K195,[1]Eje_Pilar_Prop!$C$2:$E$104,3,FALSE))</f>
        <v>Eje Transversal 4 Gobierno Legitimo, Fortalecimiento Local y Eficiencia</v>
      </c>
      <c r="N195" s="336">
        <v>1517</v>
      </c>
      <c r="O195" s="139">
        <v>53117004</v>
      </c>
      <c r="P195" s="225" t="s">
        <v>533</v>
      </c>
      <c r="Q195" s="228">
        <v>25025000</v>
      </c>
      <c r="R195" s="235">
        <v>0</v>
      </c>
      <c r="S195" s="230"/>
      <c r="T195" s="231"/>
      <c r="U195" s="228"/>
      <c r="V195" s="209">
        <f t="shared" si="39"/>
        <v>25025000</v>
      </c>
      <c r="W195" s="210">
        <v>5005000</v>
      </c>
      <c r="X195" s="140">
        <v>44028</v>
      </c>
      <c r="Y195" s="134">
        <v>44034</v>
      </c>
      <c r="Z195" s="134">
        <v>44233</v>
      </c>
      <c r="AA195" s="151">
        <v>195</v>
      </c>
      <c r="AB195" s="130"/>
      <c r="AC195" s="130"/>
      <c r="AD195" s="212"/>
      <c r="AE195" s="232"/>
      <c r="AF195" s="219"/>
      <c r="AG195" s="228"/>
      <c r="AH195" s="233"/>
      <c r="AI195" s="233" t="s">
        <v>1327</v>
      </c>
      <c r="AJ195" s="233"/>
      <c r="AK195" s="233"/>
      <c r="AL195" s="234">
        <f t="shared" si="40"/>
        <v>0.2</v>
      </c>
      <c r="AM195" s="249"/>
      <c r="AN195" s="250" t="e">
        <f>IF(SUMPRODUCT((A$14:A195=A195)*(B$14:B195=B195)*(D$14:D192=D192))&gt;1,0,1)</f>
        <v>#N/A</v>
      </c>
      <c r="AO195" s="56" t="str">
        <f t="shared" si="34"/>
        <v>Contratos de prestación de servicios</v>
      </c>
      <c r="AP195" s="56" t="str">
        <f t="shared" si="35"/>
        <v>Contratación directa</v>
      </c>
      <c r="AQ195" s="56" t="str">
        <f>IF(ISBLANK(G195),1,IFERROR(VLOOKUP(G195,Tipo!$C$12:$C$27,1,FALSE),"NO"))</f>
        <v>Prestación de servicios profesionales y de apoyo a la gestión, o para la ejecución de trabajos artísticos que sólo puedan encomendarse a determinadas personas naturales;</v>
      </c>
      <c r="AR195" s="56" t="str">
        <f t="shared" si="36"/>
        <v>Inversión</v>
      </c>
      <c r="AS195" s="56" t="str">
        <f>IF(ISBLANK(K195),1,IFERROR(VLOOKUP(K195,Eje_Pilar_Prop!C217:C318,1,FALSE),"NO"))</f>
        <v>NO</v>
      </c>
      <c r="AT195" s="56" t="str">
        <f t="shared" si="38"/>
        <v>SECOP II</v>
      </c>
      <c r="AU195" s="56">
        <f t="shared" si="37"/>
        <v>1</v>
      </c>
      <c r="AV195" s="56" t="str">
        <f t="shared" si="33"/>
        <v>Bogotá Mejor para Todos</v>
      </c>
    </row>
    <row r="196" spans="1:48" s="251" customFormat="1" ht="45" customHeight="1">
      <c r="A196" s="233">
        <v>163</v>
      </c>
      <c r="B196" s="218">
        <v>2020</v>
      </c>
      <c r="C196" s="130" t="s">
        <v>353</v>
      </c>
      <c r="D196" s="130" t="s">
        <v>1148</v>
      </c>
      <c r="E196" s="132" t="s">
        <v>138</v>
      </c>
      <c r="F196" s="131" t="s">
        <v>34</v>
      </c>
      <c r="G196" s="206" t="s">
        <v>161</v>
      </c>
      <c r="H196" s="225" t="s">
        <v>779</v>
      </c>
      <c r="I196" s="226" t="s">
        <v>135</v>
      </c>
      <c r="J196" s="227" t="s">
        <v>362</v>
      </c>
      <c r="K196" s="337">
        <v>18</v>
      </c>
      <c r="L196" s="338" t="str">
        <f>IF(ISERROR(VLOOKUP(K196,[1]Eje_Pilar_Prop!$C$2:$E$104,2,FALSE))," ",VLOOKUP(K196,[1]Eje_Pilar_Prop!$C$2:$E$104,2,FALSE))</f>
        <v>Mejor movilidad para todos</v>
      </c>
      <c r="M196" s="338" t="str">
        <f>IF(ISERROR(VLOOKUP(K196,[1]Eje_Pilar_Prop!$C$2:$E$104,3,FALSE))," ",VLOOKUP(K196,[1]Eje_Pilar_Prop!$C$2:$E$104,3,FALSE))</f>
        <v>Pilar 2 Democracía Urbana</v>
      </c>
      <c r="N196" s="336">
        <v>1513</v>
      </c>
      <c r="O196" s="139">
        <v>1019020683</v>
      </c>
      <c r="P196" s="225" t="s">
        <v>535</v>
      </c>
      <c r="Q196" s="228">
        <v>36000000</v>
      </c>
      <c r="R196" s="235">
        <v>0</v>
      </c>
      <c r="S196" s="230"/>
      <c r="T196" s="231">
        <v>2</v>
      </c>
      <c r="U196" s="228">
        <v>12000000</v>
      </c>
      <c r="V196" s="209">
        <f t="shared" si="39"/>
        <v>48000000</v>
      </c>
      <c r="W196" s="210">
        <v>7600000</v>
      </c>
      <c r="X196" s="140">
        <v>44028</v>
      </c>
      <c r="Y196" s="154">
        <v>44035</v>
      </c>
      <c r="Z196" s="163">
        <v>44277</v>
      </c>
      <c r="AA196" s="130">
        <v>180</v>
      </c>
      <c r="AB196" s="130">
        <v>60</v>
      </c>
      <c r="AC196" s="130">
        <v>1</v>
      </c>
      <c r="AD196" s="212"/>
      <c r="AE196" s="232"/>
      <c r="AF196" s="219"/>
      <c r="AG196" s="228"/>
      <c r="AH196" s="233"/>
      <c r="AI196" s="233" t="s">
        <v>1327</v>
      </c>
      <c r="AJ196" s="233"/>
      <c r="AK196" s="233"/>
      <c r="AL196" s="234">
        <f t="shared" si="40"/>
        <v>0.15833333333333333</v>
      </c>
      <c r="AM196" s="249"/>
      <c r="AN196" s="250" t="e">
        <f>IF(SUMPRODUCT((A$14:A196=A196)*(B$14:B196=B196)*(D$14:D193=D193))&gt;1,0,1)</f>
        <v>#N/A</v>
      </c>
      <c r="AO196" s="56" t="str">
        <f t="shared" si="34"/>
        <v>Contratos de prestación de servicios</v>
      </c>
      <c r="AP196" s="56" t="str">
        <f t="shared" si="35"/>
        <v>Contratación directa</v>
      </c>
      <c r="AQ196" s="56" t="str">
        <f>IF(ISBLANK(G196),1,IFERROR(VLOOKUP(G196,Tipo!$C$12:$C$27,1,FALSE),"NO"))</f>
        <v>Prestación de servicios profesionales y de apoyo a la gestión, o para la ejecución de trabajos artísticos que sólo puedan encomendarse a determinadas personas naturales;</v>
      </c>
      <c r="AR196" s="56" t="str">
        <f t="shared" si="36"/>
        <v>Inversión</v>
      </c>
      <c r="AS196" s="56" t="str">
        <f>IF(ISBLANK(K196),1,IFERROR(VLOOKUP(K196,Eje_Pilar_Prop!C218:C319,1,FALSE),"NO"))</f>
        <v>NO</v>
      </c>
      <c r="AT196" s="56" t="str">
        <f t="shared" si="38"/>
        <v>SECOP II</v>
      </c>
      <c r="AU196" s="56">
        <f t="shared" si="37"/>
        <v>1</v>
      </c>
      <c r="AV196" s="56" t="str">
        <f t="shared" si="33"/>
        <v>Bogotá Mejor para Todos</v>
      </c>
    </row>
    <row r="197" spans="1:48" s="251" customFormat="1" ht="45" customHeight="1">
      <c r="A197" s="233">
        <v>164</v>
      </c>
      <c r="B197" s="218">
        <v>2020</v>
      </c>
      <c r="C197" s="130" t="s">
        <v>353</v>
      </c>
      <c r="D197" s="130" t="s">
        <v>1149</v>
      </c>
      <c r="E197" s="132" t="s">
        <v>138</v>
      </c>
      <c r="F197" s="131" t="s">
        <v>34</v>
      </c>
      <c r="G197" s="206" t="s">
        <v>161</v>
      </c>
      <c r="H197" s="225" t="s">
        <v>778</v>
      </c>
      <c r="I197" s="226" t="s">
        <v>135</v>
      </c>
      <c r="J197" s="227" t="s">
        <v>362</v>
      </c>
      <c r="K197" s="337">
        <v>3</v>
      </c>
      <c r="L197" s="338" t="str">
        <f>IF(ISERROR(VLOOKUP(K197,[1]Eje_Pilar_Prop!$C$2:$E$104,2,FALSE))," ",VLOOKUP(K197,[1]Eje_Pilar_Prop!$C$2:$E$104,2,FALSE))</f>
        <v>Igualdad y autonomía para una Bogotá incluyente</v>
      </c>
      <c r="M197" s="338" t="str">
        <f>IF(ISERROR(VLOOKUP(K197,[1]Eje_Pilar_Prop!$C$2:$E$104,3,FALSE))," ",VLOOKUP(K197,[1]Eje_Pilar_Prop!$C$2:$E$104,3,FALSE))</f>
        <v>Pilar 1 Igualdad de Calidad de Vida</v>
      </c>
      <c r="N197" s="336">
        <v>1444</v>
      </c>
      <c r="O197" s="139">
        <v>1032421639</v>
      </c>
      <c r="P197" s="225" t="s">
        <v>534</v>
      </c>
      <c r="Q197" s="228">
        <v>29900000</v>
      </c>
      <c r="R197" s="235">
        <v>0</v>
      </c>
      <c r="S197" s="230"/>
      <c r="T197" s="231"/>
      <c r="U197" s="228"/>
      <c r="V197" s="209">
        <f t="shared" si="39"/>
        <v>29900000</v>
      </c>
      <c r="W197" s="210">
        <v>5673333</v>
      </c>
      <c r="X197" s="140">
        <v>44028</v>
      </c>
      <c r="Y197" s="154">
        <v>44036</v>
      </c>
      <c r="Z197" s="163">
        <v>44262</v>
      </c>
      <c r="AA197" s="151">
        <v>195</v>
      </c>
      <c r="AB197" s="130">
        <v>30</v>
      </c>
      <c r="AC197" s="130">
        <v>1</v>
      </c>
      <c r="AD197" s="212"/>
      <c r="AE197" s="232"/>
      <c r="AF197" s="219"/>
      <c r="AG197" s="228"/>
      <c r="AH197" s="233"/>
      <c r="AI197" s="233" t="s">
        <v>1327</v>
      </c>
      <c r="AJ197" s="233"/>
      <c r="AK197" s="233"/>
      <c r="AL197" s="234">
        <f t="shared" si="40"/>
        <v>0.18974357859531774</v>
      </c>
      <c r="AM197" s="249"/>
      <c r="AN197" s="250" t="e">
        <f>IF(SUMPRODUCT((A$14:A197=A197)*(B$14:B197=B197)*(D$14:D194=D194))&gt;1,0,1)</f>
        <v>#N/A</v>
      </c>
      <c r="AO197" s="56" t="str">
        <f t="shared" si="34"/>
        <v>Contratos de prestación de servicios</v>
      </c>
      <c r="AP197" s="56" t="str">
        <f t="shared" si="35"/>
        <v>Contratación directa</v>
      </c>
      <c r="AQ197" s="56" t="str">
        <f>IF(ISBLANK(G197),1,IFERROR(VLOOKUP(G197,Tipo!$C$12:$C$27,1,FALSE),"NO"))</f>
        <v>Prestación de servicios profesionales y de apoyo a la gestión, o para la ejecución de trabajos artísticos que sólo puedan encomendarse a determinadas personas naturales;</v>
      </c>
      <c r="AR197" s="56" t="str">
        <f t="shared" si="36"/>
        <v>Inversión</v>
      </c>
      <c r="AS197" s="56" t="str">
        <f>IF(ISBLANK(K197),1,IFERROR(VLOOKUP(K197,Eje_Pilar_Prop!C219:C320,1,FALSE),"NO"))</f>
        <v>NO</v>
      </c>
      <c r="AT197" s="56" t="str">
        <f t="shared" si="38"/>
        <v>SECOP II</v>
      </c>
      <c r="AU197" s="56">
        <f t="shared" si="37"/>
        <v>1</v>
      </c>
      <c r="AV197" s="56" t="str">
        <f t="shared" si="33"/>
        <v>Bogotá Mejor para Todos</v>
      </c>
    </row>
    <row r="198" spans="1:48" s="251" customFormat="1" ht="45" customHeight="1">
      <c r="A198" s="233">
        <v>164</v>
      </c>
      <c r="B198" s="218">
        <v>2020</v>
      </c>
      <c r="C198" s="130" t="s">
        <v>353</v>
      </c>
      <c r="D198" s="130" t="s">
        <v>1149</v>
      </c>
      <c r="E198" s="132" t="s">
        <v>138</v>
      </c>
      <c r="F198" s="131" t="s">
        <v>34</v>
      </c>
      <c r="G198" s="206" t="s">
        <v>161</v>
      </c>
      <c r="H198" s="225" t="s">
        <v>918</v>
      </c>
      <c r="I198" s="226" t="s">
        <v>135</v>
      </c>
      <c r="J198" s="227" t="s">
        <v>362</v>
      </c>
      <c r="K198" s="337">
        <v>3</v>
      </c>
      <c r="L198" s="338" t="str">
        <f>IF(ISERROR(VLOOKUP(K198,[1]Eje_Pilar_Prop!$C$2:$E$104,2,FALSE))," ",VLOOKUP(K198,[1]Eje_Pilar_Prop!$C$2:$E$104,2,FALSE))</f>
        <v>Igualdad y autonomía para una Bogotá incluyente</v>
      </c>
      <c r="M198" s="338" t="str">
        <f>IF(ISERROR(VLOOKUP(K198,[1]Eje_Pilar_Prop!$C$2:$E$104,3,FALSE))," ",VLOOKUP(K198,[1]Eje_Pilar_Prop!$C$2:$E$104,3,FALSE))</f>
        <v>Pilar 1 Igualdad de Calidad de Vida</v>
      </c>
      <c r="N198" s="336">
        <v>1444</v>
      </c>
      <c r="O198" s="139"/>
      <c r="P198" s="225" t="s">
        <v>534</v>
      </c>
      <c r="Q198" s="228">
        <v>4600000</v>
      </c>
      <c r="R198" s="235"/>
      <c r="S198" s="230"/>
      <c r="T198" s="231"/>
      <c r="U198" s="228"/>
      <c r="V198" s="209">
        <f t="shared" si="39"/>
        <v>4600000</v>
      </c>
      <c r="W198" s="210">
        <v>0</v>
      </c>
      <c r="X198" s="140">
        <v>44028</v>
      </c>
      <c r="Y198" s="154">
        <v>44036</v>
      </c>
      <c r="Z198" s="163">
        <v>44262</v>
      </c>
      <c r="AA198" s="151">
        <v>195</v>
      </c>
      <c r="AB198" s="130"/>
      <c r="AC198" s="130"/>
      <c r="AD198" s="212"/>
      <c r="AE198" s="232"/>
      <c r="AF198" s="219"/>
      <c r="AG198" s="228"/>
      <c r="AH198" s="233"/>
      <c r="AI198" s="233" t="s">
        <v>1327</v>
      </c>
      <c r="AJ198" s="233"/>
      <c r="AK198" s="233"/>
      <c r="AL198" s="234">
        <f t="shared" si="40"/>
        <v>0</v>
      </c>
      <c r="AM198" s="249"/>
      <c r="AN198" s="250" t="e">
        <f>IF(SUMPRODUCT((A$14:A198=A198)*(B$14:B198=B198)*(D$14:D195=D195))&gt;1,0,1)</f>
        <v>#N/A</v>
      </c>
      <c r="AO198" s="56" t="str">
        <f t="shared" si="34"/>
        <v>Contratos de prestación de servicios</v>
      </c>
      <c r="AP198" s="56" t="str">
        <f t="shared" si="35"/>
        <v>Contratación directa</v>
      </c>
      <c r="AQ198" s="56" t="str">
        <f>IF(ISBLANK(G198),1,IFERROR(VLOOKUP(G198,Tipo!$C$12:$C$27,1,FALSE),"NO"))</f>
        <v>Prestación de servicios profesionales y de apoyo a la gestión, o para la ejecución de trabajos artísticos que sólo puedan encomendarse a determinadas personas naturales;</v>
      </c>
      <c r="AR198" s="56" t="str">
        <f t="shared" si="36"/>
        <v>Inversión</v>
      </c>
      <c r="AS198" s="56" t="str">
        <f>IF(ISBLANK(K198),1,IFERROR(VLOOKUP(K198,Eje_Pilar_Prop!C220:C321,1,FALSE),"NO"))</f>
        <v>NO</v>
      </c>
      <c r="AT198" s="56" t="str">
        <f t="shared" si="38"/>
        <v>SECOP II</v>
      </c>
      <c r="AU198" s="56">
        <f t="shared" si="37"/>
        <v>1</v>
      </c>
      <c r="AV198" s="56" t="str">
        <f t="shared" si="33"/>
        <v>Bogotá Mejor para Todos</v>
      </c>
    </row>
    <row r="199" spans="1:48" s="251" customFormat="1" ht="45" customHeight="1">
      <c r="A199" s="233">
        <v>165</v>
      </c>
      <c r="B199" s="218">
        <v>2020</v>
      </c>
      <c r="C199" s="130" t="s">
        <v>353</v>
      </c>
      <c r="D199" s="130" t="s">
        <v>1150</v>
      </c>
      <c r="E199" s="132" t="s">
        <v>138</v>
      </c>
      <c r="F199" s="131" t="s">
        <v>34</v>
      </c>
      <c r="G199" s="206" t="s">
        <v>161</v>
      </c>
      <c r="H199" s="225" t="s">
        <v>781</v>
      </c>
      <c r="I199" s="226" t="s">
        <v>135</v>
      </c>
      <c r="J199" s="227" t="s">
        <v>362</v>
      </c>
      <c r="K199" s="337">
        <v>45</v>
      </c>
      <c r="L199" s="338" t="str">
        <f>IF(ISERROR(VLOOKUP(K199,[1]Eje_Pilar_Prop!$C$2:$E$104,2,FALSE))," ",VLOOKUP(K199,[1]Eje_Pilar_Prop!$C$2:$E$104,2,FALSE))</f>
        <v>Gobernanza e influencia local, regional e internacional</v>
      </c>
      <c r="M199" s="338" t="str">
        <f>IF(ISERROR(VLOOKUP(K199,[1]Eje_Pilar_Prop!$C$2:$E$104,3,FALSE))," ",VLOOKUP(K199,[1]Eje_Pilar_Prop!$C$2:$E$104,3,FALSE))</f>
        <v>Eje Transversal 4 Gobierno Legitimo, Fortalecimiento Local y Eficiencia</v>
      </c>
      <c r="N199" s="336">
        <v>1517</v>
      </c>
      <c r="O199" s="139">
        <v>1033744923</v>
      </c>
      <c r="P199" s="225" t="s">
        <v>536</v>
      </c>
      <c r="Q199" s="228">
        <v>15600000</v>
      </c>
      <c r="R199" s="235">
        <v>0</v>
      </c>
      <c r="S199" s="230"/>
      <c r="T199" s="231"/>
      <c r="U199" s="228"/>
      <c r="V199" s="209">
        <f t="shared" si="39"/>
        <v>15600000</v>
      </c>
      <c r="W199" s="210">
        <v>2960000</v>
      </c>
      <c r="X199" s="140">
        <v>44028</v>
      </c>
      <c r="Y199" s="154">
        <v>44036</v>
      </c>
      <c r="Z199" s="134">
        <v>44234</v>
      </c>
      <c r="AA199" s="151">
        <v>195</v>
      </c>
      <c r="AB199" s="130"/>
      <c r="AC199" s="130"/>
      <c r="AD199" s="212"/>
      <c r="AE199" s="232"/>
      <c r="AF199" s="219"/>
      <c r="AG199" s="228"/>
      <c r="AH199" s="233"/>
      <c r="AI199" s="233" t="s">
        <v>1327</v>
      </c>
      <c r="AJ199" s="233"/>
      <c r="AK199" s="233"/>
      <c r="AL199" s="234">
        <f t="shared" si="40"/>
        <v>0.18974358974358974</v>
      </c>
      <c r="AM199" s="249"/>
      <c r="AN199" s="250" t="e">
        <f>IF(SUMPRODUCT((A$14:A199=A199)*(B$14:B199=B199)*(D$14:D196=D196))&gt;1,0,1)</f>
        <v>#N/A</v>
      </c>
      <c r="AO199" s="56" t="str">
        <f t="shared" si="34"/>
        <v>Contratos de prestación de servicios</v>
      </c>
      <c r="AP199" s="56" t="str">
        <f t="shared" si="35"/>
        <v>Contratación directa</v>
      </c>
      <c r="AQ199" s="56" t="str">
        <f>IF(ISBLANK(G199),1,IFERROR(VLOOKUP(G199,Tipo!$C$12:$C$27,1,FALSE),"NO"))</f>
        <v>Prestación de servicios profesionales y de apoyo a la gestión, o para la ejecución de trabajos artísticos que sólo puedan encomendarse a determinadas personas naturales;</v>
      </c>
      <c r="AR199" s="56" t="str">
        <f t="shared" si="36"/>
        <v>Inversión</v>
      </c>
      <c r="AS199" s="56" t="str">
        <f>IF(ISBLANK(K199),1,IFERROR(VLOOKUP(K199,Eje_Pilar_Prop!C222:C323,1,FALSE),"NO"))</f>
        <v>NO</v>
      </c>
      <c r="AT199" s="56" t="str">
        <f t="shared" si="38"/>
        <v>SECOP II</v>
      </c>
      <c r="AU199" s="56">
        <f t="shared" si="37"/>
        <v>1</v>
      </c>
      <c r="AV199" s="56" t="str">
        <f t="shared" si="33"/>
        <v>Bogotá Mejor para Todos</v>
      </c>
    </row>
    <row r="200" spans="1:48" s="251" customFormat="1" ht="45" customHeight="1">
      <c r="A200" s="233">
        <v>166</v>
      </c>
      <c r="B200" s="218">
        <v>2020</v>
      </c>
      <c r="C200" s="130" t="s">
        <v>353</v>
      </c>
      <c r="D200" s="130" t="s">
        <v>1151</v>
      </c>
      <c r="E200" s="132" t="s">
        <v>138</v>
      </c>
      <c r="F200" s="131" t="s">
        <v>34</v>
      </c>
      <c r="G200" s="206" t="s">
        <v>161</v>
      </c>
      <c r="H200" s="225" t="s">
        <v>783</v>
      </c>
      <c r="I200" s="226" t="s">
        <v>135</v>
      </c>
      <c r="J200" s="227" t="s">
        <v>362</v>
      </c>
      <c r="K200" s="337">
        <v>45</v>
      </c>
      <c r="L200" s="338" t="str">
        <f>IF(ISERROR(VLOOKUP(K200,[1]Eje_Pilar_Prop!$C$2:$E$104,2,FALSE))," ",VLOOKUP(K200,[1]Eje_Pilar_Prop!$C$2:$E$104,2,FALSE))</f>
        <v>Gobernanza e influencia local, regional e internacional</v>
      </c>
      <c r="M200" s="338" t="str">
        <f>IF(ISERROR(VLOOKUP(K200,[1]Eje_Pilar_Prop!$C$2:$E$104,3,FALSE))," ",VLOOKUP(K200,[1]Eje_Pilar_Prop!$C$2:$E$104,3,FALSE))</f>
        <v>Eje Transversal 4 Gobierno Legitimo, Fortalecimiento Local y Eficiencia</v>
      </c>
      <c r="N200" s="336">
        <v>1517</v>
      </c>
      <c r="O200" s="139">
        <v>80073032</v>
      </c>
      <c r="P200" s="225" t="s">
        <v>537</v>
      </c>
      <c r="Q200" s="228">
        <v>15600000</v>
      </c>
      <c r="R200" s="235">
        <v>0</v>
      </c>
      <c r="S200" s="230"/>
      <c r="T200" s="231"/>
      <c r="U200" s="228"/>
      <c r="V200" s="209">
        <f t="shared" si="39"/>
        <v>15600000</v>
      </c>
      <c r="W200" s="210">
        <v>3360000</v>
      </c>
      <c r="X200" s="140">
        <v>44028</v>
      </c>
      <c r="Y200" s="134">
        <v>44031</v>
      </c>
      <c r="Z200" s="134">
        <v>44229</v>
      </c>
      <c r="AA200" s="151">
        <v>195</v>
      </c>
      <c r="AB200" s="130"/>
      <c r="AC200" s="130"/>
      <c r="AD200" s="212"/>
      <c r="AE200" s="232"/>
      <c r="AF200" s="219"/>
      <c r="AG200" s="228"/>
      <c r="AH200" s="233"/>
      <c r="AI200" s="233" t="s">
        <v>1327</v>
      </c>
      <c r="AJ200" s="233"/>
      <c r="AK200" s="233"/>
      <c r="AL200" s="234">
        <f t="shared" si="40"/>
        <v>0.2153846153846154</v>
      </c>
      <c r="AM200" s="249"/>
      <c r="AN200" s="250" t="e">
        <f>IF(SUMPRODUCT((A$14:A200=A200)*(B$14:B200=B200)*(D$14:D197=D197))&gt;1,0,1)</f>
        <v>#N/A</v>
      </c>
      <c r="AO200" s="56" t="str">
        <f t="shared" si="34"/>
        <v>Contratos de prestación de servicios</v>
      </c>
      <c r="AP200" s="56" t="str">
        <f t="shared" si="35"/>
        <v>Contratación directa</v>
      </c>
      <c r="AQ200" s="56" t="str">
        <f>IF(ISBLANK(G200),1,IFERROR(VLOOKUP(G200,Tipo!$C$12:$C$27,1,FALSE),"NO"))</f>
        <v>Prestación de servicios profesionales y de apoyo a la gestión, o para la ejecución de trabajos artísticos que sólo puedan encomendarse a determinadas personas naturales;</v>
      </c>
      <c r="AR200" s="56" t="str">
        <f t="shared" si="36"/>
        <v>Inversión</v>
      </c>
      <c r="AS200" s="56" t="str">
        <f>IF(ISBLANK(K200),1,IFERROR(VLOOKUP(K200,Eje_Pilar_Prop!C223:C324,1,FALSE),"NO"))</f>
        <v>NO</v>
      </c>
      <c r="AT200" s="56" t="str">
        <f t="shared" si="38"/>
        <v>SECOP II</v>
      </c>
      <c r="AU200" s="56">
        <f t="shared" si="37"/>
        <v>1</v>
      </c>
      <c r="AV200" s="56" t="str">
        <f t="shared" si="33"/>
        <v>Bogotá Mejor para Todos</v>
      </c>
    </row>
    <row r="201" spans="1:48" s="251" customFormat="1" ht="45" customHeight="1">
      <c r="A201" s="233">
        <v>167</v>
      </c>
      <c r="B201" s="218">
        <v>2020</v>
      </c>
      <c r="C201" s="130" t="s">
        <v>353</v>
      </c>
      <c r="D201" s="130" t="s">
        <v>1152</v>
      </c>
      <c r="E201" s="132" t="s">
        <v>138</v>
      </c>
      <c r="F201" s="131" t="s">
        <v>34</v>
      </c>
      <c r="G201" s="206" t="s">
        <v>161</v>
      </c>
      <c r="H201" s="225" t="s">
        <v>779</v>
      </c>
      <c r="I201" s="226" t="s">
        <v>135</v>
      </c>
      <c r="J201" s="227" t="s">
        <v>362</v>
      </c>
      <c r="K201" s="337">
        <v>18</v>
      </c>
      <c r="L201" s="338" t="str">
        <f>IF(ISERROR(VLOOKUP(K201,[1]Eje_Pilar_Prop!$C$2:$E$104,2,FALSE))," ",VLOOKUP(K201,[1]Eje_Pilar_Prop!$C$2:$E$104,2,FALSE))</f>
        <v>Mejor movilidad para todos</v>
      </c>
      <c r="M201" s="338" t="str">
        <f>IF(ISERROR(VLOOKUP(K201,[1]Eje_Pilar_Prop!$C$2:$E$104,3,FALSE))," ",VLOOKUP(K201,[1]Eje_Pilar_Prop!$C$2:$E$104,3,FALSE))</f>
        <v>Pilar 2 Democracía Urbana</v>
      </c>
      <c r="N201" s="336">
        <v>1513</v>
      </c>
      <c r="O201" s="139">
        <v>52412962</v>
      </c>
      <c r="P201" s="225" t="s">
        <v>538</v>
      </c>
      <c r="Q201" s="228">
        <v>36000000</v>
      </c>
      <c r="R201" s="235">
        <v>0</v>
      </c>
      <c r="S201" s="230"/>
      <c r="T201" s="231">
        <v>1</v>
      </c>
      <c r="U201" s="228">
        <v>12000000</v>
      </c>
      <c r="V201" s="209">
        <f t="shared" si="39"/>
        <v>48000000</v>
      </c>
      <c r="W201" s="210">
        <v>7800000</v>
      </c>
      <c r="X201" s="140">
        <v>44028</v>
      </c>
      <c r="Y201" s="134">
        <v>44034</v>
      </c>
      <c r="Z201" s="163">
        <v>44276</v>
      </c>
      <c r="AA201" s="130">
        <v>180</v>
      </c>
      <c r="AB201" s="130">
        <v>60</v>
      </c>
      <c r="AC201" s="130">
        <v>1</v>
      </c>
      <c r="AD201" s="212"/>
      <c r="AE201" s="232"/>
      <c r="AF201" s="219"/>
      <c r="AG201" s="228"/>
      <c r="AH201" s="233"/>
      <c r="AI201" s="233" t="s">
        <v>1327</v>
      </c>
      <c r="AJ201" s="233"/>
      <c r="AK201" s="233"/>
      <c r="AL201" s="234">
        <f t="shared" si="40"/>
        <v>0.16250000000000001</v>
      </c>
      <c r="AM201" s="249"/>
      <c r="AN201" s="250" t="e">
        <f>IF(SUMPRODUCT((A$14:A201=A201)*(B$14:B201=B201)*(D$14:D198=D198))&gt;1,0,1)</f>
        <v>#N/A</v>
      </c>
      <c r="AO201" s="56" t="str">
        <f t="shared" si="34"/>
        <v>Contratos de prestación de servicios</v>
      </c>
      <c r="AP201" s="56" t="str">
        <f t="shared" si="35"/>
        <v>Contratación directa</v>
      </c>
      <c r="AQ201" s="56" t="str">
        <f>IF(ISBLANK(G201),1,IFERROR(VLOOKUP(G201,Tipo!$C$12:$C$27,1,FALSE),"NO"))</f>
        <v>Prestación de servicios profesionales y de apoyo a la gestión, o para la ejecución de trabajos artísticos que sólo puedan encomendarse a determinadas personas naturales;</v>
      </c>
      <c r="AR201" s="56" t="str">
        <f t="shared" si="36"/>
        <v>Inversión</v>
      </c>
      <c r="AS201" s="56" t="str">
        <f>IF(ISBLANK(K201),1,IFERROR(VLOOKUP(K201,Eje_Pilar_Prop!C224:C325,1,FALSE),"NO"))</f>
        <v>NO</v>
      </c>
      <c r="AT201" s="56" t="str">
        <f t="shared" si="38"/>
        <v>SECOP II</v>
      </c>
      <c r="AU201" s="56">
        <f t="shared" si="37"/>
        <v>1</v>
      </c>
      <c r="AV201" s="56" t="str">
        <f t="shared" si="33"/>
        <v>Bogotá Mejor para Todos</v>
      </c>
    </row>
    <row r="202" spans="1:48" s="251" customFormat="1" ht="45" customHeight="1">
      <c r="A202" s="233">
        <v>168</v>
      </c>
      <c r="B202" s="218">
        <v>2020</v>
      </c>
      <c r="C202" s="130" t="s">
        <v>353</v>
      </c>
      <c r="D202" s="130" t="s">
        <v>1153</v>
      </c>
      <c r="E202" s="132" t="s">
        <v>138</v>
      </c>
      <c r="F202" s="131" t="s">
        <v>34</v>
      </c>
      <c r="G202" s="206" t="s">
        <v>161</v>
      </c>
      <c r="H202" s="225" t="s">
        <v>785</v>
      </c>
      <c r="I202" s="226" t="s">
        <v>135</v>
      </c>
      <c r="J202" s="227" t="s">
        <v>362</v>
      </c>
      <c r="K202" s="337">
        <v>45</v>
      </c>
      <c r="L202" s="338" t="str">
        <f>IF(ISERROR(VLOOKUP(K202,[1]Eje_Pilar_Prop!$C$2:$E$104,2,FALSE))," ",VLOOKUP(K202,[1]Eje_Pilar_Prop!$C$2:$E$104,2,FALSE))</f>
        <v>Gobernanza e influencia local, regional e internacional</v>
      </c>
      <c r="M202" s="338" t="str">
        <f>IF(ISERROR(VLOOKUP(K202,[1]Eje_Pilar_Prop!$C$2:$E$104,3,FALSE))," ",VLOOKUP(K202,[1]Eje_Pilar_Prop!$C$2:$E$104,3,FALSE))</f>
        <v>Eje Transversal 4 Gobierno Legitimo, Fortalecimiento Local y Eficiencia</v>
      </c>
      <c r="N202" s="336">
        <v>1517</v>
      </c>
      <c r="O202" s="137">
        <v>79822690</v>
      </c>
      <c r="P202" s="225" t="s">
        <v>539</v>
      </c>
      <c r="Q202" s="228">
        <v>15600000</v>
      </c>
      <c r="R202" s="235">
        <v>0</v>
      </c>
      <c r="S202" s="230"/>
      <c r="T202" s="231"/>
      <c r="U202" s="228"/>
      <c r="V202" s="209">
        <f t="shared" si="39"/>
        <v>15600000</v>
      </c>
      <c r="W202" s="210">
        <v>3200000</v>
      </c>
      <c r="X202" s="140">
        <v>44027</v>
      </c>
      <c r="Y202" s="134">
        <v>44033</v>
      </c>
      <c r="Z202" s="134">
        <v>44232</v>
      </c>
      <c r="AA202" s="151">
        <v>195</v>
      </c>
      <c r="AB202" s="130"/>
      <c r="AC202" s="130"/>
      <c r="AD202" s="212"/>
      <c r="AE202" s="232"/>
      <c r="AF202" s="219"/>
      <c r="AG202" s="228"/>
      <c r="AH202" s="233"/>
      <c r="AI202" s="233" t="s">
        <v>1327</v>
      </c>
      <c r="AJ202" s="233"/>
      <c r="AK202" s="233"/>
      <c r="AL202" s="234">
        <f t="shared" si="40"/>
        <v>0.20512820512820512</v>
      </c>
      <c r="AM202" s="249"/>
      <c r="AN202" s="250" t="e">
        <f>IF(SUMPRODUCT((A$14:A202=A202)*(B$14:B202=B202)*(D$14:D199=D199))&gt;1,0,1)</f>
        <v>#N/A</v>
      </c>
      <c r="AO202" s="56" t="str">
        <f t="shared" si="34"/>
        <v>Contratos de prestación de servicios</v>
      </c>
      <c r="AP202" s="56" t="str">
        <f t="shared" si="35"/>
        <v>Contratación directa</v>
      </c>
      <c r="AQ202" s="56" t="str">
        <f>IF(ISBLANK(G202),1,IFERROR(VLOOKUP(G202,Tipo!$C$12:$C$27,1,FALSE),"NO"))</f>
        <v>Prestación de servicios profesionales y de apoyo a la gestión, o para la ejecución de trabajos artísticos que sólo puedan encomendarse a determinadas personas naturales;</v>
      </c>
      <c r="AR202" s="56" t="str">
        <f t="shared" si="36"/>
        <v>Inversión</v>
      </c>
      <c r="AS202" s="56" t="str">
        <f>IF(ISBLANK(K202),1,IFERROR(VLOOKUP(K202,Eje_Pilar_Prop!C225:C326,1,FALSE),"NO"))</f>
        <v>NO</v>
      </c>
      <c r="AT202" s="56" t="str">
        <f t="shared" si="38"/>
        <v>SECOP II</v>
      </c>
      <c r="AU202" s="56">
        <f t="shared" si="37"/>
        <v>1</v>
      </c>
      <c r="AV202" s="56" t="str">
        <f t="shared" si="33"/>
        <v>Bogotá Mejor para Todos</v>
      </c>
    </row>
    <row r="203" spans="1:48" s="251" customFormat="1" ht="45" customHeight="1">
      <c r="A203" s="233">
        <v>169</v>
      </c>
      <c r="B203" s="218">
        <v>2020</v>
      </c>
      <c r="C203" s="130" t="s">
        <v>353</v>
      </c>
      <c r="D203" s="130" t="s">
        <v>1154</v>
      </c>
      <c r="E203" s="132" t="s">
        <v>138</v>
      </c>
      <c r="F203" s="131" t="s">
        <v>34</v>
      </c>
      <c r="G203" s="206" t="s">
        <v>161</v>
      </c>
      <c r="H203" s="225" t="s">
        <v>786</v>
      </c>
      <c r="I203" s="226" t="s">
        <v>135</v>
      </c>
      <c r="J203" s="227" t="s">
        <v>362</v>
      </c>
      <c r="K203" s="337">
        <v>45</v>
      </c>
      <c r="L203" s="338" t="str">
        <f>IF(ISERROR(VLOOKUP(K203,[1]Eje_Pilar_Prop!$C$2:$E$104,2,FALSE))," ",VLOOKUP(K203,[1]Eje_Pilar_Prop!$C$2:$E$104,2,FALSE))</f>
        <v>Gobernanza e influencia local, regional e internacional</v>
      </c>
      <c r="M203" s="338" t="str">
        <f>IF(ISERROR(VLOOKUP(K203,[1]Eje_Pilar_Prop!$C$2:$E$104,3,FALSE))," ",VLOOKUP(K203,[1]Eje_Pilar_Prop!$C$2:$E$104,3,FALSE))</f>
        <v>Eje Transversal 4 Gobierno Legitimo, Fortalecimiento Local y Eficiencia</v>
      </c>
      <c r="N203" s="336">
        <v>1517</v>
      </c>
      <c r="O203" s="137">
        <v>1015420424</v>
      </c>
      <c r="P203" s="225" t="s">
        <v>540</v>
      </c>
      <c r="Q203" s="228">
        <v>32500000</v>
      </c>
      <c r="R203" s="235">
        <v>0</v>
      </c>
      <c r="S203" s="230"/>
      <c r="T203" s="231"/>
      <c r="U203" s="228"/>
      <c r="V203" s="209">
        <f t="shared" si="39"/>
        <v>32500000</v>
      </c>
      <c r="W203" s="210">
        <v>6666667</v>
      </c>
      <c r="X203" s="140">
        <v>44027</v>
      </c>
      <c r="Y203" s="134">
        <v>44033</v>
      </c>
      <c r="Z203" s="134">
        <v>44232</v>
      </c>
      <c r="AA203" s="151">
        <v>195</v>
      </c>
      <c r="AB203" s="130"/>
      <c r="AC203" s="130"/>
      <c r="AD203" s="212"/>
      <c r="AE203" s="232"/>
      <c r="AF203" s="219"/>
      <c r="AG203" s="228"/>
      <c r="AH203" s="233"/>
      <c r="AI203" s="233" t="s">
        <v>1327</v>
      </c>
      <c r="AJ203" s="233"/>
      <c r="AK203" s="233"/>
      <c r="AL203" s="234">
        <f t="shared" si="40"/>
        <v>0.2051282153846154</v>
      </c>
      <c r="AM203" s="249"/>
      <c r="AN203" s="250" t="e">
        <f>IF(SUMPRODUCT((A$14:A203=A203)*(B$14:B203=B203)*(D$14:D200=D200))&gt;1,0,1)</f>
        <v>#N/A</v>
      </c>
      <c r="AO203" s="56" t="str">
        <f t="shared" si="34"/>
        <v>Contratos de prestación de servicios</v>
      </c>
      <c r="AP203" s="56" t="str">
        <f t="shared" si="35"/>
        <v>Contratación directa</v>
      </c>
      <c r="AQ203" s="56" t="str">
        <f>IF(ISBLANK(G203),1,IFERROR(VLOOKUP(G203,Tipo!$C$12:$C$27,1,FALSE),"NO"))</f>
        <v>Prestación de servicios profesionales y de apoyo a la gestión, o para la ejecución de trabajos artísticos que sólo puedan encomendarse a determinadas personas naturales;</v>
      </c>
      <c r="AR203" s="56" t="str">
        <f t="shared" si="36"/>
        <v>Inversión</v>
      </c>
      <c r="AS203" s="56" t="str">
        <f>IF(ISBLANK(K203),1,IFERROR(VLOOKUP(K203,Eje_Pilar_Prop!C226:C327,1,FALSE),"NO"))</f>
        <v>NO</v>
      </c>
      <c r="AT203" s="56" t="str">
        <f t="shared" si="38"/>
        <v>SECOP II</v>
      </c>
      <c r="AU203" s="56">
        <f t="shared" si="37"/>
        <v>1</v>
      </c>
      <c r="AV203" s="56" t="str">
        <f t="shared" si="33"/>
        <v>Bogotá Mejor para Todos</v>
      </c>
    </row>
    <row r="204" spans="1:48" s="251" customFormat="1" ht="45" customHeight="1">
      <c r="A204" s="233">
        <v>170</v>
      </c>
      <c r="B204" s="218">
        <v>2020</v>
      </c>
      <c r="C204" s="130" t="s">
        <v>353</v>
      </c>
      <c r="D204" s="130" t="s">
        <v>1155</v>
      </c>
      <c r="E204" s="132" t="s">
        <v>138</v>
      </c>
      <c r="F204" s="131" t="s">
        <v>34</v>
      </c>
      <c r="G204" s="206" t="s">
        <v>161</v>
      </c>
      <c r="H204" s="225" t="s">
        <v>771</v>
      </c>
      <c r="I204" s="226" t="s">
        <v>135</v>
      </c>
      <c r="J204" s="227" t="s">
        <v>362</v>
      </c>
      <c r="K204" s="337">
        <v>3</v>
      </c>
      <c r="L204" s="338" t="str">
        <f>IF(ISERROR(VLOOKUP(K204,[1]Eje_Pilar_Prop!$C$2:$E$104,2,FALSE))," ",VLOOKUP(K204,[1]Eje_Pilar_Prop!$C$2:$E$104,2,FALSE))</f>
        <v>Igualdad y autonomía para una Bogotá incluyente</v>
      </c>
      <c r="M204" s="338" t="str">
        <f>IF(ISERROR(VLOOKUP(K204,[1]Eje_Pilar_Prop!$C$2:$E$104,3,FALSE))," ",VLOOKUP(K204,[1]Eje_Pilar_Prop!$C$2:$E$104,3,FALSE))</f>
        <v>Pilar 1 Igualdad de Calidad de Vida</v>
      </c>
      <c r="N204" s="336">
        <v>1444</v>
      </c>
      <c r="O204" s="139">
        <v>52822727</v>
      </c>
      <c r="P204" s="225" t="s">
        <v>541</v>
      </c>
      <c r="Q204" s="228">
        <v>28600000</v>
      </c>
      <c r="R204" s="235">
        <v>0</v>
      </c>
      <c r="S204" s="230"/>
      <c r="T204" s="231"/>
      <c r="U204" s="228"/>
      <c r="V204" s="209">
        <f t="shared" si="39"/>
        <v>28600000</v>
      </c>
      <c r="W204" s="210">
        <v>6453333</v>
      </c>
      <c r="X204" s="140">
        <v>44027</v>
      </c>
      <c r="Y204" s="134">
        <v>44029</v>
      </c>
      <c r="Z204" s="163">
        <v>44256</v>
      </c>
      <c r="AA204" s="151">
        <v>195</v>
      </c>
      <c r="AB204" s="130">
        <v>30</v>
      </c>
      <c r="AC204" s="130">
        <v>1</v>
      </c>
      <c r="AD204" s="212"/>
      <c r="AE204" s="232"/>
      <c r="AF204" s="219"/>
      <c r="AG204" s="228"/>
      <c r="AH204" s="233"/>
      <c r="AI204" s="233" t="s">
        <v>1327</v>
      </c>
      <c r="AJ204" s="233"/>
      <c r="AK204" s="233"/>
      <c r="AL204" s="234">
        <f t="shared" si="40"/>
        <v>0.22564101398601399</v>
      </c>
      <c r="AM204" s="249"/>
      <c r="AN204" s="250" t="e">
        <f>IF(SUMPRODUCT((A$14:A204=A204)*(B$14:B204=B204)*(D$14:D201=D201))&gt;1,0,1)</f>
        <v>#N/A</v>
      </c>
      <c r="AO204" s="56" t="str">
        <f t="shared" si="34"/>
        <v>Contratos de prestación de servicios</v>
      </c>
      <c r="AP204" s="56" t="str">
        <f t="shared" si="35"/>
        <v>Contratación directa</v>
      </c>
      <c r="AQ204" s="56" t="str">
        <f>IF(ISBLANK(G204),1,IFERROR(VLOOKUP(G204,Tipo!$C$12:$C$27,1,FALSE),"NO"))</f>
        <v>Prestación de servicios profesionales y de apoyo a la gestión, o para la ejecución de trabajos artísticos que sólo puedan encomendarse a determinadas personas naturales;</v>
      </c>
      <c r="AR204" s="56" t="str">
        <f t="shared" si="36"/>
        <v>Inversión</v>
      </c>
      <c r="AS204" s="56" t="str">
        <f>IF(ISBLANK(K204),1,IFERROR(VLOOKUP(K204,Eje_Pilar_Prop!C227:C328,1,FALSE),"NO"))</f>
        <v>NO</v>
      </c>
      <c r="AT204" s="56" t="str">
        <f t="shared" si="38"/>
        <v>SECOP II</v>
      </c>
      <c r="AU204" s="56">
        <f t="shared" si="37"/>
        <v>1</v>
      </c>
      <c r="AV204" s="56" t="str">
        <f t="shared" si="33"/>
        <v>Bogotá Mejor para Todos</v>
      </c>
    </row>
    <row r="205" spans="1:48" s="251" customFormat="1" ht="45" customHeight="1">
      <c r="A205" s="233">
        <v>170</v>
      </c>
      <c r="B205" s="218">
        <v>2020</v>
      </c>
      <c r="C205" s="130" t="s">
        <v>353</v>
      </c>
      <c r="D205" s="130" t="s">
        <v>1155</v>
      </c>
      <c r="E205" s="132" t="s">
        <v>138</v>
      </c>
      <c r="F205" s="131" t="s">
        <v>34</v>
      </c>
      <c r="G205" s="206" t="s">
        <v>161</v>
      </c>
      <c r="H205" s="225" t="s">
        <v>919</v>
      </c>
      <c r="I205" s="226" t="s">
        <v>135</v>
      </c>
      <c r="J205" s="227" t="s">
        <v>362</v>
      </c>
      <c r="K205" s="337">
        <v>3</v>
      </c>
      <c r="L205" s="338" t="str">
        <f>IF(ISERROR(VLOOKUP(K205,[1]Eje_Pilar_Prop!$C$2:$E$104,2,FALSE))," ",VLOOKUP(K205,[1]Eje_Pilar_Prop!$C$2:$E$104,2,FALSE))</f>
        <v>Igualdad y autonomía para una Bogotá incluyente</v>
      </c>
      <c r="M205" s="338" t="str">
        <f>IF(ISERROR(VLOOKUP(K205,[1]Eje_Pilar_Prop!$C$2:$E$104,3,FALSE))," ",VLOOKUP(K205,[1]Eje_Pilar_Prop!$C$2:$E$104,3,FALSE))</f>
        <v>Pilar 1 Igualdad de Calidad de Vida</v>
      </c>
      <c r="N205" s="336">
        <v>1444</v>
      </c>
      <c r="O205" s="141"/>
      <c r="P205" s="225" t="s">
        <v>541</v>
      </c>
      <c r="Q205" s="228">
        <v>4400000</v>
      </c>
      <c r="R205" s="235"/>
      <c r="S205" s="230"/>
      <c r="T205" s="231"/>
      <c r="U205" s="228"/>
      <c r="V205" s="209">
        <f t="shared" si="39"/>
        <v>4400000</v>
      </c>
      <c r="W205" s="210">
        <v>0</v>
      </c>
      <c r="X205" s="140">
        <v>44027</v>
      </c>
      <c r="Y205" s="134">
        <v>44029</v>
      </c>
      <c r="Z205" s="163">
        <v>44256</v>
      </c>
      <c r="AA205" s="151">
        <v>195</v>
      </c>
      <c r="AB205" s="151"/>
      <c r="AC205" s="151"/>
      <c r="AD205" s="212"/>
      <c r="AE205" s="232"/>
      <c r="AF205" s="219"/>
      <c r="AG205" s="228"/>
      <c r="AH205" s="233"/>
      <c r="AI205" s="233" t="s">
        <v>1327</v>
      </c>
      <c r="AJ205" s="233"/>
      <c r="AK205" s="233"/>
      <c r="AL205" s="234">
        <f t="shared" si="40"/>
        <v>0</v>
      </c>
      <c r="AM205" s="249"/>
      <c r="AN205" s="250" t="e">
        <f>IF(SUMPRODUCT((A$14:A205=A205)*(B$14:B205=B205)*(D$14:D202=D202))&gt;1,0,1)</f>
        <v>#N/A</v>
      </c>
      <c r="AO205" s="56" t="str">
        <f t="shared" si="34"/>
        <v>Contratos de prestación de servicios</v>
      </c>
      <c r="AP205" s="56" t="str">
        <f t="shared" si="35"/>
        <v>Contratación directa</v>
      </c>
      <c r="AQ205" s="56" t="str">
        <f>IF(ISBLANK(G205),1,IFERROR(VLOOKUP(G205,Tipo!$C$12:$C$27,1,FALSE),"NO"))</f>
        <v>Prestación de servicios profesionales y de apoyo a la gestión, o para la ejecución de trabajos artísticos que sólo puedan encomendarse a determinadas personas naturales;</v>
      </c>
      <c r="AR205" s="56" t="str">
        <f t="shared" si="36"/>
        <v>Inversión</v>
      </c>
      <c r="AS205" s="56" t="str">
        <f>IF(ISBLANK(K205),1,IFERROR(VLOOKUP(K205,Eje_Pilar_Prop!C228:C329,1,FALSE),"NO"))</f>
        <v>NO</v>
      </c>
      <c r="AT205" s="56" t="str">
        <f t="shared" si="38"/>
        <v>SECOP II</v>
      </c>
      <c r="AU205" s="56">
        <f t="shared" si="37"/>
        <v>1</v>
      </c>
      <c r="AV205" s="56" t="str">
        <f t="shared" si="33"/>
        <v>Bogotá Mejor para Todos</v>
      </c>
    </row>
    <row r="206" spans="1:48" s="251" customFormat="1" ht="45" customHeight="1">
      <c r="A206" s="233">
        <v>171</v>
      </c>
      <c r="B206" s="218">
        <v>2020</v>
      </c>
      <c r="C206" s="130" t="s">
        <v>353</v>
      </c>
      <c r="D206" s="164" t="s">
        <v>1156</v>
      </c>
      <c r="E206" s="132" t="s">
        <v>138</v>
      </c>
      <c r="F206" s="131" t="s">
        <v>34</v>
      </c>
      <c r="G206" s="206" t="s">
        <v>161</v>
      </c>
      <c r="H206" s="225" t="s">
        <v>767</v>
      </c>
      <c r="I206" s="226" t="s">
        <v>135</v>
      </c>
      <c r="J206" s="227" t="s">
        <v>362</v>
      </c>
      <c r="K206" s="337">
        <v>45</v>
      </c>
      <c r="L206" s="338" t="str">
        <f>IF(ISERROR(VLOOKUP(K206,[1]Eje_Pilar_Prop!$C$2:$E$104,2,FALSE))," ",VLOOKUP(K206,[1]Eje_Pilar_Prop!$C$2:$E$104,2,FALSE))</f>
        <v>Gobernanza e influencia local, regional e internacional</v>
      </c>
      <c r="M206" s="338" t="str">
        <f>IF(ISERROR(VLOOKUP(K206,[1]Eje_Pilar_Prop!$C$2:$E$104,3,FALSE))," ",VLOOKUP(K206,[1]Eje_Pilar_Prop!$C$2:$E$104,3,FALSE))</f>
        <v>Eje Transversal 4 Gobierno Legitimo, Fortalecimiento Local y Eficiencia</v>
      </c>
      <c r="N206" s="336">
        <v>1517</v>
      </c>
      <c r="O206" s="141">
        <v>80259074</v>
      </c>
      <c r="P206" s="225" t="s">
        <v>542</v>
      </c>
      <c r="Q206" s="228">
        <v>15600000</v>
      </c>
      <c r="R206" s="235">
        <v>0</v>
      </c>
      <c r="S206" s="230"/>
      <c r="T206" s="231"/>
      <c r="U206" s="228"/>
      <c r="V206" s="209">
        <f t="shared" si="39"/>
        <v>15600000</v>
      </c>
      <c r="W206" s="210">
        <v>3120000</v>
      </c>
      <c r="X206" s="140">
        <v>44027</v>
      </c>
      <c r="Y206" s="134">
        <v>44034</v>
      </c>
      <c r="Z206" s="134">
        <v>44233</v>
      </c>
      <c r="AA206" s="151">
        <v>195</v>
      </c>
      <c r="AB206" s="151"/>
      <c r="AC206" s="151"/>
      <c r="AD206" s="212"/>
      <c r="AE206" s="232"/>
      <c r="AF206" s="219"/>
      <c r="AG206" s="228"/>
      <c r="AH206" s="233"/>
      <c r="AI206" s="233" t="s">
        <v>1327</v>
      </c>
      <c r="AJ206" s="233"/>
      <c r="AK206" s="233"/>
      <c r="AL206" s="234">
        <f t="shared" si="40"/>
        <v>0.2</v>
      </c>
      <c r="AM206" s="249"/>
      <c r="AN206" s="250" t="e">
        <f>IF(SUMPRODUCT((A$14:A206=A206)*(B$14:B206=B206)*(D$14:D203=D203))&gt;1,0,1)</f>
        <v>#N/A</v>
      </c>
      <c r="AO206" s="56" t="str">
        <f t="shared" si="34"/>
        <v>Contratos de prestación de servicios</v>
      </c>
      <c r="AP206" s="56" t="str">
        <f t="shared" si="35"/>
        <v>Contratación directa</v>
      </c>
      <c r="AQ206" s="56" t="str">
        <f>IF(ISBLANK(G206),1,IFERROR(VLOOKUP(G206,Tipo!$C$12:$C$27,1,FALSE),"NO"))</f>
        <v>Prestación de servicios profesionales y de apoyo a la gestión, o para la ejecución de trabajos artísticos que sólo puedan encomendarse a determinadas personas naturales;</v>
      </c>
      <c r="AR206" s="56" t="str">
        <f t="shared" si="36"/>
        <v>Inversión</v>
      </c>
      <c r="AS206" s="56" t="str">
        <f>IF(ISBLANK(K206),1,IFERROR(VLOOKUP(K206,Eje_Pilar_Prop!C229:C330,1,FALSE),"NO"))</f>
        <v>NO</v>
      </c>
      <c r="AT206" s="56" t="str">
        <f t="shared" si="38"/>
        <v>SECOP II</v>
      </c>
      <c r="AU206" s="56">
        <f t="shared" si="37"/>
        <v>1</v>
      </c>
      <c r="AV206" s="56" t="str">
        <f t="shared" si="33"/>
        <v>Bogotá Mejor para Todos</v>
      </c>
    </row>
    <row r="207" spans="1:48" s="251" customFormat="1" ht="45" customHeight="1">
      <c r="A207" s="233">
        <v>172</v>
      </c>
      <c r="B207" s="218">
        <v>2020</v>
      </c>
      <c r="C207" s="130" t="s">
        <v>353</v>
      </c>
      <c r="D207" s="130" t="s">
        <v>1157</v>
      </c>
      <c r="E207" s="132" t="s">
        <v>138</v>
      </c>
      <c r="F207" s="131" t="s">
        <v>34</v>
      </c>
      <c r="G207" s="206" t="s">
        <v>161</v>
      </c>
      <c r="H207" s="225" t="s">
        <v>790</v>
      </c>
      <c r="I207" s="226" t="s">
        <v>135</v>
      </c>
      <c r="J207" s="227" t="s">
        <v>362</v>
      </c>
      <c r="K207" s="337">
        <v>45</v>
      </c>
      <c r="L207" s="338" t="str">
        <f>IF(ISERROR(VLOOKUP(K207,[1]Eje_Pilar_Prop!$C$2:$E$104,2,FALSE))," ",VLOOKUP(K207,[1]Eje_Pilar_Prop!$C$2:$E$104,2,FALSE))</f>
        <v>Gobernanza e influencia local, regional e internacional</v>
      </c>
      <c r="M207" s="338" t="str">
        <f>IF(ISERROR(VLOOKUP(K207,[1]Eje_Pilar_Prop!$C$2:$E$104,3,FALSE))," ",VLOOKUP(K207,[1]Eje_Pilar_Prop!$C$2:$E$104,3,FALSE))</f>
        <v>Eje Transversal 4 Gobierno Legitimo, Fortalecimiento Local y Eficiencia</v>
      </c>
      <c r="N207" s="336">
        <v>1517</v>
      </c>
      <c r="O207" s="137">
        <v>79368737</v>
      </c>
      <c r="P207" s="225" t="s">
        <v>543</v>
      </c>
      <c r="Q207" s="228">
        <v>23700000</v>
      </c>
      <c r="R207" s="235">
        <v>0</v>
      </c>
      <c r="S207" s="230"/>
      <c r="T207" s="231">
        <v>1</v>
      </c>
      <c r="U207" s="228">
        <v>3950000</v>
      </c>
      <c r="V207" s="209">
        <f t="shared" si="39"/>
        <v>27650000</v>
      </c>
      <c r="W207" s="210">
        <v>5266667</v>
      </c>
      <c r="X207" s="140">
        <v>44029</v>
      </c>
      <c r="Y207" s="134">
        <v>44033</v>
      </c>
      <c r="Z207" s="163">
        <v>44247</v>
      </c>
      <c r="AA207" s="130">
        <v>180</v>
      </c>
      <c r="AB207" s="130">
        <v>30</v>
      </c>
      <c r="AC207" s="130">
        <v>1</v>
      </c>
      <c r="AD207" s="212"/>
      <c r="AE207" s="232"/>
      <c r="AF207" s="219"/>
      <c r="AG207" s="228"/>
      <c r="AH207" s="233"/>
      <c r="AI207" s="233" t="s">
        <v>1327</v>
      </c>
      <c r="AJ207" s="233"/>
      <c r="AK207" s="233"/>
      <c r="AL207" s="234">
        <f t="shared" si="40"/>
        <v>0.19047620253164557</v>
      </c>
      <c r="AM207" s="249"/>
      <c r="AN207" s="250" t="e">
        <f>IF(SUMPRODUCT((A$14:A207=A207)*(B$14:B207=B207)*(D$14:D204=D204))&gt;1,0,1)</f>
        <v>#N/A</v>
      </c>
      <c r="AO207" s="56" t="str">
        <f t="shared" si="34"/>
        <v>Contratos de prestación de servicios</v>
      </c>
      <c r="AP207" s="56" t="str">
        <f t="shared" si="35"/>
        <v>Contratación directa</v>
      </c>
      <c r="AQ207" s="56" t="str">
        <f>IF(ISBLANK(G207),1,IFERROR(VLOOKUP(G207,Tipo!$C$12:$C$27,1,FALSE),"NO"))</f>
        <v>Prestación de servicios profesionales y de apoyo a la gestión, o para la ejecución de trabajos artísticos que sólo puedan encomendarse a determinadas personas naturales;</v>
      </c>
      <c r="AR207" s="56" t="str">
        <f t="shared" si="36"/>
        <v>Inversión</v>
      </c>
      <c r="AS207" s="56" t="str">
        <f>IF(ISBLANK(K207),1,IFERROR(VLOOKUP(K207,Eje_Pilar_Prop!C231:C332,1,FALSE),"NO"))</f>
        <v>NO</v>
      </c>
      <c r="AT207" s="56" t="str">
        <f t="shared" si="38"/>
        <v>SECOP II</v>
      </c>
      <c r="AU207" s="56">
        <f t="shared" si="37"/>
        <v>1</v>
      </c>
      <c r="AV207" s="56" t="str">
        <f t="shared" si="33"/>
        <v>Bogotá Mejor para Todos</v>
      </c>
    </row>
    <row r="208" spans="1:48" s="251" customFormat="1" ht="45" customHeight="1">
      <c r="A208" s="233">
        <v>173</v>
      </c>
      <c r="B208" s="218">
        <v>2020</v>
      </c>
      <c r="C208" s="130" t="s">
        <v>353</v>
      </c>
      <c r="D208" s="130" t="s">
        <v>1158</v>
      </c>
      <c r="E208" s="132" t="s">
        <v>138</v>
      </c>
      <c r="F208" s="131" t="s">
        <v>34</v>
      </c>
      <c r="G208" s="206" t="s">
        <v>161</v>
      </c>
      <c r="H208" s="225" t="s">
        <v>791</v>
      </c>
      <c r="I208" s="226" t="s">
        <v>135</v>
      </c>
      <c r="J208" s="227" t="s">
        <v>362</v>
      </c>
      <c r="K208" s="337">
        <v>45</v>
      </c>
      <c r="L208" s="338" t="str">
        <f>IF(ISERROR(VLOOKUP(K208,[1]Eje_Pilar_Prop!$C$2:$E$104,2,FALSE))," ",VLOOKUP(K208,[1]Eje_Pilar_Prop!$C$2:$E$104,2,FALSE))</f>
        <v>Gobernanza e influencia local, regional e internacional</v>
      </c>
      <c r="M208" s="338" t="str">
        <f>IF(ISERROR(VLOOKUP(K208,[1]Eje_Pilar_Prop!$C$2:$E$104,3,FALSE))," ",VLOOKUP(K208,[1]Eje_Pilar_Prop!$C$2:$E$104,3,FALSE))</f>
        <v>Eje Transversal 4 Gobierno Legitimo, Fortalecimiento Local y Eficiencia</v>
      </c>
      <c r="N208" s="336">
        <v>1517</v>
      </c>
      <c r="O208" s="137">
        <v>53100008</v>
      </c>
      <c r="P208" s="225" t="s">
        <v>544</v>
      </c>
      <c r="Q208" s="228">
        <v>30000000</v>
      </c>
      <c r="R208" s="235">
        <v>0</v>
      </c>
      <c r="S208" s="230"/>
      <c r="T208" s="231"/>
      <c r="U208" s="228"/>
      <c r="V208" s="209">
        <f t="shared" si="39"/>
        <v>30000000</v>
      </c>
      <c r="W208" s="210">
        <v>6666667</v>
      </c>
      <c r="X208" s="140">
        <v>44029</v>
      </c>
      <c r="Y208" s="154">
        <v>44036</v>
      </c>
      <c r="Z208" s="134">
        <v>44219</v>
      </c>
      <c r="AA208" s="130">
        <v>180</v>
      </c>
      <c r="AB208" s="130"/>
      <c r="AC208" s="130"/>
      <c r="AD208" s="212"/>
      <c r="AE208" s="232"/>
      <c r="AF208" s="219"/>
      <c r="AG208" s="228"/>
      <c r="AH208" s="233"/>
      <c r="AI208" s="233" t="s">
        <v>1327</v>
      </c>
      <c r="AJ208" s="233"/>
      <c r="AK208" s="233"/>
      <c r="AL208" s="234">
        <f t="shared" si="40"/>
        <v>0.22222223333333332</v>
      </c>
      <c r="AM208" s="249"/>
      <c r="AN208" s="250" t="e">
        <f>IF(SUMPRODUCT((A$14:A208=A208)*(B$14:B208=B208)*(D$14:D205=D205))&gt;1,0,1)</f>
        <v>#N/A</v>
      </c>
      <c r="AO208" s="56" t="str">
        <f t="shared" si="34"/>
        <v>Contratos de prestación de servicios</v>
      </c>
      <c r="AP208" s="56" t="str">
        <f t="shared" si="35"/>
        <v>Contratación directa</v>
      </c>
      <c r="AQ208" s="56" t="str">
        <f>IF(ISBLANK(G208),1,IFERROR(VLOOKUP(G208,Tipo!$C$12:$C$27,1,FALSE),"NO"))</f>
        <v>Prestación de servicios profesionales y de apoyo a la gestión, o para la ejecución de trabajos artísticos que sólo puedan encomendarse a determinadas personas naturales;</v>
      </c>
      <c r="AR208" s="56" t="str">
        <f t="shared" si="36"/>
        <v>Inversión</v>
      </c>
      <c r="AS208" s="56" t="str">
        <f>IF(ISBLANK(K208),1,IFERROR(VLOOKUP(K208,Eje_Pilar_Prop!C232:C333,1,FALSE),"NO"))</f>
        <v>NO</v>
      </c>
      <c r="AT208" s="56" t="str">
        <f t="shared" si="38"/>
        <v>SECOP II</v>
      </c>
      <c r="AU208" s="56">
        <f t="shared" si="37"/>
        <v>1</v>
      </c>
      <c r="AV208" s="56" t="str">
        <f t="shared" si="33"/>
        <v>Bogotá Mejor para Todos</v>
      </c>
    </row>
    <row r="209" spans="1:48" s="251" customFormat="1" ht="45" customHeight="1">
      <c r="A209" s="233">
        <v>174</v>
      </c>
      <c r="B209" s="218">
        <v>2020</v>
      </c>
      <c r="C209" s="130" t="s">
        <v>353</v>
      </c>
      <c r="D209" s="130" t="s">
        <v>1159</v>
      </c>
      <c r="E209" s="132" t="s">
        <v>138</v>
      </c>
      <c r="F209" s="131" t="s">
        <v>34</v>
      </c>
      <c r="G209" s="206" t="s">
        <v>161</v>
      </c>
      <c r="H209" s="225" t="s">
        <v>792</v>
      </c>
      <c r="I209" s="226" t="s">
        <v>135</v>
      </c>
      <c r="J209" s="227" t="s">
        <v>362</v>
      </c>
      <c r="K209" s="337">
        <v>45</v>
      </c>
      <c r="L209" s="338" t="str">
        <f>IF(ISERROR(VLOOKUP(K209,[1]Eje_Pilar_Prop!$C$2:$E$104,2,FALSE))," ",VLOOKUP(K209,[1]Eje_Pilar_Prop!$C$2:$E$104,2,FALSE))</f>
        <v>Gobernanza e influencia local, regional e internacional</v>
      </c>
      <c r="M209" s="338" t="str">
        <f>IF(ISERROR(VLOOKUP(K209,[1]Eje_Pilar_Prop!$C$2:$E$104,3,FALSE))," ",VLOOKUP(K209,[1]Eje_Pilar_Prop!$C$2:$E$104,3,FALSE))</f>
        <v>Eje Transversal 4 Gobierno Legitimo, Fortalecimiento Local y Eficiencia</v>
      </c>
      <c r="N209" s="336">
        <v>1517</v>
      </c>
      <c r="O209" s="153">
        <v>1023871966</v>
      </c>
      <c r="P209" s="225" t="s">
        <v>545</v>
      </c>
      <c r="Q209" s="228">
        <v>39000000</v>
      </c>
      <c r="R209" s="235">
        <v>0</v>
      </c>
      <c r="S209" s="230"/>
      <c r="T209" s="231"/>
      <c r="U209" s="228"/>
      <c r="V209" s="209">
        <f t="shared" si="39"/>
        <v>39000000</v>
      </c>
      <c r="W209" s="210">
        <v>8000000</v>
      </c>
      <c r="X209" s="140">
        <v>44028</v>
      </c>
      <c r="Y209" s="154">
        <v>44033</v>
      </c>
      <c r="Z209" s="154">
        <v>44231</v>
      </c>
      <c r="AA209" s="151">
        <v>195</v>
      </c>
      <c r="AB209" s="130"/>
      <c r="AC209" s="130"/>
      <c r="AD209" s="212"/>
      <c r="AE209" s="232"/>
      <c r="AF209" s="219"/>
      <c r="AG209" s="228"/>
      <c r="AH209" s="233"/>
      <c r="AI209" s="233" t="s">
        <v>1327</v>
      </c>
      <c r="AJ209" s="233"/>
      <c r="AK209" s="233"/>
      <c r="AL209" s="234">
        <f t="shared" si="40"/>
        <v>0.20512820512820512</v>
      </c>
      <c r="AM209" s="249"/>
      <c r="AN209" s="250" t="e">
        <f>IF(SUMPRODUCT((A$14:A209=A209)*(B$14:B209=B209)*(D$14:D206=D206))&gt;1,0,1)</f>
        <v>#N/A</v>
      </c>
      <c r="AO209" s="56" t="str">
        <f t="shared" si="34"/>
        <v>Contratos de prestación de servicios</v>
      </c>
      <c r="AP209" s="56" t="str">
        <f t="shared" si="35"/>
        <v>Contratación directa</v>
      </c>
      <c r="AQ209" s="56" t="str">
        <f>IF(ISBLANK(G209),1,IFERROR(VLOOKUP(G209,Tipo!$C$12:$C$27,1,FALSE),"NO"))</f>
        <v>Prestación de servicios profesionales y de apoyo a la gestión, o para la ejecución de trabajos artísticos que sólo puedan encomendarse a determinadas personas naturales;</v>
      </c>
      <c r="AR209" s="56" t="str">
        <f t="shared" si="36"/>
        <v>Inversión</v>
      </c>
      <c r="AS209" s="56" t="str">
        <f>IF(ISBLANK(K209),1,IFERROR(VLOOKUP(K209,Eje_Pilar_Prop!C233:C334,1,FALSE),"NO"))</f>
        <v>NO</v>
      </c>
      <c r="AT209" s="56" t="str">
        <f t="shared" si="38"/>
        <v>SECOP II</v>
      </c>
      <c r="AU209" s="56">
        <f t="shared" si="37"/>
        <v>1</v>
      </c>
      <c r="AV209" s="56" t="str">
        <f t="shared" si="33"/>
        <v>Bogotá Mejor para Todos</v>
      </c>
    </row>
    <row r="210" spans="1:48" s="251" customFormat="1" ht="45" customHeight="1">
      <c r="A210" s="233">
        <v>175</v>
      </c>
      <c r="B210" s="218">
        <v>2020</v>
      </c>
      <c r="C210" s="130" t="s">
        <v>353</v>
      </c>
      <c r="D210" s="164" t="s">
        <v>1160</v>
      </c>
      <c r="E210" s="132" t="s">
        <v>138</v>
      </c>
      <c r="F210" s="131" t="s">
        <v>34</v>
      </c>
      <c r="G210" s="206" t="s">
        <v>161</v>
      </c>
      <c r="H210" s="225" t="s">
        <v>793</v>
      </c>
      <c r="I210" s="226" t="s">
        <v>135</v>
      </c>
      <c r="J210" s="227" t="s">
        <v>362</v>
      </c>
      <c r="K210" s="337">
        <v>45</v>
      </c>
      <c r="L210" s="338" t="str">
        <f>IF(ISERROR(VLOOKUP(K210,[1]Eje_Pilar_Prop!$C$2:$E$104,2,FALSE))," ",VLOOKUP(K210,[1]Eje_Pilar_Prop!$C$2:$E$104,2,FALSE))</f>
        <v>Gobernanza e influencia local, regional e internacional</v>
      </c>
      <c r="M210" s="338" t="str">
        <f>IF(ISERROR(VLOOKUP(K210,[1]Eje_Pilar_Prop!$C$2:$E$104,3,FALSE))," ",VLOOKUP(K210,[1]Eje_Pilar_Prop!$C$2:$E$104,3,FALSE))</f>
        <v>Eje Transversal 4 Gobierno Legitimo, Fortalecimiento Local y Eficiencia</v>
      </c>
      <c r="N210" s="336">
        <v>1517</v>
      </c>
      <c r="O210" s="153">
        <v>79301815</v>
      </c>
      <c r="P210" s="225" t="s">
        <v>546</v>
      </c>
      <c r="Q210" s="228">
        <v>35750000</v>
      </c>
      <c r="R210" s="235">
        <v>0</v>
      </c>
      <c r="S210" s="230"/>
      <c r="T210" s="231"/>
      <c r="U210" s="228"/>
      <c r="V210" s="209">
        <f t="shared" si="39"/>
        <v>35750000</v>
      </c>
      <c r="W210" s="210">
        <v>7150000</v>
      </c>
      <c r="X210" s="140">
        <v>44029</v>
      </c>
      <c r="Y210" s="154">
        <v>44034</v>
      </c>
      <c r="Z210" s="154">
        <v>44233</v>
      </c>
      <c r="AA210" s="151">
        <v>195</v>
      </c>
      <c r="AB210" s="130"/>
      <c r="AC210" s="130"/>
      <c r="AD210" s="212"/>
      <c r="AE210" s="232"/>
      <c r="AF210" s="219"/>
      <c r="AG210" s="228"/>
      <c r="AH210" s="233"/>
      <c r="AI210" s="233" t="s">
        <v>1327</v>
      </c>
      <c r="AJ210" s="233"/>
      <c r="AK210" s="233"/>
      <c r="AL210" s="234">
        <f t="shared" si="40"/>
        <v>0.2</v>
      </c>
      <c r="AM210" s="249"/>
      <c r="AN210" s="250" t="e">
        <f>IF(SUMPRODUCT((A$14:A210=A210)*(B$14:B210=B210)*(D$14:D207=D207))&gt;1,0,1)</f>
        <v>#N/A</v>
      </c>
      <c r="AO210" s="56" t="str">
        <f t="shared" si="34"/>
        <v>Contratos de prestación de servicios</v>
      </c>
      <c r="AP210" s="56" t="str">
        <f t="shared" si="35"/>
        <v>Contratación directa</v>
      </c>
      <c r="AQ210" s="56" t="str">
        <f>IF(ISBLANK(G210),1,IFERROR(VLOOKUP(G210,Tipo!$C$12:$C$27,1,FALSE),"NO"))</f>
        <v>Prestación de servicios profesionales y de apoyo a la gestión, o para la ejecución de trabajos artísticos que sólo puedan encomendarse a determinadas personas naturales;</v>
      </c>
      <c r="AR210" s="56" t="str">
        <f t="shared" si="36"/>
        <v>Inversión</v>
      </c>
      <c r="AS210" s="56" t="str">
        <f>IF(ISBLANK(K210),1,IFERROR(VLOOKUP(K210,Eje_Pilar_Prop!C234:C335,1,FALSE),"NO"))</f>
        <v>NO</v>
      </c>
      <c r="AT210" s="56" t="str">
        <f t="shared" si="38"/>
        <v>SECOP II</v>
      </c>
      <c r="AU210" s="56">
        <f t="shared" si="37"/>
        <v>1</v>
      </c>
      <c r="AV210" s="56" t="str">
        <f t="shared" si="33"/>
        <v>Bogotá Mejor para Todos</v>
      </c>
    </row>
    <row r="211" spans="1:48" s="251" customFormat="1" ht="45" customHeight="1">
      <c r="A211" s="233">
        <v>176</v>
      </c>
      <c r="B211" s="233">
        <v>2020</v>
      </c>
      <c r="C211" s="130" t="s">
        <v>353</v>
      </c>
      <c r="D211" s="130" t="s">
        <v>1161</v>
      </c>
      <c r="E211" s="132" t="s">
        <v>138</v>
      </c>
      <c r="F211" s="130" t="s">
        <v>136</v>
      </c>
      <c r="G211" s="206" t="s">
        <v>165</v>
      </c>
      <c r="H211" s="225" t="s">
        <v>599</v>
      </c>
      <c r="I211" s="226" t="s">
        <v>134</v>
      </c>
      <c r="J211" s="227" t="s">
        <v>165</v>
      </c>
      <c r="K211" s="337" t="s">
        <v>165</v>
      </c>
      <c r="L211" s="338" t="str">
        <f>IF(ISERROR(VLOOKUP(K211,[1]Eje_Pilar_Prop!$C$2:$E$104,2,FALSE))," ",VLOOKUP(K211,[1]Eje_Pilar_Prop!$C$2:$E$104,2,FALSE))</f>
        <v xml:space="preserve"> </v>
      </c>
      <c r="M211" s="338" t="str">
        <f>IF(ISERROR(VLOOKUP(K211,[1]Eje_Pilar_Prop!$C$2:$E$104,3,FALSE))," ",VLOOKUP(K211,[1]Eje_Pilar_Prop!$C$2:$E$104,3,FALSE))</f>
        <v xml:space="preserve"> </v>
      </c>
      <c r="N211" s="336"/>
      <c r="O211" s="153" t="s">
        <v>1243</v>
      </c>
      <c r="P211" s="225" t="s">
        <v>455</v>
      </c>
      <c r="Q211" s="237">
        <v>6000000</v>
      </c>
      <c r="R211" s="235"/>
      <c r="S211" s="230"/>
      <c r="T211" s="231"/>
      <c r="U211" s="228"/>
      <c r="V211" s="209">
        <f t="shared" si="39"/>
        <v>6000000</v>
      </c>
      <c r="W211" s="210">
        <v>0</v>
      </c>
      <c r="X211" s="140">
        <v>44035</v>
      </c>
      <c r="Y211" s="134">
        <v>44035</v>
      </c>
      <c r="Z211" s="134">
        <v>44218</v>
      </c>
      <c r="AA211" s="130">
        <v>150</v>
      </c>
      <c r="AB211" s="130">
        <v>30</v>
      </c>
      <c r="AC211" s="130">
        <v>1</v>
      </c>
      <c r="AD211" s="212"/>
      <c r="AE211" s="232"/>
      <c r="AF211" s="219"/>
      <c r="AG211" s="228"/>
      <c r="AH211" s="233"/>
      <c r="AI211" s="233"/>
      <c r="AJ211" s="233" t="s">
        <v>1327</v>
      </c>
      <c r="AK211" s="233"/>
      <c r="AL211" s="234">
        <f t="shared" si="40"/>
        <v>0</v>
      </c>
      <c r="AM211" s="249"/>
      <c r="AN211" s="250" t="e">
        <f>IF(SUMPRODUCT((A$14:A211=A211)*(B$14:B211=B211)*(D$14:D208=D208))&gt;1,0,1)</f>
        <v>#N/A</v>
      </c>
      <c r="AO211" s="56" t="str">
        <f t="shared" si="34"/>
        <v>Contratos de prestación de servicios</v>
      </c>
      <c r="AP211" s="56" t="str">
        <f t="shared" si="35"/>
        <v>Contratación mínima cuantia</v>
      </c>
      <c r="AQ211" s="56" t="str">
        <f>IF(ISBLANK(G211),1,IFERROR(VLOOKUP(G211,Tipo!$C$12:$C$27,1,FALSE),"NO"))</f>
        <v>NO</v>
      </c>
      <c r="AR211" s="56" t="str">
        <f t="shared" si="36"/>
        <v>Funcionamiento</v>
      </c>
      <c r="AS211" s="56" t="str">
        <f>IF(ISBLANK(K211),1,IFERROR(VLOOKUP(K211,Eje_Pilar_Prop!C235:C336,1,FALSE),"NO"))</f>
        <v>NO</v>
      </c>
      <c r="AT211" s="56" t="str">
        <f t="shared" si="38"/>
        <v>SECOP II</v>
      </c>
      <c r="AU211" s="56">
        <f t="shared" si="37"/>
        <v>1</v>
      </c>
      <c r="AV211" s="56" t="str">
        <f t="shared" si="33"/>
        <v>NO</v>
      </c>
    </row>
    <row r="212" spans="1:48" s="251" customFormat="1" ht="45" customHeight="1">
      <c r="A212" s="233">
        <v>176</v>
      </c>
      <c r="B212" s="233">
        <v>2020</v>
      </c>
      <c r="C212" s="130" t="s">
        <v>353</v>
      </c>
      <c r="D212" s="130" t="s">
        <v>1161</v>
      </c>
      <c r="E212" s="132" t="s">
        <v>138</v>
      </c>
      <c r="F212" s="130" t="s">
        <v>136</v>
      </c>
      <c r="G212" s="206" t="s">
        <v>165</v>
      </c>
      <c r="H212" s="225" t="s">
        <v>599</v>
      </c>
      <c r="I212" s="226" t="s">
        <v>134</v>
      </c>
      <c r="J212" s="227" t="s">
        <v>165</v>
      </c>
      <c r="K212" s="337" t="s">
        <v>165</v>
      </c>
      <c r="L212" s="338" t="str">
        <f>IF(ISERROR(VLOOKUP(K212,[1]Eje_Pilar_Prop!$C$2:$E$104,2,FALSE))," ",VLOOKUP(K212,[1]Eje_Pilar_Prop!$C$2:$E$104,2,FALSE))</f>
        <v xml:space="preserve"> </v>
      </c>
      <c r="M212" s="338" t="str">
        <f>IF(ISERROR(VLOOKUP(K212,[1]Eje_Pilar_Prop!$C$2:$E$104,3,FALSE))," ",VLOOKUP(K212,[1]Eje_Pilar_Prop!$C$2:$E$104,3,FALSE))</f>
        <v xml:space="preserve"> </v>
      </c>
      <c r="N212" s="336"/>
      <c r="O212" s="153"/>
      <c r="P212" s="225" t="s">
        <v>455</v>
      </c>
      <c r="Q212" s="237">
        <v>6419929</v>
      </c>
      <c r="R212" s="235"/>
      <c r="S212" s="230"/>
      <c r="T212" s="231"/>
      <c r="U212" s="228"/>
      <c r="V212" s="209">
        <f t="shared" si="39"/>
        <v>6419929</v>
      </c>
      <c r="W212" s="210">
        <v>0</v>
      </c>
      <c r="X212" s="140">
        <v>44035</v>
      </c>
      <c r="Y212" s="134">
        <v>44035</v>
      </c>
      <c r="Z212" s="134">
        <v>44218</v>
      </c>
      <c r="AA212" s="130">
        <v>150</v>
      </c>
      <c r="AB212" s="130"/>
      <c r="AC212" s="130"/>
      <c r="AD212" s="212"/>
      <c r="AE212" s="232"/>
      <c r="AF212" s="219"/>
      <c r="AG212" s="228"/>
      <c r="AH212" s="233"/>
      <c r="AI212" s="233"/>
      <c r="AJ212" s="233" t="s">
        <v>1327</v>
      </c>
      <c r="AK212" s="233"/>
      <c r="AL212" s="234">
        <f t="shared" si="40"/>
        <v>0</v>
      </c>
      <c r="AM212" s="249"/>
      <c r="AN212" s="250" t="e">
        <f>IF(SUMPRODUCT((A$14:A212=A212)*(B$14:B212=B212)*(D$14:D209=D209))&gt;1,0,1)</f>
        <v>#N/A</v>
      </c>
      <c r="AO212" s="56" t="str">
        <f t="shared" si="34"/>
        <v>Contratos de prestación de servicios</v>
      </c>
      <c r="AP212" s="56" t="str">
        <f t="shared" si="35"/>
        <v>Contratación mínima cuantia</v>
      </c>
      <c r="AQ212" s="56" t="str">
        <f>IF(ISBLANK(G212),1,IFERROR(VLOOKUP(G212,Tipo!$C$12:$C$27,1,FALSE),"NO"))</f>
        <v>NO</v>
      </c>
      <c r="AR212" s="56" t="str">
        <f t="shared" si="36"/>
        <v>Funcionamiento</v>
      </c>
      <c r="AS212" s="56" t="str">
        <f>IF(ISBLANK(K212),1,IFERROR(VLOOKUP(K212,Eje_Pilar_Prop!C236:C337,1,FALSE),"NO"))</f>
        <v>NO</v>
      </c>
      <c r="AT212" s="56" t="str">
        <f t="shared" si="38"/>
        <v>SECOP II</v>
      </c>
      <c r="AU212" s="56">
        <f t="shared" si="37"/>
        <v>1</v>
      </c>
      <c r="AV212" s="56" t="str">
        <f t="shared" si="33"/>
        <v>NO</v>
      </c>
    </row>
    <row r="213" spans="1:48" s="251" customFormat="1" ht="45" customHeight="1">
      <c r="A213" s="233">
        <v>176</v>
      </c>
      <c r="B213" s="233">
        <v>2020</v>
      </c>
      <c r="C213" s="130" t="s">
        <v>353</v>
      </c>
      <c r="D213" s="130" t="s">
        <v>1161</v>
      </c>
      <c r="E213" s="132" t="s">
        <v>138</v>
      </c>
      <c r="F213" s="130" t="s">
        <v>136</v>
      </c>
      <c r="G213" s="206" t="s">
        <v>165</v>
      </c>
      <c r="H213" s="225" t="s">
        <v>975</v>
      </c>
      <c r="I213" s="226" t="s">
        <v>134</v>
      </c>
      <c r="J213" s="227" t="s">
        <v>165</v>
      </c>
      <c r="K213" s="337" t="s">
        <v>165</v>
      </c>
      <c r="L213" s="338"/>
      <c r="M213" s="338"/>
      <c r="N213" s="336"/>
      <c r="O213" s="153"/>
      <c r="P213" s="225" t="s">
        <v>455</v>
      </c>
      <c r="Q213" s="228"/>
      <c r="R213" s="235"/>
      <c r="S213" s="230"/>
      <c r="T213" s="231"/>
      <c r="U213" s="228"/>
      <c r="V213" s="209"/>
      <c r="W213" s="210"/>
      <c r="X213" s="140">
        <v>44035</v>
      </c>
      <c r="Y213" s="134">
        <v>44035</v>
      </c>
      <c r="Z213" s="134">
        <v>44218</v>
      </c>
      <c r="AA213" s="130">
        <v>150</v>
      </c>
      <c r="AB213" s="130"/>
      <c r="AC213" s="130"/>
      <c r="AD213" s="212"/>
      <c r="AE213" s="232"/>
      <c r="AF213" s="219"/>
      <c r="AG213" s="228"/>
      <c r="AH213" s="233"/>
      <c r="AI213" s="233"/>
      <c r="AJ213" s="233" t="s">
        <v>1327</v>
      </c>
      <c r="AK213" s="233"/>
      <c r="AL213" s="234">
        <v>0</v>
      </c>
      <c r="AM213" s="249"/>
      <c r="AN213" s="250" t="e">
        <f>IF(SUMPRODUCT((A$14:A213=A213)*(B$14:B213=B213)*(D$14:D210=D210))&gt;1,0,1)</f>
        <v>#N/A</v>
      </c>
      <c r="AO213" s="56" t="str">
        <f t="shared" si="34"/>
        <v>Contratos de prestación de servicios</v>
      </c>
      <c r="AP213" s="56" t="str">
        <f t="shared" si="35"/>
        <v>Contratación mínima cuantia</v>
      </c>
      <c r="AQ213" s="56" t="str">
        <f>IF(ISBLANK(G213),1,IFERROR(VLOOKUP(G213,Tipo!$C$12:$C$27,1,FALSE),"NO"))</f>
        <v>NO</v>
      </c>
      <c r="AR213" s="56" t="str">
        <f t="shared" si="36"/>
        <v>Funcionamiento</v>
      </c>
      <c r="AS213" s="56" t="str">
        <f>IF(ISBLANK(K213),1,IFERROR(VLOOKUP(K213,Eje_Pilar_Prop!C237:C338,1,FALSE),"NO"))</f>
        <v>NO</v>
      </c>
      <c r="AT213" s="56" t="str">
        <f t="shared" si="38"/>
        <v>SECOP II</v>
      </c>
      <c r="AU213" s="56">
        <f t="shared" si="37"/>
        <v>1</v>
      </c>
      <c r="AV213" s="56" t="str">
        <f t="shared" si="33"/>
        <v>NO</v>
      </c>
    </row>
    <row r="214" spans="1:48" s="251" customFormat="1" ht="45" customHeight="1">
      <c r="A214" s="233">
        <v>177</v>
      </c>
      <c r="B214" s="218">
        <v>2020</v>
      </c>
      <c r="C214" s="130" t="s">
        <v>353</v>
      </c>
      <c r="D214" s="164" t="s">
        <v>1162</v>
      </c>
      <c r="E214" s="132" t="s">
        <v>138</v>
      </c>
      <c r="F214" s="131" t="s">
        <v>34</v>
      </c>
      <c r="G214" s="206" t="s">
        <v>161</v>
      </c>
      <c r="H214" s="225" t="s">
        <v>794</v>
      </c>
      <c r="I214" s="226" t="s">
        <v>135</v>
      </c>
      <c r="J214" s="227" t="s">
        <v>362</v>
      </c>
      <c r="K214" s="337">
        <v>45</v>
      </c>
      <c r="L214" s="338" t="str">
        <f>IF(ISERROR(VLOOKUP(K214,[1]Eje_Pilar_Prop!$C$2:$E$104,2,FALSE))," ",VLOOKUP(K214,[1]Eje_Pilar_Prop!$C$2:$E$104,2,FALSE))</f>
        <v>Gobernanza e influencia local, regional e internacional</v>
      </c>
      <c r="M214" s="338" t="str">
        <f>IF(ISERROR(VLOOKUP(K214,[1]Eje_Pilar_Prop!$C$2:$E$104,3,FALSE))," ",VLOOKUP(K214,[1]Eje_Pilar_Prop!$C$2:$E$104,3,FALSE))</f>
        <v>Eje Transversal 4 Gobierno Legitimo, Fortalecimiento Local y Eficiencia</v>
      </c>
      <c r="N214" s="336">
        <v>1517</v>
      </c>
      <c r="O214" s="137">
        <v>1022967264</v>
      </c>
      <c r="P214" s="225" t="s">
        <v>547</v>
      </c>
      <c r="Q214" s="228">
        <v>36135000</v>
      </c>
      <c r="R214" s="235">
        <v>0</v>
      </c>
      <c r="S214" s="230"/>
      <c r="T214" s="231"/>
      <c r="U214" s="228">
        <v>16425000</v>
      </c>
      <c r="V214" s="209">
        <f t="shared" ref="V214:V245" si="41">+Q214+S214+U214</f>
        <v>52560000</v>
      </c>
      <c r="W214" s="210">
        <v>8979000</v>
      </c>
      <c r="X214" s="140">
        <v>44029</v>
      </c>
      <c r="Y214" s="154">
        <v>44032</v>
      </c>
      <c r="Z214" s="216">
        <v>44274</v>
      </c>
      <c r="AA214" s="130">
        <v>165</v>
      </c>
      <c r="AB214" s="155">
        <v>75</v>
      </c>
      <c r="AC214" s="130">
        <v>1</v>
      </c>
      <c r="AD214" s="212"/>
      <c r="AE214" s="232"/>
      <c r="AF214" s="219"/>
      <c r="AG214" s="228"/>
      <c r="AH214" s="233"/>
      <c r="AI214" s="233" t="s">
        <v>1327</v>
      </c>
      <c r="AJ214" s="233"/>
      <c r="AK214" s="233"/>
      <c r="AL214" s="234">
        <f t="shared" ref="AL214:AL245" si="42">IF(ISERROR(W214/V214),"-",(W214/V214))</f>
        <v>0.17083333333333334</v>
      </c>
      <c r="AM214" s="249"/>
      <c r="AN214" s="250" t="e">
        <f>IF(SUMPRODUCT((A$14:A214=A214)*(B$14:B214=B214)*(D$14:D211=D211))&gt;1,0,1)</f>
        <v>#N/A</v>
      </c>
      <c r="AO214" s="56" t="str">
        <f t="shared" si="34"/>
        <v>Contratos de prestación de servicios</v>
      </c>
      <c r="AP214" s="56" t="str">
        <f t="shared" si="35"/>
        <v>Contratación directa</v>
      </c>
      <c r="AQ214" s="56" t="str">
        <f>IF(ISBLANK(G214),1,IFERROR(VLOOKUP(G214,Tipo!$C$12:$C$27,1,FALSE),"NO"))</f>
        <v>Prestación de servicios profesionales y de apoyo a la gestión, o para la ejecución de trabajos artísticos que sólo puedan encomendarse a determinadas personas naturales;</v>
      </c>
      <c r="AR214" s="56" t="str">
        <f t="shared" si="36"/>
        <v>Inversión</v>
      </c>
      <c r="AS214" s="56" t="str">
        <f>IF(ISBLANK(K214),1,IFERROR(VLOOKUP(K214,Eje_Pilar_Prop!C238:C339,1,FALSE),"NO"))</f>
        <v>NO</v>
      </c>
      <c r="AT214" s="56" t="str">
        <f t="shared" si="38"/>
        <v>SECOP II</v>
      </c>
      <c r="AU214" s="56">
        <f t="shared" si="37"/>
        <v>1</v>
      </c>
      <c r="AV214" s="56" t="str">
        <f t="shared" si="33"/>
        <v>Bogotá Mejor para Todos</v>
      </c>
    </row>
    <row r="215" spans="1:48" s="251" customFormat="1" ht="45" customHeight="1">
      <c r="A215" s="233">
        <v>178</v>
      </c>
      <c r="B215" s="218">
        <v>2020</v>
      </c>
      <c r="C215" s="130" t="s">
        <v>353</v>
      </c>
      <c r="D215" s="130" t="s">
        <v>1163</v>
      </c>
      <c r="E215" s="132" t="s">
        <v>138</v>
      </c>
      <c r="F215" s="131" t="s">
        <v>34</v>
      </c>
      <c r="G215" s="206" t="s">
        <v>161</v>
      </c>
      <c r="H215" s="225" t="s">
        <v>795</v>
      </c>
      <c r="I215" s="226" t="s">
        <v>135</v>
      </c>
      <c r="J215" s="227" t="s">
        <v>362</v>
      </c>
      <c r="K215" s="337">
        <v>45</v>
      </c>
      <c r="L215" s="338" t="str">
        <f>IF(ISERROR(VLOOKUP(K215,[1]Eje_Pilar_Prop!$C$2:$E$104,2,FALSE))," ",VLOOKUP(K215,[1]Eje_Pilar_Prop!$C$2:$E$104,2,FALSE))</f>
        <v>Gobernanza e influencia local, regional e internacional</v>
      </c>
      <c r="M215" s="338" t="str">
        <f>IF(ISERROR(VLOOKUP(K215,[1]Eje_Pilar_Prop!$C$2:$E$104,3,FALSE))," ",VLOOKUP(K215,[1]Eje_Pilar_Prop!$C$2:$E$104,3,FALSE))</f>
        <v>Eje Transversal 4 Gobierno Legitimo, Fortalecimiento Local y Eficiencia</v>
      </c>
      <c r="N215" s="336">
        <v>1517</v>
      </c>
      <c r="O215" s="153">
        <v>85466214</v>
      </c>
      <c r="P215" s="225" t="s">
        <v>548</v>
      </c>
      <c r="Q215" s="228">
        <v>30000000</v>
      </c>
      <c r="R215" s="235">
        <v>0</v>
      </c>
      <c r="S215" s="230"/>
      <c r="T215" s="231"/>
      <c r="U215" s="228"/>
      <c r="V215" s="209">
        <f t="shared" si="41"/>
        <v>30000000</v>
      </c>
      <c r="W215" s="210">
        <v>6666667</v>
      </c>
      <c r="X215" s="140">
        <v>44029</v>
      </c>
      <c r="Y215" s="165">
        <v>44033</v>
      </c>
      <c r="Z215" s="165">
        <v>44216</v>
      </c>
      <c r="AA215" s="130">
        <v>180</v>
      </c>
      <c r="AB215" s="151"/>
      <c r="AC215" s="151"/>
      <c r="AD215" s="212"/>
      <c r="AE215" s="232"/>
      <c r="AF215" s="219"/>
      <c r="AG215" s="228"/>
      <c r="AH215" s="233"/>
      <c r="AI215" s="233"/>
      <c r="AJ215" s="233" t="s">
        <v>1327</v>
      </c>
      <c r="AK215" s="233"/>
      <c r="AL215" s="234">
        <f t="shared" si="42"/>
        <v>0.22222223333333332</v>
      </c>
      <c r="AM215" s="249"/>
      <c r="AN215" s="250" t="e">
        <f>IF(SUMPRODUCT((A$14:A215=A215)*(B$14:B215=B215)*(D$14:D212=D212))&gt;1,0,1)</f>
        <v>#N/A</v>
      </c>
      <c r="AO215" s="56" t="str">
        <f t="shared" si="34"/>
        <v>Contratos de prestación de servicios</v>
      </c>
      <c r="AP215" s="56" t="str">
        <f t="shared" si="35"/>
        <v>Contratación directa</v>
      </c>
      <c r="AQ215" s="56" t="str">
        <f>IF(ISBLANK(G215),1,IFERROR(VLOOKUP(G215,Tipo!$C$12:$C$27,1,FALSE),"NO"))</f>
        <v>Prestación de servicios profesionales y de apoyo a la gestión, o para la ejecución de trabajos artísticos que sólo puedan encomendarse a determinadas personas naturales;</v>
      </c>
      <c r="AR215" s="56" t="str">
        <f t="shared" si="36"/>
        <v>Inversión</v>
      </c>
      <c r="AS215" s="56" t="str">
        <f>IF(ISBLANK(K215),1,IFERROR(VLOOKUP(K215,Eje_Pilar_Prop!C239:C340,1,FALSE),"NO"))</f>
        <v>NO</v>
      </c>
      <c r="AT215" s="56" t="str">
        <f t="shared" si="38"/>
        <v>SECOP II</v>
      </c>
      <c r="AU215" s="56">
        <f t="shared" si="37"/>
        <v>1</v>
      </c>
      <c r="AV215" s="56" t="str">
        <f t="shared" si="33"/>
        <v>Bogotá Mejor para Todos</v>
      </c>
    </row>
    <row r="216" spans="1:48" s="251" customFormat="1" ht="45" customHeight="1">
      <c r="A216" s="233">
        <v>179</v>
      </c>
      <c r="B216" s="218">
        <v>2020</v>
      </c>
      <c r="C216" s="130" t="s">
        <v>353</v>
      </c>
      <c r="D216" s="164" t="s">
        <v>1164</v>
      </c>
      <c r="E216" s="132" t="s">
        <v>138</v>
      </c>
      <c r="F216" s="131" t="s">
        <v>34</v>
      </c>
      <c r="G216" s="206" t="s">
        <v>161</v>
      </c>
      <c r="H216" s="225" t="s">
        <v>644</v>
      </c>
      <c r="I216" s="226" t="s">
        <v>135</v>
      </c>
      <c r="J216" s="227" t="s">
        <v>362</v>
      </c>
      <c r="K216" s="337">
        <v>45</v>
      </c>
      <c r="L216" s="338" t="str">
        <f>IF(ISERROR(VLOOKUP(K216,[1]Eje_Pilar_Prop!$C$2:$E$104,2,FALSE))," ",VLOOKUP(K216,[1]Eje_Pilar_Prop!$C$2:$E$104,2,FALSE))</f>
        <v>Gobernanza e influencia local, regional e internacional</v>
      </c>
      <c r="M216" s="338" t="str">
        <f>IF(ISERROR(VLOOKUP(K216,[1]Eje_Pilar_Prop!$C$2:$E$104,3,FALSE))," ",VLOOKUP(K216,[1]Eje_Pilar_Prop!$C$2:$E$104,3,FALSE))</f>
        <v>Eje Transversal 4 Gobierno Legitimo, Fortalecimiento Local y Eficiencia</v>
      </c>
      <c r="N216" s="336">
        <v>1517</v>
      </c>
      <c r="O216" s="153">
        <v>52056968</v>
      </c>
      <c r="P216" s="225" t="s">
        <v>549</v>
      </c>
      <c r="Q216" s="228">
        <v>33000000</v>
      </c>
      <c r="R216" s="235">
        <v>0</v>
      </c>
      <c r="S216" s="230"/>
      <c r="T216" s="231">
        <v>1</v>
      </c>
      <c r="U216" s="228">
        <v>6000000</v>
      </c>
      <c r="V216" s="209">
        <f t="shared" si="41"/>
        <v>39000000</v>
      </c>
      <c r="W216" s="210">
        <v>7400000</v>
      </c>
      <c r="X216" s="140">
        <v>44030</v>
      </c>
      <c r="Y216" s="134">
        <v>44036</v>
      </c>
      <c r="Z216" s="163">
        <v>44234</v>
      </c>
      <c r="AA216" s="130">
        <v>165</v>
      </c>
      <c r="AB216" s="130">
        <v>30</v>
      </c>
      <c r="AC216" s="130">
        <v>1</v>
      </c>
      <c r="AD216" s="212"/>
      <c r="AE216" s="232"/>
      <c r="AF216" s="219"/>
      <c r="AG216" s="228"/>
      <c r="AH216" s="233"/>
      <c r="AI216" s="233" t="s">
        <v>1327</v>
      </c>
      <c r="AJ216" s="233"/>
      <c r="AK216" s="233"/>
      <c r="AL216" s="234">
        <f t="shared" si="42"/>
        <v>0.18974358974358974</v>
      </c>
      <c r="AM216" s="249"/>
      <c r="AN216" s="250" t="e">
        <f>IF(SUMPRODUCT((A$14:A216=A216)*(B$14:B216=B216)*(D$14:D213=D213))&gt;1,0,1)</f>
        <v>#N/A</v>
      </c>
      <c r="AO216" s="56" t="str">
        <f t="shared" si="34"/>
        <v>Contratos de prestación de servicios</v>
      </c>
      <c r="AP216" s="56" t="str">
        <f t="shared" si="35"/>
        <v>Contratación directa</v>
      </c>
      <c r="AQ216" s="56" t="str">
        <f>IF(ISBLANK(G216),1,IFERROR(VLOOKUP(G216,Tipo!$C$12:$C$27,1,FALSE),"NO"))</f>
        <v>Prestación de servicios profesionales y de apoyo a la gestión, o para la ejecución de trabajos artísticos que sólo puedan encomendarse a determinadas personas naturales;</v>
      </c>
      <c r="AR216" s="56" t="str">
        <f t="shared" si="36"/>
        <v>Inversión</v>
      </c>
      <c r="AS216" s="56" t="str">
        <f>IF(ISBLANK(K216),1,IFERROR(VLOOKUP(K216,Eje_Pilar_Prop!C240:C341,1,FALSE),"NO"))</f>
        <v>NO</v>
      </c>
      <c r="AT216" s="56" t="str">
        <f t="shared" si="38"/>
        <v>SECOP II</v>
      </c>
      <c r="AU216" s="56">
        <f t="shared" si="37"/>
        <v>1</v>
      </c>
      <c r="AV216" s="56" t="str">
        <f t="shared" si="33"/>
        <v>Bogotá Mejor para Todos</v>
      </c>
    </row>
    <row r="217" spans="1:48" s="251" customFormat="1" ht="45" customHeight="1">
      <c r="A217" s="233">
        <v>180</v>
      </c>
      <c r="B217" s="218">
        <v>2020</v>
      </c>
      <c r="C217" s="130" t="s">
        <v>353</v>
      </c>
      <c r="D217" s="151" t="s">
        <v>1165</v>
      </c>
      <c r="E217" s="132" t="s">
        <v>138</v>
      </c>
      <c r="F217" s="131" t="s">
        <v>34</v>
      </c>
      <c r="G217" s="206" t="s">
        <v>161</v>
      </c>
      <c r="H217" s="225" t="s">
        <v>461</v>
      </c>
      <c r="I217" s="226" t="s">
        <v>135</v>
      </c>
      <c r="J217" s="227" t="s">
        <v>362</v>
      </c>
      <c r="K217" s="337">
        <v>45</v>
      </c>
      <c r="L217" s="338" t="str">
        <f>IF(ISERROR(VLOOKUP(K217,[1]Eje_Pilar_Prop!$C$2:$E$104,2,FALSE))," ",VLOOKUP(K217,[1]Eje_Pilar_Prop!$C$2:$E$104,2,FALSE))</f>
        <v>Gobernanza e influencia local, regional e internacional</v>
      </c>
      <c r="M217" s="338" t="str">
        <f>IF(ISERROR(VLOOKUP(K217,[1]Eje_Pilar_Prop!$C$2:$E$104,3,FALSE))," ",VLOOKUP(K217,[1]Eje_Pilar_Prop!$C$2:$E$104,3,FALSE))</f>
        <v>Eje Transversal 4 Gobierno Legitimo, Fortalecimiento Local y Eficiencia</v>
      </c>
      <c r="N217" s="336">
        <v>1517</v>
      </c>
      <c r="O217" s="153">
        <v>52243406</v>
      </c>
      <c r="P217" s="225" t="s">
        <v>550</v>
      </c>
      <c r="Q217" s="228">
        <v>43450000</v>
      </c>
      <c r="R217" s="235">
        <v>0</v>
      </c>
      <c r="S217" s="230"/>
      <c r="T217" s="231">
        <v>1</v>
      </c>
      <c r="U217" s="228">
        <v>18433333</v>
      </c>
      <c r="V217" s="209">
        <f t="shared" si="41"/>
        <v>61883333</v>
      </c>
      <c r="W217" s="210">
        <v>10533333</v>
      </c>
      <c r="X217" s="166">
        <v>44030</v>
      </c>
      <c r="Y217" s="167">
        <v>44033</v>
      </c>
      <c r="Z217" s="163">
        <v>44269</v>
      </c>
      <c r="AA217" s="130">
        <v>165</v>
      </c>
      <c r="AB217" s="168">
        <v>70</v>
      </c>
      <c r="AC217" s="130">
        <v>1</v>
      </c>
      <c r="AD217" s="212"/>
      <c r="AE217" s="232"/>
      <c r="AF217" s="219"/>
      <c r="AG217" s="228"/>
      <c r="AH217" s="233"/>
      <c r="AI217" s="233" t="s">
        <v>1327</v>
      </c>
      <c r="AJ217" s="233"/>
      <c r="AK217" s="233"/>
      <c r="AL217" s="234">
        <f t="shared" si="42"/>
        <v>0.1702127614878145</v>
      </c>
      <c r="AM217" s="249"/>
      <c r="AN217" s="250" t="e">
        <f>IF(SUMPRODUCT((A$14:A217=A217)*(B$14:B217=B217)*(D$14:D214=D214))&gt;1,0,1)</f>
        <v>#N/A</v>
      </c>
      <c r="AO217" s="56" t="str">
        <f t="shared" si="34"/>
        <v>Contratos de prestación de servicios</v>
      </c>
      <c r="AP217" s="56" t="str">
        <f t="shared" si="35"/>
        <v>Contratación directa</v>
      </c>
      <c r="AQ217" s="56" t="str">
        <f>IF(ISBLANK(G217),1,IFERROR(VLOOKUP(G217,Tipo!$C$12:$C$27,1,FALSE),"NO"))</f>
        <v>Prestación de servicios profesionales y de apoyo a la gestión, o para la ejecución de trabajos artísticos que sólo puedan encomendarse a determinadas personas naturales;</v>
      </c>
      <c r="AR217" s="56" t="str">
        <f t="shared" si="36"/>
        <v>Inversión</v>
      </c>
      <c r="AS217" s="56" t="str">
        <f>IF(ISBLANK(K217),1,IFERROR(VLOOKUP(K217,Eje_Pilar_Prop!C241:C342,1,FALSE),"NO"))</f>
        <v>NO</v>
      </c>
      <c r="AT217" s="56" t="str">
        <f t="shared" si="38"/>
        <v>SECOP II</v>
      </c>
      <c r="AU217" s="56">
        <f t="shared" si="37"/>
        <v>1</v>
      </c>
      <c r="AV217" s="56" t="str">
        <f t="shared" si="33"/>
        <v>Bogotá Mejor para Todos</v>
      </c>
    </row>
    <row r="218" spans="1:48" s="251" customFormat="1" ht="45" customHeight="1">
      <c r="A218" s="233">
        <v>181</v>
      </c>
      <c r="B218" s="218">
        <v>2020</v>
      </c>
      <c r="C218" s="130" t="s">
        <v>353</v>
      </c>
      <c r="D218" s="164" t="s">
        <v>1166</v>
      </c>
      <c r="E218" s="132" t="s">
        <v>138</v>
      </c>
      <c r="F218" s="131" t="s">
        <v>34</v>
      </c>
      <c r="G218" s="206" t="s">
        <v>161</v>
      </c>
      <c r="H218" s="225" t="s">
        <v>653</v>
      </c>
      <c r="I218" s="226" t="s">
        <v>135</v>
      </c>
      <c r="J218" s="227" t="s">
        <v>362</v>
      </c>
      <c r="K218" s="337">
        <v>45</v>
      </c>
      <c r="L218" s="338" t="str">
        <f>IF(ISERROR(VLOOKUP(K218,[1]Eje_Pilar_Prop!$C$2:$E$104,2,FALSE))," ",VLOOKUP(K218,[1]Eje_Pilar_Prop!$C$2:$E$104,2,FALSE))</f>
        <v>Gobernanza e influencia local, regional e internacional</v>
      </c>
      <c r="M218" s="338" t="str">
        <f>IF(ISERROR(VLOOKUP(K218,[1]Eje_Pilar_Prop!$C$2:$E$104,3,FALSE))," ",VLOOKUP(K218,[1]Eje_Pilar_Prop!$C$2:$E$104,3,FALSE))</f>
        <v>Eje Transversal 4 Gobierno Legitimo, Fortalecimiento Local y Eficiencia</v>
      </c>
      <c r="N218" s="336">
        <v>1517</v>
      </c>
      <c r="O218" s="137">
        <v>1014182950</v>
      </c>
      <c r="P218" s="225" t="s">
        <v>551</v>
      </c>
      <c r="Q218" s="228">
        <v>31500000</v>
      </c>
      <c r="R218" s="235">
        <v>0</v>
      </c>
      <c r="S218" s="230"/>
      <c r="T218" s="231">
        <v>1</v>
      </c>
      <c r="U218" s="228">
        <v>12600000</v>
      </c>
      <c r="V218" s="209">
        <f t="shared" si="41"/>
        <v>44100000</v>
      </c>
      <c r="W218" s="210">
        <v>8400000</v>
      </c>
      <c r="X218" s="140">
        <v>44033</v>
      </c>
      <c r="Y218" s="134">
        <v>44033</v>
      </c>
      <c r="Z218" s="163">
        <v>44247</v>
      </c>
      <c r="AA218" s="130">
        <v>150</v>
      </c>
      <c r="AB218" s="130">
        <v>60</v>
      </c>
      <c r="AC218" s="130">
        <v>1</v>
      </c>
      <c r="AD218" s="212"/>
      <c r="AE218" s="232"/>
      <c r="AF218" s="219"/>
      <c r="AG218" s="228"/>
      <c r="AH218" s="233"/>
      <c r="AI218" s="233" t="s">
        <v>1327</v>
      </c>
      <c r="AJ218" s="233"/>
      <c r="AK218" s="233"/>
      <c r="AL218" s="234">
        <f t="shared" si="42"/>
        <v>0.19047619047619047</v>
      </c>
      <c r="AM218" s="249"/>
      <c r="AN218" s="250" t="e">
        <f>IF(SUMPRODUCT((A$14:A218=A218)*(B$14:B218=B218)*(D$14:D215=D215))&gt;1,0,1)</f>
        <v>#N/A</v>
      </c>
      <c r="AO218" s="56" t="str">
        <f t="shared" si="34"/>
        <v>Contratos de prestación de servicios</v>
      </c>
      <c r="AP218" s="56" t="str">
        <f t="shared" si="35"/>
        <v>Contratación directa</v>
      </c>
      <c r="AQ218" s="56" t="str">
        <f>IF(ISBLANK(G218),1,IFERROR(VLOOKUP(G218,Tipo!$C$12:$C$27,1,FALSE),"NO"))</f>
        <v>Prestación de servicios profesionales y de apoyo a la gestión, o para la ejecución de trabajos artísticos que sólo puedan encomendarse a determinadas personas naturales;</v>
      </c>
      <c r="AR218" s="56" t="str">
        <f t="shared" si="36"/>
        <v>Inversión</v>
      </c>
      <c r="AS218" s="56" t="str">
        <f>IF(ISBLANK(K218),1,IFERROR(VLOOKUP(K218,Eje_Pilar_Prop!C242:C343,1,FALSE),"NO"))</f>
        <v>NO</v>
      </c>
      <c r="AT218" s="56" t="str">
        <f t="shared" si="38"/>
        <v>SECOP II</v>
      </c>
      <c r="AU218" s="56">
        <f t="shared" si="37"/>
        <v>1</v>
      </c>
      <c r="AV218" s="56" t="str">
        <f t="shared" si="33"/>
        <v>Bogotá Mejor para Todos</v>
      </c>
    </row>
    <row r="219" spans="1:48" s="251" customFormat="1" ht="45" customHeight="1">
      <c r="A219" s="233">
        <v>182</v>
      </c>
      <c r="B219" s="218">
        <v>2020</v>
      </c>
      <c r="C219" s="130" t="s">
        <v>353</v>
      </c>
      <c r="D219" s="169" t="s">
        <v>1167</v>
      </c>
      <c r="E219" s="132" t="s">
        <v>138</v>
      </c>
      <c r="F219" s="131" t="s">
        <v>34</v>
      </c>
      <c r="G219" s="206" t="s">
        <v>161</v>
      </c>
      <c r="H219" s="225" t="s">
        <v>625</v>
      </c>
      <c r="I219" s="226" t="s">
        <v>135</v>
      </c>
      <c r="J219" s="227" t="s">
        <v>362</v>
      </c>
      <c r="K219" s="337">
        <v>45</v>
      </c>
      <c r="L219" s="338" t="str">
        <f>IF(ISERROR(VLOOKUP(K219,[1]Eje_Pilar_Prop!$C$2:$E$104,2,FALSE))," ",VLOOKUP(K219,[1]Eje_Pilar_Prop!$C$2:$E$104,2,FALSE))</f>
        <v>Gobernanza e influencia local, regional e internacional</v>
      </c>
      <c r="M219" s="338" t="str">
        <f>IF(ISERROR(VLOOKUP(K219,[1]Eje_Pilar_Prop!$C$2:$E$104,3,FALSE))," ",VLOOKUP(K219,[1]Eje_Pilar_Prop!$C$2:$E$104,3,FALSE))</f>
        <v>Eje Transversal 4 Gobierno Legitimo, Fortalecimiento Local y Eficiencia</v>
      </c>
      <c r="N219" s="336">
        <v>1517</v>
      </c>
      <c r="O219" s="170">
        <v>80120721</v>
      </c>
      <c r="P219" s="225" t="s">
        <v>552</v>
      </c>
      <c r="Q219" s="228">
        <v>39420000</v>
      </c>
      <c r="R219" s="235">
        <v>0</v>
      </c>
      <c r="S219" s="230"/>
      <c r="T219" s="231">
        <v>1</v>
      </c>
      <c r="U219" s="228">
        <v>9855000</v>
      </c>
      <c r="V219" s="209">
        <f t="shared" si="41"/>
        <v>49275000</v>
      </c>
      <c r="W219" s="210">
        <v>8760000</v>
      </c>
      <c r="X219" s="148">
        <v>44030</v>
      </c>
      <c r="Y219" s="171">
        <v>44033</v>
      </c>
      <c r="Z219" s="163">
        <v>44262</v>
      </c>
      <c r="AA219" s="130">
        <v>180</v>
      </c>
      <c r="AB219" s="155">
        <v>45</v>
      </c>
      <c r="AC219" s="130">
        <v>1</v>
      </c>
      <c r="AD219" s="212"/>
      <c r="AE219" s="232"/>
      <c r="AF219" s="219"/>
      <c r="AG219" s="228"/>
      <c r="AH219" s="233"/>
      <c r="AI219" s="233" t="s">
        <v>1327</v>
      </c>
      <c r="AJ219" s="233"/>
      <c r="AK219" s="233"/>
      <c r="AL219" s="234">
        <f t="shared" si="42"/>
        <v>0.17777777777777778</v>
      </c>
      <c r="AM219" s="249"/>
      <c r="AN219" s="250" t="e">
        <f>IF(SUMPRODUCT((A$14:A219=A219)*(B$14:B219=B219)*(D$14:D216=D216))&gt;1,0,1)</f>
        <v>#N/A</v>
      </c>
      <c r="AO219" s="56" t="str">
        <f t="shared" si="34"/>
        <v>Contratos de prestación de servicios</v>
      </c>
      <c r="AP219" s="56" t="str">
        <f t="shared" si="35"/>
        <v>Contratación directa</v>
      </c>
      <c r="AQ219" s="56" t="str">
        <f>IF(ISBLANK(G219),1,IFERROR(VLOOKUP(G219,Tipo!$C$12:$C$27,1,FALSE),"NO"))</f>
        <v>Prestación de servicios profesionales y de apoyo a la gestión, o para la ejecución de trabajos artísticos que sólo puedan encomendarse a determinadas personas naturales;</v>
      </c>
      <c r="AR219" s="56" t="str">
        <f t="shared" si="36"/>
        <v>Inversión</v>
      </c>
      <c r="AS219" s="56" t="str">
        <f>IF(ISBLANK(K219),1,IFERROR(VLOOKUP(K219,Eje_Pilar_Prop!C243:C344,1,FALSE),"NO"))</f>
        <v>NO</v>
      </c>
      <c r="AT219" s="56" t="str">
        <f t="shared" si="38"/>
        <v>SECOP II</v>
      </c>
      <c r="AU219" s="56">
        <f t="shared" si="37"/>
        <v>1</v>
      </c>
      <c r="AV219" s="56" t="str">
        <f t="shared" si="33"/>
        <v>Bogotá Mejor para Todos</v>
      </c>
    </row>
    <row r="220" spans="1:48" s="251" customFormat="1" ht="45" customHeight="1">
      <c r="A220" s="233">
        <v>183</v>
      </c>
      <c r="B220" s="218">
        <v>2020</v>
      </c>
      <c r="C220" s="130" t="s">
        <v>353</v>
      </c>
      <c r="D220" s="164" t="s">
        <v>1168</v>
      </c>
      <c r="E220" s="132" t="s">
        <v>138</v>
      </c>
      <c r="F220" s="131" t="s">
        <v>34</v>
      </c>
      <c r="G220" s="206" t="s">
        <v>161</v>
      </c>
      <c r="H220" s="225" t="s">
        <v>624</v>
      </c>
      <c r="I220" s="226" t="s">
        <v>135</v>
      </c>
      <c r="J220" s="227" t="s">
        <v>362</v>
      </c>
      <c r="K220" s="337">
        <v>45</v>
      </c>
      <c r="L220" s="338" t="str">
        <f>IF(ISERROR(VLOOKUP(K220,[1]Eje_Pilar_Prop!$C$2:$E$104,2,FALSE))," ",VLOOKUP(K220,[1]Eje_Pilar_Prop!$C$2:$E$104,2,FALSE))</f>
        <v>Gobernanza e influencia local, regional e internacional</v>
      </c>
      <c r="M220" s="338" t="str">
        <f>IF(ISERROR(VLOOKUP(K220,[1]Eje_Pilar_Prop!$C$2:$E$104,3,FALSE))," ",VLOOKUP(K220,[1]Eje_Pilar_Prop!$C$2:$E$104,3,FALSE))</f>
        <v>Eje Transversal 4 Gobierno Legitimo, Fortalecimiento Local y Eficiencia</v>
      </c>
      <c r="N220" s="336">
        <v>1517</v>
      </c>
      <c r="O220" s="153">
        <v>1032426008</v>
      </c>
      <c r="P220" s="225" t="s">
        <v>553</v>
      </c>
      <c r="Q220" s="228">
        <v>39420000</v>
      </c>
      <c r="R220" s="235">
        <v>0</v>
      </c>
      <c r="S220" s="230"/>
      <c r="T220" s="231">
        <v>1</v>
      </c>
      <c r="U220" s="228">
        <v>9855000</v>
      </c>
      <c r="V220" s="209">
        <f t="shared" si="41"/>
        <v>49275000</v>
      </c>
      <c r="W220" s="210">
        <v>8760000</v>
      </c>
      <c r="X220" s="148">
        <v>44030</v>
      </c>
      <c r="Y220" s="134">
        <v>44033</v>
      </c>
      <c r="Z220" s="163">
        <v>44262</v>
      </c>
      <c r="AA220" s="130">
        <v>180</v>
      </c>
      <c r="AB220" s="155">
        <v>45</v>
      </c>
      <c r="AC220" s="130">
        <v>1</v>
      </c>
      <c r="AD220" s="212"/>
      <c r="AE220" s="232"/>
      <c r="AF220" s="219"/>
      <c r="AG220" s="228"/>
      <c r="AH220" s="233"/>
      <c r="AI220" s="233" t="s">
        <v>1327</v>
      </c>
      <c r="AJ220" s="233"/>
      <c r="AK220" s="233"/>
      <c r="AL220" s="234">
        <f t="shared" si="42"/>
        <v>0.17777777777777778</v>
      </c>
      <c r="AM220" s="249"/>
      <c r="AN220" s="250" t="e">
        <f>IF(SUMPRODUCT((A$14:A220=A220)*(B$14:B220=B220)*(D$14:D217=D217))&gt;1,0,1)</f>
        <v>#N/A</v>
      </c>
      <c r="AO220" s="56" t="str">
        <f t="shared" si="34"/>
        <v>Contratos de prestación de servicios</v>
      </c>
      <c r="AP220" s="56" t="str">
        <f t="shared" si="35"/>
        <v>Contratación directa</v>
      </c>
      <c r="AQ220" s="56" t="str">
        <f>IF(ISBLANK(G220),1,IFERROR(VLOOKUP(G220,Tipo!$C$12:$C$27,1,FALSE),"NO"))</f>
        <v>Prestación de servicios profesionales y de apoyo a la gestión, o para la ejecución de trabajos artísticos que sólo puedan encomendarse a determinadas personas naturales;</v>
      </c>
      <c r="AR220" s="56" t="str">
        <f t="shared" si="36"/>
        <v>Inversión</v>
      </c>
      <c r="AS220" s="56" t="str">
        <f>IF(ISBLANK(K220),1,IFERROR(VLOOKUP(K220,Eje_Pilar_Prop!C244:C345,1,FALSE),"NO"))</f>
        <v>NO</v>
      </c>
      <c r="AT220" s="56" t="str">
        <f t="shared" si="38"/>
        <v>SECOP II</v>
      </c>
      <c r="AU220" s="56">
        <f t="shared" si="37"/>
        <v>1</v>
      </c>
      <c r="AV220" s="56" t="str">
        <f t="shared" si="33"/>
        <v>Bogotá Mejor para Todos</v>
      </c>
    </row>
    <row r="221" spans="1:48" s="251" customFormat="1" ht="45" customHeight="1">
      <c r="A221" s="233">
        <v>184</v>
      </c>
      <c r="B221" s="218">
        <v>2020</v>
      </c>
      <c r="C221" s="130" t="s">
        <v>353</v>
      </c>
      <c r="D221" s="151" t="s">
        <v>1169</v>
      </c>
      <c r="E221" s="319" t="s">
        <v>138</v>
      </c>
      <c r="F221" s="130" t="s">
        <v>34</v>
      </c>
      <c r="G221" s="206" t="s">
        <v>161</v>
      </c>
      <c r="H221" s="225" t="s">
        <v>627</v>
      </c>
      <c r="I221" s="320" t="s">
        <v>135</v>
      </c>
      <c r="J221" s="321" t="s">
        <v>362</v>
      </c>
      <c r="K221" s="337">
        <v>45</v>
      </c>
      <c r="L221" s="338" t="str">
        <f>IF(ISERROR(VLOOKUP(K221,[1]Eje_Pilar_Prop!$C$2:$E$104,2,FALSE))," ",VLOOKUP(K221,[1]Eje_Pilar_Prop!$C$2:$E$104,2,FALSE))</f>
        <v>Gobernanza e influencia local, regional e internacional</v>
      </c>
      <c r="M221" s="338" t="str">
        <f>IF(ISERROR(VLOOKUP(K221,[1]Eje_Pilar_Prop!$C$2:$E$104,3,FALSE))," ",VLOOKUP(K221,[1]Eje_Pilar_Prop!$C$2:$E$104,3,FALSE))</f>
        <v>Eje Transversal 4 Gobierno Legitimo, Fortalecimiento Local y Eficiencia</v>
      </c>
      <c r="N221" s="336">
        <v>1517</v>
      </c>
      <c r="O221" s="153">
        <v>53038421</v>
      </c>
      <c r="P221" s="225" t="s">
        <v>554</v>
      </c>
      <c r="Q221" s="228">
        <v>39420000</v>
      </c>
      <c r="R221" s="322">
        <v>0</v>
      </c>
      <c r="S221" s="323"/>
      <c r="T221" s="324">
        <v>1</v>
      </c>
      <c r="U221" s="228">
        <v>6570000</v>
      </c>
      <c r="V221" s="325">
        <f t="shared" si="41"/>
        <v>45990000</v>
      </c>
      <c r="W221" s="326">
        <v>8760000</v>
      </c>
      <c r="X221" s="146">
        <v>44030</v>
      </c>
      <c r="Y221" s="138">
        <v>44033</v>
      </c>
      <c r="Z221" s="260">
        <v>44247</v>
      </c>
      <c r="AA221" s="151">
        <v>180</v>
      </c>
      <c r="AB221" s="130">
        <v>30</v>
      </c>
      <c r="AC221" s="130">
        <v>1</v>
      </c>
      <c r="AD221" s="266">
        <v>52108025</v>
      </c>
      <c r="AE221" s="238" t="s">
        <v>555</v>
      </c>
      <c r="AF221" s="219"/>
      <c r="AG221" s="228"/>
      <c r="AH221" s="233"/>
      <c r="AI221" s="233" t="s">
        <v>1327</v>
      </c>
      <c r="AJ221" s="233"/>
      <c r="AK221" s="233"/>
      <c r="AL221" s="234">
        <f t="shared" si="42"/>
        <v>0.19047619047619047</v>
      </c>
      <c r="AM221" s="249"/>
      <c r="AN221" s="328" t="e">
        <f>IF(SUMPRODUCT((A$14:A221=A221)*(B$14:B221=B221)*(D$14:D218=D218))&gt;1,0,1)</f>
        <v>#N/A</v>
      </c>
      <c r="AO221" s="329" t="str">
        <f t="shared" si="34"/>
        <v>Contratos de prestación de servicios</v>
      </c>
      <c r="AP221" s="329" t="str">
        <f t="shared" si="35"/>
        <v>Contratación directa</v>
      </c>
      <c r="AQ221" s="329" t="str">
        <f>IF(ISBLANK(G221),1,IFERROR(VLOOKUP(G221,Tipo!$C$12:$C$27,1,FALSE),"NO"))</f>
        <v>Prestación de servicios profesionales y de apoyo a la gestión, o para la ejecución de trabajos artísticos que sólo puedan encomendarse a determinadas personas naturales;</v>
      </c>
      <c r="AR221" s="329" t="str">
        <f t="shared" si="36"/>
        <v>Inversión</v>
      </c>
      <c r="AS221" s="329" t="str">
        <f>IF(ISBLANK(K221),1,IFERROR(VLOOKUP(K221,Eje_Pilar_Prop!C245:C346,1,FALSE),"NO"))</f>
        <v>NO</v>
      </c>
      <c r="AT221" s="329" t="str">
        <f t="shared" si="38"/>
        <v>SECOP II</v>
      </c>
      <c r="AU221" s="329">
        <f t="shared" si="37"/>
        <v>1</v>
      </c>
      <c r="AV221" s="329" t="str">
        <f t="shared" si="33"/>
        <v>Bogotá Mejor para Todos</v>
      </c>
    </row>
    <row r="222" spans="1:48" s="251" customFormat="1" ht="45" customHeight="1">
      <c r="A222" s="233">
        <v>185</v>
      </c>
      <c r="B222" s="218">
        <v>2020</v>
      </c>
      <c r="C222" s="130" t="s">
        <v>353</v>
      </c>
      <c r="D222" s="172" t="s">
        <v>1170</v>
      </c>
      <c r="E222" s="132" t="s">
        <v>138</v>
      </c>
      <c r="F222" s="131" t="s">
        <v>34</v>
      </c>
      <c r="G222" s="206" t="s">
        <v>161</v>
      </c>
      <c r="H222" s="225" t="s">
        <v>796</v>
      </c>
      <c r="I222" s="226" t="s">
        <v>135</v>
      </c>
      <c r="J222" s="227" t="s">
        <v>362</v>
      </c>
      <c r="K222" s="337">
        <v>18</v>
      </c>
      <c r="L222" s="338" t="str">
        <f>IF(ISERROR(VLOOKUP(K222,[1]Eje_Pilar_Prop!$C$2:$E$104,2,FALSE))," ",VLOOKUP(K222,[1]Eje_Pilar_Prop!$C$2:$E$104,2,FALSE))</f>
        <v>Mejor movilidad para todos</v>
      </c>
      <c r="M222" s="338" t="str">
        <f>IF(ISERROR(VLOOKUP(K222,[1]Eje_Pilar_Prop!$C$2:$E$104,3,FALSE))," ",VLOOKUP(K222,[1]Eje_Pilar_Prop!$C$2:$E$104,3,FALSE))</f>
        <v>Pilar 2 Democracía Urbana</v>
      </c>
      <c r="N222" s="336">
        <v>1513</v>
      </c>
      <c r="O222" s="153">
        <v>1014225672</v>
      </c>
      <c r="P222" s="225" t="s">
        <v>556</v>
      </c>
      <c r="Q222" s="228">
        <v>42250000</v>
      </c>
      <c r="R222" s="235">
        <v>0</v>
      </c>
      <c r="S222" s="230"/>
      <c r="T222" s="231">
        <v>1</v>
      </c>
      <c r="U222" s="228">
        <v>6500000</v>
      </c>
      <c r="V222" s="209">
        <f t="shared" si="41"/>
        <v>48750000</v>
      </c>
      <c r="W222" s="210">
        <v>8450000</v>
      </c>
      <c r="X222" s="166">
        <v>44030</v>
      </c>
      <c r="Y222" s="138">
        <v>44034</v>
      </c>
      <c r="Z222" s="163">
        <v>44261</v>
      </c>
      <c r="AA222" s="151">
        <v>195</v>
      </c>
      <c r="AB222" s="130">
        <v>30</v>
      </c>
      <c r="AC222" s="130">
        <v>1</v>
      </c>
      <c r="AD222" s="212"/>
      <c r="AE222" s="232"/>
      <c r="AF222" s="219"/>
      <c r="AG222" s="228"/>
      <c r="AH222" s="233"/>
      <c r="AI222" s="233" t="s">
        <v>1327</v>
      </c>
      <c r="AJ222" s="233"/>
      <c r="AK222" s="233"/>
      <c r="AL222" s="234">
        <f t="shared" si="42"/>
        <v>0.17333333333333334</v>
      </c>
      <c r="AM222" s="249"/>
      <c r="AN222" s="250" t="e">
        <f>IF(SUMPRODUCT((A$14:A222=A222)*(B$14:B222=B222)*(D$14:D219=D219))&gt;1,0,1)</f>
        <v>#N/A</v>
      </c>
      <c r="AO222" s="56" t="str">
        <f t="shared" si="34"/>
        <v>Contratos de prestación de servicios</v>
      </c>
      <c r="AP222" s="56" t="str">
        <f t="shared" si="35"/>
        <v>Contratación directa</v>
      </c>
      <c r="AQ222" s="56" t="str">
        <f>IF(ISBLANK(G222),1,IFERROR(VLOOKUP(G222,Tipo!$C$12:$C$27,1,FALSE),"NO"))</f>
        <v>Prestación de servicios profesionales y de apoyo a la gestión, o para la ejecución de trabajos artísticos que sólo puedan encomendarse a determinadas personas naturales;</v>
      </c>
      <c r="AR222" s="56" t="str">
        <f t="shared" si="36"/>
        <v>Inversión</v>
      </c>
      <c r="AS222" s="56" t="str">
        <f>IF(ISBLANK(K222),1,IFERROR(VLOOKUP(K222,Eje_Pilar_Prop!C246:C347,1,FALSE),"NO"))</f>
        <v>NO</v>
      </c>
      <c r="AT222" s="56" t="str">
        <f t="shared" si="38"/>
        <v>SECOP II</v>
      </c>
      <c r="AU222" s="56">
        <f t="shared" si="37"/>
        <v>1</v>
      </c>
      <c r="AV222" s="56" t="str">
        <f t="shared" si="33"/>
        <v>Bogotá Mejor para Todos</v>
      </c>
    </row>
    <row r="223" spans="1:48" s="251" customFormat="1" ht="45" customHeight="1">
      <c r="A223" s="233">
        <v>186</v>
      </c>
      <c r="B223" s="218">
        <v>2020</v>
      </c>
      <c r="C223" s="130" t="s">
        <v>353</v>
      </c>
      <c r="D223" s="130" t="s">
        <v>1171</v>
      </c>
      <c r="E223" s="132" t="s">
        <v>138</v>
      </c>
      <c r="F223" s="131" t="s">
        <v>34</v>
      </c>
      <c r="G223" s="206" t="s">
        <v>161</v>
      </c>
      <c r="H223" s="225" t="s">
        <v>462</v>
      </c>
      <c r="I223" s="226" t="s">
        <v>135</v>
      </c>
      <c r="J223" s="227" t="s">
        <v>362</v>
      </c>
      <c r="K223" s="337">
        <v>45</v>
      </c>
      <c r="L223" s="338" t="str">
        <f>IF(ISERROR(VLOOKUP(K223,[1]Eje_Pilar_Prop!$C$2:$E$104,2,FALSE))," ",VLOOKUP(K223,[1]Eje_Pilar_Prop!$C$2:$E$104,2,FALSE))</f>
        <v>Gobernanza e influencia local, regional e internacional</v>
      </c>
      <c r="M223" s="338" t="str">
        <f>IF(ISERROR(VLOOKUP(K223,[1]Eje_Pilar_Prop!$C$2:$E$104,3,FALSE))," ",VLOOKUP(K223,[1]Eje_Pilar_Prop!$C$2:$E$104,3,FALSE))</f>
        <v>Eje Transversal 4 Gobierno Legitimo, Fortalecimiento Local y Eficiencia</v>
      </c>
      <c r="N223" s="336">
        <v>1517</v>
      </c>
      <c r="O223" s="137">
        <v>52883153</v>
      </c>
      <c r="P223" s="225" t="s">
        <v>557</v>
      </c>
      <c r="Q223" s="228">
        <v>27000000</v>
      </c>
      <c r="R223" s="235">
        <v>0</v>
      </c>
      <c r="S223" s="230"/>
      <c r="T223" s="231">
        <v>1</v>
      </c>
      <c r="U223" s="228">
        <v>10800000</v>
      </c>
      <c r="V223" s="209">
        <f t="shared" si="41"/>
        <v>37800000</v>
      </c>
      <c r="W223" s="210">
        <v>6840000</v>
      </c>
      <c r="X223" s="140">
        <v>44030</v>
      </c>
      <c r="Y223" s="134">
        <v>44035</v>
      </c>
      <c r="Z223" s="163">
        <v>44249</v>
      </c>
      <c r="AA223" s="130">
        <v>150</v>
      </c>
      <c r="AB223" s="130">
        <v>60</v>
      </c>
      <c r="AC223" s="130">
        <v>1</v>
      </c>
      <c r="AD223" s="212"/>
      <c r="AE223" s="232"/>
      <c r="AF223" s="219"/>
      <c r="AG223" s="228"/>
      <c r="AH223" s="233"/>
      <c r="AI223" s="233" t="s">
        <v>1327</v>
      </c>
      <c r="AJ223" s="233"/>
      <c r="AK223" s="233"/>
      <c r="AL223" s="234">
        <f t="shared" si="42"/>
        <v>0.18095238095238095</v>
      </c>
      <c r="AM223" s="249"/>
      <c r="AN223" s="250" t="e">
        <f>IF(SUMPRODUCT((A$14:A223=A223)*(B$14:B223=B223)*(D$14:D220=D220))&gt;1,0,1)</f>
        <v>#N/A</v>
      </c>
      <c r="AO223" s="56" t="str">
        <f t="shared" si="34"/>
        <v>Contratos de prestación de servicios</v>
      </c>
      <c r="AP223" s="56" t="str">
        <f t="shared" si="35"/>
        <v>Contratación directa</v>
      </c>
      <c r="AQ223" s="56" t="str">
        <f>IF(ISBLANK(G223),1,IFERROR(VLOOKUP(G223,Tipo!$C$12:$C$27,1,FALSE),"NO"))</f>
        <v>Prestación de servicios profesionales y de apoyo a la gestión, o para la ejecución de trabajos artísticos que sólo puedan encomendarse a determinadas personas naturales;</v>
      </c>
      <c r="AR223" s="56" t="str">
        <f t="shared" si="36"/>
        <v>Inversión</v>
      </c>
      <c r="AS223" s="56" t="str">
        <f>IF(ISBLANK(K223),1,IFERROR(VLOOKUP(K223,Eje_Pilar_Prop!C247:C348,1,FALSE),"NO"))</f>
        <v>NO</v>
      </c>
      <c r="AT223" s="56" t="str">
        <f t="shared" si="38"/>
        <v>SECOP II</v>
      </c>
      <c r="AU223" s="56">
        <f t="shared" si="37"/>
        <v>1</v>
      </c>
      <c r="AV223" s="56" t="str">
        <f t="shared" si="33"/>
        <v>Bogotá Mejor para Todos</v>
      </c>
    </row>
    <row r="224" spans="1:48" s="251" customFormat="1" ht="45" customHeight="1">
      <c r="A224" s="233">
        <v>187</v>
      </c>
      <c r="B224" s="218">
        <v>2020</v>
      </c>
      <c r="C224" s="130" t="s">
        <v>353</v>
      </c>
      <c r="D224" s="169" t="s">
        <v>1172</v>
      </c>
      <c r="E224" s="132" t="s">
        <v>138</v>
      </c>
      <c r="F224" s="131" t="s">
        <v>34</v>
      </c>
      <c r="G224" s="206" t="s">
        <v>161</v>
      </c>
      <c r="H224" s="225" t="s">
        <v>689</v>
      </c>
      <c r="I224" s="226" t="s">
        <v>135</v>
      </c>
      <c r="J224" s="227" t="s">
        <v>362</v>
      </c>
      <c r="K224" s="337">
        <v>45</v>
      </c>
      <c r="L224" s="338" t="str">
        <f>IF(ISERROR(VLOOKUP(K224,[1]Eje_Pilar_Prop!$C$2:$E$104,2,FALSE))," ",VLOOKUP(K224,[1]Eje_Pilar_Prop!$C$2:$E$104,2,FALSE))</f>
        <v>Gobernanza e influencia local, regional e internacional</v>
      </c>
      <c r="M224" s="338" t="str">
        <f>IF(ISERROR(VLOOKUP(K224,[1]Eje_Pilar_Prop!$C$2:$E$104,3,FALSE))," ",VLOOKUP(K224,[1]Eje_Pilar_Prop!$C$2:$E$104,3,FALSE))</f>
        <v>Eje Transversal 4 Gobierno Legitimo, Fortalecimiento Local y Eficiencia</v>
      </c>
      <c r="N224" s="336">
        <v>1517</v>
      </c>
      <c r="O224" s="170">
        <v>1121823518</v>
      </c>
      <c r="P224" s="225" t="s">
        <v>558</v>
      </c>
      <c r="Q224" s="228">
        <v>12000000</v>
      </c>
      <c r="R224" s="235">
        <v>0</v>
      </c>
      <c r="S224" s="230"/>
      <c r="T224" s="231"/>
      <c r="U224" s="228"/>
      <c r="V224" s="209">
        <f t="shared" si="41"/>
        <v>12000000</v>
      </c>
      <c r="W224" s="210">
        <v>2160000</v>
      </c>
      <c r="X224" s="148">
        <v>44035</v>
      </c>
      <c r="Y224" s="171">
        <v>44047</v>
      </c>
      <c r="Z224" s="171">
        <v>44199</v>
      </c>
      <c r="AA224" s="130">
        <v>150</v>
      </c>
      <c r="AB224" s="173"/>
      <c r="AC224" s="173"/>
      <c r="AD224" s="212"/>
      <c r="AE224" s="232"/>
      <c r="AF224" s="219"/>
      <c r="AG224" s="228"/>
      <c r="AH224" s="233"/>
      <c r="AI224" s="233"/>
      <c r="AJ224" s="233" t="s">
        <v>1327</v>
      </c>
      <c r="AK224" s="233"/>
      <c r="AL224" s="234">
        <f t="shared" si="42"/>
        <v>0.18</v>
      </c>
      <c r="AM224" s="249"/>
      <c r="AN224" s="250" t="e">
        <f>IF(SUMPRODUCT((A$14:A224=A224)*(B$14:B224=B224)*(D$14:D221=D221))&gt;1,0,1)</f>
        <v>#N/A</v>
      </c>
      <c r="AO224" s="56" t="str">
        <f t="shared" si="34"/>
        <v>Contratos de prestación de servicios</v>
      </c>
      <c r="AP224" s="56" t="str">
        <f t="shared" si="35"/>
        <v>Contratación directa</v>
      </c>
      <c r="AQ224" s="56" t="str">
        <f>IF(ISBLANK(G224),1,IFERROR(VLOOKUP(G224,Tipo!$C$12:$C$27,1,FALSE),"NO"))</f>
        <v>Prestación de servicios profesionales y de apoyo a la gestión, o para la ejecución de trabajos artísticos que sólo puedan encomendarse a determinadas personas naturales;</v>
      </c>
      <c r="AR224" s="56" t="str">
        <f t="shared" si="36"/>
        <v>Inversión</v>
      </c>
      <c r="AS224" s="56" t="str">
        <f>IF(ISBLANK(K224),1,IFERROR(VLOOKUP(K224,Eje_Pilar_Prop!C249:C350,1,FALSE),"NO"))</f>
        <v>NO</v>
      </c>
      <c r="AT224" s="56" t="str">
        <f t="shared" si="38"/>
        <v>SECOP II</v>
      </c>
      <c r="AU224" s="56">
        <f t="shared" si="37"/>
        <v>1</v>
      </c>
      <c r="AV224" s="56" t="str">
        <f t="shared" si="33"/>
        <v>Bogotá Mejor para Todos</v>
      </c>
    </row>
    <row r="225" spans="1:48" s="251" customFormat="1" ht="45" customHeight="1">
      <c r="A225" s="233">
        <v>188</v>
      </c>
      <c r="B225" s="218">
        <v>2020</v>
      </c>
      <c r="C225" s="130" t="s">
        <v>353</v>
      </c>
      <c r="D225" s="130" t="s">
        <v>1173</v>
      </c>
      <c r="E225" s="132" t="s">
        <v>138</v>
      </c>
      <c r="F225" s="131" t="s">
        <v>34</v>
      </c>
      <c r="G225" s="206" t="s">
        <v>161</v>
      </c>
      <c r="H225" s="225" t="s">
        <v>797</v>
      </c>
      <c r="I225" s="226" t="s">
        <v>135</v>
      </c>
      <c r="J225" s="227" t="s">
        <v>362</v>
      </c>
      <c r="K225" s="337">
        <v>45</v>
      </c>
      <c r="L225" s="338" t="str">
        <f>IF(ISERROR(VLOOKUP(K225,[1]Eje_Pilar_Prop!$C$2:$E$104,2,FALSE))," ",VLOOKUP(K225,[1]Eje_Pilar_Prop!$C$2:$E$104,2,FALSE))</f>
        <v>Gobernanza e influencia local, regional e internacional</v>
      </c>
      <c r="M225" s="338" t="str">
        <f>IF(ISERROR(VLOOKUP(K225,[1]Eje_Pilar_Prop!$C$2:$E$104,3,FALSE))," ",VLOOKUP(K225,[1]Eje_Pilar_Prop!$C$2:$E$104,3,FALSE))</f>
        <v>Eje Transversal 4 Gobierno Legitimo, Fortalecimiento Local y Eficiencia</v>
      </c>
      <c r="N225" s="336">
        <v>1517</v>
      </c>
      <c r="O225" s="137">
        <v>79106066</v>
      </c>
      <c r="P225" s="225" t="s">
        <v>559</v>
      </c>
      <c r="Q225" s="228">
        <v>12000000</v>
      </c>
      <c r="R225" s="235">
        <v>0</v>
      </c>
      <c r="S225" s="230"/>
      <c r="T225" s="231">
        <v>1</v>
      </c>
      <c r="U225" s="228">
        <v>2400000</v>
      </c>
      <c r="V225" s="209">
        <f t="shared" si="41"/>
        <v>14400000</v>
      </c>
      <c r="W225" s="210">
        <v>2240000</v>
      </c>
      <c r="X225" s="140">
        <v>44043</v>
      </c>
      <c r="Y225" s="134">
        <v>44046</v>
      </c>
      <c r="Z225" s="163">
        <v>44229</v>
      </c>
      <c r="AA225" s="130">
        <v>150</v>
      </c>
      <c r="AB225" s="130">
        <v>30</v>
      </c>
      <c r="AC225" s="130">
        <v>1</v>
      </c>
      <c r="AD225" s="212"/>
      <c r="AE225" s="232"/>
      <c r="AF225" s="219"/>
      <c r="AG225" s="228"/>
      <c r="AH225" s="233"/>
      <c r="AI225" s="233" t="s">
        <v>1327</v>
      </c>
      <c r="AJ225" s="233"/>
      <c r="AK225" s="233"/>
      <c r="AL225" s="234">
        <f t="shared" si="42"/>
        <v>0.15555555555555556</v>
      </c>
      <c r="AM225" s="249"/>
      <c r="AN225" s="250" t="e">
        <f>IF(SUMPRODUCT((A$14:A225=A225)*(B$14:B225=B225)*(D$14:D222=D222))&gt;1,0,1)</f>
        <v>#N/A</v>
      </c>
      <c r="AO225" s="56" t="str">
        <f t="shared" si="34"/>
        <v>Contratos de prestación de servicios</v>
      </c>
      <c r="AP225" s="56" t="str">
        <f t="shared" si="35"/>
        <v>Contratación directa</v>
      </c>
      <c r="AQ225" s="56" t="str">
        <f>IF(ISBLANK(G225),1,IFERROR(VLOOKUP(G225,Tipo!$C$12:$C$27,1,FALSE),"NO"))</f>
        <v>Prestación de servicios profesionales y de apoyo a la gestión, o para la ejecución de trabajos artísticos que sólo puedan encomendarse a determinadas personas naturales;</v>
      </c>
      <c r="AR225" s="56" t="str">
        <f t="shared" si="36"/>
        <v>Inversión</v>
      </c>
      <c r="AS225" s="56" t="str">
        <f>IF(ISBLANK(K225),1,IFERROR(VLOOKUP(K225,Eje_Pilar_Prop!C250:C351,1,FALSE),"NO"))</f>
        <v>NO</v>
      </c>
      <c r="AT225" s="56" t="str">
        <f t="shared" si="38"/>
        <v>SECOP II</v>
      </c>
      <c r="AU225" s="56">
        <f t="shared" si="37"/>
        <v>1</v>
      </c>
      <c r="AV225" s="56" t="str">
        <f t="shared" si="33"/>
        <v>Bogotá Mejor para Todos</v>
      </c>
    </row>
    <row r="226" spans="1:48" s="251" customFormat="1" ht="45" customHeight="1">
      <c r="A226" s="233">
        <v>189</v>
      </c>
      <c r="B226" s="218">
        <v>2020</v>
      </c>
      <c r="C226" s="130" t="s">
        <v>353</v>
      </c>
      <c r="D226" s="164" t="s">
        <v>1174</v>
      </c>
      <c r="E226" s="132" t="s">
        <v>138</v>
      </c>
      <c r="F226" s="131" t="s">
        <v>34</v>
      </c>
      <c r="G226" s="206" t="s">
        <v>161</v>
      </c>
      <c r="H226" s="225" t="s">
        <v>798</v>
      </c>
      <c r="I226" s="226" t="s">
        <v>135</v>
      </c>
      <c r="J226" s="227" t="s">
        <v>362</v>
      </c>
      <c r="K226" s="337">
        <v>45</v>
      </c>
      <c r="L226" s="338" t="str">
        <f>IF(ISERROR(VLOOKUP(K226,[1]Eje_Pilar_Prop!$C$2:$E$104,2,FALSE))," ",VLOOKUP(K226,[1]Eje_Pilar_Prop!$C$2:$E$104,2,FALSE))</f>
        <v>Gobernanza e influencia local, regional e internacional</v>
      </c>
      <c r="M226" s="338" t="str">
        <f>IF(ISERROR(VLOOKUP(K226,[1]Eje_Pilar_Prop!$C$2:$E$104,3,FALSE))," ",VLOOKUP(K226,[1]Eje_Pilar_Prop!$C$2:$E$104,3,FALSE))</f>
        <v>Eje Transversal 4 Gobierno Legitimo, Fortalecimiento Local y Eficiencia</v>
      </c>
      <c r="N226" s="336">
        <v>1517</v>
      </c>
      <c r="O226" s="137">
        <v>55212820</v>
      </c>
      <c r="P226" s="225" t="s">
        <v>560</v>
      </c>
      <c r="Q226" s="228">
        <v>19250000</v>
      </c>
      <c r="R226" s="235"/>
      <c r="S226" s="230"/>
      <c r="T226" s="231">
        <v>1</v>
      </c>
      <c r="U226" s="228">
        <v>3850000</v>
      </c>
      <c r="V226" s="209">
        <f t="shared" si="41"/>
        <v>23100000</v>
      </c>
      <c r="W226" s="210">
        <v>3208333</v>
      </c>
      <c r="X226" s="134">
        <v>44047</v>
      </c>
      <c r="Y226" s="134">
        <v>44049</v>
      </c>
      <c r="Z226" s="163">
        <v>44232</v>
      </c>
      <c r="AA226" s="130">
        <v>150</v>
      </c>
      <c r="AB226" s="130">
        <v>30</v>
      </c>
      <c r="AC226" s="130">
        <v>1</v>
      </c>
      <c r="AD226" s="212"/>
      <c r="AE226" s="232"/>
      <c r="AF226" s="219"/>
      <c r="AG226" s="228"/>
      <c r="AH226" s="233"/>
      <c r="AI226" s="233" t="s">
        <v>1327</v>
      </c>
      <c r="AJ226" s="233"/>
      <c r="AK226" s="233"/>
      <c r="AL226" s="234">
        <f t="shared" si="42"/>
        <v>0.13888887445887446</v>
      </c>
      <c r="AM226" s="249"/>
      <c r="AN226" s="250" t="e">
        <f>IF(SUMPRODUCT((A$14:A226=A226)*(B$14:B226=B226)*(D$14:D223=D223))&gt;1,0,1)</f>
        <v>#N/A</v>
      </c>
      <c r="AO226" s="56" t="str">
        <f t="shared" si="34"/>
        <v>Contratos de prestación de servicios</v>
      </c>
      <c r="AP226" s="56" t="str">
        <f t="shared" si="35"/>
        <v>Contratación directa</v>
      </c>
      <c r="AQ226" s="56" t="str">
        <f>IF(ISBLANK(G226),1,IFERROR(VLOOKUP(G226,Tipo!$C$12:$C$27,1,FALSE),"NO"))</f>
        <v>Prestación de servicios profesionales y de apoyo a la gestión, o para la ejecución de trabajos artísticos que sólo puedan encomendarse a determinadas personas naturales;</v>
      </c>
      <c r="AR226" s="56" t="str">
        <f t="shared" si="36"/>
        <v>Inversión</v>
      </c>
      <c r="AS226" s="56" t="str">
        <f>IF(ISBLANK(K226),1,IFERROR(VLOOKUP(K226,Eje_Pilar_Prop!C252:C353,1,FALSE),"NO"))</f>
        <v>NO</v>
      </c>
      <c r="AT226" s="56" t="str">
        <f t="shared" si="38"/>
        <v>SECOP II</v>
      </c>
      <c r="AU226" s="56">
        <f t="shared" si="37"/>
        <v>1</v>
      </c>
      <c r="AV226" s="56" t="str">
        <f t="shared" ref="AV226:AV276" si="43">IF(ISBLANK(J226),1,IFERROR(VLOOKUP(J226,pdd,1,FALSE),"NO"))</f>
        <v>Bogotá Mejor para Todos</v>
      </c>
    </row>
    <row r="227" spans="1:48" s="251" customFormat="1" ht="45" customHeight="1">
      <c r="A227" s="233">
        <v>190</v>
      </c>
      <c r="B227" s="218">
        <v>2020</v>
      </c>
      <c r="C227" s="130" t="s">
        <v>353</v>
      </c>
      <c r="D227" s="130" t="s">
        <v>1175</v>
      </c>
      <c r="E227" s="132" t="s">
        <v>138</v>
      </c>
      <c r="F227" s="131" t="s">
        <v>34</v>
      </c>
      <c r="G227" s="206" t="s">
        <v>161</v>
      </c>
      <c r="H227" s="225" t="s">
        <v>463</v>
      </c>
      <c r="I227" s="226" t="s">
        <v>135</v>
      </c>
      <c r="J227" s="227" t="s">
        <v>362</v>
      </c>
      <c r="K227" s="337">
        <v>45</v>
      </c>
      <c r="L227" s="338" t="str">
        <f>IF(ISERROR(VLOOKUP(K227,[1]Eje_Pilar_Prop!$C$2:$E$104,2,FALSE))," ",VLOOKUP(K227,[1]Eje_Pilar_Prop!$C$2:$E$104,2,FALSE))</f>
        <v>Gobernanza e influencia local, regional e internacional</v>
      </c>
      <c r="M227" s="338" t="str">
        <f>IF(ISERROR(VLOOKUP(K227,[1]Eje_Pilar_Prop!$C$2:$E$104,3,FALSE))," ",VLOOKUP(K227,[1]Eje_Pilar_Prop!$C$2:$E$104,3,FALSE))</f>
        <v>Eje Transversal 4 Gobierno Legitimo, Fortalecimiento Local y Eficiencia</v>
      </c>
      <c r="N227" s="336">
        <v>1517</v>
      </c>
      <c r="O227" s="137">
        <v>1019042486</v>
      </c>
      <c r="P227" s="225" t="s">
        <v>561</v>
      </c>
      <c r="Q227" s="228">
        <v>27500000</v>
      </c>
      <c r="R227" s="235">
        <v>0</v>
      </c>
      <c r="S227" s="230"/>
      <c r="T227" s="231">
        <v>1</v>
      </c>
      <c r="U227" s="228">
        <v>5500000</v>
      </c>
      <c r="V227" s="209">
        <f t="shared" si="41"/>
        <v>33000000</v>
      </c>
      <c r="W227" s="210">
        <v>4766667</v>
      </c>
      <c r="X227" s="134">
        <v>44047</v>
      </c>
      <c r="Y227" s="134">
        <v>44048</v>
      </c>
      <c r="Z227" s="163">
        <v>44231</v>
      </c>
      <c r="AA227" s="130">
        <v>150</v>
      </c>
      <c r="AB227" s="130">
        <v>30</v>
      </c>
      <c r="AC227" s="130">
        <v>1</v>
      </c>
      <c r="AD227" s="212"/>
      <c r="AE227" s="232"/>
      <c r="AF227" s="219"/>
      <c r="AG227" s="228"/>
      <c r="AH227" s="233"/>
      <c r="AI227" s="233" t="s">
        <v>1327</v>
      </c>
      <c r="AJ227" s="233"/>
      <c r="AK227" s="233"/>
      <c r="AL227" s="234">
        <f t="shared" si="42"/>
        <v>0.14444445454545454</v>
      </c>
      <c r="AM227" s="249"/>
      <c r="AN227" s="250" t="e">
        <f>IF(SUMPRODUCT((A$14:A227=A227)*(B$14:B227=B227)*(D$14:D224=D224))&gt;1,0,1)</f>
        <v>#N/A</v>
      </c>
      <c r="AO227" s="56" t="str">
        <f t="shared" si="34"/>
        <v>Contratos de prestación de servicios</v>
      </c>
      <c r="AP227" s="56" t="str">
        <f t="shared" si="35"/>
        <v>Contratación directa</v>
      </c>
      <c r="AQ227" s="56" t="str">
        <f>IF(ISBLANK(G227),1,IFERROR(VLOOKUP(G227,Tipo!$C$12:$C$27,1,FALSE),"NO"))</f>
        <v>Prestación de servicios profesionales y de apoyo a la gestión, o para la ejecución de trabajos artísticos que sólo puedan encomendarse a determinadas personas naturales;</v>
      </c>
      <c r="AR227" s="56" t="str">
        <f t="shared" si="36"/>
        <v>Inversión</v>
      </c>
      <c r="AS227" s="56" t="str">
        <f>IF(ISBLANK(K227),1,IFERROR(VLOOKUP(K227,Eje_Pilar_Prop!C253:C354,1,FALSE),"NO"))</f>
        <v>NO</v>
      </c>
      <c r="AT227" s="56" t="str">
        <f t="shared" si="38"/>
        <v>SECOP II</v>
      </c>
      <c r="AU227" s="56">
        <f t="shared" si="37"/>
        <v>1</v>
      </c>
      <c r="AV227" s="56" t="str">
        <f t="shared" si="43"/>
        <v>Bogotá Mejor para Todos</v>
      </c>
    </row>
    <row r="228" spans="1:48" s="251" customFormat="1" ht="45" customHeight="1">
      <c r="A228" s="233">
        <v>191</v>
      </c>
      <c r="B228" s="218">
        <v>2020</v>
      </c>
      <c r="C228" s="130" t="s">
        <v>353</v>
      </c>
      <c r="D228" s="164" t="s">
        <v>1176</v>
      </c>
      <c r="E228" s="132" t="s">
        <v>138</v>
      </c>
      <c r="F228" s="131" t="s">
        <v>34</v>
      </c>
      <c r="G228" s="206" t="s">
        <v>161</v>
      </c>
      <c r="H228" s="225" t="s">
        <v>799</v>
      </c>
      <c r="I228" s="226" t="s">
        <v>135</v>
      </c>
      <c r="J228" s="227" t="s">
        <v>362</v>
      </c>
      <c r="K228" s="337">
        <v>45</v>
      </c>
      <c r="L228" s="338" t="str">
        <f>IF(ISERROR(VLOOKUP(K228,[1]Eje_Pilar_Prop!$C$2:$E$104,2,FALSE))," ",VLOOKUP(K228,[1]Eje_Pilar_Prop!$C$2:$E$104,2,FALSE))</f>
        <v>Gobernanza e influencia local, regional e internacional</v>
      </c>
      <c r="M228" s="338" t="str">
        <f>IF(ISERROR(VLOOKUP(K228,[1]Eje_Pilar_Prop!$C$2:$E$104,3,FALSE))," ",VLOOKUP(K228,[1]Eje_Pilar_Prop!$C$2:$E$104,3,FALSE))</f>
        <v>Eje Transversal 4 Gobierno Legitimo, Fortalecimiento Local y Eficiencia</v>
      </c>
      <c r="N228" s="336">
        <v>1517</v>
      </c>
      <c r="O228" s="137">
        <v>1026266066</v>
      </c>
      <c r="P228" s="225" t="s">
        <v>824</v>
      </c>
      <c r="Q228" s="228">
        <v>21000000</v>
      </c>
      <c r="R228" s="235">
        <v>0</v>
      </c>
      <c r="S228" s="230"/>
      <c r="T228" s="231"/>
      <c r="U228" s="228"/>
      <c r="V228" s="209">
        <f t="shared" si="41"/>
        <v>21000000</v>
      </c>
      <c r="W228" s="210">
        <v>3640000</v>
      </c>
      <c r="X228" s="134">
        <v>44047</v>
      </c>
      <c r="Y228" s="134">
        <v>44048</v>
      </c>
      <c r="Z228" s="134">
        <v>44200</v>
      </c>
      <c r="AA228" s="130">
        <v>150</v>
      </c>
      <c r="AB228" s="130"/>
      <c r="AC228" s="130"/>
      <c r="AD228" s="212"/>
      <c r="AE228" s="232"/>
      <c r="AF228" s="219"/>
      <c r="AG228" s="228"/>
      <c r="AH228" s="233"/>
      <c r="AI228" s="233"/>
      <c r="AJ228" s="233" t="s">
        <v>1327</v>
      </c>
      <c r="AK228" s="233"/>
      <c r="AL228" s="234">
        <f t="shared" si="42"/>
        <v>0.17333333333333334</v>
      </c>
      <c r="AM228" s="249"/>
      <c r="AN228" s="250" t="e">
        <f>IF(SUMPRODUCT((A$14:A228=A228)*(B$14:B228=B228)*(D$14:D225=D225))&gt;1,0,1)</f>
        <v>#N/A</v>
      </c>
      <c r="AO228" s="56" t="str">
        <f t="shared" si="34"/>
        <v>Contratos de prestación de servicios</v>
      </c>
      <c r="AP228" s="56" t="str">
        <f t="shared" si="35"/>
        <v>Contratación directa</v>
      </c>
      <c r="AQ228" s="56" t="str">
        <f>IF(ISBLANK(G228),1,IFERROR(VLOOKUP(G228,Tipo!$C$12:$C$27,1,FALSE),"NO"))</f>
        <v>Prestación de servicios profesionales y de apoyo a la gestión, o para la ejecución de trabajos artísticos que sólo puedan encomendarse a determinadas personas naturales;</v>
      </c>
      <c r="AR228" s="56" t="str">
        <f t="shared" si="36"/>
        <v>Inversión</v>
      </c>
      <c r="AS228" s="56" t="str">
        <f>IF(ISBLANK(K228),1,IFERROR(VLOOKUP(K228,Eje_Pilar_Prop!C254:C355,1,FALSE),"NO"))</f>
        <v>NO</v>
      </c>
      <c r="AT228" s="56" t="str">
        <f t="shared" si="38"/>
        <v>SECOP II</v>
      </c>
      <c r="AU228" s="56">
        <f t="shared" si="37"/>
        <v>1</v>
      </c>
      <c r="AV228" s="56" t="str">
        <f t="shared" si="43"/>
        <v>Bogotá Mejor para Todos</v>
      </c>
    </row>
    <row r="229" spans="1:48" s="251" customFormat="1" ht="45" customHeight="1">
      <c r="A229" s="233">
        <v>192</v>
      </c>
      <c r="B229" s="218">
        <v>2020</v>
      </c>
      <c r="C229" s="130" t="s">
        <v>353</v>
      </c>
      <c r="D229" s="130" t="s">
        <v>1177</v>
      </c>
      <c r="E229" s="132" t="s">
        <v>138</v>
      </c>
      <c r="F229" s="131" t="s">
        <v>34</v>
      </c>
      <c r="G229" s="206" t="s">
        <v>161</v>
      </c>
      <c r="H229" s="225" t="s">
        <v>800</v>
      </c>
      <c r="I229" s="226" t="s">
        <v>135</v>
      </c>
      <c r="J229" s="227" t="s">
        <v>362</v>
      </c>
      <c r="K229" s="337">
        <v>45</v>
      </c>
      <c r="L229" s="338" t="str">
        <f>IF(ISERROR(VLOOKUP(K229,[1]Eje_Pilar_Prop!$C$2:$E$104,2,FALSE))," ",VLOOKUP(K229,[1]Eje_Pilar_Prop!$C$2:$E$104,2,FALSE))</f>
        <v>Gobernanza e influencia local, regional e internacional</v>
      </c>
      <c r="M229" s="338" t="str">
        <f>IF(ISERROR(VLOOKUP(K229,[1]Eje_Pilar_Prop!$C$2:$E$104,3,FALSE))," ",VLOOKUP(K229,[1]Eje_Pilar_Prop!$C$2:$E$104,3,FALSE))</f>
        <v>Eje Transversal 4 Gobierno Legitimo, Fortalecimiento Local y Eficiencia</v>
      </c>
      <c r="N229" s="336">
        <v>1517</v>
      </c>
      <c r="O229" s="139">
        <v>1012344329</v>
      </c>
      <c r="P229" s="225" t="s">
        <v>851</v>
      </c>
      <c r="Q229" s="228">
        <v>32820000</v>
      </c>
      <c r="R229" s="235">
        <v>0</v>
      </c>
      <c r="S229" s="230"/>
      <c r="T229" s="231"/>
      <c r="U229" s="228"/>
      <c r="V229" s="209">
        <f t="shared" si="41"/>
        <v>32820000</v>
      </c>
      <c r="W229" s="210">
        <v>4594800</v>
      </c>
      <c r="X229" s="134">
        <v>44048</v>
      </c>
      <c r="Y229" s="154">
        <v>44053</v>
      </c>
      <c r="Z229" s="134">
        <v>44205</v>
      </c>
      <c r="AA229" s="130">
        <v>150</v>
      </c>
      <c r="AB229" s="130"/>
      <c r="AC229" s="130"/>
      <c r="AD229" s="212"/>
      <c r="AE229" s="232"/>
      <c r="AF229" s="219"/>
      <c r="AG229" s="228"/>
      <c r="AH229" s="233"/>
      <c r="AI229" s="233"/>
      <c r="AJ229" s="233" t="s">
        <v>1327</v>
      </c>
      <c r="AK229" s="233"/>
      <c r="AL229" s="234">
        <f t="shared" si="42"/>
        <v>0.14000000000000001</v>
      </c>
      <c r="AM229" s="249"/>
      <c r="AN229" s="250" t="e">
        <f>IF(SUMPRODUCT((A$14:A229=A229)*(B$14:B229=B229)*(D$14:D226=D226))&gt;1,0,1)</f>
        <v>#N/A</v>
      </c>
      <c r="AO229" s="56" t="str">
        <f t="shared" si="34"/>
        <v>Contratos de prestación de servicios</v>
      </c>
      <c r="AP229" s="56" t="str">
        <f t="shared" si="35"/>
        <v>Contratación directa</v>
      </c>
      <c r="AQ229" s="56" t="str">
        <f>IF(ISBLANK(G229),1,IFERROR(VLOOKUP(G229,Tipo!$C$12:$C$27,1,FALSE),"NO"))</f>
        <v>Prestación de servicios profesionales y de apoyo a la gestión, o para la ejecución de trabajos artísticos que sólo puedan encomendarse a determinadas personas naturales;</v>
      </c>
      <c r="AR229" s="56" t="str">
        <f t="shared" si="36"/>
        <v>Inversión</v>
      </c>
      <c r="AS229" s="56" t="str">
        <f>IF(ISBLANK(K229),1,IFERROR(VLOOKUP(K229,Eje_Pilar_Prop!C255:C356,1,FALSE),"NO"))</f>
        <v>NO</v>
      </c>
      <c r="AT229" s="56" t="str">
        <f t="shared" si="38"/>
        <v>SECOP II</v>
      </c>
      <c r="AU229" s="56">
        <f t="shared" si="37"/>
        <v>1</v>
      </c>
      <c r="AV229" s="56" t="str">
        <f t="shared" si="43"/>
        <v>Bogotá Mejor para Todos</v>
      </c>
    </row>
    <row r="230" spans="1:48" s="251" customFormat="1" ht="45" customHeight="1">
      <c r="A230" s="233">
        <v>193</v>
      </c>
      <c r="B230" s="233">
        <v>2020</v>
      </c>
      <c r="C230" s="130" t="s">
        <v>990</v>
      </c>
      <c r="D230" s="164" t="s">
        <v>1257</v>
      </c>
      <c r="E230" s="131" t="s">
        <v>72</v>
      </c>
      <c r="F230" s="130" t="s">
        <v>139</v>
      </c>
      <c r="G230" s="206" t="s">
        <v>146</v>
      </c>
      <c r="H230" s="225" t="s">
        <v>600</v>
      </c>
      <c r="I230" s="226" t="s">
        <v>134</v>
      </c>
      <c r="J230" s="227" t="s">
        <v>165</v>
      </c>
      <c r="K230" s="337" t="s">
        <v>165</v>
      </c>
      <c r="L230" s="338" t="str">
        <f>IF(ISERROR(VLOOKUP(K230,[1]Eje_Pilar_Prop!$C$2:$E$104,2,FALSE))," ",VLOOKUP(K230,[1]Eje_Pilar_Prop!$C$2:$E$104,2,FALSE))</f>
        <v xml:space="preserve"> </v>
      </c>
      <c r="M230" s="338" t="str">
        <f>IF(ISERROR(VLOOKUP(K230,[1]Eje_Pilar_Prop!$C$2:$E$104,3,FALSE))," ",VLOOKUP(K230,[1]Eje_Pilar_Prop!$C$2:$E$104,3,FALSE))</f>
        <v xml:space="preserve"> </v>
      </c>
      <c r="N230" s="336"/>
      <c r="O230" s="137">
        <v>901373456</v>
      </c>
      <c r="P230" s="225" t="s">
        <v>612</v>
      </c>
      <c r="Q230" s="237">
        <v>8110655</v>
      </c>
      <c r="R230" s="235"/>
      <c r="S230" s="230"/>
      <c r="T230" s="231"/>
      <c r="U230" s="228"/>
      <c r="V230" s="209">
        <f t="shared" si="41"/>
        <v>8110655</v>
      </c>
      <c r="W230" s="210">
        <v>0</v>
      </c>
      <c r="X230" s="217">
        <v>44048</v>
      </c>
      <c r="Y230" s="134">
        <v>44048</v>
      </c>
      <c r="Z230" s="134">
        <v>44078</v>
      </c>
      <c r="AA230" s="130">
        <v>30</v>
      </c>
      <c r="AB230" s="130"/>
      <c r="AC230" s="130"/>
      <c r="AD230" s="212"/>
      <c r="AE230" s="232"/>
      <c r="AF230" s="219"/>
      <c r="AG230" s="228"/>
      <c r="AH230" s="233"/>
      <c r="AI230" s="233"/>
      <c r="AJ230" s="233" t="s">
        <v>1327</v>
      </c>
      <c r="AK230" s="233"/>
      <c r="AL230" s="234">
        <f t="shared" si="42"/>
        <v>0</v>
      </c>
      <c r="AM230" s="249"/>
      <c r="AN230" s="250" t="e">
        <f>IF(SUMPRODUCT((A$14:A230=A230)*(B$14:B230=B230)*(D$14:D227=D227))&gt;1,0,1)</f>
        <v>#N/A</v>
      </c>
      <c r="AO230" s="56" t="str">
        <f t="shared" si="34"/>
        <v>Compraventa de bienes muebles</v>
      </c>
      <c r="AP230" s="56" t="str">
        <f t="shared" si="35"/>
        <v>Selección abreviada</v>
      </c>
      <c r="AQ230" s="56" t="str">
        <f>IF(ISBLANK(G230),1,IFERROR(VLOOKUP(G230,Tipo!$C$12:$C$27,1,FALSE),"NO"))</f>
        <v xml:space="preserve">Acuerdo marco de precios </v>
      </c>
      <c r="AR230" s="56" t="str">
        <f t="shared" si="36"/>
        <v>Funcionamiento</v>
      </c>
      <c r="AS230" s="56" t="str">
        <f>IF(ISBLANK(K230),1,IFERROR(VLOOKUP(K230,Eje_Pilar_Prop!C256:C357,1,FALSE),"NO"))</f>
        <v>NO</v>
      </c>
      <c r="AT230" s="56" t="str">
        <f t="shared" si="38"/>
        <v>SECOP II</v>
      </c>
      <c r="AU230" s="56">
        <f t="shared" si="37"/>
        <v>1</v>
      </c>
      <c r="AV230" s="56" t="str">
        <f t="shared" si="43"/>
        <v>NO</v>
      </c>
    </row>
    <row r="231" spans="1:48" s="251" customFormat="1" ht="45" customHeight="1">
      <c r="A231" s="233">
        <v>194</v>
      </c>
      <c r="B231" s="218">
        <v>2020</v>
      </c>
      <c r="C231" s="130" t="s">
        <v>353</v>
      </c>
      <c r="D231" s="130" t="s">
        <v>1178</v>
      </c>
      <c r="E231" s="132" t="s">
        <v>138</v>
      </c>
      <c r="F231" s="131" t="s">
        <v>34</v>
      </c>
      <c r="G231" s="206" t="s">
        <v>161</v>
      </c>
      <c r="H231" s="225" t="s">
        <v>801</v>
      </c>
      <c r="I231" s="226" t="s">
        <v>135</v>
      </c>
      <c r="J231" s="227" t="s">
        <v>362</v>
      </c>
      <c r="K231" s="337">
        <v>45</v>
      </c>
      <c r="L231" s="338" t="str">
        <f>IF(ISERROR(VLOOKUP(K231,[1]Eje_Pilar_Prop!$C$2:$E$104,2,FALSE))," ",VLOOKUP(K231,[1]Eje_Pilar_Prop!$C$2:$E$104,2,FALSE))</f>
        <v>Gobernanza e influencia local, regional e internacional</v>
      </c>
      <c r="M231" s="338" t="str">
        <f>IF(ISERROR(VLOOKUP(K231,[1]Eje_Pilar_Prop!$C$2:$E$104,3,FALSE))," ",VLOOKUP(K231,[1]Eje_Pilar_Prop!$C$2:$E$104,3,FALSE))</f>
        <v>Eje Transversal 4 Gobierno Legitimo, Fortalecimiento Local y Eficiencia</v>
      </c>
      <c r="N231" s="336">
        <v>1517</v>
      </c>
      <c r="O231" s="137">
        <v>1071302968</v>
      </c>
      <c r="P231" s="225" t="s">
        <v>562</v>
      </c>
      <c r="Q231" s="228">
        <v>32820000</v>
      </c>
      <c r="R231" s="235">
        <v>0</v>
      </c>
      <c r="S231" s="230"/>
      <c r="T231" s="231">
        <v>1</v>
      </c>
      <c r="U231" s="228">
        <v>6564000</v>
      </c>
      <c r="V231" s="209">
        <f t="shared" si="41"/>
        <v>39384000</v>
      </c>
      <c r="W231" s="210">
        <v>3938400</v>
      </c>
      <c r="X231" s="134">
        <v>44054</v>
      </c>
      <c r="Y231" s="134">
        <v>44056</v>
      </c>
      <c r="Z231" s="163">
        <v>44239</v>
      </c>
      <c r="AA231" s="130">
        <v>150</v>
      </c>
      <c r="AB231" s="130">
        <v>30</v>
      </c>
      <c r="AC231" s="130">
        <v>1</v>
      </c>
      <c r="AD231" s="212"/>
      <c r="AE231" s="232"/>
      <c r="AF231" s="219"/>
      <c r="AG231" s="228"/>
      <c r="AH231" s="233"/>
      <c r="AI231" s="233" t="s">
        <v>1327</v>
      </c>
      <c r="AJ231" s="233"/>
      <c r="AK231" s="233"/>
      <c r="AL231" s="234">
        <f t="shared" si="42"/>
        <v>0.1</v>
      </c>
      <c r="AM231" s="249"/>
      <c r="AN231" s="250" t="e">
        <f>IF(SUMPRODUCT((A$14:A231=A231)*(B$14:B231=B231)*(D$14:D228=D228))&gt;1,0,1)</f>
        <v>#N/A</v>
      </c>
      <c r="AO231" s="56" t="str">
        <f t="shared" si="34"/>
        <v>Contratos de prestación de servicios</v>
      </c>
      <c r="AP231" s="56" t="str">
        <f t="shared" si="35"/>
        <v>Contratación directa</v>
      </c>
      <c r="AQ231" s="56" t="str">
        <f>IF(ISBLANK(G231),1,IFERROR(VLOOKUP(G231,Tipo!$C$12:$C$27,1,FALSE),"NO"))</f>
        <v>Prestación de servicios profesionales y de apoyo a la gestión, o para la ejecución de trabajos artísticos que sólo puedan encomendarse a determinadas personas naturales;</v>
      </c>
      <c r="AR231" s="56" t="str">
        <f t="shared" si="36"/>
        <v>Inversión</v>
      </c>
      <c r="AS231" s="56" t="str">
        <f>IF(ISBLANK(K231),1,IFERROR(VLOOKUP(K231,Eje_Pilar_Prop!C257:C358,1,FALSE),"NO"))</f>
        <v>NO</v>
      </c>
      <c r="AT231" s="56" t="str">
        <f t="shared" si="38"/>
        <v>SECOP II</v>
      </c>
      <c r="AU231" s="56">
        <f t="shared" si="37"/>
        <v>1</v>
      </c>
      <c r="AV231" s="56" t="str">
        <f t="shared" si="43"/>
        <v>Bogotá Mejor para Todos</v>
      </c>
    </row>
    <row r="232" spans="1:48" s="251" customFormat="1" ht="45" customHeight="1">
      <c r="A232" s="233">
        <v>195</v>
      </c>
      <c r="B232" s="218">
        <v>2020</v>
      </c>
      <c r="C232" s="130" t="s">
        <v>353</v>
      </c>
      <c r="D232" s="164" t="s">
        <v>1179</v>
      </c>
      <c r="E232" s="132" t="s">
        <v>138</v>
      </c>
      <c r="F232" s="131" t="s">
        <v>34</v>
      </c>
      <c r="G232" s="206" t="s">
        <v>161</v>
      </c>
      <c r="H232" s="225" t="s">
        <v>802</v>
      </c>
      <c r="I232" s="226" t="s">
        <v>135</v>
      </c>
      <c r="J232" s="227" t="s">
        <v>362</v>
      </c>
      <c r="K232" s="337">
        <v>45</v>
      </c>
      <c r="L232" s="338" t="str">
        <f>IF(ISERROR(VLOOKUP(K232,[1]Eje_Pilar_Prop!$C$2:$E$104,2,FALSE))," ",VLOOKUP(K232,[1]Eje_Pilar_Prop!$C$2:$E$104,2,FALSE))</f>
        <v>Gobernanza e influencia local, regional e internacional</v>
      </c>
      <c r="M232" s="338" t="str">
        <f>IF(ISERROR(VLOOKUP(K232,[1]Eje_Pilar_Prop!$C$2:$E$104,3,FALSE))," ",VLOOKUP(K232,[1]Eje_Pilar_Prop!$C$2:$E$104,3,FALSE))</f>
        <v>Eje Transversal 4 Gobierno Legitimo, Fortalecimiento Local y Eficiencia</v>
      </c>
      <c r="N232" s="336">
        <v>1517</v>
      </c>
      <c r="O232" s="139">
        <v>1031143215</v>
      </c>
      <c r="P232" s="225" t="s">
        <v>563</v>
      </c>
      <c r="Q232" s="228">
        <v>12000000</v>
      </c>
      <c r="R232" s="235">
        <v>0</v>
      </c>
      <c r="S232" s="230"/>
      <c r="T232" s="231"/>
      <c r="U232" s="228"/>
      <c r="V232" s="209">
        <f t="shared" si="41"/>
        <v>12000000</v>
      </c>
      <c r="W232" s="210">
        <v>1040000</v>
      </c>
      <c r="X232" s="140">
        <v>44057</v>
      </c>
      <c r="Y232" s="134">
        <v>44061</v>
      </c>
      <c r="Z232" s="134">
        <v>44213</v>
      </c>
      <c r="AA232" s="130">
        <v>150</v>
      </c>
      <c r="AB232" s="130"/>
      <c r="AC232" s="130"/>
      <c r="AD232" s="212"/>
      <c r="AE232" s="232"/>
      <c r="AF232" s="219"/>
      <c r="AG232" s="228"/>
      <c r="AH232" s="233"/>
      <c r="AI232" s="233"/>
      <c r="AJ232" s="233" t="s">
        <v>1327</v>
      </c>
      <c r="AK232" s="233"/>
      <c r="AL232" s="234">
        <f t="shared" si="42"/>
        <v>8.666666666666667E-2</v>
      </c>
      <c r="AM232" s="249"/>
      <c r="AN232" s="250" t="e">
        <f>IF(SUMPRODUCT((A$14:A232=A232)*(B$14:B232=B232)*(D$14:D229=D229))&gt;1,0,1)</f>
        <v>#N/A</v>
      </c>
      <c r="AO232" s="56" t="str">
        <f t="shared" si="34"/>
        <v>Contratos de prestación de servicios</v>
      </c>
      <c r="AP232" s="56" t="str">
        <f t="shared" si="35"/>
        <v>Contratación directa</v>
      </c>
      <c r="AQ232" s="56" t="str">
        <f>IF(ISBLANK(G232),1,IFERROR(VLOOKUP(G232,Tipo!$C$12:$C$27,1,FALSE),"NO"))</f>
        <v>Prestación de servicios profesionales y de apoyo a la gestión, o para la ejecución de trabajos artísticos que sólo puedan encomendarse a determinadas personas naturales;</v>
      </c>
      <c r="AR232" s="56" t="str">
        <f t="shared" si="36"/>
        <v>Inversión</v>
      </c>
      <c r="AS232" s="56" t="str">
        <f>IF(ISBLANK(K232),1,IFERROR(VLOOKUP(K232,Eje_Pilar_Prop!C258:C359,1,FALSE),"NO"))</f>
        <v>NO</v>
      </c>
      <c r="AT232" s="56" t="str">
        <f t="shared" si="38"/>
        <v>SECOP II</v>
      </c>
      <c r="AU232" s="56">
        <f t="shared" si="37"/>
        <v>1</v>
      </c>
      <c r="AV232" s="56" t="str">
        <f t="shared" si="43"/>
        <v>Bogotá Mejor para Todos</v>
      </c>
    </row>
    <row r="233" spans="1:48" s="251" customFormat="1" ht="45" customHeight="1">
      <c r="A233" s="233">
        <v>196</v>
      </c>
      <c r="B233" s="218">
        <v>2020</v>
      </c>
      <c r="C233" s="130" t="s">
        <v>353</v>
      </c>
      <c r="D233" s="130" t="s">
        <v>1180</v>
      </c>
      <c r="E233" s="132" t="s">
        <v>138</v>
      </c>
      <c r="F233" s="131" t="s">
        <v>34</v>
      </c>
      <c r="G233" s="206" t="s">
        <v>161</v>
      </c>
      <c r="H233" s="225" t="s">
        <v>802</v>
      </c>
      <c r="I233" s="226" t="s">
        <v>135</v>
      </c>
      <c r="J233" s="227" t="s">
        <v>362</v>
      </c>
      <c r="K233" s="337">
        <v>45</v>
      </c>
      <c r="L233" s="338" t="str">
        <f>IF(ISERROR(VLOOKUP(K233,[1]Eje_Pilar_Prop!$C$2:$E$104,2,FALSE))," ",VLOOKUP(K233,[1]Eje_Pilar_Prop!$C$2:$E$104,2,FALSE))</f>
        <v>Gobernanza e influencia local, regional e internacional</v>
      </c>
      <c r="M233" s="338" t="str">
        <f>IF(ISERROR(VLOOKUP(K233,[1]Eje_Pilar_Prop!$C$2:$E$104,3,FALSE))," ",VLOOKUP(K233,[1]Eje_Pilar_Prop!$C$2:$E$104,3,FALSE))</f>
        <v>Eje Transversal 4 Gobierno Legitimo, Fortalecimiento Local y Eficiencia</v>
      </c>
      <c r="N233" s="336">
        <v>1517</v>
      </c>
      <c r="O233" s="139">
        <v>1023894240</v>
      </c>
      <c r="P233" s="225" t="s">
        <v>564</v>
      </c>
      <c r="Q233" s="228">
        <v>12000000</v>
      </c>
      <c r="R233" s="235">
        <v>0</v>
      </c>
      <c r="S233" s="230"/>
      <c r="T233" s="231"/>
      <c r="U233" s="228"/>
      <c r="V233" s="209">
        <f t="shared" si="41"/>
        <v>12000000</v>
      </c>
      <c r="W233" s="210">
        <v>480000</v>
      </c>
      <c r="X233" s="174">
        <v>44064</v>
      </c>
      <c r="Y233" s="134">
        <v>44068</v>
      </c>
      <c r="Z233" s="134">
        <v>44220</v>
      </c>
      <c r="AA233" s="130">
        <v>150</v>
      </c>
      <c r="AB233" s="130"/>
      <c r="AC233" s="130"/>
      <c r="AD233" s="212"/>
      <c r="AE233" s="232"/>
      <c r="AF233" s="219"/>
      <c r="AG233" s="228"/>
      <c r="AH233" s="233"/>
      <c r="AI233" s="233" t="s">
        <v>1327</v>
      </c>
      <c r="AJ233" s="233"/>
      <c r="AK233" s="233"/>
      <c r="AL233" s="234">
        <f t="shared" si="42"/>
        <v>0.04</v>
      </c>
      <c r="AM233" s="249"/>
      <c r="AN233" s="250" t="e">
        <f>IF(SUMPRODUCT((A$14:A233=A233)*(B$14:B233=B233)*(D$14:D230=D230))&gt;1,0,1)</f>
        <v>#N/A</v>
      </c>
      <c r="AO233" s="56" t="str">
        <f t="shared" si="34"/>
        <v>Contratos de prestación de servicios</v>
      </c>
      <c r="AP233" s="56" t="str">
        <f t="shared" si="35"/>
        <v>Contratación directa</v>
      </c>
      <c r="AQ233" s="56" t="str">
        <f>IF(ISBLANK(G233),1,IFERROR(VLOOKUP(G233,Tipo!$C$12:$C$27,1,FALSE),"NO"))</f>
        <v>Prestación de servicios profesionales y de apoyo a la gestión, o para la ejecución de trabajos artísticos que sólo puedan encomendarse a determinadas personas naturales;</v>
      </c>
      <c r="AR233" s="56" t="str">
        <f t="shared" si="36"/>
        <v>Inversión</v>
      </c>
      <c r="AS233" s="56" t="str">
        <f>IF(ISBLANK(K233),1,IFERROR(VLOOKUP(K233,Eje_Pilar_Prop!C259:C360,1,FALSE),"NO"))</f>
        <v>NO</v>
      </c>
      <c r="AT233" s="56" t="str">
        <f t="shared" si="38"/>
        <v>NO</v>
      </c>
      <c r="AU233" s="56">
        <f t="shared" si="37"/>
        <v>1</v>
      </c>
      <c r="AV233" s="56" t="str">
        <f t="shared" si="43"/>
        <v>Bogotá Mejor para Todos</v>
      </c>
    </row>
    <row r="234" spans="1:48" s="251" customFormat="1" ht="45" customHeight="1">
      <c r="A234" s="233">
        <v>197</v>
      </c>
      <c r="B234" s="218">
        <v>2020</v>
      </c>
      <c r="C234" s="130" t="s">
        <v>353</v>
      </c>
      <c r="D234" s="130" t="s">
        <v>1181</v>
      </c>
      <c r="E234" s="132" t="s">
        <v>138</v>
      </c>
      <c r="F234" s="131" t="s">
        <v>34</v>
      </c>
      <c r="G234" s="206" t="s">
        <v>161</v>
      </c>
      <c r="H234" s="225" t="s">
        <v>803</v>
      </c>
      <c r="I234" s="226" t="s">
        <v>135</v>
      </c>
      <c r="J234" s="227" t="s">
        <v>362</v>
      </c>
      <c r="K234" s="337">
        <v>3</v>
      </c>
      <c r="L234" s="338" t="str">
        <f>IF(ISERROR(VLOOKUP(K234,[1]Eje_Pilar_Prop!$C$2:$E$104,2,FALSE))," ",VLOOKUP(K234,[1]Eje_Pilar_Prop!$C$2:$E$104,2,FALSE))</f>
        <v>Igualdad y autonomía para una Bogotá incluyente</v>
      </c>
      <c r="M234" s="338" t="str">
        <f>IF(ISERROR(VLOOKUP(K234,[1]Eje_Pilar_Prop!$C$2:$E$104,3,FALSE))," ",VLOOKUP(K234,[1]Eje_Pilar_Prop!$C$2:$E$104,3,FALSE))</f>
        <v>Pilar 1 Igualdad de Calidad de Vida</v>
      </c>
      <c r="N234" s="336">
        <v>1444</v>
      </c>
      <c r="O234" s="137">
        <v>1026264014</v>
      </c>
      <c r="P234" s="225" t="s">
        <v>565</v>
      </c>
      <c r="Q234" s="228">
        <v>21000000</v>
      </c>
      <c r="R234" s="235">
        <v>0</v>
      </c>
      <c r="S234" s="230"/>
      <c r="T234" s="231">
        <v>1</v>
      </c>
      <c r="U234" s="228">
        <v>4200000</v>
      </c>
      <c r="V234" s="209">
        <f t="shared" si="41"/>
        <v>25200000</v>
      </c>
      <c r="W234" s="210">
        <v>980000</v>
      </c>
      <c r="X234" s="140">
        <v>44062</v>
      </c>
      <c r="Y234" s="134">
        <v>44067</v>
      </c>
      <c r="Z234" s="163">
        <v>44250</v>
      </c>
      <c r="AA234" s="130">
        <v>150</v>
      </c>
      <c r="AB234" s="130">
        <v>30</v>
      </c>
      <c r="AC234" s="130">
        <v>1</v>
      </c>
      <c r="AD234" s="212"/>
      <c r="AE234" s="232"/>
      <c r="AF234" s="219"/>
      <c r="AG234" s="228"/>
      <c r="AH234" s="233"/>
      <c r="AI234" s="233" t="s">
        <v>1327</v>
      </c>
      <c r="AJ234" s="233"/>
      <c r="AK234" s="233"/>
      <c r="AL234" s="234">
        <f t="shared" si="42"/>
        <v>3.888888888888889E-2</v>
      </c>
      <c r="AM234" s="249"/>
      <c r="AN234" s="250" t="e">
        <f>IF(SUMPRODUCT((A$14:A234=A234)*(B$14:B234=B234)*(D$14:D231=D231))&gt;1,0,1)</f>
        <v>#N/A</v>
      </c>
      <c r="AO234" s="56" t="str">
        <f t="shared" si="34"/>
        <v>Contratos de prestación de servicios</v>
      </c>
      <c r="AP234" s="56" t="str">
        <f t="shared" si="35"/>
        <v>Contratación directa</v>
      </c>
      <c r="AQ234" s="56" t="str">
        <f>IF(ISBLANK(G234),1,IFERROR(VLOOKUP(G234,Tipo!$C$12:$C$27,1,FALSE),"NO"))</f>
        <v>Prestación de servicios profesionales y de apoyo a la gestión, o para la ejecución de trabajos artísticos que sólo puedan encomendarse a determinadas personas naturales;</v>
      </c>
      <c r="AR234" s="56" t="str">
        <f t="shared" si="36"/>
        <v>Inversión</v>
      </c>
      <c r="AS234" s="56" t="str">
        <f>IF(ISBLANK(K234),1,IFERROR(VLOOKUP(K234,Eje_Pilar_Prop!C260:C361,1,FALSE),"NO"))</f>
        <v>NO</v>
      </c>
      <c r="AT234" s="56" t="str">
        <f t="shared" si="38"/>
        <v>SECOP II</v>
      </c>
      <c r="AU234" s="56">
        <f t="shared" si="37"/>
        <v>1</v>
      </c>
      <c r="AV234" s="56" t="str">
        <f t="shared" si="43"/>
        <v>Bogotá Mejor para Todos</v>
      </c>
    </row>
    <row r="235" spans="1:48" s="251" customFormat="1" ht="45" customHeight="1">
      <c r="A235" s="233">
        <v>198</v>
      </c>
      <c r="B235" s="218">
        <v>2020</v>
      </c>
      <c r="C235" s="130" t="s">
        <v>353</v>
      </c>
      <c r="D235" s="130" t="s">
        <v>1182</v>
      </c>
      <c r="E235" s="132" t="s">
        <v>138</v>
      </c>
      <c r="F235" s="131" t="s">
        <v>34</v>
      </c>
      <c r="G235" s="206" t="s">
        <v>161</v>
      </c>
      <c r="H235" s="225" t="s">
        <v>625</v>
      </c>
      <c r="I235" s="226" t="s">
        <v>135</v>
      </c>
      <c r="J235" s="227" t="s">
        <v>362</v>
      </c>
      <c r="K235" s="337">
        <v>45</v>
      </c>
      <c r="L235" s="338" t="str">
        <f>IF(ISERROR(VLOOKUP(K235,[1]Eje_Pilar_Prop!$C$2:$E$104,2,FALSE))," ",VLOOKUP(K235,[1]Eje_Pilar_Prop!$C$2:$E$104,2,FALSE))</f>
        <v>Gobernanza e influencia local, regional e internacional</v>
      </c>
      <c r="M235" s="338" t="str">
        <f>IF(ISERROR(VLOOKUP(K235,[1]Eje_Pilar_Prop!$C$2:$E$104,3,FALSE))," ",VLOOKUP(K235,[1]Eje_Pilar_Prop!$C$2:$E$104,3,FALSE))</f>
        <v>Eje Transversal 4 Gobierno Legitimo, Fortalecimiento Local y Eficiencia</v>
      </c>
      <c r="N235" s="336">
        <v>1517</v>
      </c>
      <c r="O235" s="137">
        <v>52927262</v>
      </c>
      <c r="P235" s="225" t="s">
        <v>566</v>
      </c>
      <c r="Q235" s="228">
        <v>39420000</v>
      </c>
      <c r="R235" s="235">
        <v>0</v>
      </c>
      <c r="S235" s="230"/>
      <c r="T235" s="231"/>
      <c r="U235" s="228"/>
      <c r="V235" s="209">
        <f t="shared" si="41"/>
        <v>39420000</v>
      </c>
      <c r="W235" s="210">
        <v>2409000</v>
      </c>
      <c r="X235" s="140">
        <v>44062</v>
      </c>
      <c r="Y235" s="134">
        <v>44063</v>
      </c>
      <c r="Z235" s="134">
        <v>44246</v>
      </c>
      <c r="AA235" s="130">
        <v>180</v>
      </c>
      <c r="AB235" s="130"/>
      <c r="AC235" s="130"/>
      <c r="AD235" s="212"/>
      <c r="AE235" s="232"/>
      <c r="AF235" s="219"/>
      <c r="AG235" s="228"/>
      <c r="AH235" s="233"/>
      <c r="AI235" s="233" t="s">
        <v>1327</v>
      </c>
      <c r="AJ235" s="233"/>
      <c r="AK235" s="233"/>
      <c r="AL235" s="234">
        <f t="shared" si="42"/>
        <v>6.1111111111111109E-2</v>
      </c>
      <c r="AM235" s="249"/>
      <c r="AN235" s="250" t="e">
        <f>IF(SUMPRODUCT((A$14:A235=A235)*(B$14:B235=B235)*(D$14:D232=D232))&gt;1,0,1)</f>
        <v>#N/A</v>
      </c>
      <c r="AO235" s="56" t="str">
        <f t="shared" ref="AO235:AO281" si="44">IF(ISBLANK(E235),1,IFERROR(VLOOKUP(E235,tipo,1,FALSE),"NO"))</f>
        <v>Contratos de prestación de servicios</v>
      </c>
      <c r="AP235" s="56" t="str">
        <f t="shared" ref="AP235:AP281" si="45">IF(ISBLANK(F235),1,IFERROR(VLOOKUP(F235,modal,1,FALSE),"NO"))</f>
        <v>Contratación directa</v>
      </c>
      <c r="AQ235" s="56" t="str">
        <f>IF(ISBLANK(G235),1,IFERROR(VLOOKUP(G235,Tipo!$C$12:$C$27,1,FALSE),"NO"))</f>
        <v>Prestación de servicios profesionales y de apoyo a la gestión, o para la ejecución de trabajos artísticos que sólo puedan encomendarse a determinadas personas naturales;</v>
      </c>
      <c r="AR235" s="56" t="str">
        <f t="shared" ref="AR235:AR281" si="46">IF(ISBLANK(I235),1,IFERROR(VLOOKUP(I235,afectacion,1,FALSE),"NO"))</f>
        <v>Inversión</v>
      </c>
      <c r="AS235" s="56" t="str">
        <f>IF(ISBLANK(K235),1,IFERROR(VLOOKUP(K235,Eje_Pilar_Prop!C262:C363,1,FALSE),"NO"))</f>
        <v>NO</v>
      </c>
      <c r="AT235" s="56" t="str">
        <f t="shared" si="38"/>
        <v>SECOP II</v>
      </c>
      <c r="AU235" s="56">
        <f t="shared" si="37"/>
        <v>1</v>
      </c>
      <c r="AV235" s="56" t="str">
        <f t="shared" si="43"/>
        <v>Bogotá Mejor para Todos</v>
      </c>
    </row>
    <row r="236" spans="1:48" s="251" customFormat="1" ht="45" customHeight="1">
      <c r="A236" s="233">
        <v>199</v>
      </c>
      <c r="B236" s="218">
        <v>2020</v>
      </c>
      <c r="C236" s="130" t="s">
        <v>353</v>
      </c>
      <c r="D236" s="157" t="s">
        <v>1183</v>
      </c>
      <c r="E236" s="132" t="s">
        <v>138</v>
      </c>
      <c r="F236" s="131" t="s">
        <v>34</v>
      </c>
      <c r="G236" s="206" t="s">
        <v>161</v>
      </c>
      <c r="H236" s="225" t="s">
        <v>804</v>
      </c>
      <c r="I236" s="226" t="s">
        <v>135</v>
      </c>
      <c r="J236" s="227" t="s">
        <v>362</v>
      </c>
      <c r="K236" s="337">
        <v>18</v>
      </c>
      <c r="L236" s="338" t="str">
        <f>IF(ISERROR(VLOOKUP(K236,[1]Eje_Pilar_Prop!$C$2:$E$104,2,FALSE))," ",VLOOKUP(K236,[1]Eje_Pilar_Prop!$C$2:$E$104,2,FALSE))</f>
        <v>Mejor movilidad para todos</v>
      </c>
      <c r="M236" s="338" t="str">
        <f>IF(ISERROR(VLOOKUP(K236,[1]Eje_Pilar_Prop!$C$2:$E$104,3,FALSE))," ",VLOOKUP(K236,[1]Eje_Pilar_Prop!$C$2:$E$104,3,FALSE))</f>
        <v>Pilar 2 Democracía Urbana</v>
      </c>
      <c r="N236" s="336">
        <v>1513</v>
      </c>
      <c r="O236" s="137">
        <v>1018409541</v>
      </c>
      <c r="P236" s="225" t="s">
        <v>567</v>
      </c>
      <c r="Q236" s="228">
        <v>32500000</v>
      </c>
      <c r="R236" s="235">
        <v>0</v>
      </c>
      <c r="S236" s="230"/>
      <c r="T236" s="231">
        <v>1</v>
      </c>
      <c r="U236" s="228">
        <v>13000000</v>
      </c>
      <c r="V236" s="209">
        <f t="shared" si="41"/>
        <v>45500000</v>
      </c>
      <c r="W236" s="210">
        <v>1516667</v>
      </c>
      <c r="X236" s="140">
        <v>44061</v>
      </c>
      <c r="Y236" s="134">
        <v>44067</v>
      </c>
      <c r="Z236" s="163">
        <v>44278</v>
      </c>
      <c r="AA236" s="130">
        <v>150</v>
      </c>
      <c r="AB236" s="130">
        <v>60</v>
      </c>
      <c r="AC236" s="130">
        <v>1</v>
      </c>
      <c r="AD236" s="212"/>
      <c r="AE236" s="232"/>
      <c r="AF236" s="219"/>
      <c r="AG236" s="228"/>
      <c r="AH236" s="233"/>
      <c r="AI236" s="233" t="s">
        <v>1327</v>
      </c>
      <c r="AJ236" s="233"/>
      <c r="AK236" s="233"/>
      <c r="AL236" s="234">
        <f t="shared" si="42"/>
        <v>3.3333340659340661E-2</v>
      </c>
      <c r="AM236" s="249"/>
      <c r="AN236" s="250" t="e">
        <f>IF(SUMPRODUCT((A$14:A236=A236)*(B$14:B236=B236)*(D$14:D233=D233))&gt;1,0,1)</f>
        <v>#N/A</v>
      </c>
      <c r="AO236" s="56" t="str">
        <f t="shared" si="44"/>
        <v>Contratos de prestación de servicios</v>
      </c>
      <c r="AP236" s="56" t="str">
        <f t="shared" si="45"/>
        <v>Contratación directa</v>
      </c>
      <c r="AQ236" s="56" t="str">
        <f>IF(ISBLANK(G236),1,IFERROR(VLOOKUP(G236,Tipo!$C$12:$C$27,1,FALSE),"NO"))</f>
        <v>Prestación de servicios profesionales y de apoyo a la gestión, o para la ejecución de trabajos artísticos que sólo puedan encomendarse a determinadas personas naturales;</v>
      </c>
      <c r="AR236" s="56" t="str">
        <f t="shared" si="46"/>
        <v>Inversión</v>
      </c>
      <c r="AS236" s="56" t="str">
        <f>IF(ISBLANK(K236),1,IFERROR(VLOOKUP(K236,Eje_Pilar_Prop!C263:C364,1,FALSE),"NO"))</f>
        <v>NO</v>
      </c>
      <c r="AT236" s="56" t="str">
        <f t="shared" si="38"/>
        <v>SECOP II</v>
      </c>
      <c r="AU236" s="56">
        <f t="shared" si="37"/>
        <v>1</v>
      </c>
      <c r="AV236" s="56" t="str">
        <f t="shared" si="43"/>
        <v>Bogotá Mejor para Todos</v>
      </c>
    </row>
    <row r="237" spans="1:48" s="251" customFormat="1" ht="45" customHeight="1">
      <c r="A237" s="233">
        <v>200</v>
      </c>
      <c r="B237" s="218">
        <v>2020</v>
      </c>
      <c r="C237" s="130" t="s">
        <v>353</v>
      </c>
      <c r="D237" s="130" t="s">
        <v>1184</v>
      </c>
      <c r="E237" s="132" t="s">
        <v>138</v>
      </c>
      <c r="F237" s="131" t="s">
        <v>34</v>
      </c>
      <c r="G237" s="206" t="s">
        <v>161</v>
      </c>
      <c r="H237" s="225" t="s">
        <v>805</v>
      </c>
      <c r="I237" s="226" t="s">
        <v>135</v>
      </c>
      <c r="J237" s="227" t="s">
        <v>362</v>
      </c>
      <c r="K237" s="337">
        <v>45</v>
      </c>
      <c r="L237" s="338" t="str">
        <f>IF(ISERROR(VLOOKUP(K237,[1]Eje_Pilar_Prop!$C$2:$E$104,2,FALSE))," ",VLOOKUP(K237,[1]Eje_Pilar_Prop!$C$2:$E$104,2,FALSE))</f>
        <v>Gobernanza e influencia local, regional e internacional</v>
      </c>
      <c r="M237" s="338" t="str">
        <f>IF(ISERROR(VLOOKUP(K237,[1]Eje_Pilar_Prop!$C$2:$E$104,3,FALSE))," ",VLOOKUP(K237,[1]Eje_Pilar_Prop!$C$2:$E$104,3,FALSE))</f>
        <v>Eje Transversal 4 Gobierno Legitimo, Fortalecimiento Local y Eficiencia</v>
      </c>
      <c r="N237" s="336">
        <v>1517</v>
      </c>
      <c r="O237" s="137">
        <v>80118753</v>
      </c>
      <c r="P237" s="225" t="s">
        <v>568</v>
      </c>
      <c r="Q237" s="228">
        <v>30000000</v>
      </c>
      <c r="R237" s="235">
        <v>0</v>
      </c>
      <c r="S237" s="230"/>
      <c r="T237" s="231">
        <v>1</v>
      </c>
      <c r="U237" s="228">
        <v>3000000</v>
      </c>
      <c r="V237" s="209">
        <f t="shared" si="41"/>
        <v>33000000</v>
      </c>
      <c r="W237" s="210">
        <v>2000000</v>
      </c>
      <c r="X237" s="140">
        <v>44061</v>
      </c>
      <c r="Y237" s="134">
        <v>44064</v>
      </c>
      <c r="Z237" s="163">
        <v>44231</v>
      </c>
      <c r="AA237" s="130">
        <v>150</v>
      </c>
      <c r="AB237" s="155">
        <v>15</v>
      </c>
      <c r="AC237" s="130">
        <v>1</v>
      </c>
      <c r="AD237" s="212"/>
      <c r="AE237" s="232"/>
      <c r="AF237" s="219"/>
      <c r="AG237" s="228"/>
      <c r="AH237" s="233"/>
      <c r="AI237" s="233" t="s">
        <v>1327</v>
      </c>
      <c r="AJ237" s="233"/>
      <c r="AK237" s="233"/>
      <c r="AL237" s="234">
        <f t="shared" si="42"/>
        <v>6.0606060606060608E-2</v>
      </c>
      <c r="AM237" s="249"/>
      <c r="AN237" s="250" t="e">
        <f>IF(SUMPRODUCT((A$14:A237=A237)*(B$14:B237=B237)*(D$14:D234=D234))&gt;1,0,1)</f>
        <v>#N/A</v>
      </c>
      <c r="AO237" s="56" t="str">
        <f t="shared" si="44"/>
        <v>Contratos de prestación de servicios</v>
      </c>
      <c r="AP237" s="56" t="str">
        <f t="shared" si="45"/>
        <v>Contratación directa</v>
      </c>
      <c r="AQ237" s="56" t="str">
        <f>IF(ISBLANK(G237),1,IFERROR(VLOOKUP(G237,Tipo!$C$12:$C$27,1,FALSE),"NO"))</f>
        <v>Prestación de servicios profesionales y de apoyo a la gestión, o para la ejecución de trabajos artísticos que sólo puedan encomendarse a determinadas personas naturales;</v>
      </c>
      <c r="AR237" s="56" t="str">
        <f t="shared" si="46"/>
        <v>Inversión</v>
      </c>
      <c r="AS237" s="56" t="str">
        <f>IF(ISBLANK(K237),1,IFERROR(VLOOKUP(K237,Eje_Pilar_Prop!C264:C365,1,FALSE),"NO"))</f>
        <v>NO</v>
      </c>
      <c r="AT237" s="56" t="str">
        <f t="shared" si="38"/>
        <v>SECOP II</v>
      </c>
      <c r="AU237" s="56">
        <f t="shared" si="37"/>
        <v>1</v>
      </c>
      <c r="AV237" s="56" t="str">
        <f t="shared" si="43"/>
        <v>Bogotá Mejor para Todos</v>
      </c>
    </row>
    <row r="238" spans="1:48" s="251" customFormat="1" ht="45" customHeight="1">
      <c r="A238" s="233">
        <v>201</v>
      </c>
      <c r="B238" s="218">
        <v>2020</v>
      </c>
      <c r="C238" s="130" t="s">
        <v>353</v>
      </c>
      <c r="D238" s="130" t="s">
        <v>1185</v>
      </c>
      <c r="E238" s="132" t="s">
        <v>138</v>
      </c>
      <c r="F238" s="131" t="s">
        <v>34</v>
      </c>
      <c r="G238" s="206" t="s">
        <v>161</v>
      </c>
      <c r="H238" s="225" t="s">
        <v>805</v>
      </c>
      <c r="I238" s="226" t="s">
        <v>135</v>
      </c>
      <c r="J238" s="227" t="s">
        <v>362</v>
      </c>
      <c r="K238" s="337">
        <v>45</v>
      </c>
      <c r="L238" s="338" t="str">
        <f>IF(ISERROR(VLOOKUP(K238,[1]Eje_Pilar_Prop!$C$2:$E$104,2,FALSE))," ",VLOOKUP(K238,[1]Eje_Pilar_Prop!$C$2:$E$104,2,FALSE))</f>
        <v>Gobernanza e influencia local, regional e internacional</v>
      </c>
      <c r="M238" s="338" t="str">
        <f>IF(ISERROR(VLOOKUP(K238,[1]Eje_Pilar_Prop!$C$2:$E$104,3,FALSE))," ",VLOOKUP(K238,[1]Eje_Pilar_Prop!$C$2:$E$104,3,FALSE))</f>
        <v>Eje Transversal 4 Gobierno Legitimo, Fortalecimiento Local y Eficiencia</v>
      </c>
      <c r="N238" s="336">
        <v>1517</v>
      </c>
      <c r="O238" s="137">
        <v>1032393912</v>
      </c>
      <c r="P238" s="225" t="s">
        <v>569</v>
      </c>
      <c r="Q238" s="228">
        <v>30000000</v>
      </c>
      <c r="R238" s="235">
        <v>0</v>
      </c>
      <c r="S238" s="230"/>
      <c r="T238" s="231">
        <v>1</v>
      </c>
      <c r="U238" s="228">
        <v>3000000</v>
      </c>
      <c r="V238" s="209">
        <f t="shared" si="41"/>
        <v>33000000</v>
      </c>
      <c r="W238" s="210">
        <v>2000000</v>
      </c>
      <c r="X238" s="140">
        <v>44061</v>
      </c>
      <c r="Y238" s="134">
        <v>44064</v>
      </c>
      <c r="Z238" s="163">
        <v>44231</v>
      </c>
      <c r="AA238" s="130">
        <v>150</v>
      </c>
      <c r="AB238" s="155">
        <v>15</v>
      </c>
      <c r="AC238" s="130">
        <v>1</v>
      </c>
      <c r="AD238" s="212"/>
      <c r="AE238" s="232"/>
      <c r="AF238" s="219"/>
      <c r="AG238" s="228"/>
      <c r="AH238" s="233"/>
      <c r="AI238" s="233" t="s">
        <v>1327</v>
      </c>
      <c r="AJ238" s="233"/>
      <c r="AK238" s="233"/>
      <c r="AL238" s="234">
        <f t="shared" si="42"/>
        <v>6.0606060606060608E-2</v>
      </c>
      <c r="AM238" s="249"/>
      <c r="AN238" s="250" t="e">
        <f>IF(SUMPRODUCT((A$14:A238=A238)*(B$14:B238=B238)*(D$14:D235=D235))&gt;1,0,1)</f>
        <v>#N/A</v>
      </c>
      <c r="AO238" s="56" t="str">
        <f t="shared" si="44"/>
        <v>Contratos de prestación de servicios</v>
      </c>
      <c r="AP238" s="56" t="str">
        <f t="shared" si="45"/>
        <v>Contratación directa</v>
      </c>
      <c r="AQ238" s="56" t="str">
        <f>IF(ISBLANK(G238),1,IFERROR(VLOOKUP(G238,Tipo!$C$12:$C$27,1,FALSE),"NO"))</f>
        <v>Prestación de servicios profesionales y de apoyo a la gestión, o para la ejecución de trabajos artísticos que sólo puedan encomendarse a determinadas personas naturales;</v>
      </c>
      <c r="AR238" s="56" t="str">
        <f t="shared" si="46"/>
        <v>Inversión</v>
      </c>
      <c r="AS238" s="56" t="str">
        <f>IF(ISBLANK(K238),1,IFERROR(VLOOKUP(K238,Eje_Pilar_Prop!C266:C367,1,FALSE),"NO"))</f>
        <v>NO</v>
      </c>
      <c r="AT238" s="56" t="str">
        <f t="shared" si="38"/>
        <v>SECOP II</v>
      </c>
      <c r="AU238" s="56">
        <f t="shared" ref="AU238:AU284" si="47">IF(OR(YEAR(X238)=2020,ISBLANK(X238)),1,"NO")</f>
        <v>1</v>
      </c>
      <c r="AV238" s="56" t="str">
        <f t="shared" si="43"/>
        <v>Bogotá Mejor para Todos</v>
      </c>
    </row>
    <row r="239" spans="1:48" s="251" customFormat="1" ht="45" customHeight="1">
      <c r="A239" s="233">
        <v>202</v>
      </c>
      <c r="B239" s="218">
        <v>2020</v>
      </c>
      <c r="C239" s="130" t="s">
        <v>353</v>
      </c>
      <c r="D239" s="130" t="s">
        <v>1186</v>
      </c>
      <c r="E239" s="132" t="s">
        <v>138</v>
      </c>
      <c r="F239" s="131" t="s">
        <v>34</v>
      </c>
      <c r="G239" s="206" t="s">
        <v>161</v>
      </c>
      <c r="H239" s="225" t="s">
        <v>806</v>
      </c>
      <c r="I239" s="226" t="s">
        <v>135</v>
      </c>
      <c r="J239" s="227" t="s">
        <v>362</v>
      </c>
      <c r="K239" s="337">
        <v>45</v>
      </c>
      <c r="L239" s="338" t="str">
        <f>IF(ISERROR(VLOOKUP(K239,[1]Eje_Pilar_Prop!$C$2:$E$104,2,FALSE))," ",VLOOKUP(K239,[1]Eje_Pilar_Prop!$C$2:$E$104,2,FALSE))</f>
        <v>Gobernanza e influencia local, regional e internacional</v>
      </c>
      <c r="M239" s="338" t="str">
        <f>IF(ISERROR(VLOOKUP(K239,[1]Eje_Pilar_Prop!$C$2:$E$104,3,FALSE))," ",VLOOKUP(K239,[1]Eje_Pilar_Prop!$C$2:$E$104,3,FALSE))</f>
        <v>Eje Transversal 4 Gobierno Legitimo, Fortalecimiento Local y Eficiencia</v>
      </c>
      <c r="N239" s="336">
        <v>1517</v>
      </c>
      <c r="O239" s="137">
        <v>80858481</v>
      </c>
      <c r="P239" s="225" t="s">
        <v>570</v>
      </c>
      <c r="Q239" s="228">
        <v>30000000</v>
      </c>
      <c r="R239" s="235">
        <v>0</v>
      </c>
      <c r="S239" s="230"/>
      <c r="T239" s="231"/>
      <c r="U239" s="228"/>
      <c r="V239" s="209">
        <f t="shared" si="41"/>
        <v>30000000</v>
      </c>
      <c r="W239" s="210">
        <v>2000000</v>
      </c>
      <c r="X239" s="140">
        <v>44061</v>
      </c>
      <c r="Y239" s="134">
        <v>44064</v>
      </c>
      <c r="Z239" s="134">
        <v>44216</v>
      </c>
      <c r="AA239" s="130">
        <v>150</v>
      </c>
      <c r="AB239" s="130"/>
      <c r="AC239" s="130"/>
      <c r="AD239" s="212"/>
      <c r="AE239" s="232"/>
      <c r="AF239" s="219"/>
      <c r="AG239" s="228"/>
      <c r="AH239" s="233"/>
      <c r="AI239" s="233"/>
      <c r="AJ239" s="233" t="s">
        <v>1327</v>
      </c>
      <c r="AK239" s="233"/>
      <c r="AL239" s="234">
        <f t="shared" si="42"/>
        <v>6.6666666666666666E-2</v>
      </c>
      <c r="AM239" s="249"/>
      <c r="AN239" s="250" t="e">
        <f>IF(SUMPRODUCT((A$14:A239=A239)*(B$14:B239=B239)*(D$14:D236=D236))&gt;1,0,1)</f>
        <v>#N/A</v>
      </c>
      <c r="AO239" s="56" t="str">
        <f t="shared" si="44"/>
        <v>Contratos de prestación de servicios</v>
      </c>
      <c r="AP239" s="56" t="str">
        <f t="shared" si="45"/>
        <v>Contratación directa</v>
      </c>
      <c r="AQ239" s="56" t="str">
        <f>IF(ISBLANK(G239),1,IFERROR(VLOOKUP(G239,Tipo!$C$12:$C$27,1,FALSE),"NO"))</f>
        <v>Prestación de servicios profesionales y de apoyo a la gestión, o para la ejecución de trabajos artísticos que sólo puedan encomendarse a determinadas personas naturales;</v>
      </c>
      <c r="AR239" s="56" t="str">
        <f t="shared" si="46"/>
        <v>Inversión</v>
      </c>
      <c r="AS239" s="56" t="str">
        <f>IF(ISBLANK(K239),1,IFERROR(VLOOKUP(K239,Eje_Pilar_Prop!C267:C368,1,FALSE),"NO"))</f>
        <v>NO</v>
      </c>
      <c r="AT239" s="56" t="str">
        <f t="shared" si="38"/>
        <v>SECOP II</v>
      </c>
      <c r="AU239" s="56">
        <f t="shared" si="47"/>
        <v>1</v>
      </c>
      <c r="AV239" s="56" t="str">
        <f t="shared" si="43"/>
        <v>Bogotá Mejor para Todos</v>
      </c>
    </row>
    <row r="240" spans="1:48" s="251" customFormat="1" ht="45" customHeight="1">
      <c r="A240" s="233">
        <v>203</v>
      </c>
      <c r="B240" s="218">
        <v>2020</v>
      </c>
      <c r="C240" s="130" t="s">
        <v>353</v>
      </c>
      <c r="D240" s="130" t="s">
        <v>1187</v>
      </c>
      <c r="E240" s="132" t="s">
        <v>138</v>
      </c>
      <c r="F240" s="131" t="s">
        <v>34</v>
      </c>
      <c r="G240" s="206" t="s">
        <v>161</v>
      </c>
      <c r="H240" s="225" t="s">
        <v>807</v>
      </c>
      <c r="I240" s="226" t="s">
        <v>135</v>
      </c>
      <c r="J240" s="227" t="s">
        <v>362</v>
      </c>
      <c r="K240" s="337">
        <v>45</v>
      </c>
      <c r="L240" s="338" t="str">
        <f>IF(ISERROR(VLOOKUP(K240,[1]Eje_Pilar_Prop!$C$2:$E$104,2,FALSE))," ",VLOOKUP(K240,[1]Eje_Pilar_Prop!$C$2:$E$104,2,FALSE))</f>
        <v>Gobernanza e influencia local, regional e internacional</v>
      </c>
      <c r="M240" s="338" t="str">
        <f>IF(ISERROR(VLOOKUP(K240,[1]Eje_Pilar_Prop!$C$2:$E$104,3,FALSE))," ",VLOOKUP(K240,[1]Eje_Pilar_Prop!$C$2:$E$104,3,FALSE))</f>
        <v>Eje Transversal 4 Gobierno Legitimo, Fortalecimiento Local y Eficiencia</v>
      </c>
      <c r="N240" s="336">
        <v>1517</v>
      </c>
      <c r="O240" s="137">
        <v>1032389169</v>
      </c>
      <c r="P240" s="225" t="s">
        <v>571</v>
      </c>
      <c r="Q240" s="228">
        <v>18000000</v>
      </c>
      <c r="R240" s="235">
        <v>0</v>
      </c>
      <c r="S240" s="230"/>
      <c r="T240" s="231"/>
      <c r="U240" s="228"/>
      <c r="V240" s="209">
        <f t="shared" si="41"/>
        <v>18000000</v>
      </c>
      <c r="W240" s="210">
        <v>800000</v>
      </c>
      <c r="X240" s="134">
        <v>44064</v>
      </c>
      <c r="Y240" s="134">
        <v>44068</v>
      </c>
      <c r="Z240" s="134">
        <v>44205</v>
      </c>
      <c r="AA240" s="130">
        <v>135</v>
      </c>
      <c r="AB240" s="130"/>
      <c r="AC240" s="130"/>
      <c r="AD240" s="212"/>
      <c r="AE240" s="232"/>
      <c r="AF240" s="219"/>
      <c r="AG240" s="228"/>
      <c r="AH240" s="233"/>
      <c r="AI240" s="233"/>
      <c r="AJ240" s="233" t="s">
        <v>1327</v>
      </c>
      <c r="AK240" s="233"/>
      <c r="AL240" s="234">
        <f t="shared" si="42"/>
        <v>4.4444444444444446E-2</v>
      </c>
      <c r="AM240" s="249"/>
      <c r="AN240" s="250" t="e">
        <f>IF(SUMPRODUCT((A$14:A240=A240)*(B$14:B240=B240)*(D$14:D237=D237))&gt;1,0,1)</f>
        <v>#N/A</v>
      </c>
      <c r="AO240" s="56" t="str">
        <f t="shared" si="44"/>
        <v>Contratos de prestación de servicios</v>
      </c>
      <c r="AP240" s="56" t="str">
        <f t="shared" si="45"/>
        <v>Contratación directa</v>
      </c>
      <c r="AQ240" s="56" t="str">
        <f>IF(ISBLANK(G240),1,IFERROR(VLOOKUP(G240,Tipo!$C$12:$C$27,1,FALSE),"NO"))</f>
        <v>Prestación de servicios profesionales y de apoyo a la gestión, o para la ejecución de trabajos artísticos que sólo puedan encomendarse a determinadas personas naturales;</v>
      </c>
      <c r="AR240" s="56" t="str">
        <f t="shared" si="46"/>
        <v>Inversión</v>
      </c>
      <c r="AS240" s="56" t="str">
        <f>IF(ISBLANK(K240),1,IFERROR(VLOOKUP(K240,Eje_Pilar_Prop!C269:C370,1,FALSE),"NO"))</f>
        <v>NO</v>
      </c>
      <c r="AT240" s="56" t="str">
        <f t="shared" si="38"/>
        <v>SECOP II</v>
      </c>
      <c r="AU240" s="56">
        <f t="shared" si="47"/>
        <v>1</v>
      </c>
      <c r="AV240" s="56" t="str">
        <f t="shared" si="43"/>
        <v>Bogotá Mejor para Todos</v>
      </c>
    </row>
    <row r="241" spans="1:48" s="251" customFormat="1" ht="45" customHeight="1">
      <c r="A241" s="233">
        <v>204</v>
      </c>
      <c r="B241" s="218">
        <v>2020</v>
      </c>
      <c r="C241" s="130" t="s">
        <v>353</v>
      </c>
      <c r="D241" s="130" t="s">
        <v>1188</v>
      </c>
      <c r="E241" s="132" t="s">
        <v>138</v>
      </c>
      <c r="F241" s="131" t="s">
        <v>34</v>
      </c>
      <c r="G241" s="206" t="s">
        <v>161</v>
      </c>
      <c r="H241" s="225" t="s">
        <v>808</v>
      </c>
      <c r="I241" s="226" t="s">
        <v>135</v>
      </c>
      <c r="J241" s="227" t="s">
        <v>362</v>
      </c>
      <c r="K241" s="337">
        <v>45</v>
      </c>
      <c r="L241" s="338" t="str">
        <f>IF(ISERROR(VLOOKUP(K241,[1]Eje_Pilar_Prop!$C$2:$E$104,2,FALSE))," ",VLOOKUP(K241,[1]Eje_Pilar_Prop!$C$2:$E$104,2,FALSE))</f>
        <v>Gobernanza e influencia local, regional e internacional</v>
      </c>
      <c r="M241" s="338" t="str">
        <f>IF(ISERROR(VLOOKUP(K241,[1]Eje_Pilar_Prop!$C$2:$E$104,3,FALSE))," ",VLOOKUP(K241,[1]Eje_Pilar_Prop!$C$2:$E$104,3,FALSE))</f>
        <v>Eje Transversal 4 Gobierno Legitimo, Fortalecimiento Local y Eficiencia</v>
      </c>
      <c r="N241" s="336">
        <v>1517</v>
      </c>
      <c r="O241" s="137">
        <v>52935056</v>
      </c>
      <c r="P241" s="225" t="s">
        <v>572</v>
      </c>
      <c r="Q241" s="228">
        <v>27000000</v>
      </c>
      <c r="R241" s="235">
        <v>0</v>
      </c>
      <c r="S241" s="230"/>
      <c r="T241" s="231"/>
      <c r="U241" s="228"/>
      <c r="V241" s="209">
        <f t="shared" si="41"/>
        <v>27000000</v>
      </c>
      <c r="W241" s="210">
        <v>2000000</v>
      </c>
      <c r="X241" s="140">
        <v>44062</v>
      </c>
      <c r="Y241" s="134">
        <v>44064</v>
      </c>
      <c r="Z241" s="134">
        <v>44200</v>
      </c>
      <c r="AA241" s="130">
        <v>135</v>
      </c>
      <c r="AB241" s="130"/>
      <c r="AC241" s="130"/>
      <c r="AD241" s="212"/>
      <c r="AE241" s="232"/>
      <c r="AF241" s="219"/>
      <c r="AG241" s="228"/>
      <c r="AH241" s="233"/>
      <c r="AI241" s="233"/>
      <c r="AJ241" s="233" t="s">
        <v>1327</v>
      </c>
      <c r="AK241" s="233"/>
      <c r="AL241" s="234">
        <f t="shared" si="42"/>
        <v>7.407407407407407E-2</v>
      </c>
      <c r="AM241" s="249"/>
      <c r="AN241" s="250" t="e">
        <f>IF(SUMPRODUCT((A$14:A241=A241)*(B$14:B241=B241)*(D$14:D238=D238))&gt;1,0,1)</f>
        <v>#N/A</v>
      </c>
      <c r="AO241" s="56" t="str">
        <f t="shared" si="44"/>
        <v>Contratos de prestación de servicios</v>
      </c>
      <c r="AP241" s="56" t="str">
        <f t="shared" si="45"/>
        <v>Contratación directa</v>
      </c>
      <c r="AQ241" s="56" t="str">
        <f>IF(ISBLANK(G241),1,IFERROR(VLOOKUP(G241,Tipo!$C$12:$C$27,1,FALSE),"NO"))</f>
        <v>Prestación de servicios profesionales y de apoyo a la gestión, o para la ejecución de trabajos artísticos que sólo puedan encomendarse a determinadas personas naturales;</v>
      </c>
      <c r="AR241" s="56" t="str">
        <f t="shared" si="46"/>
        <v>Inversión</v>
      </c>
      <c r="AS241" s="56" t="str">
        <f>IF(ISBLANK(K241),1,IFERROR(VLOOKUP(K241,Eje_Pilar_Prop!C270:C371,1,FALSE),"NO"))</f>
        <v>NO</v>
      </c>
      <c r="AT241" s="56" t="str">
        <f t="shared" si="38"/>
        <v>SECOP II</v>
      </c>
      <c r="AU241" s="56">
        <f t="shared" si="47"/>
        <v>1</v>
      </c>
      <c r="AV241" s="56" t="str">
        <f t="shared" si="43"/>
        <v>Bogotá Mejor para Todos</v>
      </c>
    </row>
    <row r="242" spans="1:48" s="251" customFormat="1" ht="45" customHeight="1">
      <c r="A242" s="233">
        <v>205</v>
      </c>
      <c r="B242" s="218">
        <v>2020</v>
      </c>
      <c r="C242" s="130" t="s">
        <v>353</v>
      </c>
      <c r="D242" s="131" t="s">
        <v>1189</v>
      </c>
      <c r="E242" s="132" t="s">
        <v>138</v>
      </c>
      <c r="F242" s="131" t="s">
        <v>34</v>
      </c>
      <c r="G242" s="206" t="s">
        <v>161</v>
      </c>
      <c r="H242" s="225" t="s">
        <v>809</v>
      </c>
      <c r="I242" s="226" t="s">
        <v>135</v>
      </c>
      <c r="J242" s="227" t="s">
        <v>362</v>
      </c>
      <c r="K242" s="337">
        <v>45</v>
      </c>
      <c r="L242" s="338" t="str">
        <f>IF(ISERROR(VLOOKUP(K242,[1]Eje_Pilar_Prop!$C$2:$E$104,2,FALSE))," ",VLOOKUP(K242,[1]Eje_Pilar_Prop!$C$2:$E$104,2,FALSE))</f>
        <v>Gobernanza e influencia local, regional e internacional</v>
      </c>
      <c r="M242" s="338" t="str">
        <f>IF(ISERROR(VLOOKUP(K242,[1]Eje_Pilar_Prop!$C$2:$E$104,3,FALSE))," ",VLOOKUP(K242,[1]Eje_Pilar_Prop!$C$2:$E$104,3,FALSE))</f>
        <v>Eje Transversal 4 Gobierno Legitimo, Fortalecimiento Local y Eficiencia</v>
      </c>
      <c r="N242" s="336">
        <v>1517</v>
      </c>
      <c r="O242" s="137">
        <v>1121839556</v>
      </c>
      <c r="P242" s="225" t="s">
        <v>573</v>
      </c>
      <c r="Q242" s="228">
        <v>29565000</v>
      </c>
      <c r="R242" s="235">
        <v>0</v>
      </c>
      <c r="S242" s="230"/>
      <c r="T242" s="231"/>
      <c r="U242" s="228"/>
      <c r="V242" s="209">
        <f t="shared" si="41"/>
        <v>29565000</v>
      </c>
      <c r="W242" s="210">
        <v>0</v>
      </c>
      <c r="X242" s="134">
        <v>44064</v>
      </c>
      <c r="Y242" s="134">
        <v>44082</v>
      </c>
      <c r="Z242" s="134">
        <v>44218</v>
      </c>
      <c r="AA242" s="130">
        <v>135</v>
      </c>
      <c r="AB242" s="130"/>
      <c r="AC242" s="130"/>
      <c r="AD242" s="212"/>
      <c r="AE242" s="232"/>
      <c r="AF242" s="219"/>
      <c r="AG242" s="228"/>
      <c r="AH242" s="233"/>
      <c r="AI242" s="233"/>
      <c r="AJ242" s="233" t="s">
        <v>1327</v>
      </c>
      <c r="AK242" s="233"/>
      <c r="AL242" s="234">
        <f t="shared" si="42"/>
        <v>0</v>
      </c>
      <c r="AM242" s="249"/>
      <c r="AN242" s="250" t="e">
        <f>IF(SUMPRODUCT((A$14:A242=A242)*(B$14:B242=B242)*(D$14:D239=D239))&gt;1,0,1)</f>
        <v>#N/A</v>
      </c>
      <c r="AO242" s="56" t="str">
        <f t="shared" si="44"/>
        <v>Contratos de prestación de servicios</v>
      </c>
      <c r="AP242" s="56" t="str">
        <f t="shared" si="45"/>
        <v>Contratación directa</v>
      </c>
      <c r="AQ242" s="56" t="str">
        <f>IF(ISBLANK(G242),1,IFERROR(VLOOKUP(G242,Tipo!$C$12:$C$27,1,FALSE),"NO"))</f>
        <v>Prestación de servicios profesionales y de apoyo a la gestión, o para la ejecución de trabajos artísticos que sólo puedan encomendarse a determinadas personas naturales;</v>
      </c>
      <c r="AR242" s="56" t="str">
        <f t="shared" si="46"/>
        <v>Inversión</v>
      </c>
      <c r="AS242" s="56" t="str">
        <f>IF(ISBLANK(K242),1,IFERROR(VLOOKUP(K242,Eje_Pilar_Prop!C271:C372,1,FALSE),"NO"))</f>
        <v>NO</v>
      </c>
      <c r="AT242" s="56" t="str">
        <f t="shared" si="38"/>
        <v>SECOP II</v>
      </c>
      <c r="AU242" s="56">
        <f t="shared" si="47"/>
        <v>1</v>
      </c>
      <c r="AV242" s="56" t="str">
        <f t="shared" si="43"/>
        <v>Bogotá Mejor para Todos</v>
      </c>
    </row>
    <row r="243" spans="1:48" s="251" customFormat="1" ht="45" customHeight="1">
      <c r="A243" s="233">
        <v>206</v>
      </c>
      <c r="B243" s="218">
        <v>2020</v>
      </c>
      <c r="C243" s="130" t="s">
        <v>353</v>
      </c>
      <c r="D243" s="131" t="s">
        <v>1190</v>
      </c>
      <c r="E243" s="132" t="s">
        <v>138</v>
      </c>
      <c r="F243" s="131" t="s">
        <v>34</v>
      </c>
      <c r="G243" s="206" t="s">
        <v>161</v>
      </c>
      <c r="H243" s="225" t="s">
        <v>810</v>
      </c>
      <c r="I243" s="226" t="s">
        <v>135</v>
      </c>
      <c r="J243" s="227" t="s">
        <v>362</v>
      </c>
      <c r="K243" s="337">
        <v>45</v>
      </c>
      <c r="L243" s="338" t="str">
        <f>IF(ISERROR(VLOOKUP(K243,[1]Eje_Pilar_Prop!$C$2:$E$104,2,FALSE))," ",VLOOKUP(K243,[1]Eje_Pilar_Prop!$C$2:$E$104,2,FALSE))</f>
        <v>Gobernanza e influencia local, regional e internacional</v>
      </c>
      <c r="M243" s="338" t="str">
        <f>IF(ISERROR(VLOOKUP(K243,[1]Eje_Pilar_Prop!$C$2:$E$104,3,FALSE))," ",VLOOKUP(K243,[1]Eje_Pilar_Prop!$C$2:$E$104,3,FALSE))</f>
        <v>Eje Transversal 4 Gobierno Legitimo, Fortalecimiento Local y Eficiencia</v>
      </c>
      <c r="N243" s="336">
        <v>1517</v>
      </c>
      <c r="O243" s="153">
        <v>4978830</v>
      </c>
      <c r="P243" s="225" t="s">
        <v>574</v>
      </c>
      <c r="Q243" s="228">
        <v>24000000</v>
      </c>
      <c r="R243" s="235">
        <v>0</v>
      </c>
      <c r="S243" s="230"/>
      <c r="T243" s="231">
        <v>1</v>
      </c>
      <c r="U243" s="228">
        <v>6000000</v>
      </c>
      <c r="V243" s="209">
        <f t="shared" si="41"/>
        <v>30000000</v>
      </c>
      <c r="W243" s="210">
        <v>0</v>
      </c>
      <c r="X243" s="138">
        <v>44065</v>
      </c>
      <c r="Y243" s="138">
        <v>44081</v>
      </c>
      <c r="Z243" s="134">
        <v>44233</v>
      </c>
      <c r="AA243" s="130">
        <v>120</v>
      </c>
      <c r="AB243" s="130">
        <v>30</v>
      </c>
      <c r="AC243" s="130">
        <v>1</v>
      </c>
      <c r="AD243" s="212"/>
      <c r="AE243" s="232"/>
      <c r="AF243" s="219"/>
      <c r="AG243" s="228"/>
      <c r="AH243" s="233"/>
      <c r="AI243" s="233" t="s">
        <v>1327</v>
      </c>
      <c r="AJ243" s="233"/>
      <c r="AK243" s="233"/>
      <c r="AL243" s="234">
        <f t="shared" si="42"/>
        <v>0</v>
      </c>
      <c r="AM243" s="249"/>
      <c r="AN243" s="250" t="e">
        <f>IF(SUMPRODUCT((A$14:A243=A243)*(B$14:B243=B243)*(D$14:D240=D240))&gt;1,0,1)</f>
        <v>#N/A</v>
      </c>
      <c r="AO243" s="56" t="str">
        <f t="shared" si="44"/>
        <v>Contratos de prestación de servicios</v>
      </c>
      <c r="AP243" s="56" t="str">
        <f t="shared" si="45"/>
        <v>Contratación directa</v>
      </c>
      <c r="AQ243" s="56" t="str">
        <f>IF(ISBLANK(G243),1,IFERROR(VLOOKUP(G243,Tipo!$C$12:$C$27,1,FALSE),"NO"))</f>
        <v>Prestación de servicios profesionales y de apoyo a la gestión, o para la ejecución de trabajos artísticos que sólo puedan encomendarse a determinadas personas naturales;</v>
      </c>
      <c r="AR243" s="56" t="str">
        <f t="shared" si="46"/>
        <v>Inversión</v>
      </c>
      <c r="AS243" s="56" t="str">
        <f>IF(ISBLANK(K243),1,IFERROR(VLOOKUP(K243,Eje_Pilar_Prop!C272:C373,1,FALSE),"NO"))</f>
        <v>NO</v>
      </c>
      <c r="AT243" s="56" t="str">
        <f t="shared" si="38"/>
        <v>SECOP II</v>
      </c>
      <c r="AU243" s="56">
        <f t="shared" si="47"/>
        <v>1</v>
      </c>
      <c r="AV243" s="56" t="str">
        <f t="shared" si="43"/>
        <v>Bogotá Mejor para Todos</v>
      </c>
    </row>
    <row r="244" spans="1:48" s="251" customFormat="1" ht="45" customHeight="1">
      <c r="A244" s="233">
        <v>207</v>
      </c>
      <c r="B244" s="218">
        <v>2020</v>
      </c>
      <c r="C244" s="130" t="s">
        <v>353</v>
      </c>
      <c r="D244" s="131" t="s">
        <v>1191</v>
      </c>
      <c r="E244" s="132" t="s">
        <v>138</v>
      </c>
      <c r="F244" s="131" t="s">
        <v>34</v>
      </c>
      <c r="G244" s="206" t="s">
        <v>161</v>
      </c>
      <c r="H244" s="225" t="s">
        <v>811</v>
      </c>
      <c r="I244" s="226" t="s">
        <v>135</v>
      </c>
      <c r="J244" s="227" t="s">
        <v>362</v>
      </c>
      <c r="K244" s="337">
        <v>18</v>
      </c>
      <c r="L244" s="338" t="str">
        <f>IF(ISERROR(VLOOKUP(K244,[1]Eje_Pilar_Prop!$C$2:$E$104,2,FALSE))," ",VLOOKUP(K244,[1]Eje_Pilar_Prop!$C$2:$E$104,2,FALSE))</f>
        <v>Mejor movilidad para todos</v>
      </c>
      <c r="M244" s="338" t="str">
        <f>IF(ISERROR(VLOOKUP(K244,[1]Eje_Pilar_Prop!$C$2:$E$104,3,FALSE))," ",VLOOKUP(K244,[1]Eje_Pilar_Prop!$C$2:$E$104,3,FALSE))</f>
        <v>Pilar 2 Democracía Urbana</v>
      </c>
      <c r="N244" s="336">
        <v>1513</v>
      </c>
      <c r="O244" s="137">
        <v>52007470</v>
      </c>
      <c r="P244" s="225" t="s">
        <v>575</v>
      </c>
      <c r="Q244" s="228">
        <v>25000000</v>
      </c>
      <c r="R244" s="235"/>
      <c r="S244" s="230"/>
      <c r="T244" s="231"/>
      <c r="U244" s="228"/>
      <c r="V244" s="209">
        <f t="shared" si="41"/>
        <v>25000000</v>
      </c>
      <c r="W244" s="210"/>
      <c r="X244" s="134">
        <v>44064</v>
      </c>
      <c r="Y244" s="134">
        <v>44068</v>
      </c>
      <c r="Z244" s="134">
        <v>44220</v>
      </c>
      <c r="AA244" s="130">
        <v>150</v>
      </c>
      <c r="AB244" s="130"/>
      <c r="AC244" s="130"/>
      <c r="AD244" s="212"/>
      <c r="AE244" s="232"/>
      <c r="AF244" s="219"/>
      <c r="AG244" s="228"/>
      <c r="AH244" s="233"/>
      <c r="AI244" s="233" t="s">
        <v>1327</v>
      </c>
      <c r="AJ244" s="233"/>
      <c r="AK244" s="233"/>
      <c r="AL244" s="234">
        <f t="shared" si="42"/>
        <v>0</v>
      </c>
      <c r="AM244" s="249"/>
      <c r="AN244" s="250" t="e">
        <f>IF(SUMPRODUCT((A$14:A244=A244)*(B$14:B244=B244)*(D$14:D241=D241))&gt;1,0,1)</f>
        <v>#N/A</v>
      </c>
      <c r="AO244" s="56" t="str">
        <f t="shared" si="44"/>
        <v>Contratos de prestación de servicios</v>
      </c>
      <c r="AP244" s="56" t="str">
        <f t="shared" si="45"/>
        <v>Contratación directa</v>
      </c>
      <c r="AQ244" s="56" t="str">
        <f>IF(ISBLANK(G244),1,IFERROR(VLOOKUP(G244,Tipo!$C$12:$C$27,1,FALSE),"NO"))</f>
        <v>Prestación de servicios profesionales y de apoyo a la gestión, o para la ejecución de trabajos artísticos que sólo puedan encomendarse a determinadas personas naturales;</v>
      </c>
      <c r="AR244" s="56" t="str">
        <f t="shared" si="46"/>
        <v>Inversión</v>
      </c>
      <c r="AS244" s="56" t="str">
        <f>IF(ISBLANK(K244),1,IFERROR(VLOOKUP(K244,Eje_Pilar_Prop!C273:C374,1,FALSE),"NO"))</f>
        <v>NO</v>
      </c>
      <c r="AT244" s="56" t="str">
        <f t="shared" si="38"/>
        <v>SECOP II</v>
      </c>
      <c r="AU244" s="56">
        <f t="shared" si="47"/>
        <v>1</v>
      </c>
      <c r="AV244" s="56" t="str">
        <f t="shared" si="43"/>
        <v>Bogotá Mejor para Todos</v>
      </c>
    </row>
    <row r="245" spans="1:48" s="251" customFormat="1" ht="45" customHeight="1">
      <c r="A245" s="233">
        <v>208</v>
      </c>
      <c r="B245" s="218">
        <v>2020</v>
      </c>
      <c r="C245" s="130" t="s">
        <v>353</v>
      </c>
      <c r="D245" s="131" t="s">
        <v>1192</v>
      </c>
      <c r="E245" s="132" t="s">
        <v>138</v>
      </c>
      <c r="F245" s="131" t="s">
        <v>34</v>
      </c>
      <c r="G245" s="206" t="s">
        <v>161</v>
      </c>
      <c r="H245" s="225" t="s">
        <v>812</v>
      </c>
      <c r="I245" s="226" t="s">
        <v>135</v>
      </c>
      <c r="J245" s="227" t="s">
        <v>362</v>
      </c>
      <c r="K245" s="337">
        <v>19</v>
      </c>
      <c r="L245" s="338" t="str">
        <f>IF(ISERROR(VLOOKUP(K245,[1]Eje_Pilar_Prop!$C$2:$E$104,2,FALSE))," ",VLOOKUP(K245,[1]Eje_Pilar_Prop!$C$2:$E$104,2,FALSE))</f>
        <v>Seguridad y convivencia para todos</v>
      </c>
      <c r="M245" s="338" t="str">
        <f>IF(ISERROR(VLOOKUP(K245,[1]Eje_Pilar_Prop!$C$2:$E$104,3,FALSE))," ",VLOOKUP(K245,[1]Eje_Pilar_Prop!$C$2:$E$104,3,FALSE))</f>
        <v>Pilar 3 Construcción de Comunidad y Cultura Ciudadana</v>
      </c>
      <c r="N245" s="336">
        <v>1514</v>
      </c>
      <c r="O245" s="137">
        <v>79762845</v>
      </c>
      <c r="P245" s="225" t="s">
        <v>576</v>
      </c>
      <c r="Q245" s="228">
        <v>12725000</v>
      </c>
      <c r="R245" s="235">
        <v>0</v>
      </c>
      <c r="S245" s="230"/>
      <c r="T245" s="231"/>
      <c r="U245" s="228"/>
      <c r="V245" s="209">
        <f t="shared" si="41"/>
        <v>12725000</v>
      </c>
      <c r="W245" s="210">
        <v>0</v>
      </c>
      <c r="X245" s="148">
        <v>44065</v>
      </c>
      <c r="Y245" s="175">
        <v>44077</v>
      </c>
      <c r="Z245" s="176">
        <v>44229</v>
      </c>
      <c r="AA245" s="130">
        <v>150</v>
      </c>
      <c r="AB245" s="130"/>
      <c r="AC245" s="130"/>
      <c r="AD245" s="212"/>
      <c r="AE245" s="232"/>
      <c r="AF245" s="219"/>
      <c r="AG245" s="228"/>
      <c r="AH245" s="233"/>
      <c r="AI245" s="233" t="s">
        <v>1327</v>
      </c>
      <c r="AJ245" s="233"/>
      <c r="AK245" s="233"/>
      <c r="AL245" s="234">
        <f t="shared" si="42"/>
        <v>0</v>
      </c>
      <c r="AM245" s="249"/>
      <c r="AN245" s="250" t="e">
        <f>IF(SUMPRODUCT((A$14:A245=A245)*(B$14:B245=B245)*(D$14:D242=D242))&gt;1,0,1)</f>
        <v>#N/A</v>
      </c>
      <c r="AO245" s="56" t="str">
        <f t="shared" si="44"/>
        <v>Contratos de prestación de servicios</v>
      </c>
      <c r="AP245" s="56" t="str">
        <f t="shared" si="45"/>
        <v>Contratación directa</v>
      </c>
      <c r="AQ245" s="56" t="str">
        <f>IF(ISBLANK(G245),1,IFERROR(VLOOKUP(G245,Tipo!$C$12:$C$27,1,FALSE),"NO"))</f>
        <v>Prestación de servicios profesionales y de apoyo a la gestión, o para la ejecución de trabajos artísticos que sólo puedan encomendarse a determinadas personas naturales;</v>
      </c>
      <c r="AR245" s="56" t="str">
        <f t="shared" si="46"/>
        <v>Inversión</v>
      </c>
      <c r="AS245" s="56" t="str">
        <f>IF(ISBLANK(K245),1,IFERROR(VLOOKUP(K245,Eje_Pilar_Prop!C274:C375,1,FALSE),"NO"))</f>
        <v>NO</v>
      </c>
      <c r="AT245" s="56" t="str">
        <f t="shared" si="38"/>
        <v>SECOP II</v>
      </c>
      <c r="AU245" s="56">
        <f t="shared" si="47"/>
        <v>1</v>
      </c>
      <c r="AV245" s="56" t="str">
        <f t="shared" si="43"/>
        <v>Bogotá Mejor para Todos</v>
      </c>
    </row>
    <row r="246" spans="1:48" s="251" customFormat="1" ht="45" customHeight="1">
      <c r="A246" s="233">
        <v>209</v>
      </c>
      <c r="B246" s="218">
        <v>2020</v>
      </c>
      <c r="C246" s="130" t="s">
        <v>353</v>
      </c>
      <c r="D246" s="131" t="s">
        <v>1193</v>
      </c>
      <c r="E246" s="132" t="s">
        <v>138</v>
      </c>
      <c r="F246" s="131" t="s">
        <v>34</v>
      </c>
      <c r="G246" s="206" t="s">
        <v>161</v>
      </c>
      <c r="H246" s="225" t="s">
        <v>812</v>
      </c>
      <c r="I246" s="226" t="s">
        <v>135</v>
      </c>
      <c r="J246" s="227" t="s">
        <v>362</v>
      </c>
      <c r="K246" s="337">
        <v>19</v>
      </c>
      <c r="L246" s="338" t="str">
        <f>IF(ISERROR(VLOOKUP(K246,[1]Eje_Pilar_Prop!$C$2:$E$104,2,FALSE))," ",VLOOKUP(K246,[1]Eje_Pilar_Prop!$C$2:$E$104,2,FALSE))</f>
        <v>Seguridad y convivencia para todos</v>
      </c>
      <c r="M246" s="338" t="str">
        <f>IF(ISERROR(VLOOKUP(K246,[1]Eje_Pilar_Prop!$C$2:$E$104,3,FALSE))," ",VLOOKUP(K246,[1]Eje_Pilar_Prop!$C$2:$E$104,3,FALSE))</f>
        <v>Pilar 3 Construcción de Comunidad y Cultura Ciudadana</v>
      </c>
      <c r="N246" s="336">
        <v>1514</v>
      </c>
      <c r="O246" s="137">
        <v>1016009101</v>
      </c>
      <c r="P246" s="225" t="s">
        <v>577</v>
      </c>
      <c r="Q246" s="228">
        <v>12725000</v>
      </c>
      <c r="R246" s="235">
        <v>0</v>
      </c>
      <c r="S246" s="230"/>
      <c r="T246" s="231"/>
      <c r="U246" s="228"/>
      <c r="V246" s="209">
        <f t="shared" ref="V246:V267" si="48">+Q246+S246+U246</f>
        <v>12725000</v>
      </c>
      <c r="W246" s="210">
        <v>0</v>
      </c>
      <c r="X246" s="134">
        <v>44064</v>
      </c>
      <c r="Y246" s="175">
        <v>44077</v>
      </c>
      <c r="Z246" s="176">
        <v>44229</v>
      </c>
      <c r="AA246" s="130">
        <v>150</v>
      </c>
      <c r="AB246" s="130"/>
      <c r="AC246" s="130"/>
      <c r="AD246" s="212"/>
      <c r="AE246" s="232"/>
      <c r="AF246" s="219"/>
      <c r="AG246" s="228"/>
      <c r="AH246" s="233"/>
      <c r="AI246" s="233" t="s">
        <v>1327</v>
      </c>
      <c r="AJ246" s="233"/>
      <c r="AK246" s="233"/>
      <c r="AL246" s="234">
        <f t="shared" ref="AL246:AL267" si="49">IF(ISERROR(W246/V246),"-",(W246/V246))</f>
        <v>0</v>
      </c>
      <c r="AM246" s="249"/>
      <c r="AN246" s="250" t="e">
        <f>IF(SUMPRODUCT((A$14:A246=A246)*(B$14:B246=B246)*(D$14:D243=D243))&gt;1,0,1)</f>
        <v>#N/A</v>
      </c>
      <c r="AO246" s="56" t="str">
        <f t="shared" si="44"/>
        <v>Contratos de prestación de servicios</v>
      </c>
      <c r="AP246" s="56" t="str">
        <f t="shared" si="45"/>
        <v>Contratación directa</v>
      </c>
      <c r="AQ246" s="56" t="str">
        <f>IF(ISBLANK(G246),1,IFERROR(VLOOKUP(G246,Tipo!$C$12:$C$27,1,FALSE),"NO"))</f>
        <v>Prestación de servicios profesionales y de apoyo a la gestión, o para la ejecución de trabajos artísticos que sólo puedan encomendarse a determinadas personas naturales;</v>
      </c>
      <c r="AR246" s="56" t="str">
        <f t="shared" si="46"/>
        <v>Inversión</v>
      </c>
      <c r="AS246" s="56" t="str">
        <f>IF(ISBLANK(K246),1,IFERROR(VLOOKUP(K246,Eje_Pilar_Prop!C277:C378,1,FALSE),"NO"))</f>
        <v>NO</v>
      </c>
      <c r="AT246" s="56" t="str">
        <f t="shared" ref="AT246:AT309" si="50">IF(ISBLANK(C243),1,IFERROR(VLOOKUP(C243,SECOP,1,FALSE),"NO"))</f>
        <v>SECOP II</v>
      </c>
      <c r="AU246" s="56">
        <f t="shared" si="47"/>
        <v>1</v>
      </c>
      <c r="AV246" s="56" t="str">
        <f t="shared" si="43"/>
        <v>Bogotá Mejor para Todos</v>
      </c>
    </row>
    <row r="247" spans="1:48" s="251" customFormat="1" ht="45" customHeight="1">
      <c r="A247" s="233">
        <v>210</v>
      </c>
      <c r="B247" s="218">
        <v>2020</v>
      </c>
      <c r="C247" s="130" t="s">
        <v>353</v>
      </c>
      <c r="D247" s="131" t="s">
        <v>1194</v>
      </c>
      <c r="E247" s="132" t="s">
        <v>138</v>
      </c>
      <c r="F247" s="131" t="s">
        <v>34</v>
      </c>
      <c r="G247" s="206" t="s">
        <v>161</v>
      </c>
      <c r="H247" s="225" t="s">
        <v>812</v>
      </c>
      <c r="I247" s="226" t="s">
        <v>135</v>
      </c>
      <c r="J247" s="227" t="s">
        <v>362</v>
      </c>
      <c r="K247" s="337">
        <v>19</v>
      </c>
      <c r="L247" s="338" t="str">
        <f>IF(ISERROR(VLOOKUP(K247,[1]Eje_Pilar_Prop!$C$2:$E$104,2,FALSE))," ",VLOOKUP(K247,[1]Eje_Pilar_Prop!$C$2:$E$104,2,FALSE))</f>
        <v>Seguridad y convivencia para todos</v>
      </c>
      <c r="M247" s="338" t="str">
        <f>IF(ISERROR(VLOOKUP(K247,[1]Eje_Pilar_Prop!$C$2:$E$104,3,FALSE))," ",VLOOKUP(K247,[1]Eje_Pilar_Prop!$C$2:$E$104,3,FALSE))</f>
        <v>Pilar 3 Construcción de Comunidad y Cultura Ciudadana</v>
      </c>
      <c r="N247" s="336">
        <v>1514</v>
      </c>
      <c r="O247" s="137">
        <v>79964726</v>
      </c>
      <c r="P247" s="225" t="s">
        <v>578</v>
      </c>
      <c r="Q247" s="228">
        <v>12725000</v>
      </c>
      <c r="R247" s="235">
        <v>0</v>
      </c>
      <c r="S247" s="230"/>
      <c r="T247" s="231"/>
      <c r="U247" s="228"/>
      <c r="V247" s="209">
        <f t="shared" si="48"/>
        <v>12725000</v>
      </c>
      <c r="W247" s="210">
        <v>0</v>
      </c>
      <c r="X247" s="134">
        <v>44064</v>
      </c>
      <c r="Y247" s="154">
        <v>44092</v>
      </c>
      <c r="Z247" s="134">
        <v>44244</v>
      </c>
      <c r="AA247" s="130">
        <v>150</v>
      </c>
      <c r="AB247" s="130"/>
      <c r="AC247" s="130"/>
      <c r="AD247" s="212"/>
      <c r="AE247" s="232"/>
      <c r="AF247" s="219"/>
      <c r="AG247" s="228"/>
      <c r="AH247" s="233"/>
      <c r="AI247" s="233" t="s">
        <v>1327</v>
      </c>
      <c r="AJ247" s="233"/>
      <c r="AK247" s="233"/>
      <c r="AL247" s="234">
        <f t="shared" si="49"/>
        <v>0</v>
      </c>
      <c r="AM247" s="249"/>
      <c r="AN247" s="250" t="e">
        <f>IF(SUMPRODUCT((A$14:A247=A247)*(B$14:B247=B247)*(D$14:D244=D244))&gt;1,0,1)</f>
        <v>#N/A</v>
      </c>
      <c r="AO247" s="56" t="str">
        <f t="shared" si="44"/>
        <v>Contratos de prestación de servicios</v>
      </c>
      <c r="AP247" s="56" t="str">
        <f t="shared" si="45"/>
        <v>Contratación directa</v>
      </c>
      <c r="AQ247" s="56" t="str">
        <f>IF(ISBLANK(G247),1,IFERROR(VLOOKUP(G247,Tipo!$C$12:$C$27,1,FALSE),"NO"))</f>
        <v>Prestación de servicios profesionales y de apoyo a la gestión, o para la ejecución de trabajos artísticos que sólo puedan encomendarse a determinadas personas naturales;</v>
      </c>
      <c r="AR247" s="56" t="str">
        <f t="shared" si="46"/>
        <v>Inversión</v>
      </c>
      <c r="AS247" s="56" t="str">
        <f>IF(ISBLANK(K247),1,IFERROR(VLOOKUP(K247,Eje_Pilar_Prop!C278:C379,1,FALSE),"NO"))</f>
        <v>NO</v>
      </c>
      <c r="AT247" s="56" t="str">
        <f t="shared" si="50"/>
        <v>SECOP II</v>
      </c>
      <c r="AU247" s="56">
        <f t="shared" si="47"/>
        <v>1</v>
      </c>
      <c r="AV247" s="56" t="str">
        <f t="shared" si="43"/>
        <v>Bogotá Mejor para Todos</v>
      </c>
    </row>
    <row r="248" spans="1:48" s="251" customFormat="1" ht="45" customHeight="1">
      <c r="A248" s="233">
        <v>211</v>
      </c>
      <c r="B248" s="218">
        <v>2020</v>
      </c>
      <c r="C248" s="130" t="s">
        <v>353</v>
      </c>
      <c r="D248" s="157" t="s">
        <v>1195</v>
      </c>
      <c r="E248" s="132" t="s">
        <v>138</v>
      </c>
      <c r="F248" s="131" t="s">
        <v>34</v>
      </c>
      <c r="G248" s="206" t="s">
        <v>161</v>
      </c>
      <c r="H248" s="225" t="s">
        <v>812</v>
      </c>
      <c r="I248" s="226" t="s">
        <v>135</v>
      </c>
      <c r="J248" s="227" t="s">
        <v>362</v>
      </c>
      <c r="K248" s="337">
        <v>19</v>
      </c>
      <c r="L248" s="338" t="str">
        <f>IF(ISERROR(VLOOKUP(K248,[1]Eje_Pilar_Prop!$C$2:$E$104,2,FALSE))," ",VLOOKUP(K248,[1]Eje_Pilar_Prop!$C$2:$E$104,2,FALSE))</f>
        <v>Seguridad y convivencia para todos</v>
      </c>
      <c r="M248" s="338" t="str">
        <f>IF(ISERROR(VLOOKUP(K248,[1]Eje_Pilar_Prop!$C$2:$E$104,3,FALSE))," ",VLOOKUP(K248,[1]Eje_Pilar_Prop!$C$2:$E$104,3,FALSE))</f>
        <v>Pilar 3 Construcción de Comunidad y Cultura Ciudadana</v>
      </c>
      <c r="N248" s="336">
        <v>1514</v>
      </c>
      <c r="O248" s="137">
        <v>1030628466</v>
      </c>
      <c r="P248" s="225" t="s">
        <v>579</v>
      </c>
      <c r="Q248" s="228">
        <v>12725000</v>
      </c>
      <c r="R248" s="235">
        <v>0</v>
      </c>
      <c r="S248" s="230"/>
      <c r="T248" s="231"/>
      <c r="U248" s="228"/>
      <c r="V248" s="209">
        <f t="shared" si="48"/>
        <v>12725000</v>
      </c>
      <c r="W248" s="210">
        <v>0</v>
      </c>
      <c r="X248" s="134">
        <v>44064</v>
      </c>
      <c r="Y248" s="175">
        <v>44081</v>
      </c>
      <c r="Z248" s="176">
        <v>44233</v>
      </c>
      <c r="AA248" s="130">
        <v>150</v>
      </c>
      <c r="AB248" s="130"/>
      <c r="AC248" s="130"/>
      <c r="AD248" s="212"/>
      <c r="AE248" s="232"/>
      <c r="AF248" s="219"/>
      <c r="AG248" s="228"/>
      <c r="AH248" s="233"/>
      <c r="AI248" s="233" t="s">
        <v>1327</v>
      </c>
      <c r="AJ248" s="233"/>
      <c r="AK248" s="233"/>
      <c r="AL248" s="234">
        <f t="shared" si="49"/>
        <v>0</v>
      </c>
      <c r="AM248" s="249"/>
      <c r="AN248" s="250" t="e">
        <f>IF(SUMPRODUCT((A$14:A248=A248)*(B$14:B248=B248)*(D$14:D245=D245))&gt;1,0,1)</f>
        <v>#N/A</v>
      </c>
      <c r="AO248" s="56" t="str">
        <f t="shared" si="44"/>
        <v>Contratos de prestación de servicios</v>
      </c>
      <c r="AP248" s="56" t="str">
        <f t="shared" si="45"/>
        <v>Contratación directa</v>
      </c>
      <c r="AQ248" s="56" t="str">
        <f>IF(ISBLANK(G248),1,IFERROR(VLOOKUP(G248,Tipo!$C$12:$C$27,1,FALSE),"NO"))</f>
        <v>Prestación de servicios profesionales y de apoyo a la gestión, o para la ejecución de trabajos artísticos que sólo puedan encomendarse a determinadas personas naturales;</v>
      </c>
      <c r="AR248" s="56" t="str">
        <f t="shared" si="46"/>
        <v>Inversión</v>
      </c>
      <c r="AS248" s="56" t="str">
        <f>IF(ISBLANK(K248),1,IFERROR(VLOOKUP(K248,Eje_Pilar_Prop!C279:C380,1,FALSE),"NO"))</f>
        <v>NO</v>
      </c>
      <c r="AT248" s="56" t="str">
        <f t="shared" si="50"/>
        <v>SECOP II</v>
      </c>
      <c r="AU248" s="56">
        <f t="shared" si="47"/>
        <v>1</v>
      </c>
      <c r="AV248" s="56" t="str">
        <f t="shared" si="43"/>
        <v>Bogotá Mejor para Todos</v>
      </c>
    </row>
    <row r="249" spans="1:48" s="251" customFormat="1" ht="45" customHeight="1">
      <c r="A249" s="233">
        <v>212</v>
      </c>
      <c r="B249" s="218">
        <v>2020</v>
      </c>
      <c r="C249" s="130" t="s">
        <v>353</v>
      </c>
      <c r="D249" s="131" t="s">
        <v>1196</v>
      </c>
      <c r="E249" s="132" t="s">
        <v>138</v>
      </c>
      <c r="F249" s="131" t="s">
        <v>34</v>
      </c>
      <c r="G249" s="206" t="s">
        <v>161</v>
      </c>
      <c r="H249" s="225" t="s">
        <v>812</v>
      </c>
      <c r="I249" s="226" t="s">
        <v>135</v>
      </c>
      <c r="J249" s="227" t="s">
        <v>362</v>
      </c>
      <c r="K249" s="337">
        <v>19</v>
      </c>
      <c r="L249" s="338" t="str">
        <f>IF(ISERROR(VLOOKUP(K249,[1]Eje_Pilar_Prop!$C$2:$E$104,2,FALSE))," ",VLOOKUP(K249,[1]Eje_Pilar_Prop!$C$2:$E$104,2,FALSE))</f>
        <v>Seguridad y convivencia para todos</v>
      </c>
      <c r="M249" s="338" t="str">
        <f>IF(ISERROR(VLOOKUP(K249,[1]Eje_Pilar_Prop!$C$2:$E$104,3,FALSE))," ",VLOOKUP(K249,[1]Eje_Pilar_Prop!$C$2:$E$104,3,FALSE))</f>
        <v>Pilar 3 Construcción de Comunidad y Cultura Ciudadana</v>
      </c>
      <c r="N249" s="336">
        <v>1514</v>
      </c>
      <c r="O249" s="137">
        <v>1031153144</v>
      </c>
      <c r="P249" s="225" t="s">
        <v>580</v>
      </c>
      <c r="Q249" s="228">
        <v>12725000</v>
      </c>
      <c r="R249" s="235">
        <v>0</v>
      </c>
      <c r="S249" s="230"/>
      <c r="T249" s="231"/>
      <c r="U249" s="228"/>
      <c r="V249" s="209">
        <f t="shared" si="48"/>
        <v>12725000</v>
      </c>
      <c r="W249" s="210">
        <v>0</v>
      </c>
      <c r="X249" s="134">
        <v>44064</v>
      </c>
      <c r="Y249" s="175">
        <v>44077</v>
      </c>
      <c r="Z249" s="176">
        <v>44229</v>
      </c>
      <c r="AA249" s="130">
        <v>150</v>
      </c>
      <c r="AB249" s="130"/>
      <c r="AC249" s="130"/>
      <c r="AD249" s="212"/>
      <c r="AE249" s="232"/>
      <c r="AF249" s="219"/>
      <c r="AG249" s="228"/>
      <c r="AH249" s="233"/>
      <c r="AI249" s="233" t="s">
        <v>1327</v>
      </c>
      <c r="AJ249" s="233"/>
      <c r="AK249" s="233"/>
      <c r="AL249" s="234">
        <f t="shared" si="49"/>
        <v>0</v>
      </c>
      <c r="AM249" s="249"/>
      <c r="AN249" s="250" t="e">
        <f>IF(SUMPRODUCT((A$14:A249=A249)*(B$14:B249=B249)*(D$14:D246=D246))&gt;1,0,1)</f>
        <v>#N/A</v>
      </c>
      <c r="AO249" s="56" t="str">
        <f t="shared" si="44"/>
        <v>Contratos de prestación de servicios</v>
      </c>
      <c r="AP249" s="56" t="str">
        <f t="shared" si="45"/>
        <v>Contratación directa</v>
      </c>
      <c r="AQ249" s="56" t="str">
        <f>IF(ISBLANK(G249),1,IFERROR(VLOOKUP(G249,Tipo!$C$12:$C$27,1,FALSE),"NO"))</f>
        <v>Prestación de servicios profesionales y de apoyo a la gestión, o para la ejecución de trabajos artísticos que sólo puedan encomendarse a determinadas personas naturales;</v>
      </c>
      <c r="AR249" s="56" t="str">
        <f t="shared" si="46"/>
        <v>Inversión</v>
      </c>
      <c r="AS249" s="56" t="str">
        <f>IF(ISBLANK(K249),1,IFERROR(VLOOKUP(K249,Eje_Pilar_Prop!C280:C381,1,FALSE),"NO"))</f>
        <v>NO</v>
      </c>
      <c r="AT249" s="56" t="str">
        <f t="shared" si="50"/>
        <v>SECOP II</v>
      </c>
      <c r="AU249" s="56">
        <f t="shared" si="47"/>
        <v>1</v>
      </c>
      <c r="AV249" s="56" t="str">
        <f t="shared" si="43"/>
        <v>Bogotá Mejor para Todos</v>
      </c>
    </row>
    <row r="250" spans="1:48" s="251" customFormat="1" ht="45" customHeight="1">
      <c r="A250" s="233">
        <v>213</v>
      </c>
      <c r="B250" s="218">
        <v>2020</v>
      </c>
      <c r="C250" s="130" t="s">
        <v>353</v>
      </c>
      <c r="D250" s="157" t="s">
        <v>1197</v>
      </c>
      <c r="E250" s="132" t="s">
        <v>138</v>
      </c>
      <c r="F250" s="131" t="s">
        <v>34</v>
      </c>
      <c r="G250" s="206" t="s">
        <v>161</v>
      </c>
      <c r="H250" s="225" t="s">
        <v>812</v>
      </c>
      <c r="I250" s="226" t="s">
        <v>135</v>
      </c>
      <c r="J250" s="227" t="s">
        <v>362</v>
      </c>
      <c r="K250" s="337">
        <v>19</v>
      </c>
      <c r="L250" s="338" t="str">
        <f>IF(ISERROR(VLOOKUP(K250,[1]Eje_Pilar_Prop!$C$2:$E$104,2,FALSE))," ",VLOOKUP(K250,[1]Eje_Pilar_Prop!$C$2:$E$104,2,FALSE))</f>
        <v>Seguridad y convivencia para todos</v>
      </c>
      <c r="M250" s="338" t="str">
        <f>IF(ISERROR(VLOOKUP(K250,[1]Eje_Pilar_Prop!$C$2:$E$104,3,FALSE))," ",VLOOKUP(K250,[1]Eje_Pilar_Prop!$C$2:$E$104,3,FALSE))</f>
        <v>Pilar 3 Construcción de Comunidad y Cultura Ciudadana</v>
      </c>
      <c r="N250" s="336">
        <v>1514</v>
      </c>
      <c r="O250" s="137">
        <v>79657268</v>
      </c>
      <c r="P250" s="225" t="s">
        <v>581</v>
      </c>
      <c r="Q250" s="228">
        <v>12725000</v>
      </c>
      <c r="R250" s="235">
        <v>0</v>
      </c>
      <c r="S250" s="230"/>
      <c r="T250" s="231"/>
      <c r="U250" s="228"/>
      <c r="V250" s="209">
        <f t="shared" si="48"/>
        <v>12725000</v>
      </c>
      <c r="W250" s="210">
        <v>0</v>
      </c>
      <c r="X250" s="134">
        <v>44064</v>
      </c>
      <c r="Y250" s="175">
        <v>44081</v>
      </c>
      <c r="Z250" s="176">
        <v>44233</v>
      </c>
      <c r="AA250" s="130">
        <v>150</v>
      </c>
      <c r="AB250" s="130"/>
      <c r="AC250" s="130"/>
      <c r="AD250" s="212"/>
      <c r="AE250" s="232"/>
      <c r="AF250" s="219"/>
      <c r="AG250" s="228"/>
      <c r="AH250" s="233"/>
      <c r="AI250" s="233" t="s">
        <v>1327</v>
      </c>
      <c r="AJ250" s="233"/>
      <c r="AK250" s="233"/>
      <c r="AL250" s="234">
        <f t="shared" si="49"/>
        <v>0</v>
      </c>
      <c r="AM250" s="249"/>
      <c r="AN250" s="250" t="e">
        <f>IF(SUMPRODUCT((A$14:A250=A250)*(B$14:B250=B250)*(D$14:D247=D247))&gt;1,0,1)</f>
        <v>#N/A</v>
      </c>
      <c r="AO250" s="56" t="str">
        <f t="shared" si="44"/>
        <v>Contratos de prestación de servicios</v>
      </c>
      <c r="AP250" s="56" t="str">
        <f t="shared" si="45"/>
        <v>Contratación directa</v>
      </c>
      <c r="AQ250" s="56" t="str">
        <f>IF(ISBLANK(G250),1,IFERROR(VLOOKUP(G250,Tipo!$C$12:$C$27,1,FALSE),"NO"))</f>
        <v>Prestación de servicios profesionales y de apoyo a la gestión, o para la ejecución de trabajos artísticos que sólo puedan encomendarse a determinadas personas naturales;</v>
      </c>
      <c r="AR250" s="56" t="str">
        <f t="shared" si="46"/>
        <v>Inversión</v>
      </c>
      <c r="AS250" s="56" t="str">
        <f>IF(ISBLANK(K250),1,IFERROR(VLOOKUP(K250,Eje_Pilar_Prop!C281:C382,1,FALSE),"NO"))</f>
        <v>NO</v>
      </c>
      <c r="AT250" s="56" t="str">
        <f t="shared" si="50"/>
        <v>SECOP II</v>
      </c>
      <c r="AU250" s="56">
        <f t="shared" si="47"/>
        <v>1</v>
      </c>
      <c r="AV250" s="56" t="str">
        <f t="shared" si="43"/>
        <v>Bogotá Mejor para Todos</v>
      </c>
    </row>
    <row r="251" spans="1:48" s="251" customFormat="1" ht="45" customHeight="1">
      <c r="A251" s="233">
        <v>214</v>
      </c>
      <c r="B251" s="218">
        <v>2020</v>
      </c>
      <c r="C251" s="130" t="s">
        <v>353</v>
      </c>
      <c r="D251" s="131" t="s">
        <v>1198</v>
      </c>
      <c r="E251" s="132" t="s">
        <v>138</v>
      </c>
      <c r="F251" s="131" t="s">
        <v>34</v>
      </c>
      <c r="G251" s="206" t="s">
        <v>161</v>
      </c>
      <c r="H251" s="225" t="s">
        <v>812</v>
      </c>
      <c r="I251" s="226" t="s">
        <v>135</v>
      </c>
      <c r="J251" s="227" t="s">
        <v>362</v>
      </c>
      <c r="K251" s="337">
        <v>19</v>
      </c>
      <c r="L251" s="338" t="str">
        <f>IF(ISERROR(VLOOKUP(K251,[1]Eje_Pilar_Prop!$C$2:$E$104,2,FALSE))," ",VLOOKUP(K251,[1]Eje_Pilar_Prop!$C$2:$E$104,2,FALSE))</f>
        <v>Seguridad y convivencia para todos</v>
      </c>
      <c r="M251" s="338" t="str">
        <f>IF(ISERROR(VLOOKUP(K251,[1]Eje_Pilar_Prop!$C$2:$E$104,3,FALSE))," ",VLOOKUP(K251,[1]Eje_Pilar_Prop!$C$2:$E$104,3,FALSE))</f>
        <v>Pilar 3 Construcción de Comunidad y Cultura Ciudadana</v>
      </c>
      <c r="N251" s="336">
        <v>1514</v>
      </c>
      <c r="O251" s="137">
        <v>79697758</v>
      </c>
      <c r="P251" s="225" t="s">
        <v>894</v>
      </c>
      <c r="Q251" s="228">
        <v>12725000</v>
      </c>
      <c r="R251" s="235">
        <v>0</v>
      </c>
      <c r="S251" s="230"/>
      <c r="T251" s="231"/>
      <c r="U251" s="228"/>
      <c r="V251" s="209">
        <f t="shared" si="48"/>
        <v>12725000</v>
      </c>
      <c r="W251" s="210">
        <v>0</v>
      </c>
      <c r="X251" s="134">
        <v>44064</v>
      </c>
      <c r="Y251" s="175">
        <v>44077</v>
      </c>
      <c r="Z251" s="176">
        <v>44229</v>
      </c>
      <c r="AA251" s="130">
        <v>150</v>
      </c>
      <c r="AB251" s="130"/>
      <c r="AC251" s="130"/>
      <c r="AD251" s="212"/>
      <c r="AE251" s="232"/>
      <c r="AF251" s="219"/>
      <c r="AG251" s="228"/>
      <c r="AH251" s="233"/>
      <c r="AI251" s="233" t="s">
        <v>1327</v>
      </c>
      <c r="AJ251" s="233"/>
      <c r="AK251" s="233"/>
      <c r="AL251" s="234">
        <f t="shared" si="49"/>
        <v>0</v>
      </c>
      <c r="AM251" s="249"/>
      <c r="AN251" s="250" t="e">
        <f>IF(SUMPRODUCT((A$14:A251=A251)*(B$14:B251=B251)*(D$14:D248=D248))&gt;1,0,1)</f>
        <v>#N/A</v>
      </c>
      <c r="AO251" s="56" t="str">
        <f t="shared" si="44"/>
        <v>Contratos de prestación de servicios</v>
      </c>
      <c r="AP251" s="56" t="str">
        <f t="shared" si="45"/>
        <v>Contratación directa</v>
      </c>
      <c r="AQ251" s="56" t="str">
        <f>IF(ISBLANK(G251),1,IFERROR(VLOOKUP(G251,Tipo!$C$12:$C$27,1,FALSE),"NO"))</f>
        <v>Prestación de servicios profesionales y de apoyo a la gestión, o para la ejecución de trabajos artísticos que sólo puedan encomendarse a determinadas personas naturales;</v>
      </c>
      <c r="AR251" s="56" t="str">
        <f t="shared" si="46"/>
        <v>Inversión</v>
      </c>
      <c r="AS251" s="56" t="str">
        <f>IF(ISBLANK(K251),1,IFERROR(VLOOKUP(K251,Eje_Pilar_Prop!C282:C383,1,FALSE),"NO"))</f>
        <v>NO</v>
      </c>
      <c r="AT251" s="56" t="str">
        <f t="shared" si="50"/>
        <v>SECOP II</v>
      </c>
      <c r="AU251" s="56">
        <f t="shared" si="47"/>
        <v>1</v>
      </c>
      <c r="AV251" s="56" t="str">
        <f t="shared" si="43"/>
        <v>Bogotá Mejor para Todos</v>
      </c>
    </row>
    <row r="252" spans="1:48" s="251" customFormat="1" ht="45" customHeight="1">
      <c r="A252" s="233">
        <v>215</v>
      </c>
      <c r="B252" s="218">
        <v>2020</v>
      </c>
      <c r="C252" s="130" t="s">
        <v>353</v>
      </c>
      <c r="D252" s="157" t="s">
        <v>1199</v>
      </c>
      <c r="E252" s="132" t="s">
        <v>138</v>
      </c>
      <c r="F252" s="131" t="s">
        <v>34</v>
      </c>
      <c r="G252" s="206" t="s">
        <v>161</v>
      </c>
      <c r="H252" s="225" t="s">
        <v>812</v>
      </c>
      <c r="I252" s="226" t="s">
        <v>135</v>
      </c>
      <c r="J252" s="227" t="s">
        <v>362</v>
      </c>
      <c r="K252" s="337">
        <v>19</v>
      </c>
      <c r="L252" s="338" t="str">
        <f>IF(ISERROR(VLOOKUP(K252,[1]Eje_Pilar_Prop!$C$2:$E$104,2,FALSE))," ",VLOOKUP(K252,[1]Eje_Pilar_Prop!$C$2:$E$104,2,FALSE))</f>
        <v>Seguridad y convivencia para todos</v>
      </c>
      <c r="M252" s="338" t="str">
        <f>IF(ISERROR(VLOOKUP(K252,[1]Eje_Pilar_Prop!$C$2:$E$104,3,FALSE))," ",VLOOKUP(K252,[1]Eje_Pilar_Prop!$C$2:$E$104,3,FALSE))</f>
        <v>Pilar 3 Construcción de Comunidad y Cultura Ciudadana</v>
      </c>
      <c r="N252" s="336">
        <v>1514</v>
      </c>
      <c r="O252" s="137">
        <v>52207991</v>
      </c>
      <c r="P252" s="225" t="s">
        <v>582</v>
      </c>
      <c r="Q252" s="228">
        <v>12725000</v>
      </c>
      <c r="R252" s="235">
        <v>0</v>
      </c>
      <c r="S252" s="230"/>
      <c r="T252" s="231"/>
      <c r="U252" s="228"/>
      <c r="V252" s="209">
        <f t="shared" si="48"/>
        <v>12725000</v>
      </c>
      <c r="W252" s="210">
        <v>0</v>
      </c>
      <c r="X252" s="134">
        <v>44064</v>
      </c>
      <c r="Y252" s="175">
        <v>44077</v>
      </c>
      <c r="Z252" s="176">
        <v>44229</v>
      </c>
      <c r="AA252" s="130">
        <v>150</v>
      </c>
      <c r="AB252" s="130"/>
      <c r="AC252" s="130"/>
      <c r="AD252" s="212"/>
      <c r="AE252" s="232"/>
      <c r="AF252" s="219"/>
      <c r="AG252" s="228"/>
      <c r="AH252" s="233"/>
      <c r="AI252" s="233" t="s">
        <v>1327</v>
      </c>
      <c r="AJ252" s="233"/>
      <c r="AK252" s="233"/>
      <c r="AL252" s="234">
        <f t="shared" si="49"/>
        <v>0</v>
      </c>
      <c r="AM252" s="249"/>
      <c r="AN252" s="250" t="e">
        <f>IF(SUMPRODUCT((A$14:A252=A252)*(B$14:B252=B252)*(D$14:D249=D249))&gt;1,0,1)</f>
        <v>#N/A</v>
      </c>
      <c r="AO252" s="56" t="str">
        <f t="shared" si="44"/>
        <v>Contratos de prestación de servicios</v>
      </c>
      <c r="AP252" s="56" t="str">
        <f t="shared" si="45"/>
        <v>Contratación directa</v>
      </c>
      <c r="AQ252" s="56" t="str">
        <f>IF(ISBLANK(G252),1,IFERROR(VLOOKUP(G252,Tipo!$C$12:$C$27,1,FALSE),"NO"))</f>
        <v>Prestación de servicios profesionales y de apoyo a la gestión, o para la ejecución de trabajos artísticos que sólo puedan encomendarse a determinadas personas naturales;</v>
      </c>
      <c r="AR252" s="56" t="str">
        <f t="shared" si="46"/>
        <v>Inversión</v>
      </c>
      <c r="AS252" s="56" t="str">
        <f>IF(ISBLANK(K252),1,IFERROR(VLOOKUP(K252,Eje_Pilar_Prop!C284:C385,1,FALSE),"NO"))</f>
        <v>NO</v>
      </c>
      <c r="AT252" s="56" t="str">
        <f t="shared" si="50"/>
        <v>SECOP II</v>
      </c>
      <c r="AU252" s="56">
        <f t="shared" si="47"/>
        <v>1</v>
      </c>
      <c r="AV252" s="56" t="str">
        <f t="shared" si="43"/>
        <v>Bogotá Mejor para Todos</v>
      </c>
    </row>
    <row r="253" spans="1:48" s="251" customFormat="1" ht="45" customHeight="1">
      <c r="A253" s="233">
        <v>216</v>
      </c>
      <c r="B253" s="218">
        <v>2020</v>
      </c>
      <c r="C253" s="130" t="s">
        <v>353</v>
      </c>
      <c r="D253" s="131" t="s">
        <v>1200</v>
      </c>
      <c r="E253" s="132" t="s">
        <v>138</v>
      </c>
      <c r="F253" s="131" t="s">
        <v>34</v>
      </c>
      <c r="G253" s="206" t="s">
        <v>161</v>
      </c>
      <c r="H253" s="225" t="s">
        <v>812</v>
      </c>
      <c r="I253" s="226" t="s">
        <v>135</v>
      </c>
      <c r="J253" s="227" t="s">
        <v>362</v>
      </c>
      <c r="K253" s="337">
        <v>19</v>
      </c>
      <c r="L253" s="338" t="str">
        <f>IF(ISERROR(VLOOKUP(K253,[1]Eje_Pilar_Prop!$C$2:$E$104,2,FALSE))," ",VLOOKUP(K253,[1]Eje_Pilar_Prop!$C$2:$E$104,2,FALSE))</f>
        <v>Seguridad y convivencia para todos</v>
      </c>
      <c r="M253" s="338" t="str">
        <f>IF(ISERROR(VLOOKUP(K253,[1]Eje_Pilar_Prop!$C$2:$E$104,3,FALSE))," ",VLOOKUP(K253,[1]Eje_Pilar_Prop!$C$2:$E$104,3,FALSE))</f>
        <v>Pilar 3 Construcción de Comunidad y Cultura Ciudadana</v>
      </c>
      <c r="N253" s="336">
        <v>1514</v>
      </c>
      <c r="O253" s="137">
        <v>52850454</v>
      </c>
      <c r="P253" s="225" t="s">
        <v>583</v>
      </c>
      <c r="Q253" s="228">
        <v>12725000</v>
      </c>
      <c r="R253" s="235">
        <v>0</v>
      </c>
      <c r="S253" s="230"/>
      <c r="T253" s="231"/>
      <c r="U253" s="228"/>
      <c r="V253" s="209">
        <f t="shared" si="48"/>
        <v>12725000</v>
      </c>
      <c r="W253" s="210">
        <v>0</v>
      </c>
      <c r="X253" s="134">
        <v>44064</v>
      </c>
      <c r="Y253" s="175">
        <v>44077</v>
      </c>
      <c r="Z253" s="176">
        <v>44229</v>
      </c>
      <c r="AA253" s="130">
        <v>150</v>
      </c>
      <c r="AB253" s="130"/>
      <c r="AC253" s="130"/>
      <c r="AD253" s="212"/>
      <c r="AE253" s="232"/>
      <c r="AF253" s="219"/>
      <c r="AG253" s="228"/>
      <c r="AH253" s="233"/>
      <c r="AI253" s="233" t="s">
        <v>1327</v>
      </c>
      <c r="AJ253" s="233"/>
      <c r="AK253" s="233"/>
      <c r="AL253" s="234">
        <f t="shared" si="49"/>
        <v>0</v>
      </c>
      <c r="AM253" s="249"/>
      <c r="AN253" s="250" t="e">
        <f>IF(SUMPRODUCT((A$14:A253=A253)*(B$14:B253=B253)*(D$14:D250=D250))&gt;1,0,1)</f>
        <v>#N/A</v>
      </c>
      <c r="AO253" s="56" t="str">
        <f t="shared" si="44"/>
        <v>Contratos de prestación de servicios</v>
      </c>
      <c r="AP253" s="56" t="str">
        <f t="shared" si="45"/>
        <v>Contratación directa</v>
      </c>
      <c r="AQ253" s="56" t="str">
        <f>IF(ISBLANK(G253),1,IFERROR(VLOOKUP(G253,Tipo!$C$12:$C$27,1,FALSE),"NO"))</f>
        <v>Prestación de servicios profesionales y de apoyo a la gestión, o para la ejecución de trabajos artísticos que sólo puedan encomendarse a determinadas personas naturales;</v>
      </c>
      <c r="AR253" s="56" t="str">
        <f t="shared" si="46"/>
        <v>Inversión</v>
      </c>
      <c r="AS253" s="56" t="str">
        <f>IF(ISBLANK(K253),1,IFERROR(VLOOKUP(K253,Eje_Pilar_Prop!C285:C386,1,FALSE),"NO"))</f>
        <v>NO</v>
      </c>
      <c r="AT253" s="56" t="str">
        <f t="shared" si="50"/>
        <v>SECOP II</v>
      </c>
      <c r="AU253" s="56">
        <f t="shared" si="47"/>
        <v>1</v>
      </c>
      <c r="AV253" s="56" t="str">
        <f t="shared" si="43"/>
        <v>Bogotá Mejor para Todos</v>
      </c>
    </row>
    <row r="254" spans="1:48" s="251" customFormat="1" ht="45" customHeight="1">
      <c r="A254" s="233">
        <v>217</v>
      </c>
      <c r="B254" s="218">
        <v>2020</v>
      </c>
      <c r="C254" s="130" t="s">
        <v>352</v>
      </c>
      <c r="D254" s="131" t="s">
        <v>1201</v>
      </c>
      <c r="E254" s="132" t="s">
        <v>150</v>
      </c>
      <c r="F254" s="151" t="s">
        <v>34</v>
      </c>
      <c r="G254" s="206" t="s">
        <v>150</v>
      </c>
      <c r="H254" s="225" t="s">
        <v>813</v>
      </c>
      <c r="I254" s="226" t="s">
        <v>135</v>
      </c>
      <c r="J254" s="227" t="s">
        <v>362</v>
      </c>
      <c r="K254" s="337">
        <v>19</v>
      </c>
      <c r="L254" s="338" t="str">
        <f>IF(ISERROR(VLOOKUP(K254,[1]Eje_Pilar_Prop!$C$2:$E$104,2,FALSE))," ",VLOOKUP(K254,[1]Eje_Pilar_Prop!$C$2:$E$104,2,FALSE))</f>
        <v>Seguridad y convivencia para todos</v>
      </c>
      <c r="M254" s="338" t="str">
        <f>IF(ISERROR(VLOOKUP(K254,[1]Eje_Pilar_Prop!$C$2:$E$104,3,FALSE))," ",VLOOKUP(K254,[1]Eje_Pilar_Prop!$C$2:$E$104,3,FALSE))</f>
        <v>Pilar 3 Construcción de Comunidad y Cultura Ciudadana</v>
      </c>
      <c r="N254" s="336">
        <v>1514</v>
      </c>
      <c r="O254" s="153" t="s">
        <v>1244</v>
      </c>
      <c r="P254" s="225" t="s">
        <v>895</v>
      </c>
      <c r="Q254" s="228">
        <v>279250899</v>
      </c>
      <c r="R254" s="235">
        <v>0</v>
      </c>
      <c r="S254" s="230"/>
      <c r="T254" s="231"/>
      <c r="U254" s="228"/>
      <c r="V254" s="209">
        <f t="shared" si="48"/>
        <v>279250899</v>
      </c>
      <c r="W254" s="210">
        <v>0</v>
      </c>
      <c r="X254" s="146">
        <v>44070</v>
      </c>
      <c r="Y254" s="138">
        <v>44092</v>
      </c>
      <c r="Z254" s="138">
        <v>44255</v>
      </c>
      <c r="AA254" s="151">
        <v>161</v>
      </c>
      <c r="AB254" s="177"/>
      <c r="AC254" s="177"/>
      <c r="AD254" s="212"/>
      <c r="AE254" s="232"/>
      <c r="AF254" s="219"/>
      <c r="AG254" s="228"/>
      <c r="AH254" s="233"/>
      <c r="AI254" s="233" t="s">
        <v>1327</v>
      </c>
      <c r="AJ254" s="233"/>
      <c r="AK254" s="233"/>
      <c r="AL254" s="234">
        <f t="shared" si="49"/>
        <v>0</v>
      </c>
      <c r="AM254" s="249"/>
      <c r="AN254" s="250" t="e">
        <f>IF(SUMPRODUCT((A$14:A254=A254)*(B$14:B254=B254)*(D$14:D251=D251))&gt;1,0,1)</f>
        <v>#N/A</v>
      </c>
      <c r="AO254" s="56" t="str">
        <f t="shared" si="44"/>
        <v>Contratos interadministrativos</v>
      </c>
      <c r="AP254" s="56" t="str">
        <f t="shared" si="45"/>
        <v>Contratación directa</v>
      </c>
      <c r="AQ254" s="56" t="str">
        <f>IF(ISBLANK(G254),1,IFERROR(VLOOKUP(G254,Tipo!$C$12:$C$27,1,FALSE),"NO"))</f>
        <v>Contratos interadministrativos</v>
      </c>
      <c r="AR254" s="56" t="str">
        <f t="shared" si="46"/>
        <v>Inversión</v>
      </c>
      <c r="AS254" s="56" t="str">
        <f>IF(ISBLANK(K254),1,IFERROR(VLOOKUP(K254,Eje_Pilar_Prop!C286:C387,1,FALSE),"NO"))</f>
        <v>NO</v>
      </c>
      <c r="AT254" s="56" t="str">
        <f t="shared" si="50"/>
        <v>SECOP II</v>
      </c>
      <c r="AU254" s="56">
        <f t="shared" si="47"/>
        <v>1</v>
      </c>
      <c r="AV254" s="56" t="str">
        <f t="shared" si="43"/>
        <v>Bogotá Mejor para Todos</v>
      </c>
    </row>
    <row r="255" spans="1:48" s="251" customFormat="1" ht="45" customHeight="1">
      <c r="A255" s="233">
        <v>218</v>
      </c>
      <c r="B255" s="218">
        <v>2020</v>
      </c>
      <c r="C255" s="130" t="s">
        <v>353</v>
      </c>
      <c r="D255" s="130" t="s">
        <v>1202</v>
      </c>
      <c r="E255" s="132" t="s">
        <v>138</v>
      </c>
      <c r="F255" s="131" t="s">
        <v>34</v>
      </c>
      <c r="G255" s="206" t="s">
        <v>161</v>
      </c>
      <c r="H255" s="225" t="s">
        <v>814</v>
      </c>
      <c r="I255" s="226" t="s">
        <v>135</v>
      </c>
      <c r="J255" s="227" t="s">
        <v>362</v>
      </c>
      <c r="K255" s="337">
        <v>19</v>
      </c>
      <c r="L255" s="338" t="str">
        <f>IF(ISERROR(VLOOKUP(K255,[1]Eje_Pilar_Prop!$C$2:$E$104,2,FALSE))," ",VLOOKUP(K255,[1]Eje_Pilar_Prop!$C$2:$E$104,2,FALSE))</f>
        <v>Seguridad y convivencia para todos</v>
      </c>
      <c r="M255" s="338" t="str">
        <f>IF(ISERROR(VLOOKUP(K255,[1]Eje_Pilar_Prop!$C$2:$E$104,3,FALSE))," ",VLOOKUP(K255,[1]Eje_Pilar_Prop!$C$2:$E$104,3,FALSE))</f>
        <v>Pilar 3 Construcción de Comunidad y Cultura Ciudadana</v>
      </c>
      <c r="N255" s="336">
        <v>1514</v>
      </c>
      <c r="O255" s="153">
        <v>79854777</v>
      </c>
      <c r="P255" s="225" t="s">
        <v>584</v>
      </c>
      <c r="Q255" s="228">
        <v>12725000</v>
      </c>
      <c r="R255" s="235">
        <v>0</v>
      </c>
      <c r="S255" s="230"/>
      <c r="T255" s="231"/>
      <c r="U255" s="228"/>
      <c r="V255" s="209">
        <f t="shared" si="48"/>
        <v>12725000</v>
      </c>
      <c r="W255" s="210">
        <v>0</v>
      </c>
      <c r="X255" s="140">
        <v>44083</v>
      </c>
      <c r="Y255" s="134">
        <v>44088</v>
      </c>
      <c r="Z255" s="134">
        <v>44240</v>
      </c>
      <c r="AA255" s="130">
        <v>150</v>
      </c>
      <c r="AB255" s="130"/>
      <c r="AC255" s="130"/>
      <c r="AD255" s="212"/>
      <c r="AE255" s="232"/>
      <c r="AF255" s="219"/>
      <c r="AG255" s="228"/>
      <c r="AH255" s="233"/>
      <c r="AI255" s="233" t="s">
        <v>1327</v>
      </c>
      <c r="AJ255" s="233"/>
      <c r="AK255" s="233"/>
      <c r="AL255" s="234">
        <f t="shared" si="49"/>
        <v>0</v>
      </c>
      <c r="AM255" s="249"/>
      <c r="AN255" s="250" t="e">
        <f>IF(SUMPRODUCT((A$14:A255=A255)*(B$14:B255=B255)*(D$14:D252=D252))&gt;1,0,1)</f>
        <v>#N/A</v>
      </c>
      <c r="AO255" s="56" t="str">
        <f t="shared" si="44"/>
        <v>Contratos de prestación de servicios</v>
      </c>
      <c r="AP255" s="56" t="str">
        <f t="shared" si="45"/>
        <v>Contratación directa</v>
      </c>
      <c r="AQ255" s="56" t="str">
        <f>IF(ISBLANK(G255),1,IFERROR(VLOOKUP(G255,Tipo!$C$12:$C$27,1,FALSE),"NO"))</f>
        <v>Prestación de servicios profesionales y de apoyo a la gestión, o para la ejecución de trabajos artísticos que sólo puedan encomendarse a determinadas personas naturales;</v>
      </c>
      <c r="AR255" s="56" t="str">
        <f t="shared" si="46"/>
        <v>Inversión</v>
      </c>
      <c r="AS255" s="56" t="str">
        <f>IF(ISBLANK(K255),1,IFERROR(VLOOKUP(K255,Eje_Pilar_Prop!C287:C388,1,FALSE),"NO"))</f>
        <v>NO</v>
      </c>
      <c r="AT255" s="56" t="str">
        <f t="shared" si="50"/>
        <v>SECOP II</v>
      </c>
      <c r="AU255" s="56">
        <f t="shared" si="47"/>
        <v>1</v>
      </c>
      <c r="AV255" s="56" t="str">
        <f t="shared" si="43"/>
        <v>Bogotá Mejor para Todos</v>
      </c>
    </row>
    <row r="256" spans="1:48" s="251" customFormat="1" ht="45" customHeight="1">
      <c r="A256" s="233">
        <v>219</v>
      </c>
      <c r="B256" s="218">
        <v>2020</v>
      </c>
      <c r="C256" s="130" t="s">
        <v>353</v>
      </c>
      <c r="D256" s="130" t="s">
        <v>1203</v>
      </c>
      <c r="E256" s="132" t="s">
        <v>138</v>
      </c>
      <c r="F256" s="131" t="s">
        <v>34</v>
      </c>
      <c r="G256" s="206" t="s">
        <v>161</v>
      </c>
      <c r="H256" s="225" t="s">
        <v>812</v>
      </c>
      <c r="I256" s="226" t="s">
        <v>135</v>
      </c>
      <c r="J256" s="227" t="s">
        <v>362</v>
      </c>
      <c r="K256" s="337">
        <v>19</v>
      </c>
      <c r="L256" s="338" t="str">
        <f>IF(ISERROR(VLOOKUP(K256,[1]Eje_Pilar_Prop!$C$2:$E$104,2,FALSE))," ",VLOOKUP(K256,[1]Eje_Pilar_Prop!$C$2:$E$104,2,FALSE))</f>
        <v>Seguridad y convivencia para todos</v>
      </c>
      <c r="M256" s="338" t="str">
        <f>IF(ISERROR(VLOOKUP(K256,[1]Eje_Pilar_Prop!$C$2:$E$104,3,FALSE))," ",VLOOKUP(K256,[1]Eje_Pilar_Prop!$C$2:$E$104,3,FALSE))</f>
        <v>Pilar 3 Construcción de Comunidad y Cultura Ciudadana</v>
      </c>
      <c r="N256" s="336">
        <v>1514</v>
      </c>
      <c r="O256" s="153">
        <v>7634688</v>
      </c>
      <c r="P256" s="225" t="s">
        <v>585</v>
      </c>
      <c r="Q256" s="228">
        <v>12725000</v>
      </c>
      <c r="R256" s="235">
        <v>0</v>
      </c>
      <c r="S256" s="230"/>
      <c r="T256" s="231"/>
      <c r="U256" s="228"/>
      <c r="V256" s="209">
        <f t="shared" si="48"/>
        <v>12725000</v>
      </c>
      <c r="W256" s="210">
        <v>0</v>
      </c>
      <c r="X256" s="140">
        <v>44083</v>
      </c>
      <c r="Y256" s="134">
        <v>44092</v>
      </c>
      <c r="Z256" s="134">
        <v>44244</v>
      </c>
      <c r="AA256" s="130">
        <v>150</v>
      </c>
      <c r="AB256" s="130"/>
      <c r="AC256" s="130"/>
      <c r="AD256" s="212"/>
      <c r="AE256" s="232"/>
      <c r="AF256" s="219"/>
      <c r="AG256" s="228"/>
      <c r="AH256" s="233"/>
      <c r="AI256" s="233" t="s">
        <v>1327</v>
      </c>
      <c r="AJ256" s="233"/>
      <c r="AK256" s="233"/>
      <c r="AL256" s="234">
        <f t="shared" si="49"/>
        <v>0</v>
      </c>
      <c r="AM256" s="249"/>
      <c r="AN256" s="250" t="e">
        <f>IF(SUMPRODUCT((A$14:A256=A256)*(B$14:B256=B256)*(D$14:D253=D253))&gt;1,0,1)</f>
        <v>#N/A</v>
      </c>
      <c r="AO256" s="56" t="str">
        <f t="shared" si="44"/>
        <v>Contratos de prestación de servicios</v>
      </c>
      <c r="AP256" s="56" t="str">
        <f t="shared" si="45"/>
        <v>Contratación directa</v>
      </c>
      <c r="AQ256" s="56" t="str">
        <f>IF(ISBLANK(G256),1,IFERROR(VLOOKUP(G256,Tipo!$C$12:$C$27,1,FALSE),"NO"))</f>
        <v>Prestación de servicios profesionales y de apoyo a la gestión, o para la ejecución de trabajos artísticos que sólo puedan encomendarse a determinadas personas naturales;</v>
      </c>
      <c r="AR256" s="56" t="str">
        <f t="shared" si="46"/>
        <v>Inversión</v>
      </c>
      <c r="AS256" s="56" t="str">
        <f>IF(ISBLANK(K256),1,IFERROR(VLOOKUP(K256,Eje_Pilar_Prop!C288:C389,1,FALSE),"NO"))</f>
        <v>NO</v>
      </c>
      <c r="AT256" s="56" t="str">
        <f t="shared" si="50"/>
        <v>SECOP II</v>
      </c>
      <c r="AU256" s="56">
        <f t="shared" si="47"/>
        <v>1</v>
      </c>
      <c r="AV256" s="56" t="str">
        <f t="shared" si="43"/>
        <v>Bogotá Mejor para Todos</v>
      </c>
    </row>
    <row r="257" spans="1:48" s="251" customFormat="1" ht="45" customHeight="1">
      <c r="A257" s="233">
        <v>220</v>
      </c>
      <c r="B257" s="218">
        <v>2020</v>
      </c>
      <c r="C257" s="130" t="s">
        <v>353</v>
      </c>
      <c r="D257" s="130" t="s">
        <v>1204</v>
      </c>
      <c r="E257" s="132" t="s">
        <v>138</v>
      </c>
      <c r="F257" s="131" t="s">
        <v>34</v>
      </c>
      <c r="G257" s="206" t="s">
        <v>161</v>
      </c>
      <c r="H257" s="225" t="s">
        <v>812</v>
      </c>
      <c r="I257" s="226" t="s">
        <v>135</v>
      </c>
      <c r="J257" s="227" t="s">
        <v>362</v>
      </c>
      <c r="K257" s="337">
        <v>19</v>
      </c>
      <c r="L257" s="338" t="str">
        <f>IF(ISERROR(VLOOKUP(K257,[1]Eje_Pilar_Prop!$C$2:$E$104,2,FALSE))," ",VLOOKUP(K257,[1]Eje_Pilar_Prop!$C$2:$E$104,2,FALSE))</f>
        <v>Seguridad y convivencia para todos</v>
      </c>
      <c r="M257" s="338" t="str">
        <f>IF(ISERROR(VLOOKUP(K257,[1]Eje_Pilar_Prop!$C$2:$E$104,3,FALSE))," ",VLOOKUP(K257,[1]Eje_Pilar_Prop!$C$2:$E$104,3,FALSE))</f>
        <v>Pilar 3 Construcción de Comunidad y Cultura Ciudadana</v>
      </c>
      <c r="N257" s="336">
        <v>1514</v>
      </c>
      <c r="O257" s="153">
        <v>1010164025</v>
      </c>
      <c r="P257" s="225" t="s">
        <v>586</v>
      </c>
      <c r="Q257" s="228">
        <v>12725000</v>
      </c>
      <c r="R257" s="235">
        <v>0</v>
      </c>
      <c r="S257" s="230"/>
      <c r="T257" s="231"/>
      <c r="U257" s="228"/>
      <c r="V257" s="209">
        <f t="shared" si="48"/>
        <v>12725000</v>
      </c>
      <c r="W257" s="210">
        <v>0</v>
      </c>
      <c r="X257" s="134">
        <v>44092</v>
      </c>
      <c r="Y257" s="134">
        <v>44102</v>
      </c>
      <c r="Z257" s="134">
        <v>44254</v>
      </c>
      <c r="AA257" s="130">
        <v>150</v>
      </c>
      <c r="AB257" s="130"/>
      <c r="AC257" s="130"/>
      <c r="AD257" s="212"/>
      <c r="AE257" s="232"/>
      <c r="AF257" s="219"/>
      <c r="AG257" s="228"/>
      <c r="AH257" s="233"/>
      <c r="AI257" s="233" t="s">
        <v>1327</v>
      </c>
      <c r="AJ257" s="233"/>
      <c r="AK257" s="233"/>
      <c r="AL257" s="234">
        <f t="shared" si="49"/>
        <v>0</v>
      </c>
      <c r="AM257" s="249"/>
      <c r="AN257" s="250" t="e">
        <f>IF(SUMPRODUCT((A$14:A257=A257)*(B$14:B257=B257)*(D$14:D254=D254))&gt;1,0,1)</f>
        <v>#N/A</v>
      </c>
      <c r="AO257" s="56" t="str">
        <f t="shared" si="44"/>
        <v>Contratos de prestación de servicios</v>
      </c>
      <c r="AP257" s="56" t="str">
        <f t="shared" si="45"/>
        <v>Contratación directa</v>
      </c>
      <c r="AQ257" s="56" t="str">
        <f>IF(ISBLANK(G257),1,IFERROR(VLOOKUP(G257,Tipo!$C$12:$C$27,1,FALSE),"NO"))</f>
        <v>Prestación de servicios profesionales y de apoyo a la gestión, o para la ejecución de trabajos artísticos que sólo puedan encomendarse a determinadas personas naturales;</v>
      </c>
      <c r="AR257" s="56" t="str">
        <f t="shared" si="46"/>
        <v>Inversión</v>
      </c>
      <c r="AS257" s="56" t="str">
        <f>IF(ISBLANK(K257),1,IFERROR(VLOOKUP(K257,Eje_Pilar_Prop!C289:C390,1,FALSE),"NO"))</f>
        <v>NO</v>
      </c>
      <c r="AT257" s="56" t="str">
        <f t="shared" si="50"/>
        <v>SECOP I</v>
      </c>
      <c r="AU257" s="56">
        <f t="shared" si="47"/>
        <v>1</v>
      </c>
      <c r="AV257" s="56" t="str">
        <f t="shared" si="43"/>
        <v>Bogotá Mejor para Todos</v>
      </c>
    </row>
    <row r="258" spans="1:48" s="251" customFormat="1" ht="45" customHeight="1">
      <c r="A258" s="233">
        <v>221</v>
      </c>
      <c r="B258" s="218">
        <v>2020</v>
      </c>
      <c r="C258" s="130" t="s">
        <v>353</v>
      </c>
      <c r="D258" s="130" t="s">
        <v>1205</v>
      </c>
      <c r="E258" s="132" t="s">
        <v>138</v>
      </c>
      <c r="F258" s="131" t="s">
        <v>34</v>
      </c>
      <c r="G258" s="206" t="s">
        <v>161</v>
      </c>
      <c r="H258" s="225" t="s">
        <v>812</v>
      </c>
      <c r="I258" s="226" t="s">
        <v>135</v>
      </c>
      <c r="J258" s="227" t="s">
        <v>362</v>
      </c>
      <c r="K258" s="337">
        <v>19</v>
      </c>
      <c r="L258" s="338" t="str">
        <f>IF(ISERROR(VLOOKUP(K258,[1]Eje_Pilar_Prop!$C$2:$E$104,2,FALSE))," ",VLOOKUP(K258,[1]Eje_Pilar_Prop!$C$2:$E$104,2,FALSE))</f>
        <v>Seguridad y convivencia para todos</v>
      </c>
      <c r="M258" s="338" t="str">
        <f>IF(ISERROR(VLOOKUP(K258,[1]Eje_Pilar_Prop!$C$2:$E$104,3,FALSE))," ",VLOOKUP(K258,[1]Eje_Pilar_Prop!$C$2:$E$104,3,FALSE))</f>
        <v>Pilar 3 Construcción de Comunidad y Cultura Ciudadana</v>
      </c>
      <c r="N258" s="336">
        <v>1514</v>
      </c>
      <c r="O258" s="153">
        <v>80122444</v>
      </c>
      <c r="P258" s="225" t="s">
        <v>587</v>
      </c>
      <c r="Q258" s="228">
        <v>12725000</v>
      </c>
      <c r="R258" s="235">
        <v>0</v>
      </c>
      <c r="S258" s="230"/>
      <c r="T258" s="231"/>
      <c r="U258" s="228"/>
      <c r="V258" s="209">
        <f t="shared" si="48"/>
        <v>12725000</v>
      </c>
      <c r="W258" s="210">
        <v>0</v>
      </c>
      <c r="X258" s="134">
        <v>44092</v>
      </c>
      <c r="Y258" s="134">
        <v>44102</v>
      </c>
      <c r="Z258" s="134">
        <v>44254</v>
      </c>
      <c r="AA258" s="130">
        <v>150</v>
      </c>
      <c r="AB258" s="130"/>
      <c r="AC258" s="130"/>
      <c r="AD258" s="212"/>
      <c r="AE258" s="232"/>
      <c r="AF258" s="219"/>
      <c r="AG258" s="228"/>
      <c r="AH258" s="233"/>
      <c r="AI258" s="233" t="s">
        <v>1327</v>
      </c>
      <c r="AJ258" s="233"/>
      <c r="AK258" s="233"/>
      <c r="AL258" s="234">
        <f t="shared" si="49"/>
        <v>0</v>
      </c>
      <c r="AM258" s="249"/>
      <c r="AN258" s="250" t="e">
        <f>IF(SUMPRODUCT((A$14:A258=A258)*(B$14:B258=B258)*(D$14:D255=D255))&gt;1,0,1)</f>
        <v>#N/A</v>
      </c>
      <c r="AO258" s="56" t="str">
        <f t="shared" si="44"/>
        <v>Contratos de prestación de servicios</v>
      </c>
      <c r="AP258" s="56" t="str">
        <f t="shared" si="45"/>
        <v>Contratación directa</v>
      </c>
      <c r="AQ258" s="56" t="str">
        <f>IF(ISBLANK(G258),1,IFERROR(VLOOKUP(G258,Tipo!$C$12:$C$27,1,FALSE),"NO"))</f>
        <v>Prestación de servicios profesionales y de apoyo a la gestión, o para la ejecución de trabajos artísticos que sólo puedan encomendarse a determinadas personas naturales;</v>
      </c>
      <c r="AR258" s="56" t="str">
        <f t="shared" si="46"/>
        <v>Inversión</v>
      </c>
      <c r="AS258" s="56" t="str">
        <f>IF(ISBLANK(K258),1,IFERROR(VLOOKUP(K258,Eje_Pilar_Prop!C290:C391,1,FALSE),"NO"))</f>
        <v>NO</v>
      </c>
      <c r="AT258" s="56" t="str">
        <f t="shared" si="50"/>
        <v>SECOP II</v>
      </c>
      <c r="AU258" s="56">
        <f t="shared" si="47"/>
        <v>1</v>
      </c>
      <c r="AV258" s="56" t="str">
        <f t="shared" si="43"/>
        <v>Bogotá Mejor para Todos</v>
      </c>
    </row>
    <row r="259" spans="1:48" s="251" customFormat="1" ht="45" customHeight="1">
      <c r="A259" s="233">
        <v>222</v>
      </c>
      <c r="B259" s="218">
        <v>2020</v>
      </c>
      <c r="C259" s="130" t="s">
        <v>353</v>
      </c>
      <c r="D259" s="130" t="s">
        <v>1206</v>
      </c>
      <c r="E259" s="132" t="s">
        <v>138</v>
      </c>
      <c r="F259" s="131" t="s">
        <v>34</v>
      </c>
      <c r="G259" s="206" t="s">
        <v>161</v>
      </c>
      <c r="H259" s="225" t="s">
        <v>812</v>
      </c>
      <c r="I259" s="226" t="s">
        <v>135</v>
      </c>
      <c r="J259" s="227" t="s">
        <v>362</v>
      </c>
      <c r="K259" s="337">
        <v>19</v>
      </c>
      <c r="L259" s="338" t="str">
        <f>IF(ISERROR(VLOOKUP(K259,[1]Eje_Pilar_Prop!$C$2:$E$104,2,FALSE))," ",VLOOKUP(K259,[1]Eje_Pilar_Prop!$C$2:$E$104,2,FALSE))</f>
        <v>Seguridad y convivencia para todos</v>
      </c>
      <c r="M259" s="338" t="str">
        <f>IF(ISERROR(VLOOKUP(K259,[1]Eje_Pilar_Prop!$C$2:$E$104,3,FALSE))," ",VLOOKUP(K259,[1]Eje_Pilar_Prop!$C$2:$E$104,3,FALSE))</f>
        <v>Pilar 3 Construcción de Comunidad y Cultura Ciudadana</v>
      </c>
      <c r="N259" s="336">
        <v>1514</v>
      </c>
      <c r="O259" s="153">
        <v>1016047331</v>
      </c>
      <c r="P259" s="225" t="s">
        <v>588</v>
      </c>
      <c r="Q259" s="228">
        <v>12725000</v>
      </c>
      <c r="R259" s="235">
        <v>0</v>
      </c>
      <c r="S259" s="230"/>
      <c r="T259" s="231"/>
      <c r="U259" s="228"/>
      <c r="V259" s="209">
        <f t="shared" si="48"/>
        <v>12725000</v>
      </c>
      <c r="W259" s="210">
        <v>0</v>
      </c>
      <c r="X259" s="140">
        <v>44097</v>
      </c>
      <c r="Y259" s="134">
        <v>44102</v>
      </c>
      <c r="Z259" s="134">
        <v>44254</v>
      </c>
      <c r="AA259" s="130">
        <v>150</v>
      </c>
      <c r="AB259" s="130"/>
      <c r="AC259" s="130"/>
      <c r="AD259" s="212"/>
      <c r="AE259" s="232"/>
      <c r="AF259" s="219"/>
      <c r="AG259" s="228"/>
      <c r="AH259" s="233"/>
      <c r="AI259" s="233" t="s">
        <v>1327</v>
      </c>
      <c r="AJ259" s="233"/>
      <c r="AK259" s="233"/>
      <c r="AL259" s="234">
        <f t="shared" si="49"/>
        <v>0</v>
      </c>
      <c r="AM259" s="249"/>
      <c r="AN259" s="250" t="e">
        <f>IF(SUMPRODUCT((A$14:A259=A259)*(B$14:B259=B259)*(D$14:D256=D256))&gt;1,0,1)</f>
        <v>#N/A</v>
      </c>
      <c r="AO259" s="56" t="str">
        <f t="shared" si="44"/>
        <v>Contratos de prestación de servicios</v>
      </c>
      <c r="AP259" s="56" t="str">
        <f t="shared" si="45"/>
        <v>Contratación directa</v>
      </c>
      <c r="AQ259" s="56" t="str">
        <f>IF(ISBLANK(G259),1,IFERROR(VLOOKUP(G259,Tipo!$C$12:$C$27,1,FALSE),"NO"))</f>
        <v>Prestación de servicios profesionales y de apoyo a la gestión, o para la ejecución de trabajos artísticos que sólo puedan encomendarse a determinadas personas naturales;</v>
      </c>
      <c r="AR259" s="56" t="str">
        <f t="shared" si="46"/>
        <v>Inversión</v>
      </c>
      <c r="AS259" s="56" t="str">
        <f>IF(ISBLANK(K259),1,IFERROR(VLOOKUP(K259,Eje_Pilar_Prop!C291:C392,1,FALSE),"NO"))</f>
        <v>NO</v>
      </c>
      <c r="AT259" s="56" t="str">
        <f t="shared" si="50"/>
        <v>SECOP II</v>
      </c>
      <c r="AU259" s="56">
        <f t="shared" si="47"/>
        <v>1</v>
      </c>
      <c r="AV259" s="56" t="str">
        <f t="shared" si="43"/>
        <v>Bogotá Mejor para Todos</v>
      </c>
    </row>
    <row r="260" spans="1:48" s="251" customFormat="1" ht="45" customHeight="1">
      <c r="A260" s="233">
        <v>223</v>
      </c>
      <c r="B260" s="218">
        <v>2020</v>
      </c>
      <c r="C260" s="130" t="s">
        <v>353</v>
      </c>
      <c r="D260" s="130" t="s">
        <v>1207</v>
      </c>
      <c r="E260" s="132" t="s">
        <v>138</v>
      </c>
      <c r="F260" s="131" t="s">
        <v>34</v>
      </c>
      <c r="G260" s="206" t="s">
        <v>161</v>
      </c>
      <c r="H260" s="225" t="s">
        <v>812</v>
      </c>
      <c r="I260" s="226" t="s">
        <v>135</v>
      </c>
      <c r="J260" s="227" t="s">
        <v>362</v>
      </c>
      <c r="K260" s="337">
        <v>19</v>
      </c>
      <c r="L260" s="338" t="str">
        <f>IF(ISERROR(VLOOKUP(K260,[1]Eje_Pilar_Prop!$C$2:$E$104,2,FALSE))," ",VLOOKUP(K260,[1]Eje_Pilar_Prop!$C$2:$E$104,2,FALSE))</f>
        <v>Seguridad y convivencia para todos</v>
      </c>
      <c r="M260" s="338" t="str">
        <f>IF(ISERROR(VLOOKUP(K260,[1]Eje_Pilar_Prop!$C$2:$E$104,3,FALSE))," ",VLOOKUP(K260,[1]Eje_Pilar_Prop!$C$2:$E$104,3,FALSE))</f>
        <v>Pilar 3 Construcción de Comunidad y Cultura Ciudadana</v>
      </c>
      <c r="N260" s="336">
        <v>1514</v>
      </c>
      <c r="O260" s="137">
        <v>1013602193</v>
      </c>
      <c r="P260" s="225" t="s">
        <v>589</v>
      </c>
      <c r="Q260" s="228">
        <v>12725000</v>
      </c>
      <c r="R260" s="235">
        <v>0</v>
      </c>
      <c r="S260" s="230"/>
      <c r="T260" s="231"/>
      <c r="U260" s="228"/>
      <c r="V260" s="209">
        <f t="shared" si="48"/>
        <v>12725000</v>
      </c>
      <c r="W260" s="210">
        <v>0</v>
      </c>
      <c r="X260" s="140">
        <v>44097</v>
      </c>
      <c r="Y260" s="134">
        <v>44102</v>
      </c>
      <c r="Z260" s="134">
        <v>44254</v>
      </c>
      <c r="AA260" s="130">
        <v>150</v>
      </c>
      <c r="AB260" s="130"/>
      <c r="AC260" s="130"/>
      <c r="AD260" s="212"/>
      <c r="AE260" s="232"/>
      <c r="AF260" s="219"/>
      <c r="AG260" s="228"/>
      <c r="AH260" s="233"/>
      <c r="AI260" s="233" t="s">
        <v>1327</v>
      </c>
      <c r="AJ260" s="233"/>
      <c r="AK260" s="233"/>
      <c r="AL260" s="234">
        <f t="shared" si="49"/>
        <v>0</v>
      </c>
      <c r="AM260" s="249"/>
      <c r="AN260" s="250" t="e">
        <f>IF(SUMPRODUCT((A$14:A260=A260)*(B$14:B260=B260)*(D$14:D257=D257))&gt;1,0,1)</f>
        <v>#N/A</v>
      </c>
      <c r="AO260" s="56" t="str">
        <f t="shared" si="44"/>
        <v>Contratos de prestación de servicios</v>
      </c>
      <c r="AP260" s="56" t="str">
        <f t="shared" si="45"/>
        <v>Contratación directa</v>
      </c>
      <c r="AQ260" s="56" t="str">
        <f>IF(ISBLANK(G260),1,IFERROR(VLOOKUP(G260,Tipo!$C$12:$C$27,1,FALSE),"NO"))</f>
        <v>Prestación de servicios profesionales y de apoyo a la gestión, o para la ejecución de trabajos artísticos que sólo puedan encomendarse a determinadas personas naturales;</v>
      </c>
      <c r="AR260" s="56" t="str">
        <f t="shared" si="46"/>
        <v>Inversión</v>
      </c>
      <c r="AS260" s="56" t="str">
        <f>IF(ISBLANK(K260),1,IFERROR(VLOOKUP(K260,Eje_Pilar_Prop!C292:C393,1,FALSE),"NO"))</f>
        <v>NO</v>
      </c>
      <c r="AT260" s="56" t="str">
        <f t="shared" si="50"/>
        <v>SECOP II</v>
      </c>
      <c r="AU260" s="56">
        <f t="shared" si="47"/>
        <v>1</v>
      </c>
      <c r="AV260" s="56" t="str">
        <f t="shared" si="43"/>
        <v>Bogotá Mejor para Todos</v>
      </c>
    </row>
    <row r="261" spans="1:48" s="251" customFormat="1" ht="45" customHeight="1">
      <c r="A261" s="233">
        <v>224</v>
      </c>
      <c r="B261" s="218">
        <v>2020</v>
      </c>
      <c r="C261" s="130" t="s">
        <v>353</v>
      </c>
      <c r="D261" s="130" t="s">
        <v>1208</v>
      </c>
      <c r="E261" s="132" t="s">
        <v>138</v>
      </c>
      <c r="F261" s="131" t="s">
        <v>34</v>
      </c>
      <c r="G261" s="206" t="s">
        <v>161</v>
      </c>
      <c r="H261" s="225" t="s">
        <v>812</v>
      </c>
      <c r="I261" s="226" t="s">
        <v>135</v>
      </c>
      <c r="J261" s="227" t="s">
        <v>362</v>
      </c>
      <c r="K261" s="337">
        <v>19</v>
      </c>
      <c r="L261" s="338" t="str">
        <f>IF(ISERROR(VLOOKUP(K261,[1]Eje_Pilar_Prop!$C$2:$E$104,2,FALSE))," ",VLOOKUP(K261,[1]Eje_Pilar_Prop!$C$2:$E$104,2,FALSE))</f>
        <v>Seguridad y convivencia para todos</v>
      </c>
      <c r="M261" s="338" t="str">
        <f>IF(ISERROR(VLOOKUP(K261,[1]Eje_Pilar_Prop!$C$2:$E$104,3,FALSE))," ",VLOOKUP(K261,[1]Eje_Pilar_Prop!$C$2:$E$104,3,FALSE))</f>
        <v>Pilar 3 Construcción de Comunidad y Cultura Ciudadana</v>
      </c>
      <c r="N261" s="336">
        <v>1514</v>
      </c>
      <c r="O261" s="137">
        <v>1032359488</v>
      </c>
      <c r="P261" s="225" t="s">
        <v>590</v>
      </c>
      <c r="Q261" s="228">
        <v>12725000</v>
      </c>
      <c r="R261" s="235">
        <v>0</v>
      </c>
      <c r="S261" s="230"/>
      <c r="T261" s="231"/>
      <c r="U261" s="228"/>
      <c r="V261" s="209">
        <f t="shared" si="48"/>
        <v>12725000</v>
      </c>
      <c r="W261" s="210">
        <v>0</v>
      </c>
      <c r="X261" s="140">
        <v>44099</v>
      </c>
      <c r="Y261" s="134">
        <v>44105</v>
      </c>
      <c r="Z261" s="134">
        <v>44255</v>
      </c>
      <c r="AA261" s="130">
        <v>150</v>
      </c>
      <c r="AB261" s="130"/>
      <c r="AC261" s="130"/>
      <c r="AD261" s="212"/>
      <c r="AE261" s="232"/>
      <c r="AF261" s="219"/>
      <c r="AG261" s="228"/>
      <c r="AH261" s="233"/>
      <c r="AI261" s="233" t="s">
        <v>1327</v>
      </c>
      <c r="AJ261" s="233"/>
      <c r="AK261" s="233"/>
      <c r="AL261" s="234">
        <f t="shared" si="49"/>
        <v>0</v>
      </c>
      <c r="AM261" s="249"/>
      <c r="AN261" s="250" t="e">
        <f>IF(SUMPRODUCT((A$14:A261=A261)*(B$14:B261=B261)*(D$14:D258=D258))&gt;1,0,1)</f>
        <v>#N/A</v>
      </c>
      <c r="AO261" s="56" t="str">
        <f t="shared" si="44"/>
        <v>Contratos de prestación de servicios</v>
      </c>
      <c r="AP261" s="56" t="str">
        <f t="shared" si="45"/>
        <v>Contratación directa</v>
      </c>
      <c r="AQ261" s="56" t="str">
        <f>IF(ISBLANK(G261),1,IFERROR(VLOOKUP(G261,Tipo!$C$12:$C$27,1,FALSE),"NO"))</f>
        <v>Prestación de servicios profesionales y de apoyo a la gestión, o para la ejecución de trabajos artísticos que sólo puedan encomendarse a determinadas personas naturales;</v>
      </c>
      <c r="AR261" s="56" t="str">
        <f t="shared" si="46"/>
        <v>Inversión</v>
      </c>
      <c r="AS261" s="56" t="str">
        <f>IF(ISBLANK(K261),1,IFERROR(VLOOKUP(K261,Eje_Pilar_Prop!C293:C394,1,FALSE),"NO"))</f>
        <v>NO</v>
      </c>
      <c r="AT261" s="56" t="str">
        <f t="shared" si="50"/>
        <v>SECOP II</v>
      </c>
      <c r="AU261" s="56">
        <f t="shared" si="47"/>
        <v>1</v>
      </c>
      <c r="AV261" s="56" t="str">
        <f t="shared" si="43"/>
        <v>Bogotá Mejor para Todos</v>
      </c>
    </row>
    <row r="262" spans="1:48" s="251" customFormat="1" ht="45" customHeight="1">
      <c r="A262" s="233">
        <v>225</v>
      </c>
      <c r="B262" s="218">
        <v>2020</v>
      </c>
      <c r="C262" s="130" t="s">
        <v>353</v>
      </c>
      <c r="D262" s="130" t="s">
        <v>1209</v>
      </c>
      <c r="E262" s="132" t="s">
        <v>138</v>
      </c>
      <c r="F262" s="131" t="s">
        <v>34</v>
      </c>
      <c r="G262" s="206" t="s">
        <v>161</v>
      </c>
      <c r="H262" s="225" t="s">
        <v>815</v>
      </c>
      <c r="I262" s="226" t="s">
        <v>135</v>
      </c>
      <c r="J262" s="227" t="s">
        <v>362</v>
      </c>
      <c r="K262" s="337">
        <v>45</v>
      </c>
      <c r="L262" s="338" t="str">
        <f>IF(ISERROR(VLOOKUP(K262,[1]Eje_Pilar_Prop!$C$2:$E$104,2,FALSE))," ",VLOOKUP(K262,[1]Eje_Pilar_Prop!$C$2:$E$104,2,FALSE))</f>
        <v>Gobernanza e influencia local, regional e internacional</v>
      </c>
      <c r="M262" s="338" t="str">
        <f>IF(ISERROR(VLOOKUP(K262,[1]Eje_Pilar_Prop!$C$2:$E$104,3,FALSE))," ",VLOOKUP(K262,[1]Eje_Pilar_Prop!$C$2:$E$104,3,FALSE))</f>
        <v>Eje Transversal 4 Gobierno Legitimo, Fortalecimiento Local y Eficiencia</v>
      </c>
      <c r="N262" s="336">
        <v>1517</v>
      </c>
      <c r="O262" s="137">
        <v>79052230</v>
      </c>
      <c r="P262" s="225" t="s">
        <v>591</v>
      </c>
      <c r="Q262" s="228">
        <v>17370000</v>
      </c>
      <c r="R262" s="235">
        <v>0</v>
      </c>
      <c r="S262" s="230"/>
      <c r="T262" s="231"/>
      <c r="U262" s="228"/>
      <c r="V262" s="209">
        <f t="shared" si="48"/>
        <v>17370000</v>
      </c>
      <c r="W262" s="210">
        <v>0</v>
      </c>
      <c r="X262" s="140">
        <v>44099</v>
      </c>
      <c r="Y262" s="134">
        <v>44110</v>
      </c>
      <c r="Z262" s="134">
        <v>44247</v>
      </c>
      <c r="AA262" s="130">
        <v>135</v>
      </c>
      <c r="AB262" s="130"/>
      <c r="AC262" s="130"/>
      <c r="AD262" s="212"/>
      <c r="AE262" s="232"/>
      <c r="AF262" s="219"/>
      <c r="AG262" s="228"/>
      <c r="AH262" s="233"/>
      <c r="AI262" s="233" t="s">
        <v>1327</v>
      </c>
      <c r="AJ262" s="233"/>
      <c r="AK262" s="233"/>
      <c r="AL262" s="234">
        <f t="shared" si="49"/>
        <v>0</v>
      </c>
      <c r="AM262" s="249"/>
      <c r="AN262" s="250" t="e">
        <f>IF(SUMPRODUCT((A$14:A262=A262)*(B$14:B262=B262)*(D$14:D259=D259))&gt;1,0,1)</f>
        <v>#N/A</v>
      </c>
      <c r="AO262" s="56" t="str">
        <f t="shared" si="44"/>
        <v>Contratos de prestación de servicios</v>
      </c>
      <c r="AP262" s="56" t="str">
        <f t="shared" si="45"/>
        <v>Contratación directa</v>
      </c>
      <c r="AQ262" s="56" t="str">
        <f>IF(ISBLANK(G262),1,IFERROR(VLOOKUP(G262,Tipo!$C$12:$C$27,1,FALSE),"NO"))</f>
        <v>Prestación de servicios profesionales y de apoyo a la gestión, o para la ejecución de trabajos artísticos que sólo puedan encomendarse a determinadas personas naturales;</v>
      </c>
      <c r="AR262" s="56" t="str">
        <f t="shared" si="46"/>
        <v>Inversión</v>
      </c>
      <c r="AS262" s="56" t="str">
        <f>IF(ISBLANK(K262),1,IFERROR(VLOOKUP(K262,Eje_Pilar_Prop!C294:C395,1,FALSE),"NO"))</f>
        <v>NO</v>
      </c>
      <c r="AT262" s="56" t="str">
        <f t="shared" si="50"/>
        <v>SECOP II</v>
      </c>
      <c r="AU262" s="56">
        <f t="shared" si="47"/>
        <v>1</v>
      </c>
      <c r="AV262" s="56" t="str">
        <f t="shared" si="43"/>
        <v>Bogotá Mejor para Todos</v>
      </c>
    </row>
    <row r="263" spans="1:48" s="251" customFormat="1" ht="45" customHeight="1">
      <c r="A263" s="233">
        <v>226</v>
      </c>
      <c r="B263" s="218">
        <v>2020</v>
      </c>
      <c r="C263" s="130" t="s">
        <v>353</v>
      </c>
      <c r="D263" s="130" t="s">
        <v>1210</v>
      </c>
      <c r="E263" s="132" t="s">
        <v>138</v>
      </c>
      <c r="F263" s="131" t="s">
        <v>34</v>
      </c>
      <c r="G263" s="206" t="s">
        <v>161</v>
      </c>
      <c r="H263" s="225" t="s">
        <v>921</v>
      </c>
      <c r="I263" s="226" t="s">
        <v>135</v>
      </c>
      <c r="J263" s="227" t="s">
        <v>362</v>
      </c>
      <c r="K263" s="337">
        <v>19</v>
      </c>
      <c r="L263" s="338" t="str">
        <f>IF(ISERROR(VLOOKUP(K263,[1]Eje_Pilar_Prop!$C$2:$E$104,2,FALSE))," ",VLOOKUP(K263,[1]Eje_Pilar_Prop!$C$2:$E$104,2,FALSE))</f>
        <v>Seguridad y convivencia para todos</v>
      </c>
      <c r="M263" s="338" t="str">
        <f>IF(ISERROR(VLOOKUP(K263,[1]Eje_Pilar_Prop!$C$2:$E$104,3,FALSE))," ",VLOOKUP(K263,[1]Eje_Pilar_Prop!$C$2:$E$104,3,FALSE))</f>
        <v>Pilar 3 Construcción de Comunidad y Cultura Ciudadana</v>
      </c>
      <c r="N263" s="336">
        <v>1514</v>
      </c>
      <c r="O263" s="137">
        <v>79628434</v>
      </c>
      <c r="P263" s="225" t="s">
        <v>947</v>
      </c>
      <c r="Q263" s="228">
        <v>25000000</v>
      </c>
      <c r="R263" s="235"/>
      <c r="S263" s="230"/>
      <c r="T263" s="231"/>
      <c r="U263" s="228"/>
      <c r="V263" s="209">
        <f t="shared" si="48"/>
        <v>25000000</v>
      </c>
      <c r="W263" s="210">
        <v>5500000</v>
      </c>
      <c r="X263" s="140">
        <v>44099</v>
      </c>
      <c r="Y263" s="134">
        <v>44132</v>
      </c>
      <c r="Z263" s="134">
        <v>44282</v>
      </c>
      <c r="AA263" s="130">
        <v>150</v>
      </c>
      <c r="AB263" s="130"/>
      <c r="AC263" s="130"/>
      <c r="AD263" s="212"/>
      <c r="AE263" s="232"/>
      <c r="AF263" s="219"/>
      <c r="AG263" s="228"/>
      <c r="AH263" s="233"/>
      <c r="AI263" s="233" t="s">
        <v>1327</v>
      </c>
      <c r="AJ263" s="233"/>
      <c r="AK263" s="233"/>
      <c r="AL263" s="234">
        <f t="shared" si="49"/>
        <v>0.22</v>
      </c>
      <c r="AM263" s="249"/>
      <c r="AN263" s="250" t="e">
        <f>IF(SUMPRODUCT((A$14:A263=A263)*(B$14:B263=B263)*(D$14:D260=D260))&gt;1,0,1)</f>
        <v>#N/A</v>
      </c>
      <c r="AO263" s="56" t="str">
        <f t="shared" si="44"/>
        <v>Contratos de prestación de servicios</v>
      </c>
      <c r="AP263" s="56" t="str">
        <f t="shared" si="45"/>
        <v>Contratación directa</v>
      </c>
      <c r="AQ263" s="56" t="str">
        <f>IF(ISBLANK(G263),1,IFERROR(VLOOKUP(G263,Tipo!$C$12:$C$27,1,FALSE),"NO"))</f>
        <v>Prestación de servicios profesionales y de apoyo a la gestión, o para la ejecución de trabajos artísticos que sólo puedan encomendarse a determinadas personas naturales;</v>
      </c>
      <c r="AR263" s="56" t="str">
        <f t="shared" si="46"/>
        <v>Inversión</v>
      </c>
      <c r="AS263" s="56" t="str">
        <f>IF(ISBLANK(K263),1,IFERROR(VLOOKUP(K263,Eje_Pilar_Prop!C296:C397,1,FALSE),"NO"))</f>
        <v>NO</v>
      </c>
      <c r="AT263" s="56" t="str">
        <f t="shared" si="50"/>
        <v>SECOP II</v>
      </c>
      <c r="AU263" s="56">
        <f t="shared" si="47"/>
        <v>1</v>
      </c>
      <c r="AV263" s="56" t="str">
        <f t="shared" si="43"/>
        <v>Bogotá Mejor para Todos</v>
      </c>
    </row>
    <row r="264" spans="1:48" s="251" customFormat="1" ht="45" customHeight="1">
      <c r="A264" s="233">
        <v>227</v>
      </c>
      <c r="B264" s="218">
        <v>2020</v>
      </c>
      <c r="C264" s="130" t="s">
        <v>353</v>
      </c>
      <c r="D264" s="130" t="s">
        <v>1211</v>
      </c>
      <c r="E264" s="132" t="s">
        <v>138</v>
      </c>
      <c r="F264" s="131" t="s">
        <v>34</v>
      </c>
      <c r="G264" s="206" t="s">
        <v>161</v>
      </c>
      <c r="H264" s="225" t="s">
        <v>922</v>
      </c>
      <c r="I264" s="226" t="s">
        <v>135</v>
      </c>
      <c r="J264" s="227" t="s">
        <v>362</v>
      </c>
      <c r="K264" s="337">
        <v>18</v>
      </c>
      <c r="L264" s="338" t="str">
        <f>IF(ISERROR(VLOOKUP(K264,[1]Eje_Pilar_Prop!$C$2:$E$104,2,FALSE))," ",VLOOKUP(K264,[1]Eje_Pilar_Prop!$C$2:$E$104,2,FALSE))</f>
        <v>Mejor movilidad para todos</v>
      </c>
      <c r="M264" s="338" t="str">
        <f>IF(ISERROR(VLOOKUP(K264,[1]Eje_Pilar_Prop!$C$2:$E$104,3,FALSE))," ",VLOOKUP(K264,[1]Eje_Pilar_Prop!$C$2:$E$104,3,FALSE))</f>
        <v>Pilar 2 Democracía Urbana</v>
      </c>
      <c r="N264" s="336">
        <v>1513</v>
      </c>
      <c r="O264" s="137">
        <v>19325235</v>
      </c>
      <c r="P264" s="225" t="s">
        <v>948</v>
      </c>
      <c r="Q264" s="228">
        <v>25000000</v>
      </c>
      <c r="R264" s="235"/>
      <c r="S264" s="230"/>
      <c r="T264" s="231"/>
      <c r="U264" s="228"/>
      <c r="V264" s="209">
        <f t="shared" si="48"/>
        <v>25000000</v>
      </c>
      <c r="W264" s="210">
        <v>5500000</v>
      </c>
      <c r="X264" s="140">
        <v>44099</v>
      </c>
      <c r="Y264" s="134">
        <v>44132</v>
      </c>
      <c r="Z264" s="134">
        <v>44282</v>
      </c>
      <c r="AA264" s="130">
        <v>150</v>
      </c>
      <c r="AB264" s="130"/>
      <c r="AC264" s="130"/>
      <c r="AD264" s="212"/>
      <c r="AE264" s="232"/>
      <c r="AF264" s="219"/>
      <c r="AG264" s="228"/>
      <c r="AH264" s="233"/>
      <c r="AI264" s="233" t="s">
        <v>1327</v>
      </c>
      <c r="AJ264" s="233"/>
      <c r="AK264" s="233"/>
      <c r="AL264" s="234">
        <f t="shared" si="49"/>
        <v>0.22</v>
      </c>
      <c r="AM264" s="249"/>
      <c r="AN264" s="250" t="e">
        <f>IF(SUMPRODUCT((A$14:A264=A264)*(B$14:B264=B264)*(D$14:D261=D261))&gt;1,0,1)</f>
        <v>#N/A</v>
      </c>
      <c r="AO264" s="56" t="str">
        <f t="shared" si="44"/>
        <v>Contratos de prestación de servicios</v>
      </c>
      <c r="AP264" s="56" t="str">
        <f t="shared" si="45"/>
        <v>Contratación directa</v>
      </c>
      <c r="AQ264" s="56" t="str">
        <f>IF(ISBLANK(G264),1,IFERROR(VLOOKUP(G264,Tipo!$C$12:$C$27,1,FALSE),"NO"))</f>
        <v>Prestación de servicios profesionales y de apoyo a la gestión, o para la ejecución de trabajos artísticos que sólo puedan encomendarse a determinadas personas naturales;</v>
      </c>
      <c r="AR264" s="56" t="str">
        <f t="shared" si="46"/>
        <v>Inversión</v>
      </c>
      <c r="AS264" s="56" t="str">
        <f>IF(ISBLANK(K264),1,IFERROR(VLOOKUP(K264,Eje_Pilar_Prop!C297:C398,1,FALSE),"NO"))</f>
        <v>NO</v>
      </c>
      <c r="AT264" s="56" t="str">
        <f t="shared" si="50"/>
        <v>SECOP II</v>
      </c>
      <c r="AU264" s="56">
        <f t="shared" si="47"/>
        <v>1</v>
      </c>
      <c r="AV264" s="56" t="str">
        <f t="shared" si="43"/>
        <v>Bogotá Mejor para Todos</v>
      </c>
    </row>
    <row r="265" spans="1:48" s="251" customFormat="1" ht="45" customHeight="1">
      <c r="A265" s="233">
        <v>228</v>
      </c>
      <c r="B265" s="218">
        <v>2020</v>
      </c>
      <c r="C265" s="130" t="s">
        <v>353</v>
      </c>
      <c r="D265" s="130" t="s">
        <v>1212</v>
      </c>
      <c r="E265" s="132" t="s">
        <v>138</v>
      </c>
      <c r="F265" s="131" t="s">
        <v>34</v>
      </c>
      <c r="G265" s="206" t="s">
        <v>161</v>
      </c>
      <c r="H265" s="225" t="s">
        <v>812</v>
      </c>
      <c r="I265" s="226" t="s">
        <v>135</v>
      </c>
      <c r="J265" s="227" t="s">
        <v>362</v>
      </c>
      <c r="K265" s="337">
        <v>19</v>
      </c>
      <c r="L265" s="338" t="str">
        <f>IF(ISERROR(VLOOKUP(K265,[1]Eje_Pilar_Prop!$C$2:$E$104,2,FALSE))," ",VLOOKUP(K265,[1]Eje_Pilar_Prop!$C$2:$E$104,2,FALSE))</f>
        <v>Seguridad y convivencia para todos</v>
      </c>
      <c r="M265" s="338" t="str">
        <f>IF(ISERROR(VLOOKUP(K265,[1]Eje_Pilar_Prop!$C$2:$E$104,3,FALSE))," ",VLOOKUP(K265,[1]Eje_Pilar_Prop!$C$2:$E$104,3,FALSE))</f>
        <v>Pilar 3 Construcción de Comunidad y Cultura Ciudadana</v>
      </c>
      <c r="N265" s="336">
        <v>1514</v>
      </c>
      <c r="O265" s="137">
        <v>79892698</v>
      </c>
      <c r="P265" s="225" t="s">
        <v>592</v>
      </c>
      <c r="Q265" s="228">
        <v>12725000</v>
      </c>
      <c r="R265" s="235">
        <v>0</v>
      </c>
      <c r="S265" s="230"/>
      <c r="T265" s="231"/>
      <c r="U265" s="228"/>
      <c r="V265" s="209">
        <f t="shared" si="48"/>
        <v>12725000</v>
      </c>
      <c r="W265" s="210">
        <v>0</v>
      </c>
      <c r="X265" s="140">
        <v>44099</v>
      </c>
      <c r="Y265" s="134">
        <v>44105</v>
      </c>
      <c r="Z265" s="134">
        <v>44255</v>
      </c>
      <c r="AA265" s="130">
        <v>150</v>
      </c>
      <c r="AB265" s="130"/>
      <c r="AC265" s="130"/>
      <c r="AD265" s="212"/>
      <c r="AE265" s="232"/>
      <c r="AF265" s="219"/>
      <c r="AG265" s="228"/>
      <c r="AH265" s="233"/>
      <c r="AI265" s="233" t="s">
        <v>1327</v>
      </c>
      <c r="AJ265" s="233"/>
      <c r="AK265" s="233"/>
      <c r="AL265" s="234">
        <f t="shared" si="49"/>
        <v>0</v>
      </c>
      <c r="AM265" s="249"/>
      <c r="AN265" s="250" t="e">
        <f>IF(SUMPRODUCT((A$14:A265=A265)*(B$14:B265=B265)*(D$14:D262=D262))&gt;1,0,1)</f>
        <v>#N/A</v>
      </c>
      <c r="AO265" s="56" t="str">
        <f t="shared" si="44"/>
        <v>Contratos de prestación de servicios</v>
      </c>
      <c r="AP265" s="56" t="str">
        <f t="shared" si="45"/>
        <v>Contratación directa</v>
      </c>
      <c r="AQ265" s="56" t="str">
        <f>IF(ISBLANK(G265),1,IFERROR(VLOOKUP(G265,Tipo!$C$12:$C$27,1,FALSE),"NO"))</f>
        <v>Prestación de servicios profesionales y de apoyo a la gestión, o para la ejecución de trabajos artísticos que sólo puedan encomendarse a determinadas personas naturales;</v>
      </c>
      <c r="AR265" s="56" t="str">
        <f t="shared" si="46"/>
        <v>Inversión</v>
      </c>
      <c r="AS265" s="56" t="str">
        <f>IF(ISBLANK(K265),1,IFERROR(VLOOKUP(K265,Eje_Pilar_Prop!C298:C399,1,FALSE),"NO"))</f>
        <v>NO</v>
      </c>
      <c r="AT265" s="56" t="str">
        <f t="shared" si="50"/>
        <v>SECOP II</v>
      </c>
      <c r="AU265" s="56">
        <f t="shared" si="47"/>
        <v>1</v>
      </c>
      <c r="AV265" s="56" t="str">
        <f t="shared" si="43"/>
        <v>Bogotá Mejor para Todos</v>
      </c>
    </row>
    <row r="266" spans="1:48" s="251" customFormat="1" ht="45" customHeight="1">
      <c r="A266" s="233">
        <v>229</v>
      </c>
      <c r="B266" s="218">
        <v>2020</v>
      </c>
      <c r="C266" s="130" t="s">
        <v>353</v>
      </c>
      <c r="D266" s="169" t="s">
        <v>1213</v>
      </c>
      <c r="E266" s="132" t="s">
        <v>138</v>
      </c>
      <c r="F266" s="131" t="s">
        <v>34</v>
      </c>
      <c r="G266" s="206" t="s">
        <v>161</v>
      </c>
      <c r="H266" s="225" t="s">
        <v>923</v>
      </c>
      <c r="I266" s="226" t="s">
        <v>135</v>
      </c>
      <c r="J266" s="227" t="s">
        <v>362</v>
      </c>
      <c r="K266" s="337">
        <v>45</v>
      </c>
      <c r="L266" s="338" t="str">
        <f>IF(ISERROR(VLOOKUP(K266,[1]Eje_Pilar_Prop!$C$2:$E$104,2,FALSE))," ",VLOOKUP(K266,[1]Eje_Pilar_Prop!$C$2:$E$104,2,FALSE))</f>
        <v>Gobernanza e influencia local, regional e internacional</v>
      </c>
      <c r="M266" s="338" t="str">
        <f>IF(ISERROR(VLOOKUP(K266,[1]Eje_Pilar_Prop!$C$2:$E$104,3,FALSE))," ",VLOOKUP(K266,[1]Eje_Pilar_Prop!$C$2:$E$104,3,FALSE))</f>
        <v>Eje Transversal 4 Gobierno Legitimo, Fortalecimiento Local y Eficiencia</v>
      </c>
      <c r="N266" s="336">
        <v>1517</v>
      </c>
      <c r="O266" s="147">
        <v>51899955</v>
      </c>
      <c r="P266" s="225" t="s">
        <v>949</v>
      </c>
      <c r="Q266" s="228">
        <v>10800000</v>
      </c>
      <c r="R266" s="235"/>
      <c r="S266" s="230"/>
      <c r="T266" s="231"/>
      <c r="U266" s="228"/>
      <c r="V266" s="209">
        <f t="shared" si="48"/>
        <v>10800000</v>
      </c>
      <c r="W266" s="210">
        <v>2640000</v>
      </c>
      <c r="X266" s="148">
        <v>44099</v>
      </c>
      <c r="Y266" s="134">
        <v>44132</v>
      </c>
      <c r="Z266" s="171">
        <v>44266</v>
      </c>
      <c r="AA266" s="130">
        <v>135</v>
      </c>
      <c r="AB266" s="169"/>
      <c r="AC266" s="169"/>
      <c r="AD266" s="212"/>
      <c r="AE266" s="232"/>
      <c r="AF266" s="219"/>
      <c r="AG266" s="228"/>
      <c r="AH266" s="233"/>
      <c r="AI266" s="233" t="s">
        <v>1327</v>
      </c>
      <c r="AJ266" s="233"/>
      <c r="AK266" s="233"/>
      <c r="AL266" s="234">
        <f t="shared" si="49"/>
        <v>0.24444444444444444</v>
      </c>
      <c r="AM266" s="249"/>
      <c r="AN266" s="250" t="e">
        <f>IF(SUMPRODUCT((A$14:A266=A266)*(B$14:B266=B266)*(D$14:D263=D263))&gt;1,0,1)</f>
        <v>#N/A</v>
      </c>
      <c r="AO266" s="56" t="str">
        <f t="shared" si="44"/>
        <v>Contratos de prestación de servicios</v>
      </c>
      <c r="AP266" s="56" t="str">
        <f t="shared" si="45"/>
        <v>Contratación directa</v>
      </c>
      <c r="AQ266" s="56" t="str">
        <f>IF(ISBLANK(G266),1,IFERROR(VLOOKUP(G266,Tipo!$C$12:$C$27,1,FALSE),"NO"))</f>
        <v>Prestación de servicios profesionales y de apoyo a la gestión, o para la ejecución de trabajos artísticos que sólo puedan encomendarse a determinadas personas naturales;</v>
      </c>
      <c r="AR266" s="56" t="str">
        <f t="shared" si="46"/>
        <v>Inversión</v>
      </c>
      <c r="AS266" s="56" t="str">
        <f>IF(ISBLANK(K266),1,IFERROR(VLOOKUP(K266,Eje_Pilar_Prop!C299:C400,1,FALSE),"NO"))</f>
        <v>NO</v>
      </c>
      <c r="AT266" s="56" t="str">
        <f t="shared" si="50"/>
        <v>SECOP II</v>
      </c>
      <c r="AU266" s="56">
        <f t="shared" si="47"/>
        <v>1</v>
      </c>
      <c r="AV266" s="56" t="str">
        <f t="shared" si="43"/>
        <v>Bogotá Mejor para Todos</v>
      </c>
    </row>
    <row r="267" spans="1:48" s="251" customFormat="1" ht="45" customHeight="1">
      <c r="A267" s="233">
        <v>230</v>
      </c>
      <c r="B267" s="218">
        <v>2020</v>
      </c>
      <c r="C267" s="130" t="s">
        <v>353</v>
      </c>
      <c r="D267" s="130" t="s">
        <v>1214</v>
      </c>
      <c r="E267" s="132" t="s">
        <v>138</v>
      </c>
      <c r="F267" s="131" t="s">
        <v>34</v>
      </c>
      <c r="G267" s="206" t="s">
        <v>161</v>
      </c>
      <c r="H267" s="225" t="s">
        <v>924</v>
      </c>
      <c r="I267" s="226" t="s">
        <v>135</v>
      </c>
      <c r="J267" s="227" t="s">
        <v>362</v>
      </c>
      <c r="K267" s="337">
        <v>19</v>
      </c>
      <c r="L267" s="338" t="str">
        <f>IF(ISERROR(VLOOKUP(K267,[1]Eje_Pilar_Prop!$C$2:$E$104,2,FALSE))," ",VLOOKUP(K267,[1]Eje_Pilar_Prop!$C$2:$E$104,2,FALSE))</f>
        <v>Seguridad y convivencia para todos</v>
      </c>
      <c r="M267" s="338" t="str">
        <f>IF(ISERROR(VLOOKUP(K267,[1]Eje_Pilar_Prop!$C$2:$E$104,3,FALSE))," ",VLOOKUP(K267,[1]Eje_Pilar_Prop!$C$2:$E$104,3,FALSE))</f>
        <v>Pilar 3 Construcción de Comunidad y Cultura Ciudadana</v>
      </c>
      <c r="N267" s="336">
        <v>1514</v>
      </c>
      <c r="O267" s="137">
        <v>22474856</v>
      </c>
      <c r="P267" s="225" t="s">
        <v>593</v>
      </c>
      <c r="Q267" s="228">
        <v>12725000</v>
      </c>
      <c r="R267" s="235"/>
      <c r="S267" s="230"/>
      <c r="T267" s="231"/>
      <c r="U267" s="228"/>
      <c r="V267" s="209">
        <f t="shared" si="48"/>
        <v>12725000</v>
      </c>
      <c r="W267" s="210">
        <v>2714667</v>
      </c>
      <c r="X267" s="140">
        <v>44100</v>
      </c>
      <c r="Y267" s="134">
        <v>44133</v>
      </c>
      <c r="Z267" s="134">
        <v>44283</v>
      </c>
      <c r="AA267" s="130">
        <v>150</v>
      </c>
      <c r="AB267" s="130"/>
      <c r="AC267" s="130"/>
      <c r="AD267" s="212"/>
      <c r="AE267" s="232"/>
      <c r="AF267" s="219"/>
      <c r="AG267" s="228"/>
      <c r="AH267" s="233"/>
      <c r="AI267" s="233" t="s">
        <v>1327</v>
      </c>
      <c r="AJ267" s="233"/>
      <c r="AK267" s="233"/>
      <c r="AL267" s="234">
        <f t="shared" si="49"/>
        <v>0.21333335952848723</v>
      </c>
      <c r="AM267" s="249"/>
      <c r="AN267" s="250" t="e">
        <f>IF(SUMPRODUCT((A$14:A267=A267)*(B$14:B267=B267)*(D$14:D264=D264))&gt;1,0,1)</f>
        <v>#N/A</v>
      </c>
      <c r="AO267" s="56" t="str">
        <f t="shared" si="44"/>
        <v>Contratos de prestación de servicios</v>
      </c>
      <c r="AP267" s="56" t="str">
        <f t="shared" si="45"/>
        <v>Contratación directa</v>
      </c>
      <c r="AQ267" s="56" t="str">
        <f>IF(ISBLANK(G267),1,IFERROR(VLOOKUP(G267,Tipo!$C$12:$C$27,1,FALSE),"NO"))</f>
        <v>Prestación de servicios profesionales y de apoyo a la gestión, o para la ejecución de trabajos artísticos que sólo puedan encomendarse a determinadas personas naturales;</v>
      </c>
      <c r="AR267" s="56" t="str">
        <f t="shared" si="46"/>
        <v>Inversión</v>
      </c>
      <c r="AS267" s="56" t="str">
        <f>IF(ISBLANK(K267),1,IFERROR(VLOOKUP(K267,Eje_Pilar_Prop!C300:C401,1,FALSE),"NO"))</f>
        <v>NO</v>
      </c>
      <c r="AT267" s="56" t="str">
        <f t="shared" si="50"/>
        <v>SECOP II</v>
      </c>
      <c r="AU267" s="56">
        <f t="shared" si="47"/>
        <v>1</v>
      </c>
      <c r="AV267" s="56" t="str">
        <f t="shared" si="43"/>
        <v>Bogotá Mejor para Todos</v>
      </c>
    </row>
    <row r="268" spans="1:48" s="251" customFormat="1" ht="45" customHeight="1">
      <c r="A268" s="233">
        <v>231</v>
      </c>
      <c r="B268" s="233">
        <v>2020</v>
      </c>
      <c r="C268" s="130" t="s">
        <v>353</v>
      </c>
      <c r="D268" s="136" t="s">
        <v>1215</v>
      </c>
      <c r="E268" s="132" t="s">
        <v>33</v>
      </c>
      <c r="F268" s="130" t="s">
        <v>139</v>
      </c>
      <c r="G268" s="206" t="s">
        <v>148</v>
      </c>
      <c r="H268" s="225" t="s">
        <v>976</v>
      </c>
      <c r="I268" s="226" t="s">
        <v>134</v>
      </c>
      <c r="J268" s="227" t="s">
        <v>165</v>
      </c>
      <c r="K268" s="337" t="s">
        <v>165</v>
      </c>
      <c r="L268" s="338"/>
      <c r="M268" s="338"/>
      <c r="N268" s="336"/>
      <c r="O268" s="130" t="s">
        <v>1245</v>
      </c>
      <c r="P268" s="225" t="s">
        <v>969</v>
      </c>
      <c r="Q268" s="228"/>
      <c r="R268" s="235"/>
      <c r="S268" s="230"/>
      <c r="T268" s="231"/>
      <c r="U268" s="228"/>
      <c r="V268" s="209"/>
      <c r="W268" s="210"/>
      <c r="X268" s="140">
        <v>44106</v>
      </c>
      <c r="Y268" s="134">
        <v>44106</v>
      </c>
      <c r="Z268" s="134">
        <v>44479</v>
      </c>
      <c r="AA268" s="130">
        <v>365</v>
      </c>
      <c r="AB268" s="130"/>
      <c r="AC268" s="130"/>
      <c r="AD268" s="212"/>
      <c r="AE268" s="232"/>
      <c r="AF268" s="219"/>
      <c r="AG268" s="228"/>
      <c r="AH268" s="233"/>
      <c r="AI268" s="233" t="s">
        <v>1327</v>
      </c>
      <c r="AJ268" s="233"/>
      <c r="AK268" s="233"/>
      <c r="AL268" s="234"/>
      <c r="AM268" s="249"/>
      <c r="AN268" s="250" t="e">
        <f>IF(SUMPRODUCT((A$14:A268=A268)*(B$14:B268=B268)*(D$14:D265=D265))&gt;1,0,1)</f>
        <v>#N/A</v>
      </c>
      <c r="AO268" s="56" t="str">
        <f t="shared" si="44"/>
        <v>Seguros</v>
      </c>
      <c r="AP268" s="56" t="str">
        <f t="shared" si="45"/>
        <v>Selección abreviada</v>
      </c>
      <c r="AQ268" s="56" t="str">
        <f>IF(ISBLANK(G268),1,IFERROR(VLOOKUP(G268,Tipo!$C$12:$C$27,1,FALSE),"NO"))</f>
        <v xml:space="preserve">Selección abreviada por menor cuantía </v>
      </c>
      <c r="AR268" s="56" t="str">
        <f t="shared" si="46"/>
        <v>Funcionamiento</v>
      </c>
      <c r="AS268" s="56" t="str">
        <f>IF(ISBLANK(K268),1,IFERROR(VLOOKUP(K268,Eje_Pilar_Prop!C301:C402,1,FALSE),"NO"))</f>
        <v>NO</v>
      </c>
      <c r="AT268" s="56" t="str">
        <f t="shared" si="50"/>
        <v>SECOP II</v>
      </c>
      <c r="AU268" s="56">
        <f t="shared" si="47"/>
        <v>1</v>
      </c>
      <c r="AV268" s="56" t="str">
        <f t="shared" si="43"/>
        <v>NO</v>
      </c>
    </row>
    <row r="269" spans="1:48" s="251" customFormat="1" ht="45" customHeight="1">
      <c r="A269" s="233">
        <v>231</v>
      </c>
      <c r="B269" s="233">
        <v>2020</v>
      </c>
      <c r="C269" s="130" t="s">
        <v>353</v>
      </c>
      <c r="D269" s="136" t="s">
        <v>1215</v>
      </c>
      <c r="E269" s="132" t="s">
        <v>33</v>
      </c>
      <c r="F269" s="130" t="s">
        <v>139</v>
      </c>
      <c r="G269" s="206" t="s">
        <v>148</v>
      </c>
      <c r="H269" s="225" t="s">
        <v>976</v>
      </c>
      <c r="I269" s="226" t="s">
        <v>134</v>
      </c>
      <c r="J269" s="227" t="s">
        <v>165</v>
      </c>
      <c r="K269" s="337" t="s">
        <v>165</v>
      </c>
      <c r="L269" s="338"/>
      <c r="M269" s="338"/>
      <c r="N269" s="336"/>
      <c r="O269" s="130"/>
      <c r="P269" s="225" t="s">
        <v>969</v>
      </c>
      <c r="Q269" s="228"/>
      <c r="R269" s="235"/>
      <c r="S269" s="230"/>
      <c r="T269" s="231"/>
      <c r="U269" s="228"/>
      <c r="V269" s="209"/>
      <c r="W269" s="210"/>
      <c r="X269" s="140">
        <v>44106</v>
      </c>
      <c r="Y269" s="134">
        <v>44106</v>
      </c>
      <c r="Z269" s="134">
        <v>44479</v>
      </c>
      <c r="AA269" s="130">
        <v>365</v>
      </c>
      <c r="AB269" s="130"/>
      <c r="AC269" s="130"/>
      <c r="AD269" s="212"/>
      <c r="AE269" s="232"/>
      <c r="AF269" s="219"/>
      <c r="AG269" s="228"/>
      <c r="AH269" s="233"/>
      <c r="AI269" s="233" t="s">
        <v>1327</v>
      </c>
      <c r="AJ269" s="233"/>
      <c r="AK269" s="233"/>
      <c r="AL269" s="234"/>
      <c r="AM269" s="249"/>
      <c r="AN269" s="250" t="e">
        <f>IF(SUMPRODUCT((A$14:A269=A269)*(B$14:B269=B269)*(D$14:D266=D266))&gt;1,0,1)</f>
        <v>#N/A</v>
      </c>
      <c r="AO269" s="56" t="str">
        <f t="shared" si="44"/>
        <v>Seguros</v>
      </c>
      <c r="AP269" s="56" t="str">
        <f t="shared" si="45"/>
        <v>Selección abreviada</v>
      </c>
      <c r="AQ269" s="56" t="str">
        <f>IF(ISBLANK(G269),1,IFERROR(VLOOKUP(G269,Tipo!$C$12:$C$27,1,FALSE),"NO"))</f>
        <v xml:space="preserve">Selección abreviada por menor cuantía </v>
      </c>
      <c r="AR269" s="56" t="str">
        <f t="shared" si="46"/>
        <v>Funcionamiento</v>
      </c>
      <c r="AS269" s="56" t="str">
        <f>IF(ISBLANK(K269),1,IFERROR(VLOOKUP(K269,Eje_Pilar_Prop!C302:C403,1,FALSE),"NO"))</f>
        <v>NO</v>
      </c>
      <c r="AT269" s="56" t="str">
        <f t="shared" si="50"/>
        <v>SECOP II</v>
      </c>
      <c r="AU269" s="56">
        <f t="shared" si="47"/>
        <v>1</v>
      </c>
      <c r="AV269" s="56" t="str">
        <f t="shared" si="43"/>
        <v>NO</v>
      </c>
    </row>
    <row r="270" spans="1:48" s="251" customFormat="1" ht="45" customHeight="1">
      <c r="A270" s="233">
        <v>232</v>
      </c>
      <c r="B270" s="218">
        <v>2020</v>
      </c>
      <c r="C270" s="130" t="s">
        <v>353</v>
      </c>
      <c r="D270" s="130" t="s">
        <v>1216</v>
      </c>
      <c r="E270" s="132" t="s">
        <v>138</v>
      </c>
      <c r="F270" s="131" t="s">
        <v>34</v>
      </c>
      <c r="G270" s="206" t="s">
        <v>161</v>
      </c>
      <c r="H270" s="225" t="s">
        <v>925</v>
      </c>
      <c r="I270" s="226" t="s">
        <v>135</v>
      </c>
      <c r="J270" s="227" t="s">
        <v>362</v>
      </c>
      <c r="K270" s="337">
        <v>19</v>
      </c>
      <c r="L270" s="338" t="str">
        <f>IF(ISERROR(VLOOKUP(K270,[1]Eje_Pilar_Prop!$C$2:$E$104,2,FALSE))," ",VLOOKUP(K270,[1]Eje_Pilar_Prop!$C$2:$E$104,2,FALSE))</f>
        <v>Seguridad y convivencia para todos</v>
      </c>
      <c r="M270" s="338" t="str">
        <f>IF(ISERROR(VLOOKUP(K270,[1]Eje_Pilar_Prop!$C$2:$E$104,3,FALSE))," ",VLOOKUP(K270,[1]Eje_Pilar_Prop!$C$2:$E$104,3,FALSE))</f>
        <v>Pilar 3 Construcción de Comunidad y Cultura Ciudadana</v>
      </c>
      <c r="N270" s="336">
        <v>1514</v>
      </c>
      <c r="O270" s="137">
        <v>1022978566</v>
      </c>
      <c r="P270" s="225" t="s">
        <v>950</v>
      </c>
      <c r="Q270" s="228">
        <v>12725000</v>
      </c>
      <c r="R270" s="235"/>
      <c r="S270" s="230"/>
      <c r="T270" s="231"/>
      <c r="U270" s="228"/>
      <c r="V270" s="209">
        <f>+Q270+S270+U270</f>
        <v>12725000</v>
      </c>
      <c r="W270" s="210">
        <v>2714667</v>
      </c>
      <c r="X270" s="140">
        <v>44112</v>
      </c>
      <c r="Y270" s="134">
        <v>44133</v>
      </c>
      <c r="Z270" s="134">
        <v>44283</v>
      </c>
      <c r="AA270" s="130">
        <v>150</v>
      </c>
      <c r="AB270" s="130"/>
      <c r="AC270" s="130"/>
      <c r="AD270" s="212"/>
      <c r="AE270" s="232"/>
      <c r="AF270" s="219"/>
      <c r="AG270" s="228"/>
      <c r="AH270" s="233"/>
      <c r="AI270" s="233" t="s">
        <v>1327</v>
      </c>
      <c r="AJ270" s="233"/>
      <c r="AK270" s="233"/>
      <c r="AL270" s="234">
        <f>IF(ISERROR(W270/V270),"-",(W270/V270))</f>
        <v>0.21333335952848723</v>
      </c>
      <c r="AM270" s="249"/>
      <c r="AN270" s="250" t="e">
        <f>IF(SUMPRODUCT((A$14:A270=A270)*(B$14:B270=B270)*(D$14:D267=D267))&gt;1,0,1)</f>
        <v>#N/A</v>
      </c>
      <c r="AO270" s="56" t="str">
        <f t="shared" si="44"/>
        <v>Contratos de prestación de servicios</v>
      </c>
      <c r="AP270" s="56" t="str">
        <f t="shared" si="45"/>
        <v>Contratación directa</v>
      </c>
      <c r="AQ270" s="56" t="str">
        <f>IF(ISBLANK(G270),1,IFERROR(VLOOKUP(G270,Tipo!$C$12:$C$27,1,FALSE),"NO"))</f>
        <v>Prestación de servicios profesionales y de apoyo a la gestión, o para la ejecución de trabajos artísticos que sólo puedan encomendarse a determinadas personas naturales;</v>
      </c>
      <c r="AR270" s="56" t="str">
        <f t="shared" si="46"/>
        <v>Inversión</v>
      </c>
      <c r="AS270" s="56" t="str">
        <f>IF(ISBLANK(K270),1,IFERROR(VLOOKUP(K270,Eje_Pilar_Prop!C304:C405,1,FALSE),"NO"))</f>
        <v>NO</v>
      </c>
      <c r="AT270" s="56" t="str">
        <f t="shared" si="50"/>
        <v>SECOP II</v>
      </c>
      <c r="AU270" s="56">
        <f t="shared" si="47"/>
        <v>1</v>
      </c>
      <c r="AV270" s="56" t="str">
        <f t="shared" si="43"/>
        <v>Bogotá Mejor para Todos</v>
      </c>
    </row>
    <row r="271" spans="1:48" s="251" customFormat="1" ht="45" customHeight="1">
      <c r="A271" s="233">
        <v>233</v>
      </c>
      <c r="B271" s="218">
        <v>2020</v>
      </c>
      <c r="C271" s="130" t="s">
        <v>353</v>
      </c>
      <c r="D271" s="130" t="s">
        <v>1217</v>
      </c>
      <c r="E271" s="132" t="s">
        <v>138</v>
      </c>
      <c r="F271" s="131" t="s">
        <v>34</v>
      </c>
      <c r="G271" s="206" t="s">
        <v>161</v>
      </c>
      <c r="H271" s="225" t="s">
        <v>925</v>
      </c>
      <c r="I271" s="226" t="s">
        <v>135</v>
      </c>
      <c r="J271" s="227" t="s">
        <v>362</v>
      </c>
      <c r="K271" s="337">
        <v>19</v>
      </c>
      <c r="L271" s="338" t="str">
        <f>IF(ISERROR(VLOOKUP(K271,[1]Eje_Pilar_Prop!$C$2:$E$104,2,FALSE))," ",VLOOKUP(K271,[1]Eje_Pilar_Prop!$C$2:$E$104,2,FALSE))</f>
        <v>Seguridad y convivencia para todos</v>
      </c>
      <c r="M271" s="338" t="str">
        <f>IF(ISERROR(VLOOKUP(K271,[1]Eje_Pilar_Prop!$C$2:$E$104,3,FALSE))," ",VLOOKUP(K271,[1]Eje_Pilar_Prop!$C$2:$E$104,3,FALSE))</f>
        <v>Pilar 3 Construcción de Comunidad y Cultura Ciudadana</v>
      </c>
      <c r="N271" s="336">
        <v>1514</v>
      </c>
      <c r="O271" s="137">
        <v>1031124771</v>
      </c>
      <c r="P271" s="225" t="s">
        <v>951</v>
      </c>
      <c r="Q271" s="228">
        <v>12725000</v>
      </c>
      <c r="R271" s="235"/>
      <c r="S271" s="230"/>
      <c r="T271" s="231"/>
      <c r="U271" s="228"/>
      <c r="V271" s="209">
        <f>+Q271+S271+U271</f>
        <v>12725000</v>
      </c>
      <c r="W271" s="210">
        <v>2714667</v>
      </c>
      <c r="X271" s="140">
        <v>44112</v>
      </c>
      <c r="Y271" s="134">
        <v>44133</v>
      </c>
      <c r="Z271" s="134">
        <v>44283</v>
      </c>
      <c r="AA271" s="130">
        <v>150</v>
      </c>
      <c r="AB271" s="130"/>
      <c r="AC271" s="130"/>
      <c r="AD271" s="212"/>
      <c r="AE271" s="232"/>
      <c r="AF271" s="219"/>
      <c r="AG271" s="228"/>
      <c r="AH271" s="233"/>
      <c r="AI271" s="233" t="s">
        <v>1327</v>
      </c>
      <c r="AJ271" s="233"/>
      <c r="AK271" s="233"/>
      <c r="AL271" s="234">
        <f>IF(ISERROR(W271/V271),"-",(W271/V271))</f>
        <v>0.21333335952848723</v>
      </c>
      <c r="AM271" s="249"/>
      <c r="AN271" s="250" t="e">
        <f>IF(SUMPRODUCT((A$14:A271=A271)*(B$14:B271=B271)*(D$14:D268=D268))&gt;1,0,1)</f>
        <v>#N/A</v>
      </c>
      <c r="AO271" s="56" t="str">
        <f t="shared" si="44"/>
        <v>Contratos de prestación de servicios</v>
      </c>
      <c r="AP271" s="56" t="str">
        <f t="shared" si="45"/>
        <v>Contratación directa</v>
      </c>
      <c r="AQ271" s="56" t="str">
        <f>IF(ISBLANK(G271),1,IFERROR(VLOOKUP(G271,Tipo!$C$12:$C$27,1,FALSE),"NO"))</f>
        <v>Prestación de servicios profesionales y de apoyo a la gestión, o para la ejecución de trabajos artísticos que sólo puedan encomendarse a determinadas personas naturales;</v>
      </c>
      <c r="AR271" s="56" t="str">
        <f t="shared" si="46"/>
        <v>Inversión</v>
      </c>
      <c r="AS271" s="56" t="str">
        <f>IF(ISBLANK(K271),1,IFERROR(VLOOKUP(K271,Eje_Pilar_Prop!C305:C406,1,FALSE),"NO"))</f>
        <v>NO</v>
      </c>
      <c r="AT271" s="56" t="str">
        <f t="shared" si="50"/>
        <v>SECOP II</v>
      </c>
      <c r="AU271" s="56">
        <f t="shared" si="47"/>
        <v>1</v>
      </c>
      <c r="AV271" s="56" t="str">
        <f t="shared" si="43"/>
        <v>Bogotá Mejor para Todos</v>
      </c>
    </row>
    <row r="272" spans="1:48" s="251" customFormat="1" ht="45" customHeight="1">
      <c r="A272" s="233">
        <v>234</v>
      </c>
      <c r="B272" s="218">
        <v>2020</v>
      </c>
      <c r="C272" s="130" t="s">
        <v>353</v>
      </c>
      <c r="D272" s="151" t="s">
        <v>1218</v>
      </c>
      <c r="E272" s="132" t="s">
        <v>138</v>
      </c>
      <c r="F272" s="131" t="s">
        <v>34</v>
      </c>
      <c r="G272" s="206" t="s">
        <v>161</v>
      </c>
      <c r="H272" s="225" t="s">
        <v>926</v>
      </c>
      <c r="I272" s="226" t="s">
        <v>135</v>
      </c>
      <c r="J272" s="227" t="s">
        <v>362</v>
      </c>
      <c r="K272" s="337">
        <v>45</v>
      </c>
      <c r="L272" s="338" t="str">
        <f>IF(ISERROR(VLOOKUP(K272,[1]Eje_Pilar_Prop!$C$2:$E$104,2,FALSE))," ",VLOOKUP(K272,[1]Eje_Pilar_Prop!$C$2:$E$104,2,FALSE))</f>
        <v>Gobernanza e influencia local, regional e internacional</v>
      </c>
      <c r="M272" s="338" t="str">
        <f>IF(ISERROR(VLOOKUP(K272,[1]Eje_Pilar_Prop!$C$2:$E$104,3,FALSE))," ",VLOOKUP(K272,[1]Eje_Pilar_Prop!$C$2:$E$104,3,FALSE))</f>
        <v>Eje Transversal 4 Gobierno Legitimo, Fortalecimiento Local y Eficiencia</v>
      </c>
      <c r="N272" s="336">
        <v>1517</v>
      </c>
      <c r="O272" s="153">
        <v>52158808</v>
      </c>
      <c r="P272" s="225" t="s">
        <v>952</v>
      </c>
      <c r="Q272" s="228">
        <v>18000000</v>
      </c>
      <c r="R272" s="235"/>
      <c r="S272" s="230"/>
      <c r="T272" s="231"/>
      <c r="U272" s="228"/>
      <c r="V272" s="209">
        <f>+Q272+S272+U272</f>
        <v>18000000</v>
      </c>
      <c r="W272" s="210">
        <v>4666667</v>
      </c>
      <c r="X272" s="146">
        <v>44112</v>
      </c>
      <c r="Y272" s="138">
        <v>44130</v>
      </c>
      <c r="Z272" s="178">
        <v>44266</v>
      </c>
      <c r="AA272" s="130">
        <v>135</v>
      </c>
      <c r="AB272" s="151"/>
      <c r="AC272" s="151"/>
      <c r="AD272" s="212"/>
      <c r="AE272" s="232"/>
      <c r="AF272" s="219"/>
      <c r="AG272" s="228"/>
      <c r="AH272" s="233"/>
      <c r="AI272" s="233" t="s">
        <v>1327</v>
      </c>
      <c r="AJ272" s="233"/>
      <c r="AK272" s="233"/>
      <c r="AL272" s="234">
        <f>IF(ISERROR(W272/V272),"-",(W272/V272))</f>
        <v>0.2592592777777778</v>
      </c>
      <c r="AM272" s="249"/>
      <c r="AN272" s="250" t="e">
        <f>IF(SUMPRODUCT((A$14:A272=A272)*(B$14:B272=B272)*(D$14:D269=D269))&gt;1,0,1)</f>
        <v>#N/A</v>
      </c>
      <c r="AO272" s="56" t="str">
        <f t="shared" si="44"/>
        <v>Contratos de prestación de servicios</v>
      </c>
      <c r="AP272" s="56" t="str">
        <f t="shared" si="45"/>
        <v>Contratación directa</v>
      </c>
      <c r="AQ272" s="56" t="str">
        <f>IF(ISBLANK(G272),1,IFERROR(VLOOKUP(G272,Tipo!$C$12:$C$27,1,FALSE),"NO"))</f>
        <v>Prestación de servicios profesionales y de apoyo a la gestión, o para la ejecución de trabajos artísticos que sólo puedan encomendarse a determinadas personas naturales;</v>
      </c>
      <c r="AR272" s="56" t="str">
        <f t="shared" si="46"/>
        <v>Inversión</v>
      </c>
      <c r="AS272" s="56" t="str">
        <f>IF(ISBLANK(K272),1,IFERROR(VLOOKUP(K272,Eje_Pilar_Prop!C307:C408,1,FALSE),"NO"))</f>
        <v>NO</v>
      </c>
      <c r="AT272" s="56" t="str">
        <f t="shared" si="50"/>
        <v>SECOP II</v>
      </c>
      <c r="AU272" s="56">
        <f t="shared" si="47"/>
        <v>1</v>
      </c>
      <c r="AV272" s="56" t="str">
        <f t="shared" si="43"/>
        <v>Bogotá Mejor para Todos</v>
      </c>
    </row>
    <row r="273" spans="1:48" s="251" customFormat="1" ht="45" customHeight="1">
      <c r="A273" s="233">
        <v>235</v>
      </c>
      <c r="B273" s="218">
        <v>2020</v>
      </c>
      <c r="C273" s="130" t="s">
        <v>353</v>
      </c>
      <c r="D273" s="130" t="s">
        <v>981</v>
      </c>
      <c r="E273" s="132" t="s">
        <v>138</v>
      </c>
      <c r="F273" s="131" t="s">
        <v>34</v>
      </c>
      <c r="G273" s="206" t="s">
        <v>161</v>
      </c>
      <c r="H273" s="225" t="s">
        <v>927</v>
      </c>
      <c r="I273" s="226" t="s">
        <v>135</v>
      </c>
      <c r="J273" s="227" t="s">
        <v>362</v>
      </c>
      <c r="K273" s="337">
        <v>45</v>
      </c>
      <c r="L273" s="338" t="str">
        <f>IF(ISERROR(VLOOKUP(K273,[1]Eje_Pilar_Prop!$C$2:$E$104,2,FALSE))," ",VLOOKUP(K273,[1]Eje_Pilar_Prop!$C$2:$E$104,2,FALSE))</f>
        <v>Gobernanza e influencia local, regional e internacional</v>
      </c>
      <c r="M273" s="338" t="str">
        <f>IF(ISERROR(VLOOKUP(K273,[1]Eje_Pilar_Prop!$C$2:$E$104,3,FALSE))," ",VLOOKUP(K273,[1]Eje_Pilar_Prop!$C$2:$E$104,3,FALSE))</f>
        <v>Eje Transversal 4 Gobierno Legitimo, Fortalecimiento Local y Eficiencia</v>
      </c>
      <c r="N273" s="336">
        <v>1517</v>
      </c>
      <c r="O273" s="137">
        <v>79486544</v>
      </c>
      <c r="P273" s="225" t="s">
        <v>953</v>
      </c>
      <c r="Q273" s="228">
        <v>12000000</v>
      </c>
      <c r="R273" s="235"/>
      <c r="S273" s="230"/>
      <c r="T273" s="231"/>
      <c r="U273" s="228"/>
      <c r="V273" s="209">
        <f>+Q273+S273+U273</f>
        <v>12000000</v>
      </c>
      <c r="W273" s="210">
        <v>4000000</v>
      </c>
      <c r="X273" s="140">
        <v>44141</v>
      </c>
      <c r="Y273" s="134">
        <v>44146</v>
      </c>
      <c r="Z273" s="134">
        <v>44206</v>
      </c>
      <c r="AA273" s="149">
        <v>60</v>
      </c>
      <c r="AB273" s="130"/>
      <c r="AC273" s="130"/>
      <c r="AD273" s="212"/>
      <c r="AE273" s="232"/>
      <c r="AF273" s="219"/>
      <c r="AG273" s="228"/>
      <c r="AH273" s="233"/>
      <c r="AI273" s="233"/>
      <c r="AJ273" s="233" t="s">
        <v>1327</v>
      </c>
      <c r="AK273" s="233"/>
      <c r="AL273" s="234">
        <f>IF(ISERROR(W273/V273),"-",(W273/V273))</f>
        <v>0.33333333333333331</v>
      </c>
      <c r="AM273" s="249"/>
      <c r="AN273" s="250" t="e">
        <f>IF(SUMPRODUCT((A$14:A273=A273)*(B$14:B273=B273)*(D$14:D270=D270))&gt;1,0,1)</f>
        <v>#N/A</v>
      </c>
      <c r="AO273" s="56" t="str">
        <f t="shared" si="44"/>
        <v>Contratos de prestación de servicios</v>
      </c>
      <c r="AP273" s="56" t="str">
        <f t="shared" si="45"/>
        <v>Contratación directa</v>
      </c>
      <c r="AQ273" s="56" t="str">
        <f>IF(ISBLANK(G273),1,IFERROR(VLOOKUP(G273,Tipo!$C$12:$C$27,1,FALSE),"NO"))</f>
        <v>Prestación de servicios profesionales y de apoyo a la gestión, o para la ejecución de trabajos artísticos que sólo puedan encomendarse a determinadas personas naturales;</v>
      </c>
      <c r="AR273" s="56" t="str">
        <f t="shared" si="46"/>
        <v>Inversión</v>
      </c>
      <c r="AS273" s="56" t="str">
        <f>IF(ISBLANK(K273),1,IFERROR(VLOOKUP(K273,Eje_Pilar_Prop!C309:C410,1,FALSE),"NO"))</f>
        <v>NO</v>
      </c>
      <c r="AT273" s="56" t="str">
        <f t="shared" si="50"/>
        <v>SECOP II</v>
      </c>
      <c r="AU273" s="56">
        <f t="shared" si="47"/>
        <v>1</v>
      </c>
      <c r="AV273" s="56" t="str">
        <f t="shared" si="43"/>
        <v>Bogotá Mejor para Todos</v>
      </c>
    </row>
    <row r="274" spans="1:48" s="251" customFormat="1" ht="45" customHeight="1">
      <c r="A274" s="233">
        <v>236</v>
      </c>
      <c r="B274" s="233">
        <v>2020</v>
      </c>
      <c r="C274" s="130" t="s">
        <v>353</v>
      </c>
      <c r="D274" s="136" t="s">
        <v>982</v>
      </c>
      <c r="E274" s="132" t="s">
        <v>138</v>
      </c>
      <c r="F274" s="130" t="s">
        <v>139</v>
      </c>
      <c r="G274" s="206" t="s">
        <v>148</v>
      </c>
      <c r="H274" s="225" t="s">
        <v>977</v>
      </c>
      <c r="I274" s="226" t="s">
        <v>134</v>
      </c>
      <c r="J274" s="227" t="s">
        <v>165</v>
      </c>
      <c r="K274" s="337" t="s">
        <v>165</v>
      </c>
      <c r="L274" s="338"/>
      <c r="M274" s="338"/>
      <c r="N274" s="336"/>
      <c r="O274" s="130" t="s">
        <v>1246</v>
      </c>
      <c r="P274" s="225" t="s">
        <v>970</v>
      </c>
      <c r="Q274" s="228"/>
      <c r="R274" s="235"/>
      <c r="S274" s="230"/>
      <c r="T274" s="231"/>
      <c r="U274" s="228"/>
      <c r="V274" s="209"/>
      <c r="W274" s="210"/>
      <c r="X274" s="140">
        <v>44145</v>
      </c>
      <c r="Y274" s="134">
        <v>44148</v>
      </c>
      <c r="Z274" s="134">
        <v>44289</v>
      </c>
      <c r="AA274" s="130">
        <v>142</v>
      </c>
      <c r="AB274" s="130"/>
      <c r="AC274" s="130"/>
      <c r="AD274" s="212"/>
      <c r="AE274" s="232"/>
      <c r="AF274" s="219"/>
      <c r="AG274" s="228"/>
      <c r="AH274" s="233"/>
      <c r="AI274" s="233" t="s">
        <v>1327</v>
      </c>
      <c r="AJ274" s="233"/>
      <c r="AK274" s="233"/>
      <c r="AL274" s="234"/>
      <c r="AM274" s="249"/>
      <c r="AN274" s="250" t="e">
        <f>IF(SUMPRODUCT((A$14:A274=A274)*(B$14:B274=B274)*(D$14:D271=D271))&gt;1,0,1)</f>
        <v>#N/A</v>
      </c>
      <c r="AO274" s="56" t="str">
        <f t="shared" si="44"/>
        <v>Contratos de prestación de servicios</v>
      </c>
      <c r="AP274" s="56" t="str">
        <f t="shared" si="45"/>
        <v>Selección abreviada</v>
      </c>
      <c r="AQ274" s="56" t="str">
        <f>IF(ISBLANK(G274),1,IFERROR(VLOOKUP(G274,Tipo!$C$12:$C$27,1,FALSE),"NO"))</f>
        <v xml:space="preserve">Selección abreviada por menor cuantía </v>
      </c>
      <c r="AR274" s="56" t="str">
        <f t="shared" si="46"/>
        <v>Funcionamiento</v>
      </c>
      <c r="AS274" s="56" t="str">
        <f>IF(ISBLANK(K274),1,IFERROR(VLOOKUP(K274,Eje_Pilar_Prop!C311:C412,1,FALSE),"NO"))</f>
        <v>NO</v>
      </c>
      <c r="AT274" s="56" t="str">
        <f t="shared" si="50"/>
        <v>SECOP II</v>
      </c>
      <c r="AU274" s="56">
        <f t="shared" si="47"/>
        <v>1</v>
      </c>
      <c r="AV274" s="56" t="str">
        <f t="shared" si="43"/>
        <v>NO</v>
      </c>
    </row>
    <row r="275" spans="1:48" s="251" customFormat="1" ht="45" customHeight="1">
      <c r="A275" s="233">
        <v>237</v>
      </c>
      <c r="B275" s="233">
        <v>2020</v>
      </c>
      <c r="C275" s="130" t="s">
        <v>353</v>
      </c>
      <c r="D275" s="131" t="s">
        <v>983</v>
      </c>
      <c r="E275" s="132" t="s">
        <v>138</v>
      </c>
      <c r="F275" s="130" t="s">
        <v>139</v>
      </c>
      <c r="G275" s="206" t="s">
        <v>148</v>
      </c>
      <c r="H275" s="225" t="s">
        <v>978</v>
      </c>
      <c r="I275" s="226" t="s">
        <v>134</v>
      </c>
      <c r="J275" s="227" t="s">
        <v>165</v>
      </c>
      <c r="K275" s="337" t="s">
        <v>165</v>
      </c>
      <c r="L275" s="338"/>
      <c r="M275" s="338"/>
      <c r="N275" s="336"/>
      <c r="O275" s="130" t="s">
        <v>1247</v>
      </c>
      <c r="P275" s="225" t="s">
        <v>971</v>
      </c>
      <c r="Q275" s="228"/>
      <c r="R275" s="235"/>
      <c r="S275" s="230"/>
      <c r="T275" s="231"/>
      <c r="U275" s="228"/>
      <c r="V275" s="209"/>
      <c r="W275" s="210"/>
      <c r="X275" s="140">
        <v>44165</v>
      </c>
      <c r="Y275" s="134">
        <v>44168</v>
      </c>
      <c r="Z275" s="134">
        <v>44349</v>
      </c>
      <c r="AA275" s="130">
        <v>180</v>
      </c>
      <c r="AB275" s="130"/>
      <c r="AC275" s="130"/>
      <c r="AD275" s="212"/>
      <c r="AE275" s="232"/>
      <c r="AF275" s="219"/>
      <c r="AG275" s="228"/>
      <c r="AH275" s="233"/>
      <c r="AI275" s="233" t="s">
        <v>1327</v>
      </c>
      <c r="AJ275" s="233"/>
      <c r="AK275" s="233"/>
      <c r="AL275" s="234"/>
      <c r="AM275" s="249"/>
      <c r="AN275" s="250" t="e">
        <f>IF(SUMPRODUCT((A$14:A275=A275)*(B$14:B275=B275)*(D$14:D272=D272))&gt;1,0,1)</f>
        <v>#N/A</v>
      </c>
      <c r="AO275" s="56" t="str">
        <f t="shared" si="44"/>
        <v>Contratos de prestación de servicios</v>
      </c>
      <c r="AP275" s="56" t="str">
        <f t="shared" si="45"/>
        <v>Selección abreviada</v>
      </c>
      <c r="AQ275" s="56" t="str">
        <f>IF(ISBLANK(G275),1,IFERROR(VLOOKUP(G275,Tipo!$C$12:$C$27,1,FALSE),"NO"))</f>
        <v xml:space="preserve">Selección abreviada por menor cuantía </v>
      </c>
      <c r="AR275" s="56" t="str">
        <f t="shared" si="46"/>
        <v>Funcionamiento</v>
      </c>
      <c r="AS275" s="56" t="str">
        <f>IF(ISBLANK(K275),1,IFERROR(VLOOKUP(K275,Eje_Pilar_Prop!C313:C414,1,FALSE),"NO"))</f>
        <v>NO</v>
      </c>
      <c r="AT275" s="56" t="str">
        <f t="shared" si="50"/>
        <v>SECOP II</v>
      </c>
      <c r="AU275" s="56">
        <f t="shared" si="47"/>
        <v>1</v>
      </c>
      <c r="AV275" s="56" t="str">
        <f t="shared" si="43"/>
        <v>NO</v>
      </c>
    </row>
    <row r="276" spans="1:48" s="251" customFormat="1" ht="45" customHeight="1">
      <c r="A276" s="233">
        <v>237</v>
      </c>
      <c r="B276" s="233">
        <v>2020</v>
      </c>
      <c r="C276" s="130" t="s">
        <v>353</v>
      </c>
      <c r="D276" s="131" t="s">
        <v>983</v>
      </c>
      <c r="E276" s="132" t="s">
        <v>138</v>
      </c>
      <c r="F276" s="130" t="s">
        <v>139</v>
      </c>
      <c r="G276" s="206" t="s">
        <v>148</v>
      </c>
      <c r="H276" s="225" t="s">
        <v>978</v>
      </c>
      <c r="I276" s="226" t="s">
        <v>134</v>
      </c>
      <c r="J276" s="227" t="s">
        <v>165</v>
      </c>
      <c r="K276" s="337" t="s">
        <v>165</v>
      </c>
      <c r="L276" s="338"/>
      <c r="M276" s="338"/>
      <c r="N276" s="336"/>
      <c r="O276" s="130"/>
      <c r="P276" s="225" t="s">
        <v>971</v>
      </c>
      <c r="Q276" s="228"/>
      <c r="R276" s="235"/>
      <c r="S276" s="230"/>
      <c r="T276" s="231"/>
      <c r="U276" s="228"/>
      <c r="V276" s="209"/>
      <c r="W276" s="210"/>
      <c r="X276" s="140">
        <v>44165</v>
      </c>
      <c r="Y276" s="134">
        <v>44168</v>
      </c>
      <c r="Z276" s="134">
        <v>44349</v>
      </c>
      <c r="AA276" s="130">
        <v>180</v>
      </c>
      <c r="AB276" s="130"/>
      <c r="AC276" s="130"/>
      <c r="AD276" s="212"/>
      <c r="AE276" s="232"/>
      <c r="AF276" s="219"/>
      <c r="AG276" s="228"/>
      <c r="AH276" s="233"/>
      <c r="AI276" s="233" t="s">
        <v>1327</v>
      </c>
      <c r="AJ276" s="233"/>
      <c r="AK276" s="233"/>
      <c r="AL276" s="234"/>
      <c r="AM276" s="249"/>
      <c r="AN276" s="250" t="e">
        <f>IF(SUMPRODUCT((A$14:A276=A276)*(B$14:B276=B276)*(D$14:D273=D273))&gt;1,0,1)</f>
        <v>#N/A</v>
      </c>
      <c r="AO276" s="56" t="str">
        <f t="shared" si="44"/>
        <v>Contratos de prestación de servicios</v>
      </c>
      <c r="AP276" s="56" t="str">
        <f t="shared" si="45"/>
        <v>Selección abreviada</v>
      </c>
      <c r="AQ276" s="56" t="str">
        <f>IF(ISBLANK(G276),1,IFERROR(VLOOKUP(G276,Tipo!$C$12:$C$27,1,FALSE),"NO"))</f>
        <v xml:space="preserve">Selección abreviada por menor cuantía </v>
      </c>
      <c r="AR276" s="56" t="str">
        <f t="shared" si="46"/>
        <v>Funcionamiento</v>
      </c>
      <c r="AS276" s="56" t="str">
        <f>IF(ISBLANK(K276),1,IFERROR(VLOOKUP(K276,Eje_Pilar_Prop!C315:C416,1,FALSE),"NO"))</f>
        <v>NO</v>
      </c>
      <c r="AT276" s="56" t="str">
        <f t="shared" si="50"/>
        <v>SECOP II</v>
      </c>
      <c r="AU276" s="56">
        <f t="shared" si="47"/>
        <v>1</v>
      </c>
      <c r="AV276" s="56" t="str">
        <f t="shared" si="43"/>
        <v>NO</v>
      </c>
    </row>
    <row r="277" spans="1:48" s="251" customFormat="1" ht="45" customHeight="1">
      <c r="A277" s="233">
        <v>237</v>
      </c>
      <c r="B277" s="218">
        <v>2020</v>
      </c>
      <c r="C277" s="130" t="s">
        <v>353</v>
      </c>
      <c r="D277" s="131" t="s">
        <v>983</v>
      </c>
      <c r="E277" s="132" t="s">
        <v>138</v>
      </c>
      <c r="F277" s="130" t="s">
        <v>139</v>
      </c>
      <c r="G277" s="206" t="s">
        <v>148</v>
      </c>
      <c r="H277" s="225" t="s">
        <v>978</v>
      </c>
      <c r="I277" s="226" t="s">
        <v>134</v>
      </c>
      <c r="J277" s="227" t="s">
        <v>165</v>
      </c>
      <c r="K277" s="337" t="s">
        <v>165</v>
      </c>
      <c r="L277" s="338"/>
      <c r="M277" s="338"/>
      <c r="N277" s="336"/>
      <c r="O277" s="130"/>
      <c r="P277" s="225" t="s">
        <v>971</v>
      </c>
      <c r="Q277" s="228"/>
      <c r="R277" s="235"/>
      <c r="S277" s="230"/>
      <c r="T277" s="231"/>
      <c r="U277" s="228"/>
      <c r="V277" s="209">
        <f t="shared" ref="V277:V308" si="51">+Q277+S277+U277</f>
        <v>0</v>
      </c>
      <c r="W277" s="210"/>
      <c r="X277" s="140">
        <v>44165</v>
      </c>
      <c r="Y277" s="134">
        <v>44168</v>
      </c>
      <c r="Z277" s="134">
        <v>44349</v>
      </c>
      <c r="AA277" s="130">
        <v>180</v>
      </c>
      <c r="AB277" s="130"/>
      <c r="AC277" s="130"/>
      <c r="AD277" s="212"/>
      <c r="AE277" s="232"/>
      <c r="AF277" s="219"/>
      <c r="AG277" s="228"/>
      <c r="AH277" s="233"/>
      <c r="AI277" s="233" t="s">
        <v>1327</v>
      </c>
      <c r="AJ277" s="233"/>
      <c r="AK277" s="233"/>
      <c r="AL277" s="234" t="str">
        <f t="shared" ref="AL277:AL308" si="52">IF(ISERROR(W277/V277),"-",(W277/V277))</f>
        <v>-</v>
      </c>
      <c r="AM277" s="249"/>
      <c r="AN277" s="250" t="e">
        <f>IF(SUMPRODUCT((A$14:A277=A277)*(B$14:B277=B277)*(D$14:D274=D274))&gt;1,0,1)</f>
        <v>#N/A</v>
      </c>
      <c r="AO277" s="56" t="str">
        <f t="shared" si="44"/>
        <v>Contratos de prestación de servicios</v>
      </c>
      <c r="AP277" s="56" t="str">
        <f t="shared" si="45"/>
        <v>Selección abreviada</v>
      </c>
      <c r="AQ277" s="56" t="str">
        <f>IF(ISBLANK(G277),1,IFERROR(VLOOKUP(G277,Tipo!$C$12:$C$27,1,FALSE),"NO"))</f>
        <v xml:space="preserve">Selección abreviada por menor cuantía </v>
      </c>
      <c r="AR277" s="56" t="str">
        <f t="shared" si="46"/>
        <v>Funcionamiento</v>
      </c>
      <c r="AS277" s="56" t="str">
        <f>IF(ISBLANK(K277),1,IFERROR(VLOOKUP(K277,Eje_Pilar_Prop!C317:C418,1,FALSE),"NO"))</f>
        <v>NO</v>
      </c>
      <c r="AT277" s="56" t="str">
        <f t="shared" si="50"/>
        <v>SECOP II</v>
      </c>
      <c r="AU277" s="56">
        <f t="shared" si="47"/>
        <v>1</v>
      </c>
      <c r="AV277" s="56" t="str">
        <f t="shared" ref="AV277:AV327" si="53">IF(ISBLANK(J277),1,IFERROR(VLOOKUP(J277,pdd,1,FALSE),"NO"))</f>
        <v>NO</v>
      </c>
    </row>
    <row r="278" spans="1:48" s="251" customFormat="1" ht="45" customHeight="1">
      <c r="A278" s="233">
        <v>238</v>
      </c>
      <c r="B278" s="218">
        <v>2020</v>
      </c>
      <c r="C278" s="130" t="s">
        <v>353</v>
      </c>
      <c r="D278" s="131" t="s">
        <v>984</v>
      </c>
      <c r="E278" s="132" t="s">
        <v>138</v>
      </c>
      <c r="F278" s="130" t="s">
        <v>139</v>
      </c>
      <c r="G278" s="206" t="s">
        <v>148</v>
      </c>
      <c r="H278" s="225" t="s">
        <v>928</v>
      </c>
      <c r="I278" s="226" t="s">
        <v>135</v>
      </c>
      <c r="J278" s="227" t="s">
        <v>362</v>
      </c>
      <c r="K278" s="337">
        <v>45</v>
      </c>
      <c r="L278" s="338" t="str">
        <f>IF(ISERROR(VLOOKUP(K278,[1]Eje_Pilar_Prop!$C$2:$E$104,2,FALSE))," ",VLOOKUP(K278,[1]Eje_Pilar_Prop!$C$2:$E$104,2,FALSE))</f>
        <v>Gobernanza e influencia local, regional e internacional</v>
      </c>
      <c r="M278" s="338" t="str">
        <f>IF(ISERROR(VLOOKUP(K278,[1]Eje_Pilar_Prop!$C$2:$E$104,3,FALSE))," ",VLOOKUP(K278,[1]Eje_Pilar_Prop!$C$2:$E$104,3,FALSE))</f>
        <v>Eje Transversal 4 Gobierno Legitimo, Fortalecimiento Local y Eficiencia</v>
      </c>
      <c r="N278" s="336">
        <v>1519</v>
      </c>
      <c r="O278" s="130" t="s">
        <v>1248</v>
      </c>
      <c r="P278" s="225" t="s">
        <v>954</v>
      </c>
      <c r="Q278" s="228">
        <v>159950397</v>
      </c>
      <c r="R278" s="235"/>
      <c r="S278" s="230"/>
      <c r="T278" s="231"/>
      <c r="U278" s="228"/>
      <c r="V278" s="209">
        <f t="shared" si="51"/>
        <v>159950397</v>
      </c>
      <c r="W278" s="210">
        <v>0</v>
      </c>
      <c r="X278" s="140">
        <v>44167</v>
      </c>
      <c r="Y278" s="134">
        <v>44168</v>
      </c>
      <c r="Z278" s="134">
        <v>44288</v>
      </c>
      <c r="AA278" s="130">
        <v>120</v>
      </c>
      <c r="AB278" s="130"/>
      <c r="AC278" s="130"/>
      <c r="AD278" s="212"/>
      <c r="AE278" s="232"/>
      <c r="AF278" s="219"/>
      <c r="AG278" s="228"/>
      <c r="AH278" s="233"/>
      <c r="AI278" s="233" t="s">
        <v>1327</v>
      </c>
      <c r="AJ278" s="233"/>
      <c r="AK278" s="233"/>
      <c r="AL278" s="234">
        <f t="shared" si="52"/>
        <v>0</v>
      </c>
      <c r="AM278" s="249"/>
      <c r="AN278" s="250" t="e">
        <f>IF(SUMPRODUCT((A$14:A278=A278)*(B$14:B278=B278)*(D$14:D275=D275))&gt;1,0,1)</f>
        <v>#N/A</v>
      </c>
      <c r="AO278" s="56" t="str">
        <f t="shared" si="44"/>
        <v>Contratos de prestación de servicios</v>
      </c>
      <c r="AP278" s="56" t="str">
        <f t="shared" si="45"/>
        <v>Selección abreviada</v>
      </c>
      <c r="AQ278" s="56" t="str">
        <f>IF(ISBLANK(G278),1,IFERROR(VLOOKUP(G278,Tipo!$C$12:$C$27,1,FALSE),"NO"))</f>
        <v xml:space="preserve">Selección abreviada por menor cuantía </v>
      </c>
      <c r="AR278" s="56" t="str">
        <f t="shared" si="46"/>
        <v>Inversión</v>
      </c>
      <c r="AS278" s="56" t="str">
        <f>IF(ISBLANK(K278),1,IFERROR(VLOOKUP(K278,Eje_Pilar_Prop!C319:C420,1,FALSE),"NO"))</f>
        <v>NO</v>
      </c>
      <c r="AT278" s="56" t="str">
        <f t="shared" si="50"/>
        <v>SECOP II</v>
      </c>
      <c r="AU278" s="56">
        <f t="shared" si="47"/>
        <v>1</v>
      </c>
      <c r="AV278" s="56" t="str">
        <f t="shared" si="53"/>
        <v>Bogotá Mejor para Todos</v>
      </c>
    </row>
    <row r="279" spans="1:48" s="251" customFormat="1" ht="45" customHeight="1">
      <c r="A279" s="233">
        <v>239</v>
      </c>
      <c r="B279" s="218">
        <v>2020</v>
      </c>
      <c r="C279" s="130" t="s">
        <v>353</v>
      </c>
      <c r="D279" s="179" t="s">
        <v>985</v>
      </c>
      <c r="E279" s="130" t="s">
        <v>132</v>
      </c>
      <c r="F279" s="130" t="s">
        <v>139</v>
      </c>
      <c r="G279" s="206" t="s">
        <v>148</v>
      </c>
      <c r="H279" s="225" t="s">
        <v>929</v>
      </c>
      <c r="I279" s="226" t="s">
        <v>135</v>
      </c>
      <c r="J279" s="227" t="s">
        <v>362</v>
      </c>
      <c r="K279" s="337">
        <v>2</v>
      </c>
      <c r="L279" s="338" t="str">
        <f>IF(ISERROR(VLOOKUP(K279,[1]Eje_Pilar_Prop!$C$2:$E$104,2,FALSE))," ",VLOOKUP(K279,[1]Eje_Pilar_Prop!$C$2:$E$104,2,FALSE))</f>
        <v>Desarrollo integral desde la gestación hasta la adolescencia</v>
      </c>
      <c r="M279" s="338" t="str">
        <f>IF(ISERROR(VLOOKUP(K279,[1]Eje_Pilar_Prop!$C$2:$E$104,3,FALSE))," ",VLOOKUP(K279,[1]Eje_Pilar_Prop!$C$2:$E$104,3,FALSE))</f>
        <v>Pilar 1 Igualdad de Calidad de Vida</v>
      </c>
      <c r="N279" s="336">
        <v>1435</v>
      </c>
      <c r="O279" s="137" t="s">
        <v>1249</v>
      </c>
      <c r="P279" s="225" t="s">
        <v>955</v>
      </c>
      <c r="Q279" s="228">
        <v>195801362</v>
      </c>
      <c r="R279" s="235"/>
      <c r="S279" s="230"/>
      <c r="T279" s="231"/>
      <c r="U279" s="228"/>
      <c r="V279" s="209">
        <f t="shared" si="51"/>
        <v>195801362</v>
      </c>
      <c r="W279" s="210">
        <v>0</v>
      </c>
      <c r="X279" s="140">
        <v>44179</v>
      </c>
      <c r="Y279" s="130"/>
      <c r="Z279" s="130"/>
      <c r="AA279" s="149">
        <v>60</v>
      </c>
      <c r="AB279" s="130"/>
      <c r="AC279" s="130"/>
      <c r="AD279" s="212"/>
      <c r="AE279" s="232"/>
      <c r="AF279" s="219"/>
      <c r="AG279" s="228"/>
      <c r="AH279" s="233" t="s">
        <v>1327</v>
      </c>
      <c r="AI279" s="233"/>
      <c r="AJ279" s="233"/>
      <c r="AK279" s="233"/>
      <c r="AL279" s="234">
        <f t="shared" si="52"/>
        <v>0</v>
      </c>
      <c r="AM279" s="249"/>
      <c r="AN279" s="250" t="e">
        <f>IF(SUMPRODUCT((A$14:A279=A279)*(B$14:B279=B279)*(D$14:D276=D276))&gt;1,0,1)</f>
        <v>#N/A</v>
      </c>
      <c r="AO279" s="56" t="str">
        <f t="shared" si="44"/>
        <v>Obra pública</v>
      </c>
      <c r="AP279" s="56" t="str">
        <f t="shared" si="45"/>
        <v>Selección abreviada</v>
      </c>
      <c r="AQ279" s="56" t="str">
        <f>IF(ISBLANK(G279),1,IFERROR(VLOOKUP(G279,Tipo!$C$12:$C$27,1,FALSE),"NO"))</f>
        <v xml:space="preserve">Selección abreviada por menor cuantía </v>
      </c>
      <c r="AR279" s="56" t="str">
        <f t="shared" si="46"/>
        <v>Inversión</v>
      </c>
      <c r="AS279" s="56" t="str">
        <f>IF(ISBLANK(K279),1,IFERROR(VLOOKUP(K279,Eje_Pilar_Prop!C321:C422,1,FALSE),"NO"))</f>
        <v>NO</v>
      </c>
      <c r="AT279" s="56" t="str">
        <f t="shared" si="50"/>
        <v>SECOP II</v>
      </c>
      <c r="AU279" s="56">
        <f t="shared" si="47"/>
        <v>1</v>
      </c>
      <c r="AV279" s="56" t="str">
        <f t="shared" si="53"/>
        <v>Bogotá Mejor para Todos</v>
      </c>
    </row>
    <row r="280" spans="1:48" s="251" customFormat="1" ht="45" customHeight="1">
      <c r="A280" s="233">
        <v>240</v>
      </c>
      <c r="B280" s="218">
        <v>2020</v>
      </c>
      <c r="C280" s="130" t="s">
        <v>353</v>
      </c>
      <c r="D280" s="180" t="s">
        <v>986</v>
      </c>
      <c r="E280" s="131" t="s">
        <v>72</v>
      </c>
      <c r="F280" s="130" t="s">
        <v>139</v>
      </c>
      <c r="G280" s="206" t="s">
        <v>144</v>
      </c>
      <c r="H280" s="225" t="s">
        <v>930</v>
      </c>
      <c r="I280" s="226" t="s">
        <v>135</v>
      </c>
      <c r="J280" s="227" t="s">
        <v>362</v>
      </c>
      <c r="K280" s="337">
        <v>45</v>
      </c>
      <c r="L280" s="338" t="str">
        <f>IF(ISERROR(VLOOKUP(K280,[1]Eje_Pilar_Prop!$C$2:$E$104,2,FALSE))," ",VLOOKUP(K280,[1]Eje_Pilar_Prop!$C$2:$E$104,2,FALSE))</f>
        <v>Gobernanza e influencia local, regional e internacional</v>
      </c>
      <c r="M280" s="338" t="str">
        <f>IF(ISERROR(VLOOKUP(K280,[1]Eje_Pilar_Prop!$C$2:$E$104,3,FALSE))," ",VLOOKUP(K280,[1]Eje_Pilar_Prop!$C$2:$E$104,3,FALSE))</f>
        <v>Eje Transversal 4 Gobierno Legitimo, Fortalecimiento Local y Eficiencia</v>
      </c>
      <c r="N280" s="336">
        <v>1521</v>
      </c>
      <c r="O280" s="137" t="s">
        <v>1250</v>
      </c>
      <c r="P280" s="225" t="s">
        <v>956</v>
      </c>
      <c r="Q280" s="228">
        <v>1292080333</v>
      </c>
      <c r="R280" s="235"/>
      <c r="S280" s="230"/>
      <c r="T280" s="231"/>
      <c r="U280" s="228"/>
      <c r="V280" s="209">
        <f t="shared" si="51"/>
        <v>1292080333</v>
      </c>
      <c r="W280" s="210">
        <v>0</v>
      </c>
      <c r="X280" s="140">
        <v>44179</v>
      </c>
      <c r="Y280" s="130"/>
      <c r="Z280" s="130"/>
      <c r="AA280" s="130">
        <v>180</v>
      </c>
      <c r="AB280" s="130"/>
      <c r="AC280" s="130"/>
      <c r="AD280" s="212"/>
      <c r="AE280" s="232"/>
      <c r="AF280" s="219"/>
      <c r="AG280" s="228"/>
      <c r="AH280" s="233" t="s">
        <v>1327</v>
      </c>
      <c r="AI280" s="233"/>
      <c r="AJ280" s="233"/>
      <c r="AK280" s="233"/>
      <c r="AL280" s="234">
        <f t="shared" si="52"/>
        <v>0</v>
      </c>
      <c r="AM280" s="249"/>
      <c r="AN280" s="250" t="e">
        <f>IF(SUMPRODUCT((A$14:A280=A280)*(B$14:B280=B280)*(D$14:D277=D277))&gt;1,0,1)</f>
        <v>#N/A</v>
      </c>
      <c r="AO280" s="56" t="str">
        <f t="shared" si="44"/>
        <v>Compraventa de bienes muebles</v>
      </c>
      <c r="AP280" s="56" t="str">
        <f t="shared" si="45"/>
        <v>Selección abreviada</v>
      </c>
      <c r="AQ280" s="56" t="str">
        <f>IF(ISBLANK(G280),1,IFERROR(VLOOKUP(G280,Tipo!$C$12:$C$27,1,FALSE),"NO"))</f>
        <v xml:space="preserve">Subasta inversa </v>
      </c>
      <c r="AR280" s="56" t="str">
        <f t="shared" si="46"/>
        <v>Inversión</v>
      </c>
      <c r="AS280" s="56" t="str">
        <f>IF(ISBLANK(K280),1,IFERROR(VLOOKUP(K280,Eje_Pilar_Prop!C322:C423,1,FALSE),"NO"))</f>
        <v>NO</v>
      </c>
      <c r="AT280" s="56" t="str">
        <f t="shared" si="50"/>
        <v>SECOP II</v>
      </c>
      <c r="AU280" s="56">
        <f t="shared" si="47"/>
        <v>1</v>
      </c>
      <c r="AV280" s="56" t="str">
        <f t="shared" si="53"/>
        <v>Bogotá Mejor para Todos</v>
      </c>
    </row>
    <row r="281" spans="1:48" s="251" customFormat="1" ht="45" customHeight="1">
      <c r="A281" s="233">
        <v>241</v>
      </c>
      <c r="B281" s="218">
        <v>2020</v>
      </c>
      <c r="C281" s="130" t="s">
        <v>990</v>
      </c>
      <c r="D281" s="179" t="s">
        <v>1219</v>
      </c>
      <c r="E281" s="130" t="s">
        <v>81</v>
      </c>
      <c r="F281" s="131" t="s">
        <v>139</v>
      </c>
      <c r="G281" s="206" t="s">
        <v>146</v>
      </c>
      <c r="H281" s="225" t="s">
        <v>979</v>
      </c>
      <c r="I281" s="226" t="s">
        <v>134</v>
      </c>
      <c r="J281" s="227" t="s">
        <v>165</v>
      </c>
      <c r="K281" s="337" t="s">
        <v>165</v>
      </c>
      <c r="L281" s="338"/>
      <c r="M281" s="338"/>
      <c r="N281" s="336"/>
      <c r="O281" s="137" t="s">
        <v>1251</v>
      </c>
      <c r="P281" s="225" t="s">
        <v>972</v>
      </c>
      <c r="Q281" s="228"/>
      <c r="R281" s="235"/>
      <c r="S281" s="230"/>
      <c r="T281" s="231"/>
      <c r="U281" s="228"/>
      <c r="V281" s="209">
        <f t="shared" si="51"/>
        <v>0</v>
      </c>
      <c r="W281" s="210"/>
      <c r="X281" s="134">
        <v>44179</v>
      </c>
      <c r="Y281" s="134">
        <v>44197</v>
      </c>
      <c r="Z281" s="134">
        <v>44561</v>
      </c>
      <c r="AA281" s="130">
        <v>365</v>
      </c>
      <c r="AB281" s="130"/>
      <c r="AC281" s="130"/>
      <c r="AD281" s="212"/>
      <c r="AE281" s="232"/>
      <c r="AF281" s="219"/>
      <c r="AG281" s="228"/>
      <c r="AH281" s="233"/>
      <c r="AI281" s="233" t="s">
        <v>1327</v>
      </c>
      <c r="AJ281" s="233"/>
      <c r="AK281" s="233"/>
      <c r="AL281" s="234" t="str">
        <f t="shared" si="52"/>
        <v>-</v>
      </c>
      <c r="AM281" s="249"/>
      <c r="AN281" s="250" t="e">
        <f>IF(SUMPRODUCT((A$14:A281=A281)*(B$14:B281=B281)*(D$14:D278=D278))&gt;1,0,1)</f>
        <v>#N/A</v>
      </c>
      <c r="AO281" s="56" t="str">
        <f t="shared" si="44"/>
        <v>Suministro</v>
      </c>
      <c r="AP281" s="56" t="str">
        <f t="shared" si="45"/>
        <v>Selección abreviada</v>
      </c>
      <c r="AQ281" s="56" t="str">
        <f>IF(ISBLANK(G281),1,IFERROR(VLOOKUP(G281,Tipo!$C$12:$C$27,1,FALSE),"NO"))</f>
        <v xml:space="preserve">Acuerdo marco de precios </v>
      </c>
      <c r="AR281" s="56" t="str">
        <f t="shared" si="46"/>
        <v>Funcionamiento</v>
      </c>
      <c r="AS281" s="56" t="str">
        <f>IF(ISBLANK(K281),1,IFERROR(VLOOKUP(K281,Eje_Pilar_Prop!C324:C425,1,FALSE),"NO"))</f>
        <v>NO</v>
      </c>
      <c r="AT281" s="56" t="str">
        <f t="shared" si="50"/>
        <v>SECOP II</v>
      </c>
      <c r="AU281" s="56">
        <f t="shared" si="47"/>
        <v>1</v>
      </c>
      <c r="AV281" s="56" t="str">
        <f t="shared" si="53"/>
        <v>NO</v>
      </c>
    </row>
    <row r="282" spans="1:48" s="251" customFormat="1" ht="45" customHeight="1">
      <c r="A282" s="233">
        <v>242</v>
      </c>
      <c r="B282" s="218">
        <v>2020</v>
      </c>
      <c r="C282" s="130" t="s">
        <v>990</v>
      </c>
      <c r="D282" s="130" t="s">
        <v>1220</v>
      </c>
      <c r="E282" s="131" t="s">
        <v>72</v>
      </c>
      <c r="F282" s="130" t="s">
        <v>139</v>
      </c>
      <c r="G282" s="206" t="s">
        <v>146</v>
      </c>
      <c r="H282" s="225" t="s">
        <v>931</v>
      </c>
      <c r="I282" s="226" t="s">
        <v>135</v>
      </c>
      <c r="J282" s="227" t="s">
        <v>362</v>
      </c>
      <c r="K282" s="337">
        <v>45</v>
      </c>
      <c r="L282" s="338" t="str">
        <f>IF(ISERROR(VLOOKUP(K282,[1]Eje_Pilar_Prop!$C$2:$E$104,2,FALSE))," ",VLOOKUP(K282,[1]Eje_Pilar_Prop!$C$2:$E$104,2,FALSE))</f>
        <v>Gobernanza e influencia local, regional e internacional</v>
      </c>
      <c r="M282" s="338" t="str">
        <f>IF(ISERROR(VLOOKUP(K282,[1]Eje_Pilar_Prop!$C$2:$E$104,3,FALSE))," ",VLOOKUP(K282,[1]Eje_Pilar_Prop!$C$2:$E$104,3,FALSE))</f>
        <v>Eje Transversal 4 Gobierno Legitimo, Fortalecimiento Local y Eficiencia</v>
      </c>
      <c r="N282" s="336">
        <v>1521</v>
      </c>
      <c r="O282" s="137">
        <v>901373456</v>
      </c>
      <c r="P282" s="225" t="s">
        <v>957</v>
      </c>
      <c r="Q282" s="228">
        <v>42270205</v>
      </c>
      <c r="R282" s="235"/>
      <c r="S282" s="230"/>
      <c r="T282" s="231"/>
      <c r="U282" s="228"/>
      <c r="V282" s="209">
        <f t="shared" si="51"/>
        <v>42270205</v>
      </c>
      <c r="W282" s="210">
        <v>0</v>
      </c>
      <c r="X282" s="134">
        <v>44179</v>
      </c>
      <c r="Y282" s="134">
        <v>44179</v>
      </c>
      <c r="Z282" s="134">
        <v>44269</v>
      </c>
      <c r="AA282" s="130">
        <v>90</v>
      </c>
      <c r="AB282" s="130"/>
      <c r="AC282" s="130"/>
      <c r="AD282" s="212"/>
      <c r="AE282" s="232"/>
      <c r="AF282" s="219"/>
      <c r="AG282" s="228"/>
      <c r="AH282" s="233"/>
      <c r="AI282" s="233" t="s">
        <v>1327</v>
      </c>
      <c r="AJ282" s="233"/>
      <c r="AK282" s="233"/>
      <c r="AL282" s="234">
        <f t="shared" si="52"/>
        <v>0</v>
      </c>
      <c r="AM282" s="249"/>
      <c r="AN282" s="250" t="e">
        <f>IF(SUMPRODUCT((A$14:A282=A282)*(B$14:B282=B282)*(D$14:D279=D279))&gt;1,0,1)</f>
        <v>#N/A</v>
      </c>
      <c r="AO282" s="56" t="str">
        <f t="shared" ref="AO282:AO337" si="54">IF(ISBLANK(E282),1,IFERROR(VLOOKUP(E282,tipo,1,FALSE),"NO"))</f>
        <v>Compraventa de bienes muebles</v>
      </c>
      <c r="AP282" s="56" t="str">
        <f t="shared" ref="AP282:AP337" si="55">IF(ISBLANK(F282),1,IFERROR(VLOOKUP(F282,modal,1,FALSE),"NO"))</f>
        <v>Selección abreviada</v>
      </c>
      <c r="AQ282" s="56" t="str">
        <f>IF(ISBLANK(G282),1,IFERROR(VLOOKUP(G282,Tipo!$C$12:$C$27,1,FALSE),"NO"))</f>
        <v xml:space="preserve">Acuerdo marco de precios </v>
      </c>
      <c r="AR282" s="56" t="str">
        <f t="shared" ref="AR282:AR337" si="56">IF(ISBLANK(I282),1,IFERROR(VLOOKUP(I282,afectacion,1,FALSE),"NO"))</f>
        <v>Inversión</v>
      </c>
      <c r="AS282" s="56" t="str">
        <f>IF(ISBLANK(K282),1,IFERROR(VLOOKUP(K282,Eje_Pilar_Prop!C326:C427,1,FALSE),"NO"))</f>
        <v>NO</v>
      </c>
      <c r="AT282" s="56" t="str">
        <f t="shared" si="50"/>
        <v>SECOP II</v>
      </c>
      <c r="AU282" s="56">
        <f t="shared" si="47"/>
        <v>1</v>
      </c>
      <c r="AV282" s="56" t="str">
        <f t="shared" si="53"/>
        <v>Bogotá Mejor para Todos</v>
      </c>
    </row>
    <row r="283" spans="1:48" s="251" customFormat="1" ht="45" customHeight="1">
      <c r="A283" s="233">
        <v>243</v>
      </c>
      <c r="B283" s="218">
        <v>2020</v>
      </c>
      <c r="C283" s="130" t="s">
        <v>990</v>
      </c>
      <c r="D283" s="181" t="s">
        <v>1221</v>
      </c>
      <c r="E283" s="131" t="s">
        <v>72</v>
      </c>
      <c r="F283" s="130" t="s">
        <v>139</v>
      </c>
      <c r="G283" s="206" t="s">
        <v>146</v>
      </c>
      <c r="H283" s="225" t="s">
        <v>932</v>
      </c>
      <c r="I283" s="226" t="s">
        <v>135</v>
      </c>
      <c r="J283" s="227" t="s">
        <v>362</v>
      </c>
      <c r="K283" s="337">
        <v>45</v>
      </c>
      <c r="L283" s="338" t="str">
        <f>IF(ISERROR(VLOOKUP(K283,[1]Eje_Pilar_Prop!$C$2:$E$104,2,FALSE))," ",VLOOKUP(K283,[1]Eje_Pilar_Prop!$C$2:$E$104,2,FALSE))</f>
        <v>Gobernanza e influencia local, regional e internacional</v>
      </c>
      <c r="M283" s="338" t="str">
        <f>IF(ISERROR(VLOOKUP(K283,[1]Eje_Pilar_Prop!$C$2:$E$104,3,FALSE))," ",VLOOKUP(K283,[1]Eje_Pilar_Prop!$C$2:$E$104,3,FALSE))</f>
        <v>Eje Transversal 4 Gobierno Legitimo, Fortalecimiento Local y Eficiencia</v>
      </c>
      <c r="N283" s="336">
        <v>1521</v>
      </c>
      <c r="O283" s="137" t="s">
        <v>1252</v>
      </c>
      <c r="P283" s="225" t="s">
        <v>958</v>
      </c>
      <c r="Q283" s="228">
        <v>23364084</v>
      </c>
      <c r="R283" s="235"/>
      <c r="S283" s="230"/>
      <c r="T283" s="231"/>
      <c r="U283" s="228"/>
      <c r="V283" s="209">
        <f t="shared" si="51"/>
        <v>23364084</v>
      </c>
      <c r="W283" s="210">
        <v>0</v>
      </c>
      <c r="X283" s="134">
        <v>44180</v>
      </c>
      <c r="Y283" s="134">
        <v>44180</v>
      </c>
      <c r="Z283" s="134">
        <v>44269</v>
      </c>
      <c r="AA283" s="130">
        <v>90</v>
      </c>
      <c r="AB283" s="130"/>
      <c r="AC283" s="130"/>
      <c r="AD283" s="212"/>
      <c r="AE283" s="232"/>
      <c r="AF283" s="219"/>
      <c r="AG283" s="228"/>
      <c r="AH283" s="233"/>
      <c r="AI283" s="233" t="s">
        <v>1327</v>
      </c>
      <c r="AJ283" s="233"/>
      <c r="AK283" s="233"/>
      <c r="AL283" s="234">
        <f t="shared" si="52"/>
        <v>0</v>
      </c>
      <c r="AM283" s="249"/>
      <c r="AN283" s="250" t="e">
        <f>IF(SUMPRODUCT((A$14:A283=A283)*(B$14:B283=B283)*(D$14:D280=D280))&gt;1,0,1)</f>
        <v>#N/A</v>
      </c>
      <c r="AO283" s="56" t="str">
        <f t="shared" si="54"/>
        <v>Compraventa de bienes muebles</v>
      </c>
      <c r="AP283" s="56" t="str">
        <f t="shared" si="55"/>
        <v>Selección abreviada</v>
      </c>
      <c r="AQ283" s="56" t="str">
        <f>IF(ISBLANK(G283),1,IFERROR(VLOOKUP(G283,Tipo!$C$12:$C$27,1,FALSE),"NO"))</f>
        <v xml:space="preserve">Acuerdo marco de precios </v>
      </c>
      <c r="AR283" s="56" t="str">
        <f t="shared" si="56"/>
        <v>Inversión</v>
      </c>
      <c r="AS283" s="56" t="str">
        <f>IF(ISBLANK(K283),1,IFERROR(VLOOKUP(K283,Eje_Pilar_Prop!C328:C429,1,FALSE),"NO"))</f>
        <v>NO</v>
      </c>
      <c r="AT283" s="56" t="str">
        <f t="shared" si="50"/>
        <v>SECOP II</v>
      </c>
      <c r="AU283" s="56">
        <f t="shared" si="47"/>
        <v>1</v>
      </c>
      <c r="AV283" s="56" t="str">
        <f t="shared" si="53"/>
        <v>Bogotá Mejor para Todos</v>
      </c>
    </row>
    <row r="284" spans="1:48" s="251" customFormat="1" ht="45" customHeight="1">
      <c r="A284" s="233">
        <v>244</v>
      </c>
      <c r="B284" s="218">
        <v>2020</v>
      </c>
      <c r="C284" s="130" t="s">
        <v>990</v>
      </c>
      <c r="D284" s="181" t="s">
        <v>1222</v>
      </c>
      <c r="E284" s="131" t="s">
        <v>72</v>
      </c>
      <c r="F284" s="130" t="s">
        <v>139</v>
      </c>
      <c r="G284" s="206" t="s">
        <v>146</v>
      </c>
      <c r="H284" s="225" t="s">
        <v>933</v>
      </c>
      <c r="I284" s="226" t="s">
        <v>135</v>
      </c>
      <c r="J284" s="227" t="s">
        <v>362</v>
      </c>
      <c r="K284" s="337">
        <v>45</v>
      </c>
      <c r="L284" s="338" t="str">
        <f>IF(ISERROR(VLOOKUP(K284,[1]Eje_Pilar_Prop!$C$2:$E$104,2,FALSE))," ",VLOOKUP(K284,[1]Eje_Pilar_Prop!$C$2:$E$104,2,FALSE))</f>
        <v>Gobernanza e influencia local, regional e internacional</v>
      </c>
      <c r="M284" s="338" t="str">
        <f>IF(ISERROR(VLOOKUP(K284,[1]Eje_Pilar_Prop!$C$2:$E$104,3,FALSE))," ",VLOOKUP(K284,[1]Eje_Pilar_Prop!$C$2:$E$104,3,FALSE))</f>
        <v>Eje Transversal 4 Gobierno Legitimo, Fortalecimiento Local y Eficiencia</v>
      </c>
      <c r="N284" s="336">
        <v>1521</v>
      </c>
      <c r="O284" s="137" t="s">
        <v>1253</v>
      </c>
      <c r="P284" s="225" t="s">
        <v>959</v>
      </c>
      <c r="Q284" s="228">
        <v>74357388</v>
      </c>
      <c r="R284" s="235"/>
      <c r="S284" s="230"/>
      <c r="T284" s="231"/>
      <c r="U284" s="228"/>
      <c r="V284" s="209">
        <f t="shared" si="51"/>
        <v>74357388</v>
      </c>
      <c r="W284" s="210">
        <v>0</v>
      </c>
      <c r="X284" s="134">
        <v>44180</v>
      </c>
      <c r="Y284" s="134">
        <v>44180</v>
      </c>
      <c r="Z284" s="134">
        <v>44269</v>
      </c>
      <c r="AA284" s="130">
        <v>90</v>
      </c>
      <c r="AB284" s="130"/>
      <c r="AC284" s="130"/>
      <c r="AD284" s="212"/>
      <c r="AE284" s="232"/>
      <c r="AF284" s="219"/>
      <c r="AG284" s="228"/>
      <c r="AH284" s="233"/>
      <c r="AI284" s="233" t="s">
        <v>1327</v>
      </c>
      <c r="AJ284" s="233"/>
      <c r="AK284" s="233"/>
      <c r="AL284" s="234">
        <f t="shared" si="52"/>
        <v>0</v>
      </c>
      <c r="AM284" s="249"/>
      <c r="AN284" s="250" t="e">
        <f>IF(SUMPRODUCT((A$14:A284=A284)*(B$14:B284=B284)*(D$14:D281=D281))&gt;1,0,1)</f>
        <v>#N/A</v>
      </c>
      <c r="AO284" s="56" t="str">
        <f t="shared" si="54"/>
        <v>Compraventa de bienes muebles</v>
      </c>
      <c r="AP284" s="56" t="str">
        <f t="shared" si="55"/>
        <v>Selección abreviada</v>
      </c>
      <c r="AQ284" s="56" t="str">
        <f>IF(ISBLANK(G284),1,IFERROR(VLOOKUP(G284,Tipo!$C$12:$C$27,1,FALSE),"NO"))</f>
        <v xml:space="preserve">Acuerdo marco de precios </v>
      </c>
      <c r="AR284" s="56" t="str">
        <f t="shared" si="56"/>
        <v>Inversión</v>
      </c>
      <c r="AS284" s="56" t="str">
        <f>IF(ISBLANK(K284),1,IFERROR(VLOOKUP(K284,Eje_Pilar_Prop!C329:C430,1,FALSE),"NO"))</f>
        <v>NO</v>
      </c>
      <c r="AT284" s="56" t="str">
        <f t="shared" si="50"/>
        <v>NO</v>
      </c>
      <c r="AU284" s="56">
        <f t="shared" si="47"/>
        <v>1</v>
      </c>
      <c r="AV284" s="56" t="str">
        <f t="shared" si="53"/>
        <v>Bogotá Mejor para Todos</v>
      </c>
    </row>
    <row r="285" spans="1:48" s="251" customFormat="1" ht="45" customHeight="1">
      <c r="A285" s="233">
        <v>245</v>
      </c>
      <c r="B285" s="218">
        <v>2020</v>
      </c>
      <c r="C285" s="130" t="s">
        <v>990</v>
      </c>
      <c r="D285" s="182" t="s">
        <v>1223</v>
      </c>
      <c r="E285" s="131" t="s">
        <v>72</v>
      </c>
      <c r="F285" s="130" t="s">
        <v>139</v>
      </c>
      <c r="G285" s="206" t="s">
        <v>146</v>
      </c>
      <c r="H285" s="225" t="s">
        <v>934</v>
      </c>
      <c r="I285" s="226" t="s">
        <v>135</v>
      </c>
      <c r="J285" s="227" t="s">
        <v>362</v>
      </c>
      <c r="K285" s="337">
        <v>45</v>
      </c>
      <c r="L285" s="338" t="str">
        <f>IF(ISERROR(VLOOKUP(K285,[1]Eje_Pilar_Prop!$C$2:$E$104,2,FALSE))," ",VLOOKUP(K285,[1]Eje_Pilar_Prop!$C$2:$E$104,2,FALSE))</f>
        <v>Gobernanza e influencia local, regional e internacional</v>
      </c>
      <c r="M285" s="338" t="str">
        <f>IF(ISERROR(VLOOKUP(K285,[1]Eje_Pilar_Prop!$C$2:$E$104,3,FALSE))," ",VLOOKUP(K285,[1]Eje_Pilar_Prop!$C$2:$E$104,3,FALSE))</f>
        <v>Eje Transversal 4 Gobierno Legitimo, Fortalecimiento Local y Eficiencia</v>
      </c>
      <c r="N285" s="336">
        <v>1521</v>
      </c>
      <c r="O285" s="153" t="s">
        <v>1253</v>
      </c>
      <c r="P285" s="225" t="s">
        <v>959</v>
      </c>
      <c r="Q285" s="228">
        <v>207812437</v>
      </c>
      <c r="R285" s="235"/>
      <c r="S285" s="230"/>
      <c r="T285" s="231"/>
      <c r="U285" s="228"/>
      <c r="V285" s="209">
        <f t="shared" si="51"/>
        <v>207812437</v>
      </c>
      <c r="W285" s="210">
        <v>0</v>
      </c>
      <c r="X285" s="138">
        <v>44180</v>
      </c>
      <c r="Y285" s="138">
        <v>44180</v>
      </c>
      <c r="Z285" s="138">
        <v>44269</v>
      </c>
      <c r="AA285" s="130">
        <v>90</v>
      </c>
      <c r="AB285" s="151"/>
      <c r="AC285" s="151"/>
      <c r="AD285" s="212"/>
      <c r="AE285" s="232"/>
      <c r="AF285" s="219"/>
      <c r="AG285" s="228"/>
      <c r="AH285" s="233"/>
      <c r="AI285" s="233" t="s">
        <v>1327</v>
      </c>
      <c r="AJ285" s="233"/>
      <c r="AK285" s="233"/>
      <c r="AL285" s="234">
        <f t="shared" si="52"/>
        <v>0</v>
      </c>
      <c r="AM285" s="249"/>
      <c r="AN285" s="250" t="e">
        <f>IF(SUMPRODUCT((A$14:A285=A285)*(B$14:B285=B285)*(D$14:D282=D282))&gt;1,0,1)</f>
        <v>#N/A</v>
      </c>
      <c r="AO285" s="56" t="str">
        <f t="shared" si="54"/>
        <v>Compraventa de bienes muebles</v>
      </c>
      <c r="AP285" s="56" t="str">
        <f t="shared" si="55"/>
        <v>Selección abreviada</v>
      </c>
      <c r="AQ285" s="56" t="str">
        <f>IF(ISBLANK(G285),1,IFERROR(VLOOKUP(G285,Tipo!$C$12:$C$27,1,FALSE),"NO"))</f>
        <v xml:space="preserve">Acuerdo marco de precios </v>
      </c>
      <c r="AR285" s="56" t="str">
        <f t="shared" si="56"/>
        <v>Inversión</v>
      </c>
      <c r="AS285" s="56" t="str">
        <f>IF(ISBLANK(K285),1,IFERROR(VLOOKUP(K285,Eje_Pilar_Prop!C330:C431,1,FALSE),"NO"))</f>
        <v>NO</v>
      </c>
      <c r="AT285" s="56" t="str">
        <f t="shared" si="50"/>
        <v>NO</v>
      </c>
      <c r="AU285" s="56">
        <f t="shared" ref="AU285:AU341" si="57">IF(OR(YEAR(X285)=2020,ISBLANK(X285)),1,"NO")</f>
        <v>1</v>
      </c>
      <c r="AV285" s="56" t="str">
        <f t="shared" si="53"/>
        <v>Bogotá Mejor para Todos</v>
      </c>
    </row>
    <row r="286" spans="1:48" s="251" customFormat="1" ht="45" customHeight="1">
      <c r="A286" s="233">
        <v>246</v>
      </c>
      <c r="B286" s="218">
        <v>2020</v>
      </c>
      <c r="C286" s="130" t="s">
        <v>990</v>
      </c>
      <c r="D286" s="130" t="s">
        <v>1224</v>
      </c>
      <c r="E286" s="131" t="s">
        <v>72</v>
      </c>
      <c r="F286" s="130" t="s">
        <v>139</v>
      </c>
      <c r="G286" s="206" t="s">
        <v>146</v>
      </c>
      <c r="H286" s="225" t="s">
        <v>935</v>
      </c>
      <c r="I286" s="226" t="s">
        <v>135</v>
      </c>
      <c r="J286" s="227" t="s">
        <v>362</v>
      </c>
      <c r="K286" s="337">
        <v>45</v>
      </c>
      <c r="L286" s="338" t="str">
        <f>IF(ISERROR(VLOOKUP(K286,[1]Eje_Pilar_Prop!$C$2:$E$104,2,FALSE))," ",VLOOKUP(K286,[1]Eje_Pilar_Prop!$C$2:$E$104,2,FALSE))</f>
        <v>Gobernanza e influencia local, regional e internacional</v>
      </c>
      <c r="M286" s="338" t="str">
        <f>IF(ISERROR(VLOOKUP(K286,[1]Eje_Pilar_Prop!$C$2:$E$104,3,FALSE))," ",VLOOKUP(K286,[1]Eje_Pilar_Prop!$C$2:$E$104,3,FALSE))</f>
        <v>Eje Transversal 4 Gobierno Legitimo, Fortalecimiento Local y Eficiencia</v>
      </c>
      <c r="N286" s="336">
        <v>1521</v>
      </c>
      <c r="O286" s="137">
        <v>830073623</v>
      </c>
      <c r="P286" s="225" t="s">
        <v>960</v>
      </c>
      <c r="Q286" s="228">
        <v>64696712</v>
      </c>
      <c r="R286" s="235"/>
      <c r="S286" s="230"/>
      <c r="T286" s="231"/>
      <c r="U286" s="228"/>
      <c r="V286" s="209">
        <f t="shared" si="51"/>
        <v>64696712</v>
      </c>
      <c r="W286" s="210">
        <v>0</v>
      </c>
      <c r="X286" s="160">
        <v>44183</v>
      </c>
      <c r="Y286" s="160">
        <v>44183</v>
      </c>
      <c r="Z286" s="160">
        <v>44272</v>
      </c>
      <c r="AA286" s="130">
        <v>90</v>
      </c>
      <c r="AB286" s="130"/>
      <c r="AC286" s="130"/>
      <c r="AD286" s="212"/>
      <c r="AE286" s="232"/>
      <c r="AF286" s="219"/>
      <c r="AG286" s="228"/>
      <c r="AH286" s="233"/>
      <c r="AI286" s="233" t="s">
        <v>1327</v>
      </c>
      <c r="AJ286" s="233"/>
      <c r="AK286" s="233"/>
      <c r="AL286" s="234">
        <f t="shared" si="52"/>
        <v>0</v>
      </c>
      <c r="AM286" s="249"/>
      <c r="AN286" s="250" t="e">
        <f>IF(SUMPRODUCT((A$14:A286=A286)*(B$14:B286=B286)*(D$14:D283=D283))&gt;1,0,1)</f>
        <v>#N/A</v>
      </c>
      <c r="AO286" s="56" t="str">
        <f t="shared" si="54"/>
        <v>Compraventa de bienes muebles</v>
      </c>
      <c r="AP286" s="56" t="str">
        <f t="shared" si="55"/>
        <v>Selección abreviada</v>
      </c>
      <c r="AQ286" s="56" t="str">
        <f>IF(ISBLANK(G286),1,IFERROR(VLOOKUP(G286,Tipo!$C$12:$C$27,1,FALSE),"NO"))</f>
        <v xml:space="preserve">Acuerdo marco de precios </v>
      </c>
      <c r="AR286" s="56" t="str">
        <f t="shared" si="56"/>
        <v>Inversión</v>
      </c>
      <c r="AS286" s="56" t="str">
        <f>IF(ISBLANK(K286),1,IFERROR(VLOOKUP(K286,Eje_Pilar_Prop!C332:C433,1,FALSE),"NO"))</f>
        <v>NO</v>
      </c>
      <c r="AT286" s="56" t="str">
        <f t="shared" si="50"/>
        <v>NO</v>
      </c>
      <c r="AU286" s="56">
        <f t="shared" si="57"/>
        <v>1</v>
      </c>
      <c r="AV286" s="56" t="str">
        <f t="shared" si="53"/>
        <v>Bogotá Mejor para Todos</v>
      </c>
    </row>
    <row r="287" spans="1:48" s="251" customFormat="1" ht="45" customHeight="1">
      <c r="A287" s="233">
        <v>247</v>
      </c>
      <c r="B287" s="218">
        <v>2020</v>
      </c>
      <c r="C287" s="130" t="s">
        <v>990</v>
      </c>
      <c r="D287" s="130" t="s">
        <v>1225</v>
      </c>
      <c r="E287" s="131" t="s">
        <v>72</v>
      </c>
      <c r="F287" s="130" t="s">
        <v>139</v>
      </c>
      <c r="G287" s="206" t="s">
        <v>146</v>
      </c>
      <c r="H287" s="225" t="s">
        <v>936</v>
      </c>
      <c r="I287" s="226" t="s">
        <v>135</v>
      </c>
      <c r="J287" s="227" t="s">
        <v>362</v>
      </c>
      <c r="K287" s="337">
        <v>45</v>
      </c>
      <c r="L287" s="338" t="str">
        <f>IF(ISERROR(VLOOKUP(K287,[1]Eje_Pilar_Prop!$C$2:$E$104,2,FALSE))," ",VLOOKUP(K287,[1]Eje_Pilar_Prop!$C$2:$E$104,2,FALSE))</f>
        <v>Gobernanza e influencia local, regional e internacional</v>
      </c>
      <c r="M287" s="338" t="str">
        <f>IF(ISERROR(VLOOKUP(K287,[1]Eje_Pilar_Prop!$C$2:$E$104,3,FALSE))," ",VLOOKUP(K287,[1]Eje_Pilar_Prop!$C$2:$E$104,3,FALSE))</f>
        <v>Eje Transversal 4 Gobierno Legitimo, Fortalecimiento Local y Eficiencia</v>
      </c>
      <c r="N287" s="336">
        <v>1521</v>
      </c>
      <c r="O287" s="137">
        <v>811021363</v>
      </c>
      <c r="P287" s="225" t="s">
        <v>961</v>
      </c>
      <c r="Q287" s="228">
        <v>370168890</v>
      </c>
      <c r="R287" s="235"/>
      <c r="S287" s="230"/>
      <c r="T287" s="231">
        <v>1</v>
      </c>
      <c r="U287" s="228">
        <v>180502554</v>
      </c>
      <c r="V287" s="209">
        <f t="shared" si="51"/>
        <v>550671444</v>
      </c>
      <c r="W287" s="210">
        <v>0</v>
      </c>
      <c r="X287" s="160">
        <v>44183</v>
      </c>
      <c r="Y287" s="160">
        <v>44183</v>
      </c>
      <c r="Z287" s="160">
        <v>44272</v>
      </c>
      <c r="AA287" s="130">
        <v>90</v>
      </c>
      <c r="AB287" s="130"/>
      <c r="AC287" s="130"/>
      <c r="AD287" s="212"/>
      <c r="AE287" s="232"/>
      <c r="AF287" s="219"/>
      <c r="AG287" s="228"/>
      <c r="AH287" s="233"/>
      <c r="AI287" s="233" t="s">
        <v>1327</v>
      </c>
      <c r="AJ287" s="233"/>
      <c r="AK287" s="233"/>
      <c r="AL287" s="234">
        <f t="shared" si="52"/>
        <v>0</v>
      </c>
      <c r="AM287" s="249"/>
      <c r="AN287" s="250" t="e">
        <f>IF(SUMPRODUCT((A$14:A287=A287)*(B$14:B287=B287)*(D$14:D284=D284))&gt;1,0,1)</f>
        <v>#N/A</v>
      </c>
      <c r="AO287" s="56" t="str">
        <f t="shared" si="54"/>
        <v>Compraventa de bienes muebles</v>
      </c>
      <c r="AP287" s="56" t="str">
        <f t="shared" si="55"/>
        <v>Selección abreviada</v>
      </c>
      <c r="AQ287" s="56" t="str">
        <f>IF(ISBLANK(G287),1,IFERROR(VLOOKUP(G287,Tipo!$C$12:$C$27,1,FALSE),"NO"))</f>
        <v xml:space="preserve">Acuerdo marco de precios </v>
      </c>
      <c r="AR287" s="56" t="str">
        <f t="shared" si="56"/>
        <v>Inversión</v>
      </c>
      <c r="AS287" s="56" t="str">
        <f>IF(ISBLANK(K287),1,IFERROR(VLOOKUP(K287,Eje_Pilar_Prop!C334:C435,1,FALSE),"NO"))</f>
        <v>NO</v>
      </c>
      <c r="AT287" s="56" t="str">
        <f t="shared" si="50"/>
        <v>NO</v>
      </c>
      <c r="AU287" s="56">
        <f t="shared" si="57"/>
        <v>1</v>
      </c>
      <c r="AV287" s="56" t="str">
        <f t="shared" si="53"/>
        <v>Bogotá Mejor para Todos</v>
      </c>
    </row>
    <row r="288" spans="1:48" s="251" customFormat="1" ht="45" customHeight="1">
      <c r="A288" s="233">
        <v>248</v>
      </c>
      <c r="B288" s="218">
        <v>2020</v>
      </c>
      <c r="C288" s="130" t="s">
        <v>990</v>
      </c>
      <c r="D288" s="130" t="s">
        <v>1226</v>
      </c>
      <c r="E288" s="131" t="s">
        <v>72</v>
      </c>
      <c r="F288" s="130" t="s">
        <v>139</v>
      </c>
      <c r="G288" s="206" t="s">
        <v>146</v>
      </c>
      <c r="H288" s="225" t="s">
        <v>937</v>
      </c>
      <c r="I288" s="226" t="s">
        <v>135</v>
      </c>
      <c r="J288" s="227" t="s">
        <v>362</v>
      </c>
      <c r="K288" s="337">
        <v>45</v>
      </c>
      <c r="L288" s="338" t="str">
        <f>IF(ISERROR(VLOOKUP(K288,[1]Eje_Pilar_Prop!$C$2:$E$104,2,FALSE))," ",VLOOKUP(K288,[1]Eje_Pilar_Prop!$C$2:$E$104,2,FALSE))</f>
        <v>Gobernanza e influencia local, regional e internacional</v>
      </c>
      <c r="M288" s="338" t="str">
        <f>IF(ISERROR(VLOOKUP(K288,[1]Eje_Pilar_Prop!$C$2:$E$104,3,FALSE))," ",VLOOKUP(K288,[1]Eje_Pilar_Prop!$C$2:$E$104,3,FALSE))</f>
        <v>Eje Transversal 4 Gobierno Legitimo, Fortalecimiento Local y Eficiencia</v>
      </c>
      <c r="N288" s="336">
        <v>1521</v>
      </c>
      <c r="O288" s="137">
        <v>830034195</v>
      </c>
      <c r="P288" s="225" t="s">
        <v>962</v>
      </c>
      <c r="Q288" s="228">
        <v>21437107</v>
      </c>
      <c r="R288" s="235"/>
      <c r="S288" s="230"/>
      <c r="T288" s="231"/>
      <c r="U288" s="228"/>
      <c r="V288" s="209">
        <f t="shared" si="51"/>
        <v>21437107</v>
      </c>
      <c r="W288" s="210">
        <v>0</v>
      </c>
      <c r="X288" s="160">
        <v>44183</v>
      </c>
      <c r="Y288" s="160">
        <v>44183</v>
      </c>
      <c r="Z288" s="160">
        <v>44272</v>
      </c>
      <c r="AA288" s="130">
        <v>90</v>
      </c>
      <c r="AB288" s="130"/>
      <c r="AC288" s="130"/>
      <c r="AD288" s="212"/>
      <c r="AE288" s="232"/>
      <c r="AF288" s="219"/>
      <c r="AG288" s="228"/>
      <c r="AH288" s="233"/>
      <c r="AI288" s="233" t="s">
        <v>1327</v>
      </c>
      <c r="AJ288" s="233"/>
      <c r="AK288" s="233"/>
      <c r="AL288" s="234">
        <f t="shared" si="52"/>
        <v>0</v>
      </c>
      <c r="AM288" s="249"/>
      <c r="AN288" s="250" t="e">
        <f>IF(SUMPRODUCT((A$14:A288=A288)*(B$14:B288=B288)*(D$14:D285=D285))&gt;1,0,1)</f>
        <v>#N/A</v>
      </c>
      <c r="AO288" s="56" t="str">
        <f t="shared" si="54"/>
        <v>Compraventa de bienes muebles</v>
      </c>
      <c r="AP288" s="56" t="str">
        <f t="shared" si="55"/>
        <v>Selección abreviada</v>
      </c>
      <c r="AQ288" s="56" t="str">
        <f>IF(ISBLANK(G288),1,IFERROR(VLOOKUP(G288,Tipo!$C$12:$C$27,1,FALSE),"NO"))</f>
        <v xml:space="preserve">Acuerdo marco de precios </v>
      </c>
      <c r="AR288" s="56" t="str">
        <f t="shared" si="56"/>
        <v>Inversión</v>
      </c>
      <c r="AS288" s="56" t="str">
        <f>IF(ISBLANK(K288),1,IFERROR(VLOOKUP(K288,Eje_Pilar_Prop!C335:C436,1,FALSE),"NO"))</f>
        <v>NO</v>
      </c>
      <c r="AT288" s="56" t="str">
        <f t="shared" si="50"/>
        <v>NO</v>
      </c>
      <c r="AU288" s="56">
        <f t="shared" si="57"/>
        <v>1</v>
      </c>
      <c r="AV288" s="56" t="str">
        <f t="shared" si="53"/>
        <v>Bogotá Mejor para Todos</v>
      </c>
    </row>
    <row r="289" spans="1:48" s="251" customFormat="1" ht="45" customHeight="1">
      <c r="A289" s="233">
        <v>249</v>
      </c>
      <c r="B289" s="218">
        <v>2020</v>
      </c>
      <c r="C289" s="130" t="s">
        <v>353</v>
      </c>
      <c r="D289" s="130" t="s">
        <v>987</v>
      </c>
      <c r="E289" s="132" t="s">
        <v>138</v>
      </c>
      <c r="F289" s="131" t="s">
        <v>34</v>
      </c>
      <c r="G289" s="206" t="s">
        <v>161</v>
      </c>
      <c r="H289" s="225" t="s">
        <v>938</v>
      </c>
      <c r="I289" s="226" t="s">
        <v>135</v>
      </c>
      <c r="J289" s="227" t="s">
        <v>362</v>
      </c>
      <c r="K289" s="337">
        <v>45</v>
      </c>
      <c r="L289" s="338" t="str">
        <f>IF(ISERROR(VLOOKUP(K289,[1]Eje_Pilar_Prop!$C$2:$E$104,2,FALSE))," ",VLOOKUP(K289,[1]Eje_Pilar_Prop!$C$2:$E$104,2,FALSE))</f>
        <v>Gobernanza e influencia local, regional e internacional</v>
      </c>
      <c r="M289" s="338" t="str">
        <f>IF(ISERROR(VLOOKUP(K289,[1]Eje_Pilar_Prop!$C$2:$E$104,3,FALSE))," ",VLOOKUP(K289,[1]Eje_Pilar_Prop!$C$2:$E$104,3,FALSE))</f>
        <v>Eje Transversal 4 Gobierno Legitimo, Fortalecimiento Local y Eficiencia</v>
      </c>
      <c r="N289" s="336">
        <v>1517</v>
      </c>
      <c r="O289" s="137">
        <v>1070961387</v>
      </c>
      <c r="P289" s="225" t="s">
        <v>963</v>
      </c>
      <c r="Q289" s="228">
        <v>17250000</v>
      </c>
      <c r="R289" s="235"/>
      <c r="S289" s="230"/>
      <c r="T289" s="231"/>
      <c r="U289" s="228"/>
      <c r="V289" s="209">
        <f t="shared" si="51"/>
        <v>17250000</v>
      </c>
      <c r="W289" s="210">
        <v>0</v>
      </c>
      <c r="X289" s="140">
        <v>44183</v>
      </c>
      <c r="Y289" s="134">
        <v>44187</v>
      </c>
      <c r="Z289" s="134">
        <v>44263</v>
      </c>
      <c r="AA289" s="130">
        <v>75</v>
      </c>
      <c r="AB289" s="130"/>
      <c r="AC289" s="130"/>
      <c r="AD289" s="212"/>
      <c r="AE289" s="232"/>
      <c r="AF289" s="219"/>
      <c r="AG289" s="228"/>
      <c r="AH289" s="233"/>
      <c r="AI289" s="233" t="s">
        <v>1327</v>
      </c>
      <c r="AJ289" s="233"/>
      <c r="AK289" s="233"/>
      <c r="AL289" s="234">
        <f t="shared" si="52"/>
        <v>0</v>
      </c>
      <c r="AM289" s="249"/>
      <c r="AN289" s="250" t="e">
        <f>IF(SUMPRODUCT((A$14:A289=A289)*(B$14:B289=B289)*(D$14:D286=D286))&gt;1,0,1)</f>
        <v>#N/A</v>
      </c>
      <c r="AO289" s="56" t="str">
        <f t="shared" si="54"/>
        <v>Contratos de prestación de servicios</v>
      </c>
      <c r="AP289" s="56" t="str">
        <f t="shared" si="55"/>
        <v>Contratación directa</v>
      </c>
      <c r="AQ289" s="56" t="str">
        <f>IF(ISBLANK(G289),1,IFERROR(VLOOKUP(G289,Tipo!$C$12:$C$27,1,FALSE),"NO"))</f>
        <v>Prestación de servicios profesionales y de apoyo a la gestión, o para la ejecución de trabajos artísticos que sólo puedan encomendarse a determinadas personas naturales;</v>
      </c>
      <c r="AR289" s="56" t="str">
        <f t="shared" si="56"/>
        <v>Inversión</v>
      </c>
      <c r="AS289" s="56" t="str">
        <f>IF(ISBLANK(K289),1,IFERROR(VLOOKUP(K289,Eje_Pilar_Prop!C336:C437,1,FALSE),"NO"))</f>
        <v>NO</v>
      </c>
      <c r="AT289" s="56" t="str">
        <f t="shared" si="50"/>
        <v>NO</v>
      </c>
      <c r="AU289" s="56">
        <f t="shared" si="57"/>
        <v>1</v>
      </c>
      <c r="AV289" s="56" t="str">
        <f t="shared" si="53"/>
        <v>Bogotá Mejor para Todos</v>
      </c>
    </row>
    <row r="290" spans="1:48" s="251" customFormat="1" ht="45" customHeight="1">
      <c r="A290" s="233">
        <v>250</v>
      </c>
      <c r="B290" s="218">
        <v>2020</v>
      </c>
      <c r="C290" s="130" t="s">
        <v>353</v>
      </c>
      <c r="D290" s="183" t="s">
        <v>988</v>
      </c>
      <c r="E290" s="130" t="s">
        <v>138</v>
      </c>
      <c r="F290" s="130" t="s">
        <v>136</v>
      </c>
      <c r="G290" s="206" t="s">
        <v>165</v>
      </c>
      <c r="H290" s="225" t="s">
        <v>939</v>
      </c>
      <c r="I290" s="226" t="s">
        <v>135</v>
      </c>
      <c r="J290" s="227" t="s">
        <v>362</v>
      </c>
      <c r="K290" s="337">
        <v>45</v>
      </c>
      <c r="L290" s="338" t="str">
        <f>IF(ISERROR(VLOOKUP(K290,[1]Eje_Pilar_Prop!$C$2:$E$104,2,FALSE))," ",VLOOKUP(K290,[1]Eje_Pilar_Prop!$C$2:$E$104,2,FALSE))</f>
        <v>Gobernanza e influencia local, regional e internacional</v>
      </c>
      <c r="M290" s="338" t="str">
        <f>IF(ISERROR(VLOOKUP(K290,[1]Eje_Pilar_Prop!$C$2:$E$104,3,FALSE))," ",VLOOKUP(K290,[1]Eje_Pilar_Prop!$C$2:$E$104,3,FALSE))</f>
        <v>Eje Transversal 4 Gobierno Legitimo, Fortalecimiento Local y Eficiencia</v>
      </c>
      <c r="N290" s="336">
        <v>1517</v>
      </c>
      <c r="O290" s="158">
        <v>9011255655</v>
      </c>
      <c r="P290" s="225" t="s">
        <v>964</v>
      </c>
      <c r="Q290" s="228">
        <v>535500</v>
      </c>
      <c r="R290" s="235"/>
      <c r="S290" s="230"/>
      <c r="T290" s="231"/>
      <c r="U290" s="228"/>
      <c r="V290" s="209">
        <f t="shared" si="51"/>
        <v>535500</v>
      </c>
      <c r="W290" s="210">
        <v>0</v>
      </c>
      <c r="X290" s="174">
        <v>44193</v>
      </c>
      <c r="Y290" s="184"/>
      <c r="Z290" s="130"/>
      <c r="AA290" s="130">
        <v>60</v>
      </c>
      <c r="AB290" s="130"/>
      <c r="AC290" s="130"/>
      <c r="AD290" s="212"/>
      <c r="AE290" s="232"/>
      <c r="AF290" s="219"/>
      <c r="AG290" s="228"/>
      <c r="AH290" s="233" t="s">
        <v>1327</v>
      </c>
      <c r="AI290" s="233"/>
      <c r="AJ290" s="233"/>
      <c r="AK290" s="233"/>
      <c r="AL290" s="234">
        <f t="shared" si="52"/>
        <v>0</v>
      </c>
      <c r="AM290" s="249"/>
      <c r="AN290" s="250" t="e">
        <f>IF(SUMPRODUCT((A$14:A290=A290)*(B$14:B290=B290)*(D$14:D287=D287))&gt;1,0,1)</f>
        <v>#N/A</v>
      </c>
      <c r="AO290" s="56" t="str">
        <f t="shared" si="54"/>
        <v>Contratos de prestación de servicios</v>
      </c>
      <c r="AP290" s="56" t="str">
        <f t="shared" si="55"/>
        <v>Contratación mínima cuantia</v>
      </c>
      <c r="AQ290" s="56" t="str">
        <f>IF(ISBLANK(G290),1,IFERROR(VLOOKUP(G290,Tipo!$C$12:$C$27,1,FALSE),"NO"))</f>
        <v>NO</v>
      </c>
      <c r="AR290" s="56" t="str">
        <f t="shared" si="56"/>
        <v>Inversión</v>
      </c>
      <c r="AS290" s="56" t="str">
        <f>IF(ISBLANK(K290),1,IFERROR(VLOOKUP(K290,Eje_Pilar_Prop!C338:C439,1,FALSE),"NO"))</f>
        <v>NO</v>
      </c>
      <c r="AT290" s="56" t="str">
        <f t="shared" si="50"/>
        <v>NO</v>
      </c>
      <c r="AU290" s="56">
        <f t="shared" si="57"/>
        <v>1</v>
      </c>
      <c r="AV290" s="56" t="str">
        <f t="shared" si="53"/>
        <v>Bogotá Mejor para Todos</v>
      </c>
    </row>
    <row r="291" spans="1:48" s="251" customFormat="1" ht="45" customHeight="1">
      <c r="A291" s="233">
        <v>251</v>
      </c>
      <c r="B291" s="218">
        <v>2020</v>
      </c>
      <c r="C291" s="130" t="s">
        <v>990</v>
      </c>
      <c r="D291" s="179" t="s">
        <v>1227</v>
      </c>
      <c r="E291" s="131" t="s">
        <v>72</v>
      </c>
      <c r="F291" s="130" t="s">
        <v>139</v>
      </c>
      <c r="G291" s="206" t="s">
        <v>146</v>
      </c>
      <c r="H291" s="225" t="s">
        <v>940</v>
      </c>
      <c r="I291" s="226" t="s">
        <v>135</v>
      </c>
      <c r="J291" s="227" t="s">
        <v>362</v>
      </c>
      <c r="K291" s="337">
        <v>19</v>
      </c>
      <c r="L291" s="338" t="str">
        <f>IF(ISERROR(VLOOKUP(K291,[1]Eje_Pilar_Prop!$C$2:$E$104,2,FALSE))," ",VLOOKUP(K291,[1]Eje_Pilar_Prop!$C$2:$E$104,2,FALSE))</f>
        <v>Seguridad y convivencia para todos</v>
      </c>
      <c r="M291" s="338" t="str">
        <f>IF(ISERROR(VLOOKUP(K291,[1]Eje_Pilar_Prop!$C$2:$E$104,3,FALSE))," ",VLOOKUP(K291,[1]Eje_Pilar_Prop!$C$2:$E$104,3,FALSE))</f>
        <v>Pilar 3 Construcción de Comunidad y Cultura Ciudadana</v>
      </c>
      <c r="N291" s="336">
        <v>1514</v>
      </c>
      <c r="O291" s="137">
        <v>890301886</v>
      </c>
      <c r="P291" s="225" t="s">
        <v>965</v>
      </c>
      <c r="Q291" s="228">
        <v>87352370</v>
      </c>
      <c r="R291" s="235"/>
      <c r="S291" s="230"/>
      <c r="T291" s="231"/>
      <c r="U291" s="228"/>
      <c r="V291" s="209">
        <f t="shared" si="51"/>
        <v>87352370</v>
      </c>
      <c r="W291" s="210">
        <v>0</v>
      </c>
      <c r="X291" s="140">
        <v>44193</v>
      </c>
      <c r="Y291" s="154">
        <v>44193</v>
      </c>
      <c r="Z291" s="134">
        <v>44283</v>
      </c>
      <c r="AA291" s="130">
        <v>90</v>
      </c>
      <c r="AB291" s="130"/>
      <c r="AC291" s="130"/>
      <c r="AD291" s="212"/>
      <c r="AE291" s="232"/>
      <c r="AF291" s="219"/>
      <c r="AG291" s="228"/>
      <c r="AH291" s="233"/>
      <c r="AI291" s="233" t="s">
        <v>1327</v>
      </c>
      <c r="AJ291" s="233"/>
      <c r="AK291" s="233"/>
      <c r="AL291" s="234">
        <f t="shared" si="52"/>
        <v>0</v>
      </c>
      <c r="AM291" s="249"/>
      <c r="AN291" s="250" t="e">
        <f>IF(SUMPRODUCT((A$14:A291=A291)*(B$14:B291=B291)*(D$14:D288=D288))&gt;1,0,1)</f>
        <v>#N/A</v>
      </c>
      <c r="AO291" s="56" t="str">
        <f t="shared" si="54"/>
        <v>Compraventa de bienes muebles</v>
      </c>
      <c r="AP291" s="56" t="str">
        <f t="shared" si="55"/>
        <v>Selección abreviada</v>
      </c>
      <c r="AQ291" s="56" t="str">
        <f>IF(ISBLANK(G291),1,IFERROR(VLOOKUP(G291,Tipo!$C$12:$C$27,1,FALSE),"NO"))</f>
        <v xml:space="preserve">Acuerdo marco de precios </v>
      </c>
      <c r="AR291" s="56" t="str">
        <f t="shared" si="56"/>
        <v>Inversión</v>
      </c>
      <c r="AS291" s="56" t="str">
        <f>IF(ISBLANK(K291),1,IFERROR(VLOOKUP(K291,Eje_Pilar_Prop!C339:C440,1,FALSE),"NO"))</f>
        <v>NO</v>
      </c>
      <c r="AT291" s="56" t="str">
        <f t="shared" si="50"/>
        <v>NO</v>
      </c>
      <c r="AU291" s="56">
        <f t="shared" si="57"/>
        <v>1</v>
      </c>
      <c r="AV291" s="56" t="str">
        <f t="shared" si="53"/>
        <v>Bogotá Mejor para Todos</v>
      </c>
    </row>
    <row r="292" spans="1:48" s="251" customFormat="1" ht="45" customHeight="1">
      <c r="A292" s="233">
        <v>252</v>
      </c>
      <c r="B292" s="218">
        <v>2020</v>
      </c>
      <c r="C292" s="130" t="s">
        <v>353</v>
      </c>
      <c r="D292" s="130" t="s">
        <v>989</v>
      </c>
      <c r="E292" s="185" t="s">
        <v>152</v>
      </c>
      <c r="F292" s="131" t="s">
        <v>34</v>
      </c>
      <c r="G292" s="206" t="s">
        <v>153</v>
      </c>
      <c r="H292" s="225" t="s">
        <v>941</v>
      </c>
      <c r="I292" s="226" t="s">
        <v>135</v>
      </c>
      <c r="J292" s="227" t="s">
        <v>362</v>
      </c>
      <c r="K292" s="337">
        <v>3</v>
      </c>
      <c r="L292" s="338" t="str">
        <f>IF(ISERROR(VLOOKUP(K292,[1]Eje_Pilar_Prop!$C$2:$E$104,2,FALSE))," ",VLOOKUP(K292,[1]Eje_Pilar_Prop!$C$2:$E$104,2,FALSE))</f>
        <v>Igualdad y autonomía para una Bogotá incluyente</v>
      </c>
      <c r="M292" s="338" t="str">
        <f>IF(ISERROR(VLOOKUP(K292,[1]Eje_Pilar_Prop!$C$2:$E$104,3,FALSE))," ",VLOOKUP(K292,[1]Eje_Pilar_Prop!$C$2:$E$104,3,FALSE))</f>
        <v>Pilar 1 Igualdad de Calidad de Vida</v>
      </c>
      <c r="N292" s="336">
        <v>1444</v>
      </c>
      <c r="O292" s="137">
        <v>9009585649</v>
      </c>
      <c r="P292" s="225" t="s">
        <v>966</v>
      </c>
      <c r="Q292" s="228">
        <v>230000000</v>
      </c>
      <c r="R292" s="235"/>
      <c r="S292" s="230"/>
      <c r="T292" s="231"/>
      <c r="U292" s="228"/>
      <c r="V292" s="209">
        <f t="shared" si="51"/>
        <v>230000000</v>
      </c>
      <c r="W292" s="210">
        <v>0</v>
      </c>
      <c r="X292" s="140">
        <v>44195</v>
      </c>
      <c r="Y292" s="184"/>
      <c r="Z292" s="130"/>
      <c r="AA292" s="130">
        <v>240</v>
      </c>
      <c r="AB292" s="130"/>
      <c r="AC292" s="130"/>
      <c r="AD292" s="212"/>
      <c r="AE292" s="232"/>
      <c r="AF292" s="219"/>
      <c r="AG292" s="228"/>
      <c r="AH292" s="233" t="s">
        <v>1327</v>
      </c>
      <c r="AI292" s="233"/>
      <c r="AJ292" s="233"/>
      <c r="AK292" s="233"/>
      <c r="AL292" s="234">
        <f t="shared" si="52"/>
        <v>0</v>
      </c>
      <c r="AM292" s="249"/>
      <c r="AN292" s="250" t="e">
        <f>IF(SUMPRODUCT((A$14:A292=A292)*(B$14:B292=B292)*(D$14:D289=D289))&gt;1,0,1)</f>
        <v>#N/A</v>
      </c>
      <c r="AO292" s="56" t="str">
        <f t="shared" si="54"/>
        <v xml:space="preserve">Convenios de apoyo y/o convenios de asociación </v>
      </c>
      <c r="AP292" s="56" t="str">
        <f t="shared" si="55"/>
        <v>Contratación directa</v>
      </c>
      <c r="AQ292" s="56" t="str">
        <f>IF(ISBLANK(G292),1,IFERROR(VLOOKUP(G292,Tipo!$C$12:$C$27,1,FALSE),"NO"))</f>
        <v>Urgencia manifiesta</v>
      </c>
      <c r="AR292" s="56" t="str">
        <f t="shared" si="56"/>
        <v>Inversión</v>
      </c>
      <c r="AS292" s="56" t="str">
        <f>IF(ISBLANK(K292),1,IFERROR(VLOOKUP(K292,Eje_Pilar_Prop!C341:C442,1,FALSE),"NO"))</f>
        <v>NO</v>
      </c>
      <c r="AT292" s="56" t="str">
        <f t="shared" si="50"/>
        <v>SECOP II</v>
      </c>
      <c r="AU292" s="56">
        <f t="shared" si="57"/>
        <v>1</v>
      </c>
      <c r="AV292" s="56" t="str">
        <f t="shared" si="53"/>
        <v>Bogotá Mejor para Todos</v>
      </c>
    </row>
    <row r="293" spans="1:48" s="251" customFormat="1" ht="45" customHeight="1">
      <c r="A293" s="233">
        <v>8</v>
      </c>
      <c r="B293" s="218">
        <v>2019</v>
      </c>
      <c r="C293" s="130" t="s">
        <v>353</v>
      </c>
      <c r="D293" s="128" t="s">
        <v>1258</v>
      </c>
      <c r="E293" s="186" t="s">
        <v>138</v>
      </c>
      <c r="F293" s="187" t="s">
        <v>34</v>
      </c>
      <c r="G293" s="206" t="s">
        <v>161</v>
      </c>
      <c r="H293" s="225" t="s">
        <v>626</v>
      </c>
      <c r="I293" s="226" t="s">
        <v>135</v>
      </c>
      <c r="J293" s="227" t="s">
        <v>362</v>
      </c>
      <c r="K293" s="337">
        <v>45</v>
      </c>
      <c r="L293" s="338" t="str">
        <f>IF(ISERROR(VLOOKUP(K293,[1]Eje_Pilar_Prop!$C$2:$E$104,2,FALSE))," ",VLOOKUP(K293,[1]Eje_Pilar_Prop!$C$2:$E$104,2,FALSE))</f>
        <v>Gobernanza e influencia local, regional e internacional</v>
      </c>
      <c r="M293" s="338" t="str">
        <f>IF(ISERROR(VLOOKUP(K293,[1]Eje_Pilar_Prop!$C$2:$E$104,3,FALSE))," ",VLOOKUP(K293,[1]Eje_Pilar_Prop!$C$2:$E$104,3,FALSE))</f>
        <v>Eje Transversal 4 Gobierno Legitimo, Fortalecimiento Local y Eficiencia</v>
      </c>
      <c r="N293" s="336">
        <v>1517</v>
      </c>
      <c r="O293" s="220">
        <v>1032423937</v>
      </c>
      <c r="P293" s="225" t="s">
        <v>464</v>
      </c>
      <c r="Q293" s="228">
        <v>26800000</v>
      </c>
      <c r="R293" s="235">
        <v>0</v>
      </c>
      <c r="S293" s="230"/>
      <c r="T293" s="231"/>
      <c r="U293" s="228"/>
      <c r="V293" s="209">
        <f t="shared" si="51"/>
        <v>26800000</v>
      </c>
      <c r="W293" s="210">
        <v>23450000</v>
      </c>
      <c r="X293" s="188">
        <v>43494</v>
      </c>
      <c r="Y293" s="128">
        <v>43497</v>
      </c>
      <c r="Z293" s="188">
        <v>43965</v>
      </c>
      <c r="AA293" s="189">
        <v>345</v>
      </c>
      <c r="AB293" s="218">
        <v>1</v>
      </c>
      <c r="AC293" s="218">
        <v>120</v>
      </c>
      <c r="AD293" s="212"/>
      <c r="AE293" s="232"/>
      <c r="AF293" s="219"/>
      <c r="AG293" s="228"/>
      <c r="AH293" s="233"/>
      <c r="AI293" s="233"/>
      <c r="AJ293" s="233" t="s">
        <v>1327</v>
      </c>
      <c r="AK293" s="233"/>
      <c r="AL293" s="234">
        <f t="shared" si="52"/>
        <v>0.875</v>
      </c>
      <c r="AM293" s="249"/>
      <c r="AN293" s="250" t="e">
        <f>IF(SUMPRODUCT((A$14:A293=A293)*(B$14:B293=B293)*(D$14:D290=D290))&gt;1,0,1)</f>
        <v>#N/A</v>
      </c>
      <c r="AO293" s="56" t="str">
        <f t="shared" si="54"/>
        <v>Contratos de prestación de servicios</v>
      </c>
      <c r="AP293" s="56" t="str">
        <f t="shared" si="55"/>
        <v>Contratación directa</v>
      </c>
      <c r="AQ293" s="56" t="str">
        <f>IF(ISBLANK(G293),1,IFERROR(VLOOKUP(G293,Tipo!$C$12:$C$27,1,FALSE),"NO"))</f>
        <v>Prestación de servicios profesionales y de apoyo a la gestión, o para la ejecución de trabajos artísticos que sólo puedan encomendarse a determinadas personas naturales;</v>
      </c>
      <c r="AR293" s="56" t="str">
        <f t="shared" si="56"/>
        <v>Inversión</v>
      </c>
      <c r="AS293" s="56" t="str">
        <f>IF(ISBLANK(K293),1,IFERROR(VLOOKUP(K293,Eje_Pilar_Prop!C343:C444,1,FALSE),"NO"))</f>
        <v>NO</v>
      </c>
      <c r="AT293" s="56" t="str">
        <f t="shared" si="50"/>
        <v>SECOP II</v>
      </c>
      <c r="AU293" s="56" t="str">
        <f t="shared" si="57"/>
        <v>NO</v>
      </c>
      <c r="AV293" s="56" t="str">
        <f t="shared" si="53"/>
        <v>Bogotá Mejor para Todos</v>
      </c>
    </row>
    <row r="294" spans="1:48" s="251" customFormat="1" ht="45" customHeight="1">
      <c r="A294" s="233">
        <v>12</v>
      </c>
      <c r="B294" s="218">
        <v>2019</v>
      </c>
      <c r="C294" s="130" t="s">
        <v>353</v>
      </c>
      <c r="D294" s="128" t="s">
        <v>1259</v>
      </c>
      <c r="E294" s="186" t="s">
        <v>138</v>
      </c>
      <c r="F294" s="187" t="s">
        <v>34</v>
      </c>
      <c r="G294" s="206" t="s">
        <v>161</v>
      </c>
      <c r="H294" s="225" t="s">
        <v>628</v>
      </c>
      <c r="I294" s="226" t="s">
        <v>135</v>
      </c>
      <c r="J294" s="227" t="s">
        <v>362</v>
      </c>
      <c r="K294" s="337">
        <v>45</v>
      </c>
      <c r="L294" s="338" t="str">
        <f>IF(ISERROR(VLOOKUP(K294,[1]Eje_Pilar_Prop!$C$2:$E$104,2,FALSE))," ",VLOOKUP(K294,[1]Eje_Pilar_Prop!$C$2:$E$104,2,FALSE))</f>
        <v>Gobernanza e influencia local, regional e internacional</v>
      </c>
      <c r="M294" s="338" t="str">
        <f>IF(ISERROR(VLOOKUP(K294,[1]Eje_Pilar_Prop!$C$2:$E$104,3,FALSE))," ",VLOOKUP(K294,[1]Eje_Pilar_Prop!$C$2:$E$104,3,FALSE))</f>
        <v>Eje Transversal 4 Gobierno Legitimo, Fortalecimiento Local y Eficiencia</v>
      </c>
      <c r="N294" s="336">
        <v>1517</v>
      </c>
      <c r="O294" s="220">
        <v>1098668110</v>
      </c>
      <c r="P294" s="225" t="s">
        <v>819</v>
      </c>
      <c r="Q294" s="228"/>
      <c r="R294" s="235">
        <v>0</v>
      </c>
      <c r="S294" s="230"/>
      <c r="T294" s="231">
        <v>1</v>
      </c>
      <c r="U294" s="228">
        <v>19500000</v>
      </c>
      <c r="V294" s="209">
        <f t="shared" si="51"/>
        <v>19500000</v>
      </c>
      <c r="W294" s="210">
        <v>19500000</v>
      </c>
      <c r="X294" s="128">
        <v>43494</v>
      </c>
      <c r="Y294" s="128">
        <v>43497</v>
      </c>
      <c r="Z294" s="188">
        <v>43997</v>
      </c>
      <c r="AA294" s="189">
        <v>345</v>
      </c>
      <c r="AB294" s="218">
        <v>2</v>
      </c>
      <c r="AC294" s="218">
        <v>150</v>
      </c>
      <c r="AD294" s="212"/>
      <c r="AE294" s="232"/>
      <c r="AF294" s="219"/>
      <c r="AG294" s="228"/>
      <c r="AH294" s="233"/>
      <c r="AI294" s="233"/>
      <c r="AJ294" s="233" t="s">
        <v>1327</v>
      </c>
      <c r="AK294" s="233"/>
      <c r="AL294" s="234">
        <f t="shared" si="52"/>
        <v>1</v>
      </c>
      <c r="AM294" s="249"/>
      <c r="AN294" s="250" t="e">
        <f>IF(SUMPRODUCT((A$14:A294=A294)*(B$14:B294=B294)*(D$14:D291=D291))&gt;1,0,1)</f>
        <v>#N/A</v>
      </c>
      <c r="AO294" s="56" t="str">
        <f t="shared" si="54"/>
        <v>Contratos de prestación de servicios</v>
      </c>
      <c r="AP294" s="56" t="str">
        <f t="shared" si="55"/>
        <v>Contratación directa</v>
      </c>
      <c r="AQ294" s="56" t="str">
        <f>IF(ISBLANK(G294),1,IFERROR(VLOOKUP(G294,Tipo!$C$12:$C$27,1,FALSE),"NO"))</f>
        <v>Prestación de servicios profesionales y de apoyo a la gestión, o para la ejecución de trabajos artísticos que sólo puedan encomendarse a determinadas personas naturales;</v>
      </c>
      <c r="AR294" s="56" t="str">
        <f t="shared" si="56"/>
        <v>Inversión</v>
      </c>
      <c r="AS294" s="56" t="str">
        <f>IF(ISBLANK(K294),1,IFERROR(VLOOKUP(K294,Eje_Pilar_Prop!C345:C446,1,FALSE),"NO"))</f>
        <v>NO</v>
      </c>
      <c r="AT294" s="56" t="str">
        <f t="shared" si="50"/>
        <v>NO</v>
      </c>
      <c r="AU294" s="56" t="str">
        <f t="shared" si="57"/>
        <v>NO</v>
      </c>
      <c r="AV294" s="56" t="str">
        <f t="shared" si="53"/>
        <v>Bogotá Mejor para Todos</v>
      </c>
    </row>
    <row r="295" spans="1:48" s="251" customFormat="1" ht="45" customHeight="1">
      <c r="A295" s="233">
        <v>12</v>
      </c>
      <c r="B295" s="218">
        <v>2019</v>
      </c>
      <c r="C295" s="130" t="s">
        <v>353</v>
      </c>
      <c r="D295" s="128" t="s">
        <v>1259</v>
      </c>
      <c r="E295" s="186" t="s">
        <v>138</v>
      </c>
      <c r="F295" s="187" t="s">
        <v>34</v>
      </c>
      <c r="G295" s="206" t="s">
        <v>161</v>
      </c>
      <c r="H295" s="225" t="s">
        <v>630</v>
      </c>
      <c r="I295" s="226" t="s">
        <v>135</v>
      </c>
      <c r="J295" s="227" t="s">
        <v>362</v>
      </c>
      <c r="K295" s="337">
        <v>45</v>
      </c>
      <c r="L295" s="338" t="str">
        <f>IF(ISERROR(VLOOKUP(K295,[1]Eje_Pilar_Prop!$C$2:$E$104,2,FALSE))," ",VLOOKUP(K295,[1]Eje_Pilar_Prop!$C$2:$E$104,2,FALSE))</f>
        <v>Gobernanza e influencia local, regional e internacional</v>
      </c>
      <c r="M295" s="338" t="str">
        <f>IF(ISERROR(VLOOKUP(K295,[1]Eje_Pilar_Prop!$C$2:$E$104,3,FALSE))," ",VLOOKUP(K295,[1]Eje_Pilar_Prop!$C$2:$E$104,3,FALSE))</f>
        <v>Eje Transversal 4 Gobierno Legitimo, Fortalecimiento Local y Eficiencia</v>
      </c>
      <c r="N295" s="336">
        <v>1517</v>
      </c>
      <c r="O295" s="220">
        <v>1098668110</v>
      </c>
      <c r="P295" s="225" t="s">
        <v>819</v>
      </c>
      <c r="Q295" s="228"/>
      <c r="R295" s="235">
        <v>0</v>
      </c>
      <c r="S295" s="230"/>
      <c r="T295" s="231">
        <v>1</v>
      </c>
      <c r="U295" s="228">
        <v>13000000</v>
      </c>
      <c r="V295" s="209">
        <f t="shared" si="51"/>
        <v>13000000</v>
      </c>
      <c r="W295" s="210">
        <v>13000000</v>
      </c>
      <c r="X295" s="128">
        <v>43494</v>
      </c>
      <c r="Y295" s="128">
        <v>43497</v>
      </c>
      <c r="Z295" s="188">
        <v>43997</v>
      </c>
      <c r="AA295" s="189">
        <v>345</v>
      </c>
      <c r="AB295" s="218">
        <v>2</v>
      </c>
      <c r="AC295" s="218">
        <v>150</v>
      </c>
      <c r="AD295" s="212"/>
      <c r="AE295" s="232"/>
      <c r="AF295" s="219"/>
      <c r="AG295" s="228"/>
      <c r="AH295" s="233"/>
      <c r="AI295" s="233"/>
      <c r="AJ295" s="233" t="s">
        <v>1327</v>
      </c>
      <c r="AK295" s="233"/>
      <c r="AL295" s="234">
        <f t="shared" si="52"/>
        <v>1</v>
      </c>
      <c r="AM295" s="249"/>
      <c r="AN295" s="250" t="e">
        <f>IF(SUMPRODUCT((A$14:A295=A295)*(B$14:B295=B295)*(D$14:D292=D292))&gt;1,0,1)</f>
        <v>#N/A</v>
      </c>
      <c r="AO295" s="56" t="str">
        <f t="shared" si="54"/>
        <v>Contratos de prestación de servicios</v>
      </c>
      <c r="AP295" s="56" t="str">
        <f t="shared" si="55"/>
        <v>Contratación directa</v>
      </c>
      <c r="AQ295" s="56" t="str">
        <f>IF(ISBLANK(G295),1,IFERROR(VLOOKUP(G295,Tipo!$C$12:$C$27,1,FALSE),"NO"))</f>
        <v>Prestación de servicios profesionales y de apoyo a la gestión, o para la ejecución de trabajos artísticos que sólo puedan encomendarse a determinadas personas naturales;</v>
      </c>
      <c r="AR295" s="56" t="str">
        <f t="shared" si="56"/>
        <v>Inversión</v>
      </c>
      <c r="AS295" s="56" t="str">
        <f>IF(ISBLANK(K295),1,IFERROR(VLOOKUP(K295,Eje_Pilar_Prop!C346:C447,1,FALSE),"NO"))</f>
        <v>NO</v>
      </c>
      <c r="AT295" s="56" t="str">
        <f t="shared" si="50"/>
        <v>SECOP II</v>
      </c>
      <c r="AU295" s="56" t="str">
        <f t="shared" si="57"/>
        <v>NO</v>
      </c>
      <c r="AV295" s="56" t="str">
        <f t="shared" si="53"/>
        <v>Bogotá Mejor para Todos</v>
      </c>
    </row>
    <row r="296" spans="1:48" s="251" customFormat="1" ht="45" customHeight="1">
      <c r="A296" s="233">
        <v>14</v>
      </c>
      <c r="B296" s="218">
        <v>2019</v>
      </c>
      <c r="C296" s="130" t="s">
        <v>353</v>
      </c>
      <c r="D296" s="128" t="s">
        <v>1260</v>
      </c>
      <c r="E296" s="186" t="s">
        <v>138</v>
      </c>
      <c r="F296" s="187" t="s">
        <v>34</v>
      </c>
      <c r="G296" s="206" t="s">
        <v>161</v>
      </c>
      <c r="H296" s="225" t="s">
        <v>633</v>
      </c>
      <c r="I296" s="226" t="s">
        <v>135</v>
      </c>
      <c r="J296" s="227" t="s">
        <v>362</v>
      </c>
      <c r="K296" s="337">
        <v>45</v>
      </c>
      <c r="L296" s="338" t="str">
        <f>IF(ISERROR(VLOOKUP(K296,[1]Eje_Pilar_Prop!$C$2:$E$104,2,FALSE))," ",VLOOKUP(K296,[1]Eje_Pilar_Prop!$C$2:$E$104,2,FALSE))</f>
        <v>Gobernanza e influencia local, regional e internacional</v>
      </c>
      <c r="M296" s="338" t="str">
        <f>IF(ISERROR(VLOOKUP(K296,[1]Eje_Pilar_Prop!$C$2:$E$104,3,FALSE))," ",VLOOKUP(K296,[1]Eje_Pilar_Prop!$C$2:$E$104,3,FALSE))</f>
        <v>Eje Transversal 4 Gobierno Legitimo, Fortalecimiento Local y Eficiencia</v>
      </c>
      <c r="N296" s="336">
        <v>1517</v>
      </c>
      <c r="O296" s="220">
        <v>79451386</v>
      </c>
      <c r="P296" s="225" t="s">
        <v>820</v>
      </c>
      <c r="Q296" s="228"/>
      <c r="R296" s="235">
        <v>0</v>
      </c>
      <c r="S296" s="230"/>
      <c r="T296" s="231">
        <v>1</v>
      </c>
      <c r="U296" s="228">
        <v>5250000</v>
      </c>
      <c r="V296" s="209">
        <f t="shared" si="51"/>
        <v>5250000</v>
      </c>
      <c r="W296" s="210">
        <v>5250000</v>
      </c>
      <c r="X296" s="128">
        <v>43497</v>
      </c>
      <c r="Y296" s="128">
        <v>43497</v>
      </c>
      <c r="Z296" s="188">
        <v>44011</v>
      </c>
      <c r="AA296" s="189">
        <v>345</v>
      </c>
      <c r="AB296" s="218">
        <v>2</v>
      </c>
      <c r="AC296" s="218">
        <v>165</v>
      </c>
      <c r="AD296" s="212"/>
      <c r="AE296" s="232"/>
      <c r="AF296" s="219"/>
      <c r="AG296" s="228"/>
      <c r="AH296" s="233"/>
      <c r="AI296" s="233"/>
      <c r="AJ296" s="233" t="s">
        <v>1327</v>
      </c>
      <c r="AK296" s="233"/>
      <c r="AL296" s="234">
        <f t="shared" si="52"/>
        <v>1</v>
      </c>
      <c r="AM296" s="249"/>
      <c r="AN296" s="250" t="e">
        <f>IF(SUMPRODUCT((A$14:A296=A296)*(B$14:B296=B296)*(D$14:D293=D293))&gt;1,0,1)</f>
        <v>#N/A</v>
      </c>
      <c r="AO296" s="56" t="str">
        <f t="shared" si="54"/>
        <v>Contratos de prestación de servicios</v>
      </c>
      <c r="AP296" s="56" t="str">
        <f t="shared" si="55"/>
        <v>Contratación directa</v>
      </c>
      <c r="AQ296" s="56" t="str">
        <f>IF(ISBLANK(G296),1,IFERROR(VLOOKUP(G296,Tipo!$C$12:$C$27,1,FALSE),"NO"))</f>
        <v>Prestación de servicios profesionales y de apoyo a la gestión, o para la ejecución de trabajos artísticos que sólo puedan encomendarse a determinadas personas naturales;</v>
      </c>
      <c r="AR296" s="56" t="str">
        <f t="shared" si="56"/>
        <v>Inversión</v>
      </c>
      <c r="AS296" s="56" t="str">
        <f>IF(ISBLANK(K296),1,IFERROR(VLOOKUP(K296,Eje_Pilar_Prop!C347:C448,1,FALSE),"NO"))</f>
        <v>NO</v>
      </c>
      <c r="AT296" s="56" t="str">
        <f t="shared" si="50"/>
        <v>SECOP II</v>
      </c>
      <c r="AU296" s="56" t="str">
        <f t="shared" si="57"/>
        <v>NO</v>
      </c>
      <c r="AV296" s="56" t="str">
        <f t="shared" si="53"/>
        <v>Bogotá Mejor para Todos</v>
      </c>
    </row>
    <row r="297" spans="1:48" s="251" customFormat="1" ht="45" customHeight="1">
      <c r="A297" s="233">
        <v>16</v>
      </c>
      <c r="B297" s="218">
        <v>2019</v>
      </c>
      <c r="C297" s="130" t="s">
        <v>353</v>
      </c>
      <c r="D297" s="128" t="s">
        <v>1261</v>
      </c>
      <c r="E297" s="186" t="s">
        <v>138</v>
      </c>
      <c r="F297" s="187" t="s">
        <v>34</v>
      </c>
      <c r="G297" s="206" t="s">
        <v>161</v>
      </c>
      <c r="H297" s="225" t="s">
        <v>634</v>
      </c>
      <c r="I297" s="226" t="s">
        <v>135</v>
      </c>
      <c r="J297" s="227" t="s">
        <v>362</v>
      </c>
      <c r="K297" s="337">
        <v>45</v>
      </c>
      <c r="L297" s="338" t="str">
        <f>IF(ISERROR(VLOOKUP(K297,[1]Eje_Pilar_Prop!$C$2:$E$104,2,FALSE))," ",VLOOKUP(K297,[1]Eje_Pilar_Prop!$C$2:$E$104,2,FALSE))</f>
        <v>Gobernanza e influencia local, regional e internacional</v>
      </c>
      <c r="M297" s="338" t="str">
        <f>IF(ISERROR(VLOOKUP(K297,[1]Eje_Pilar_Prop!$C$2:$E$104,3,FALSE))," ",VLOOKUP(K297,[1]Eje_Pilar_Prop!$C$2:$E$104,3,FALSE))</f>
        <v>Eje Transversal 4 Gobierno Legitimo, Fortalecimiento Local y Eficiencia</v>
      </c>
      <c r="N297" s="336">
        <v>1517</v>
      </c>
      <c r="O297" s="220">
        <v>80271364</v>
      </c>
      <c r="P297" s="225" t="s">
        <v>498</v>
      </c>
      <c r="Q297" s="228"/>
      <c r="R297" s="235">
        <v>0</v>
      </c>
      <c r="S297" s="230"/>
      <c r="T297" s="231">
        <v>1</v>
      </c>
      <c r="U297" s="228">
        <v>9200000</v>
      </c>
      <c r="V297" s="209">
        <f t="shared" si="51"/>
        <v>9200000</v>
      </c>
      <c r="W297" s="210">
        <v>9200000</v>
      </c>
      <c r="X297" s="128">
        <v>43497</v>
      </c>
      <c r="Y297" s="128">
        <v>43497</v>
      </c>
      <c r="Z297" s="188">
        <v>43966</v>
      </c>
      <c r="AA297" s="189">
        <v>345</v>
      </c>
      <c r="AB297" s="218">
        <v>1</v>
      </c>
      <c r="AC297" s="218">
        <v>120</v>
      </c>
      <c r="AD297" s="212"/>
      <c r="AE297" s="232"/>
      <c r="AF297" s="219"/>
      <c r="AG297" s="228"/>
      <c r="AH297" s="233"/>
      <c r="AI297" s="233"/>
      <c r="AJ297" s="233" t="s">
        <v>1327</v>
      </c>
      <c r="AK297" s="233"/>
      <c r="AL297" s="234">
        <f t="shared" si="52"/>
        <v>1</v>
      </c>
      <c r="AM297" s="249"/>
      <c r="AN297" s="250" t="e">
        <f>IF(SUMPRODUCT((A$14:A297=A297)*(B$14:B297=B297)*(D$14:D294=D294))&gt;1,0,1)</f>
        <v>#N/A</v>
      </c>
      <c r="AO297" s="56" t="str">
        <f t="shared" si="54"/>
        <v>Contratos de prestación de servicios</v>
      </c>
      <c r="AP297" s="56" t="str">
        <f t="shared" si="55"/>
        <v>Contratación directa</v>
      </c>
      <c r="AQ297" s="56" t="str">
        <f>IF(ISBLANK(G297),1,IFERROR(VLOOKUP(G297,Tipo!$C$12:$C$27,1,FALSE),"NO"))</f>
        <v>Prestación de servicios profesionales y de apoyo a la gestión, o para la ejecución de trabajos artísticos que sólo puedan encomendarse a determinadas personas naturales;</v>
      </c>
      <c r="AR297" s="56" t="str">
        <f t="shared" si="56"/>
        <v>Inversión</v>
      </c>
      <c r="AS297" s="56" t="str">
        <f>IF(ISBLANK(K297),1,IFERROR(VLOOKUP(K297,Eje_Pilar_Prop!C348:C449,1,FALSE),"NO"))</f>
        <v>NO</v>
      </c>
      <c r="AT297" s="56" t="str">
        <f t="shared" si="50"/>
        <v>SECOP II</v>
      </c>
      <c r="AU297" s="56" t="str">
        <f t="shared" si="57"/>
        <v>NO</v>
      </c>
      <c r="AV297" s="56" t="str">
        <f t="shared" si="53"/>
        <v>Bogotá Mejor para Todos</v>
      </c>
    </row>
    <row r="298" spans="1:48" s="251" customFormat="1" ht="45" customHeight="1">
      <c r="A298" s="233">
        <v>32</v>
      </c>
      <c r="B298" s="218">
        <v>2019</v>
      </c>
      <c r="C298" s="130" t="s">
        <v>353</v>
      </c>
      <c r="D298" s="128" t="s">
        <v>1262</v>
      </c>
      <c r="E298" s="186" t="s">
        <v>138</v>
      </c>
      <c r="F298" s="187" t="s">
        <v>34</v>
      </c>
      <c r="G298" s="206" t="s">
        <v>161</v>
      </c>
      <c r="H298" s="225" t="s">
        <v>647</v>
      </c>
      <c r="I298" s="226" t="s">
        <v>135</v>
      </c>
      <c r="J298" s="227" t="s">
        <v>362</v>
      </c>
      <c r="K298" s="337">
        <v>45</v>
      </c>
      <c r="L298" s="338" t="str">
        <f>IF(ISERROR(VLOOKUP(K298,[1]Eje_Pilar_Prop!$C$2:$E$104,2,FALSE))," ",VLOOKUP(K298,[1]Eje_Pilar_Prop!$C$2:$E$104,2,FALSE))</f>
        <v>Gobernanza e influencia local, regional e internacional</v>
      </c>
      <c r="M298" s="338" t="str">
        <f>IF(ISERROR(VLOOKUP(K298,[1]Eje_Pilar_Prop!$C$2:$E$104,3,FALSE))," ",VLOOKUP(K298,[1]Eje_Pilar_Prop!$C$2:$E$104,3,FALSE))</f>
        <v>Eje Transversal 4 Gobierno Legitimo, Fortalecimiento Local y Eficiencia</v>
      </c>
      <c r="N298" s="336">
        <v>1517</v>
      </c>
      <c r="O298" s="220">
        <v>80111753</v>
      </c>
      <c r="P298" s="225" t="s">
        <v>568</v>
      </c>
      <c r="Q298" s="228"/>
      <c r="R298" s="235">
        <v>0</v>
      </c>
      <c r="S298" s="230"/>
      <c r="T298" s="231">
        <v>1</v>
      </c>
      <c r="U298" s="228">
        <v>21600000</v>
      </c>
      <c r="V298" s="209">
        <f t="shared" si="51"/>
        <v>21600000</v>
      </c>
      <c r="W298" s="210">
        <v>21600000</v>
      </c>
      <c r="X298" s="128">
        <v>43495</v>
      </c>
      <c r="Y298" s="128">
        <v>43497</v>
      </c>
      <c r="Z298" s="188">
        <v>44012</v>
      </c>
      <c r="AA298" s="189">
        <v>345</v>
      </c>
      <c r="AB298" s="218">
        <v>2</v>
      </c>
      <c r="AC298" s="218">
        <v>165</v>
      </c>
      <c r="AD298" s="212"/>
      <c r="AE298" s="232"/>
      <c r="AF298" s="219"/>
      <c r="AG298" s="228"/>
      <c r="AH298" s="233"/>
      <c r="AI298" s="233"/>
      <c r="AJ298" s="233" t="s">
        <v>1327</v>
      </c>
      <c r="AK298" s="233"/>
      <c r="AL298" s="234">
        <f t="shared" si="52"/>
        <v>1</v>
      </c>
      <c r="AM298" s="249"/>
      <c r="AN298" s="250" t="e">
        <f>IF(SUMPRODUCT((A$14:A298=A298)*(B$14:B298=B298)*(D$14:D295=D295))&gt;1,0,1)</f>
        <v>#N/A</v>
      </c>
      <c r="AO298" s="56" t="str">
        <f t="shared" si="54"/>
        <v>Contratos de prestación de servicios</v>
      </c>
      <c r="AP298" s="56" t="str">
        <f t="shared" si="55"/>
        <v>Contratación directa</v>
      </c>
      <c r="AQ298" s="56" t="str">
        <f>IF(ISBLANK(G298),1,IFERROR(VLOOKUP(G298,Tipo!$C$12:$C$27,1,FALSE),"NO"))</f>
        <v>Prestación de servicios profesionales y de apoyo a la gestión, o para la ejecución de trabajos artísticos que sólo puedan encomendarse a determinadas personas naturales;</v>
      </c>
      <c r="AR298" s="56" t="str">
        <f t="shared" si="56"/>
        <v>Inversión</v>
      </c>
      <c r="AS298" s="56" t="str">
        <f>IF(ISBLANK(K298),1,IFERROR(VLOOKUP(K298,Eje_Pilar_Prop!C349:C450,1,FALSE),"NO"))</f>
        <v>NO</v>
      </c>
      <c r="AT298" s="56" t="str">
        <f t="shared" si="50"/>
        <v>SECOP II</v>
      </c>
      <c r="AU298" s="56" t="str">
        <f t="shared" si="57"/>
        <v>NO</v>
      </c>
      <c r="AV298" s="56" t="str">
        <f t="shared" si="53"/>
        <v>Bogotá Mejor para Todos</v>
      </c>
    </row>
    <row r="299" spans="1:48" s="251" customFormat="1" ht="45" customHeight="1">
      <c r="A299" s="233">
        <v>32</v>
      </c>
      <c r="B299" s="218">
        <v>2019</v>
      </c>
      <c r="C299" s="130" t="s">
        <v>353</v>
      </c>
      <c r="D299" s="128" t="s">
        <v>1262</v>
      </c>
      <c r="E299" s="186" t="s">
        <v>138</v>
      </c>
      <c r="F299" s="187" t="s">
        <v>34</v>
      </c>
      <c r="G299" s="206" t="s">
        <v>161</v>
      </c>
      <c r="H299" s="225" t="s">
        <v>649</v>
      </c>
      <c r="I299" s="226" t="s">
        <v>135</v>
      </c>
      <c r="J299" s="227" t="s">
        <v>362</v>
      </c>
      <c r="K299" s="337">
        <v>45</v>
      </c>
      <c r="L299" s="338" t="str">
        <f>IF(ISERROR(VLOOKUP(K299,[1]Eje_Pilar_Prop!$C$2:$E$104,2,FALSE))," ",VLOOKUP(K299,[1]Eje_Pilar_Prop!$C$2:$E$104,2,FALSE))</f>
        <v>Gobernanza e influencia local, regional e internacional</v>
      </c>
      <c r="M299" s="338" t="str">
        <f>IF(ISERROR(VLOOKUP(K299,[1]Eje_Pilar_Prop!$C$2:$E$104,3,FALSE))," ",VLOOKUP(K299,[1]Eje_Pilar_Prop!$C$2:$E$104,3,FALSE))</f>
        <v>Eje Transversal 4 Gobierno Legitimo, Fortalecimiento Local y Eficiencia</v>
      </c>
      <c r="N299" s="336">
        <v>1517</v>
      </c>
      <c r="O299" s="220">
        <v>80111753</v>
      </c>
      <c r="P299" s="225" t="s">
        <v>568</v>
      </c>
      <c r="Q299" s="228"/>
      <c r="R299" s="235">
        <v>0</v>
      </c>
      <c r="S299" s="230"/>
      <c r="T299" s="231">
        <v>1</v>
      </c>
      <c r="U299" s="228">
        <v>8100000</v>
      </c>
      <c r="V299" s="209">
        <f t="shared" si="51"/>
        <v>8100000</v>
      </c>
      <c r="W299" s="210">
        <v>8100000</v>
      </c>
      <c r="X299" s="128">
        <v>43495</v>
      </c>
      <c r="Y299" s="128">
        <v>43497</v>
      </c>
      <c r="Z299" s="188">
        <v>44012</v>
      </c>
      <c r="AA299" s="189">
        <v>345</v>
      </c>
      <c r="AB299" s="218">
        <v>2</v>
      </c>
      <c r="AC299" s="218">
        <v>165</v>
      </c>
      <c r="AD299" s="212"/>
      <c r="AE299" s="232"/>
      <c r="AF299" s="219"/>
      <c r="AG299" s="228"/>
      <c r="AH299" s="233"/>
      <c r="AI299" s="233"/>
      <c r="AJ299" s="233" t="s">
        <v>1327</v>
      </c>
      <c r="AK299" s="233"/>
      <c r="AL299" s="234">
        <f t="shared" si="52"/>
        <v>1</v>
      </c>
      <c r="AM299" s="249"/>
      <c r="AN299" s="250" t="e">
        <f>IF(SUMPRODUCT((A$14:A299=A299)*(B$14:B299=B299)*(D$14:D296=D296))&gt;1,0,1)</f>
        <v>#N/A</v>
      </c>
      <c r="AO299" s="56" t="str">
        <f t="shared" si="54"/>
        <v>Contratos de prestación de servicios</v>
      </c>
      <c r="AP299" s="56" t="str">
        <f t="shared" si="55"/>
        <v>Contratación directa</v>
      </c>
      <c r="AQ299" s="56" t="str">
        <f>IF(ISBLANK(G299),1,IFERROR(VLOOKUP(G299,Tipo!$C$12:$C$27,1,FALSE),"NO"))</f>
        <v>Prestación de servicios profesionales y de apoyo a la gestión, o para la ejecución de trabajos artísticos que sólo puedan encomendarse a determinadas personas naturales;</v>
      </c>
      <c r="AR299" s="56" t="str">
        <f t="shared" si="56"/>
        <v>Inversión</v>
      </c>
      <c r="AS299" s="56" t="str">
        <f>IF(ISBLANK(K299),1,IFERROR(VLOOKUP(K299,Eje_Pilar_Prop!C351:C452,1,FALSE),"NO"))</f>
        <v>NO</v>
      </c>
      <c r="AT299" s="56" t="str">
        <f t="shared" si="50"/>
        <v>SECOP II</v>
      </c>
      <c r="AU299" s="56" t="str">
        <f t="shared" si="57"/>
        <v>NO</v>
      </c>
      <c r="AV299" s="56" t="str">
        <f t="shared" si="53"/>
        <v>Bogotá Mejor para Todos</v>
      </c>
    </row>
    <row r="300" spans="1:48" s="251" customFormat="1" ht="45" customHeight="1">
      <c r="A300" s="233">
        <v>35</v>
      </c>
      <c r="B300" s="218">
        <v>2019</v>
      </c>
      <c r="C300" s="130" t="s">
        <v>353</v>
      </c>
      <c r="D300" s="128" t="s">
        <v>1263</v>
      </c>
      <c r="E300" s="186" t="s">
        <v>138</v>
      </c>
      <c r="F300" s="187" t="s">
        <v>34</v>
      </c>
      <c r="G300" s="206" t="s">
        <v>161</v>
      </c>
      <c r="H300" s="225" t="s">
        <v>652</v>
      </c>
      <c r="I300" s="226" t="s">
        <v>135</v>
      </c>
      <c r="J300" s="227" t="s">
        <v>362</v>
      </c>
      <c r="K300" s="337">
        <v>45</v>
      </c>
      <c r="L300" s="338" t="str">
        <f>IF(ISERROR(VLOOKUP(K300,[1]Eje_Pilar_Prop!$C$2:$E$104,2,FALSE))," ",VLOOKUP(K300,[1]Eje_Pilar_Prop!$C$2:$E$104,2,FALSE))</f>
        <v>Gobernanza e influencia local, regional e internacional</v>
      </c>
      <c r="M300" s="338" t="str">
        <f>IF(ISERROR(VLOOKUP(K300,[1]Eje_Pilar_Prop!$C$2:$E$104,3,FALSE))," ",VLOOKUP(K300,[1]Eje_Pilar_Prop!$C$2:$E$104,3,FALSE))</f>
        <v>Eje Transversal 4 Gobierno Legitimo, Fortalecimiento Local y Eficiencia</v>
      </c>
      <c r="N300" s="336">
        <v>1517</v>
      </c>
      <c r="O300" s="220">
        <v>80094798</v>
      </c>
      <c r="P300" s="225" t="s">
        <v>837</v>
      </c>
      <c r="Q300" s="228"/>
      <c r="R300" s="235">
        <v>0</v>
      </c>
      <c r="S300" s="230"/>
      <c r="T300" s="231">
        <v>1</v>
      </c>
      <c r="U300" s="228">
        <v>9200000</v>
      </c>
      <c r="V300" s="209">
        <f t="shared" si="51"/>
        <v>9200000</v>
      </c>
      <c r="W300" s="210">
        <v>9200000</v>
      </c>
      <c r="X300" s="128">
        <v>43495</v>
      </c>
      <c r="Y300" s="128">
        <v>43497</v>
      </c>
      <c r="Z300" s="188">
        <v>43966</v>
      </c>
      <c r="AA300" s="189">
        <v>345</v>
      </c>
      <c r="AB300" s="218">
        <v>1</v>
      </c>
      <c r="AC300" s="218">
        <v>120</v>
      </c>
      <c r="AD300" s="212"/>
      <c r="AE300" s="232"/>
      <c r="AF300" s="219"/>
      <c r="AG300" s="228"/>
      <c r="AH300" s="233"/>
      <c r="AI300" s="233"/>
      <c r="AJ300" s="233" t="s">
        <v>1327</v>
      </c>
      <c r="AK300" s="233"/>
      <c r="AL300" s="234">
        <f t="shared" si="52"/>
        <v>1</v>
      </c>
      <c r="AM300" s="249"/>
      <c r="AN300" s="250" t="e">
        <f>IF(SUMPRODUCT((A$14:A300=A300)*(B$14:B300=B300)*(D$14:D297=D297))&gt;1,0,1)</f>
        <v>#N/A</v>
      </c>
      <c r="AO300" s="56" t="str">
        <f t="shared" si="54"/>
        <v>Contratos de prestación de servicios</v>
      </c>
      <c r="AP300" s="56" t="str">
        <f t="shared" si="55"/>
        <v>Contratación directa</v>
      </c>
      <c r="AQ300" s="56" t="str">
        <f>IF(ISBLANK(G300),1,IFERROR(VLOOKUP(G300,Tipo!$C$12:$C$27,1,FALSE),"NO"))</f>
        <v>Prestación de servicios profesionales y de apoyo a la gestión, o para la ejecución de trabajos artísticos que sólo puedan encomendarse a determinadas personas naturales;</v>
      </c>
      <c r="AR300" s="56" t="str">
        <f t="shared" si="56"/>
        <v>Inversión</v>
      </c>
      <c r="AS300" s="56" t="str">
        <f>IF(ISBLANK(K300),1,IFERROR(VLOOKUP(K300,Eje_Pilar_Prop!C352:C453,1,FALSE),"NO"))</f>
        <v>NO</v>
      </c>
      <c r="AT300" s="56" t="str">
        <f t="shared" si="50"/>
        <v>SECOP II</v>
      </c>
      <c r="AU300" s="56" t="str">
        <f t="shared" si="57"/>
        <v>NO</v>
      </c>
      <c r="AV300" s="56" t="str">
        <f t="shared" si="53"/>
        <v>Bogotá Mejor para Todos</v>
      </c>
    </row>
    <row r="301" spans="1:48" s="251" customFormat="1" ht="45" customHeight="1">
      <c r="A301" s="233">
        <v>38</v>
      </c>
      <c r="B301" s="218">
        <v>2019</v>
      </c>
      <c r="C301" s="130" t="s">
        <v>353</v>
      </c>
      <c r="D301" s="128" t="s">
        <v>1264</v>
      </c>
      <c r="E301" s="186" t="s">
        <v>138</v>
      </c>
      <c r="F301" s="187" t="s">
        <v>34</v>
      </c>
      <c r="G301" s="206" t="s">
        <v>161</v>
      </c>
      <c r="H301" s="225" t="s">
        <v>656</v>
      </c>
      <c r="I301" s="226" t="s">
        <v>135</v>
      </c>
      <c r="J301" s="227" t="s">
        <v>362</v>
      </c>
      <c r="K301" s="337">
        <v>45</v>
      </c>
      <c r="L301" s="338" t="str">
        <f>IF(ISERROR(VLOOKUP(K301,[1]Eje_Pilar_Prop!$C$2:$E$104,2,FALSE))," ",VLOOKUP(K301,[1]Eje_Pilar_Prop!$C$2:$E$104,2,FALSE))</f>
        <v>Gobernanza e influencia local, regional e internacional</v>
      </c>
      <c r="M301" s="338" t="str">
        <f>IF(ISERROR(VLOOKUP(K301,[1]Eje_Pilar_Prop!$C$2:$E$104,3,FALSE))," ",VLOOKUP(K301,[1]Eje_Pilar_Prop!$C$2:$E$104,3,FALSE))</f>
        <v>Eje Transversal 4 Gobierno Legitimo, Fortalecimiento Local y Eficiencia</v>
      </c>
      <c r="N301" s="336">
        <v>1517</v>
      </c>
      <c r="O301" s="220">
        <v>52836244</v>
      </c>
      <c r="P301" s="225" t="s">
        <v>509</v>
      </c>
      <c r="Q301" s="228"/>
      <c r="R301" s="235">
        <v>0</v>
      </c>
      <c r="S301" s="230"/>
      <c r="T301" s="231">
        <v>1</v>
      </c>
      <c r="U301" s="228">
        <v>14000000</v>
      </c>
      <c r="V301" s="209">
        <f t="shared" si="51"/>
        <v>14000000</v>
      </c>
      <c r="W301" s="210">
        <v>14000000</v>
      </c>
      <c r="X301" s="128">
        <v>43495</v>
      </c>
      <c r="Y301" s="128">
        <v>43497</v>
      </c>
      <c r="Z301" s="188">
        <v>44012</v>
      </c>
      <c r="AA301" s="189">
        <v>345</v>
      </c>
      <c r="AB301" s="218">
        <v>2</v>
      </c>
      <c r="AC301" s="218">
        <v>165</v>
      </c>
      <c r="AD301" s="212"/>
      <c r="AE301" s="232"/>
      <c r="AF301" s="219"/>
      <c r="AG301" s="228"/>
      <c r="AH301" s="233"/>
      <c r="AI301" s="233"/>
      <c r="AJ301" s="233" t="s">
        <v>1327</v>
      </c>
      <c r="AK301" s="233"/>
      <c r="AL301" s="234">
        <f t="shared" si="52"/>
        <v>1</v>
      </c>
      <c r="AM301" s="249"/>
      <c r="AN301" s="250" t="e">
        <f>IF(SUMPRODUCT((A$14:A301=A301)*(B$14:B301=B301)*(D$14:D298=D298))&gt;1,0,1)</f>
        <v>#N/A</v>
      </c>
      <c r="AO301" s="56" t="str">
        <f t="shared" si="54"/>
        <v>Contratos de prestación de servicios</v>
      </c>
      <c r="AP301" s="56" t="str">
        <f t="shared" si="55"/>
        <v>Contratación directa</v>
      </c>
      <c r="AQ301" s="56" t="str">
        <f>IF(ISBLANK(G301),1,IFERROR(VLOOKUP(G301,Tipo!$C$12:$C$27,1,FALSE),"NO"))</f>
        <v>Prestación de servicios profesionales y de apoyo a la gestión, o para la ejecución de trabajos artísticos que sólo puedan encomendarse a determinadas personas naturales;</v>
      </c>
      <c r="AR301" s="56" t="str">
        <f t="shared" si="56"/>
        <v>Inversión</v>
      </c>
      <c r="AS301" s="56" t="str">
        <f>IF(ISBLANK(K301),1,IFERROR(VLOOKUP(K301,Eje_Pilar_Prop!C353:C454,1,FALSE),"NO"))</f>
        <v>NO</v>
      </c>
      <c r="AT301" s="56" t="str">
        <f t="shared" si="50"/>
        <v>SECOP II</v>
      </c>
      <c r="AU301" s="56" t="str">
        <f t="shared" si="57"/>
        <v>NO</v>
      </c>
      <c r="AV301" s="56" t="str">
        <f t="shared" si="53"/>
        <v>Bogotá Mejor para Todos</v>
      </c>
    </row>
    <row r="302" spans="1:48" s="251" customFormat="1" ht="45" customHeight="1">
      <c r="A302" s="233">
        <v>38</v>
      </c>
      <c r="B302" s="218">
        <v>2019</v>
      </c>
      <c r="C302" s="130" t="s">
        <v>353</v>
      </c>
      <c r="D302" s="128" t="s">
        <v>1264</v>
      </c>
      <c r="E302" s="186" t="s">
        <v>138</v>
      </c>
      <c r="F302" s="187" t="s">
        <v>34</v>
      </c>
      <c r="G302" s="206" t="s">
        <v>161</v>
      </c>
      <c r="H302" s="225" t="s">
        <v>658</v>
      </c>
      <c r="I302" s="226" t="s">
        <v>135</v>
      </c>
      <c r="J302" s="227" t="s">
        <v>362</v>
      </c>
      <c r="K302" s="337">
        <v>45</v>
      </c>
      <c r="L302" s="338" t="str">
        <f>IF(ISERROR(VLOOKUP(K302,[1]Eje_Pilar_Prop!$C$2:$E$104,2,FALSE))," ",VLOOKUP(K302,[1]Eje_Pilar_Prop!$C$2:$E$104,2,FALSE))</f>
        <v>Gobernanza e influencia local, regional e internacional</v>
      </c>
      <c r="M302" s="338" t="str">
        <f>IF(ISERROR(VLOOKUP(K302,[1]Eje_Pilar_Prop!$C$2:$E$104,3,FALSE))," ",VLOOKUP(K302,[1]Eje_Pilar_Prop!$C$2:$E$104,3,FALSE))</f>
        <v>Eje Transversal 4 Gobierno Legitimo, Fortalecimiento Local y Eficiencia</v>
      </c>
      <c r="N302" s="336">
        <v>1517</v>
      </c>
      <c r="O302" s="220">
        <v>52836244</v>
      </c>
      <c r="P302" s="225" t="s">
        <v>509</v>
      </c>
      <c r="Q302" s="228"/>
      <c r="R302" s="235">
        <v>0</v>
      </c>
      <c r="S302" s="230"/>
      <c r="T302" s="231">
        <v>1</v>
      </c>
      <c r="U302" s="228">
        <v>5250000</v>
      </c>
      <c r="V302" s="209">
        <f t="shared" si="51"/>
        <v>5250000</v>
      </c>
      <c r="W302" s="210">
        <v>5250000</v>
      </c>
      <c r="X302" s="128">
        <v>43495</v>
      </c>
      <c r="Y302" s="128">
        <v>43497</v>
      </c>
      <c r="Z302" s="188">
        <v>44012</v>
      </c>
      <c r="AA302" s="189">
        <v>345</v>
      </c>
      <c r="AB302" s="218">
        <v>2</v>
      </c>
      <c r="AC302" s="218">
        <v>165</v>
      </c>
      <c r="AD302" s="212"/>
      <c r="AE302" s="232"/>
      <c r="AF302" s="219"/>
      <c r="AG302" s="228"/>
      <c r="AH302" s="233"/>
      <c r="AI302" s="233"/>
      <c r="AJ302" s="233" t="s">
        <v>1327</v>
      </c>
      <c r="AK302" s="233"/>
      <c r="AL302" s="234">
        <f t="shared" si="52"/>
        <v>1</v>
      </c>
      <c r="AM302" s="249"/>
      <c r="AN302" s="250" t="e">
        <f>IF(SUMPRODUCT((A$14:A302=A302)*(B$14:B302=B302)*(D$14:D299=D299))&gt;1,0,1)</f>
        <v>#N/A</v>
      </c>
      <c r="AO302" s="56" t="str">
        <f t="shared" si="54"/>
        <v>Contratos de prestación de servicios</v>
      </c>
      <c r="AP302" s="56" t="str">
        <f t="shared" si="55"/>
        <v>Contratación directa</v>
      </c>
      <c r="AQ302" s="56" t="str">
        <f>IF(ISBLANK(G302),1,IFERROR(VLOOKUP(G302,Tipo!$C$12:$C$27,1,FALSE),"NO"))</f>
        <v>Prestación de servicios profesionales y de apoyo a la gestión, o para la ejecución de trabajos artísticos que sólo puedan encomendarse a determinadas personas naturales;</v>
      </c>
      <c r="AR302" s="56" t="str">
        <f t="shared" si="56"/>
        <v>Inversión</v>
      </c>
      <c r="AS302" s="56" t="str">
        <f>IF(ISBLANK(K302),1,IFERROR(VLOOKUP(K302,Eje_Pilar_Prop!C354:C455,1,FALSE),"NO"))</f>
        <v>NO</v>
      </c>
      <c r="AT302" s="56" t="str">
        <f t="shared" si="50"/>
        <v>SECOP II</v>
      </c>
      <c r="AU302" s="56" t="str">
        <f t="shared" si="57"/>
        <v>NO</v>
      </c>
      <c r="AV302" s="56" t="str">
        <f t="shared" si="53"/>
        <v>Bogotá Mejor para Todos</v>
      </c>
    </row>
    <row r="303" spans="1:48" s="251" customFormat="1" ht="45" customHeight="1">
      <c r="A303" s="233">
        <v>46</v>
      </c>
      <c r="B303" s="218">
        <v>2019</v>
      </c>
      <c r="C303" s="130" t="s">
        <v>353</v>
      </c>
      <c r="D303" s="191" t="s">
        <v>1265</v>
      </c>
      <c r="E303" s="201" t="s">
        <v>138</v>
      </c>
      <c r="F303" s="187" t="s">
        <v>34</v>
      </c>
      <c r="G303" s="206" t="s">
        <v>161</v>
      </c>
      <c r="H303" s="225" t="s">
        <v>665</v>
      </c>
      <c r="I303" s="320" t="s">
        <v>135</v>
      </c>
      <c r="J303" s="321" t="s">
        <v>362</v>
      </c>
      <c r="K303" s="337">
        <v>18</v>
      </c>
      <c r="L303" s="338" t="str">
        <f>IF(ISERROR(VLOOKUP(K303,[1]Eje_Pilar_Prop!$C$2:$E$104,2,FALSE))," ",VLOOKUP(K303,[1]Eje_Pilar_Prop!$C$2:$E$104,2,FALSE))</f>
        <v>Mejor movilidad para todos</v>
      </c>
      <c r="M303" s="338" t="str">
        <f>IF(ISERROR(VLOOKUP(K303,[1]Eje_Pilar_Prop!$C$2:$E$104,3,FALSE))," ",VLOOKUP(K303,[1]Eje_Pilar_Prop!$C$2:$E$104,3,FALSE))</f>
        <v>Pilar 2 Democracía Urbana</v>
      </c>
      <c r="N303" s="336">
        <v>1513</v>
      </c>
      <c r="O303" s="240">
        <v>74083625</v>
      </c>
      <c r="P303" s="239" t="s">
        <v>1320</v>
      </c>
      <c r="Q303" s="228"/>
      <c r="R303" s="322">
        <v>0</v>
      </c>
      <c r="S303" s="323"/>
      <c r="T303" s="324">
        <v>1</v>
      </c>
      <c r="U303" s="228">
        <v>26000000</v>
      </c>
      <c r="V303" s="325">
        <f t="shared" si="51"/>
        <v>26000000</v>
      </c>
      <c r="W303" s="326">
        <v>26000000</v>
      </c>
      <c r="X303" s="188">
        <v>43495</v>
      </c>
      <c r="Y303" s="188">
        <v>43497</v>
      </c>
      <c r="Z303" s="219">
        <v>44012</v>
      </c>
      <c r="AA303" s="187">
        <v>345</v>
      </c>
      <c r="AB303" s="218">
        <v>2</v>
      </c>
      <c r="AC303" s="218">
        <v>165</v>
      </c>
      <c r="AD303" s="240">
        <v>52152211</v>
      </c>
      <c r="AE303" s="225" t="s">
        <v>843</v>
      </c>
      <c r="AF303" s="219"/>
      <c r="AG303" s="228"/>
      <c r="AH303" s="233"/>
      <c r="AI303" s="233"/>
      <c r="AJ303" s="233" t="s">
        <v>1327</v>
      </c>
      <c r="AK303" s="233"/>
      <c r="AL303" s="234">
        <f t="shared" si="52"/>
        <v>1</v>
      </c>
      <c r="AM303" s="249"/>
      <c r="AN303" s="328" t="e">
        <f>IF(SUMPRODUCT((A$14:A303=A303)*(B$14:B303=B303)*(D$14:D300=D300))&gt;1,0,1)</f>
        <v>#N/A</v>
      </c>
      <c r="AO303" s="329" t="str">
        <f t="shared" si="54"/>
        <v>Contratos de prestación de servicios</v>
      </c>
      <c r="AP303" s="329" t="str">
        <f t="shared" si="55"/>
        <v>Contratación directa</v>
      </c>
      <c r="AQ303" s="329" t="str">
        <f>IF(ISBLANK(G303),1,IFERROR(VLOOKUP(G303,Tipo!$C$12:$C$27,1,FALSE),"NO"))</f>
        <v>Prestación de servicios profesionales y de apoyo a la gestión, o para la ejecución de trabajos artísticos que sólo puedan encomendarse a determinadas personas naturales;</v>
      </c>
      <c r="AR303" s="329" t="str">
        <f t="shared" si="56"/>
        <v>Inversión</v>
      </c>
      <c r="AS303" s="329" t="str">
        <f>IF(ISBLANK(K303),1,IFERROR(VLOOKUP(K303,Eje_Pilar_Prop!C355:C456,1,FALSE),"NO"))</f>
        <v>NO</v>
      </c>
      <c r="AT303" s="329" t="str">
        <f t="shared" si="50"/>
        <v>SECOP II</v>
      </c>
      <c r="AU303" s="329" t="str">
        <f t="shared" si="57"/>
        <v>NO</v>
      </c>
      <c r="AV303" s="329" t="str">
        <f t="shared" si="53"/>
        <v>Bogotá Mejor para Todos</v>
      </c>
    </row>
    <row r="304" spans="1:48" s="251" customFormat="1" ht="45" customHeight="1">
      <c r="A304" s="233">
        <v>46</v>
      </c>
      <c r="B304" s="218">
        <v>2019</v>
      </c>
      <c r="C304" s="130" t="s">
        <v>353</v>
      </c>
      <c r="D304" s="191" t="s">
        <v>1265</v>
      </c>
      <c r="E304" s="201" t="s">
        <v>138</v>
      </c>
      <c r="F304" s="187" t="s">
        <v>34</v>
      </c>
      <c r="G304" s="206" t="s">
        <v>161</v>
      </c>
      <c r="H304" s="225" t="s">
        <v>666</v>
      </c>
      <c r="I304" s="320" t="s">
        <v>135</v>
      </c>
      <c r="J304" s="321" t="s">
        <v>362</v>
      </c>
      <c r="K304" s="337">
        <v>18</v>
      </c>
      <c r="L304" s="338" t="str">
        <f>IF(ISERROR(VLOOKUP(K304,[1]Eje_Pilar_Prop!$C$2:$E$104,2,FALSE))," ",VLOOKUP(K304,[1]Eje_Pilar_Prop!$C$2:$E$104,2,FALSE))</f>
        <v>Mejor movilidad para todos</v>
      </c>
      <c r="M304" s="338" t="str">
        <f>IF(ISERROR(VLOOKUP(K304,[1]Eje_Pilar_Prop!$C$2:$E$104,3,FALSE))," ",VLOOKUP(K304,[1]Eje_Pilar_Prop!$C$2:$E$104,3,FALSE))</f>
        <v>Pilar 2 Democracía Urbana</v>
      </c>
      <c r="N304" s="336">
        <v>1513</v>
      </c>
      <c r="O304" s="240">
        <v>74083625</v>
      </c>
      <c r="P304" s="239" t="s">
        <v>1320</v>
      </c>
      <c r="Q304" s="228"/>
      <c r="R304" s="322">
        <v>0</v>
      </c>
      <c r="S304" s="323"/>
      <c r="T304" s="324">
        <v>1</v>
      </c>
      <c r="U304" s="228">
        <v>9750000</v>
      </c>
      <c r="V304" s="325">
        <f t="shared" si="51"/>
        <v>9750000</v>
      </c>
      <c r="W304" s="326">
        <v>9750000</v>
      </c>
      <c r="X304" s="188">
        <v>43495</v>
      </c>
      <c r="Y304" s="188">
        <v>43497</v>
      </c>
      <c r="Z304" s="219">
        <v>44012</v>
      </c>
      <c r="AA304" s="187">
        <v>345</v>
      </c>
      <c r="AB304" s="218">
        <v>2</v>
      </c>
      <c r="AC304" s="218">
        <v>165</v>
      </c>
      <c r="AD304" s="240">
        <v>52152211</v>
      </c>
      <c r="AE304" s="225" t="s">
        <v>843</v>
      </c>
      <c r="AF304" s="219"/>
      <c r="AG304" s="228"/>
      <c r="AH304" s="233"/>
      <c r="AI304" s="233"/>
      <c r="AJ304" s="233" t="s">
        <v>1327</v>
      </c>
      <c r="AK304" s="233"/>
      <c r="AL304" s="234">
        <f t="shared" si="52"/>
        <v>1</v>
      </c>
      <c r="AM304" s="249"/>
      <c r="AN304" s="328" t="e">
        <f>IF(SUMPRODUCT((A$14:A304=A304)*(B$14:B304=B304)*(D$14:D301=D301))&gt;1,0,1)</f>
        <v>#N/A</v>
      </c>
      <c r="AO304" s="329" t="str">
        <f t="shared" si="54"/>
        <v>Contratos de prestación de servicios</v>
      </c>
      <c r="AP304" s="329" t="str">
        <f t="shared" si="55"/>
        <v>Contratación directa</v>
      </c>
      <c r="AQ304" s="329" t="str">
        <f>IF(ISBLANK(G304),1,IFERROR(VLOOKUP(G304,Tipo!$C$12:$C$27,1,FALSE),"NO"))</f>
        <v>Prestación de servicios profesionales y de apoyo a la gestión, o para la ejecución de trabajos artísticos que sólo puedan encomendarse a determinadas personas naturales;</v>
      </c>
      <c r="AR304" s="329" t="str">
        <f t="shared" si="56"/>
        <v>Inversión</v>
      </c>
      <c r="AS304" s="329" t="str">
        <f>IF(ISBLANK(K304),1,IFERROR(VLOOKUP(K304,Eje_Pilar_Prop!C356:C457,1,FALSE),"NO"))</f>
        <v>NO</v>
      </c>
      <c r="AT304" s="329" t="str">
        <f t="shared" si="50"/>
        <v>SECOP II</v>
      </c>
      <c r="AU304" s="329" t="str">
        <f t="shared" si="57"/>
        <v>NO</v>
      </c>
      <c r="AV304" s="329" t="str">
        <f t="shared" si="53"/>
        <v>Bogotá Mejor para Todos</v>
      </c>
    </row>
    <row r="305" spans="1:48" s="251" customFormat="1" ht="45" customHeight="1">
      <c r="A305" s="233">
        <v>47</v>
      </c>
      <c r="B305" s="218">
        <v>2019</v>
      </c>
      <c r="C305" s="130" t="s">
        <v>353</v>
      </c>
      <c r="D305" s="128" t="s">
        <v>1266</v>
      </c>
      <c r="E305" s="186" t="s">
        <v>138</v>
      </c>
      <c r="F305" s="187" t="s">
        <v>34</v>
      </c>
      <c r="G305" s="206" t="s">
        <v>161</v>
      </c>
      <c r="H305" s="225" t="s">
        <v>668</v>
      </c>
      <c r="I305" s="226" t="s">
        <v>135</v>
      </c>
      <c r="J305" s="227" t="s">
        <v>362</v>
      </c>
      <c r="K305" s="337">
        <v>18</v>
      </c>
      <c r="L305" s="338" t="str">
        <f>IF(ISERROR(VLOOKUP(K305,[1]Eje_Pilar_Prop!$C$2:$E$104,2,FALSE))," ",VLOOKUP(K305,[1]Eje_Pilar_Prop!$C$2:$E$104,2,FALSE))</f>
        <v>Mejor movilidad para todos</v>
      </c>
      <c r="M305" s="338" t="str">
        <f>IF(ISERROR(VLOOKUP(K305,[1]Eje_Pilar_Prop!$C$2:$E$104,3,FALSE))," ",VLOOKUP(K305,[1]Eje_Pilar_Prop!$C$2:$E$104,3,FALSE))</f>
        <v>Pilar 2 Democracía Urbana</v>
      </c>
      <c r="N305" s="336">
        <v>1513</v>
      </c>
      <c r="O305" s="220">
        <v>1122118936</v>
      </c>
      <c r="P305" s="225" t="s">
        <v>844</v>
      </c>
      <c r="Q305" s="228">
        <v>19500000</v>
      </c>
      <c r="R305" s="235">
        <v>0</v>
      </c>
      <c r="S305" s="230"/>
      <c r="T305" s="231"/>
      <c r="U305" s="228"/>
      <c r="V305" s="209">
        <f t="shared" si="51"/>
        <v>19500000</v>
      </c>
      <c r="W305" s="210">
        <v>19500000</v>
      </c>
      <c r="X305" s="128">
        <v>43495</v>
      </c>
      <c r="Y305" s="128">
        <v>43497</v>
      </c>
      <c r="Z305" s="188">
        <v>43936</v>
      </c>
      <c r="AA305" s="189">
        <v>345</v>
      </c>
      <c r="AB305" s="218">
        <v>1</v>
      </c>
      <c r="AC305" s="218">
        <v>90</v>
      </c>
      <c r="AD305" s="212"/>
      <c r="AE305" s="232"/>
      <c r="AF305" s="219"/>
      <c r="AG305" s="228"/>
      <c r="AH305" s="233"/>
      <c r="AI305" s="233"/>
      <c r="AJ305" s="233" t="s">
        <v>1327</v>
      </c>
      <c r="AK305" s="233"/>
      <c r="AL305" s="234">
        <f t="shared" si="52"/>
        <v>1</v>
      </c>
      <c r="AM305" s="249"/>
      <c r="AN305" s="250" t="e">
        <f>IF(SUMPRODUCT((A$14:A305=A305)*(B$14:B305=B305)*(D$14:D302=D302))&gt;1,0,1)</f>
        <v>#N/A</v>
      </c>
      <c r="AO305" s="56" t="str">
        <f t="shared" si="54"/>
        <v>Contratos de prestación de servicios</v>
      </c>
      <c r="AP305" s="56" t="str">
        <f t="shared" si="55"/>
        <v>Contratación directa</v>
      </c>
      <c r="AQ305" s="56" t="str">
        <f>IF(ISBLANK(G305),1,IFERROR(VLOOKUP(G305,Tipo!$C$12:$C$27,1,FALSE),"NO"))</f>
        <v>Prestación de servicios profesionales y de apoyo a la gestión, o para la ejecución de trabajos artísticos que sólo puedan encomendarse a determinadas personas naturales;</v>
      </c>
      <c r="AR305" s="56" t="str">
        <f t="shared" si="56"/>
        <v>Inversión</v>
      </c>
      <c r="AS305" s="56" t="str">
        <f>IF(ISBLANK(K305),1,IFERROR(VLOOKUP(K305,Eje_Pilar_Prop!C357:C458,1,FALSE),"NO"))</f>
        <v>NO</v>
      </c>
      <c r="AT305" s="56" t="str">
        <f t="shared" si="50"/>
        <v>SECOP II</v>
      </c>
      <c r="AU305" s="56" t="str">
        <f t="shared" si="57"/>
        <v>NO</v>
      </c>
      <c r="AV305" s="56" t="str">
        <f t="shared" si="53"/>
        <v>Bogotá Mejor para Todos</v>
      </c>
    </row>
    <row r="306" spans="1:48" s="251" customFormat="1" ht="45" customHeight="1">
      <c r="A306" s="233">
        <v>48</v>
      </c>
      <c r="B306" s="218">
        <v>2019</v>
      </c>
      <c r="C306" s="130" t="s">
        <v>353</v>
      </c>
      <c r="D306" s="128" t="s">
        <v>1267</v>
      </c>
      <c r="E306" s="186" t="s">
        <v>138</v>
      </c>
      <c r="F306" s="187" t="s">
        <v>34</v>
      </c>
      <c r="G306" s="206" t="s">
        <v>161</v>
      </c>
      <c r="H306" s="225" t="s">
        <v>670</v>
      </c>
      <c r="I306" s="226" t="s">
        <v>135</v>
      </c>
      <c r="J306" s="227" t="s">
        <v>362</v>
      </c>
      <c r="K306" s="337">
        <v>18</v>
      </c>
      <c r="L306" s="338" t="str">
        <f>IF(ISERROR(VLOOKUP(K306,[1]Eje_Pilar_Prop!$C$2:$E$104,2,FALSE))," ",VLOOKUP(K306,[1]Eje_Pilar_Prop!$C$2:$E$104,2,FALSE))</f>
        <v>Mejor movilidad para todos</v>
      </c>
      <c r="M306" s="338" t="str">
        <f>IF(ISERROR(VLOOKUP(K306,[1]Eje_Pilar_Prop!$C$2:$E$104,3,FALSE))," ",VLOOKUP(K306,[1]Eje_Pilar_Prop!$C$2:$E$104,3,FALSE))</f>
        <v>Pilar 2 Democracía Urbana</v>
      </c>
      <c r="N306" s="336">
        <v>1513</v>
      </c>
      <c r="O306" s="220">
        <v>52412962</v>
      </c>
      <c r="P306" s="225" t="s">
        <v>538</v>
      </c>
      <c r="Q306" s="228">
        <v>24000000</v>
      </c>
      <c r="R306" s="235">
        <v>0</v>
      </c>
      <c r="S306" s="230"/>
      <c r="T306" s="231">
        <v>1</v>
      </c>
      <c r="U306" s="228">
        <v>9000000</v>
      </c>
      <c r="V306" s="209">
        <f t="shared" si="51"/>
        <v>33000000</v>
      </c>
      <c r="W306" s="210">
        <v>33000000</v>
      </c>
      <c r="X306" s="128">
        <v>43495</v>
      </c>
      <c r="Y306" s="128">
        <v>43497</v>
      </c>
      <c r="Z306" s="188">
        <v>44012</v>
      </c>
      <c r="AA306" s="189">
        <v>345</v>
      </c>
      <c r="AB306" s="218">
        <v>2</v>
      </c>
      <c r="AC306" s="218">
        <v>165</v>
      </c>
      <c r="AD306" s="212"/>
      <c r="AE306" s="232"/>
      <c r="AF306" s="219"/>
      <c r="AG306" s="228"/>
      <c r="AH306" s="233"/>
      <c r="AI306" s="233"/>
      <c r="AJ306" s="233" t="s">
        <v>1327</v>
      </c>
      <c r="AK306" s="233"/>
      <c r="AL306" s="234">
        <f t="shared" si="52"/>
        <v>1</v>
      </c>
      <c r="AM306" s="249"/>
      <c r="AN306" s="250" t="e">
        <f>IF(SUMPRODUCT((A$14:A306=A306)*(B$14:B306=B306)*(D$14:D303=D303))&gt;1,0,1)</f>
        <v>#N/A</v>
      </c>
      <c r="AO306" s="56" t="str">
        <f t="shared" si="54"/>
        <v>Contratos de prestación de servicios</v>
      </c>
      <c r="AP306" s="56" t="str">
        <f t="shared" si="55"/>
        <v>Contratación directa</v>
      </c>
      <c r="AQ306" s="56" t="str">
        <f>IF(ISBLANK(G306),1,IFERROR(VLOOKUP(G306,Tipo!$C$12:$C$27,1,FALSE),"NO"))</f>
        <v>Prestación de servicios profesionales y de apoyo a la gestión, o para la ejecución de trabajos artísticos que sólo puedan encomendarse a determinadas personas naturales;</v>
      </c>
      <c r="AR306" s="56" t="str">
        <f t="shared" si="56"/>
        <v>Inversión</v>
      </c>
      <c r="AS306" s="56" t="str">
        <f>IF(ISBLANK(K306),1,IFERROR(VLOOKUP(K306,Eje_Pilar_Prop!C358:C459,1,FALSE),"NO"))</f>
        <v>NO</v>
      </c>
      <c r="AT306" s="56" t="str">
        <f t="shared" si="50"/>
        <v>SECOP II</v>
      </c>
      <c r="AU306" s="56" t="str">
        <f t="shared" si="57"/>
        <v>NO</v>
      </c>
      <c r="AV306" s="56" t="str">
        <f t="shared" si="53"/>
        <v>Bogotá Mejor para Todos</v>
      </c>
    </row>
    <row r="307" spans="1:48" s="251" customFormat="1" ht="45" customHeight="1">
      <c r="A307" s="233">
        <v>51</v>
      </c>
      <c r="B307" s="218">
        <v>2019</v>
      </c>
      <c r="C307" s="130" t="s">
        <v>353</v>
      </c>
      <c r="D307" s="128" t="s">
        <v>1268</v>
      </c>
      <c r="E307" s="186" t="s">
        <v>138</v>
      </c>
      <c r="F307" s="187" t="s">
        <v>34</v>
      </c>
      <c r="G307" s="206" t="s">
        <v>161</v>
      </c>
      <c r="H307" s="225" t="s">
        <v>673</v>
      </c>
      <c r="I307" s="226" t="s">
        <v>135</v>
      </c>
      <c r="J307" s="227" t="s">
        <v>362</v>
      </c>
      <c r="K307" s="337">
        <v>18</v>
      </c>
      <c r="L307" s="338" t="str">
        <f>IF(ISERROR(VLOOKUP(K307,[1]Eje_Pilar_Prop!$C$2:$E$104,2,FALSE))," ",VLOOKUP(K307,[1]Eje_Pilar_Prop!$C$2:$E$104,2,FALSE))</f>
        <v>Mejor movilidad para todos</v>
      </c>
      <c r="M307" s="338" t="str">
        <f>IF(ISERROR(VLOOKUP(K307,[1]Eje_Pilar_Prop!$C$2:$E$104,3,FALSE))," ",VLOOKUP(K307,[1]Eje_Pilar_Prop!$C$2:$E$104,3,FALSE))</f>
        <v>Pilar 2 Democracía Urbana</v>
      </c>
      <c r="N307" s="336">
        <v>1513</v>
      </c>
      <c r="O307" s="220">
        <v>80436896</v>
      </c>
      <c r="P307" s="225" t="s">
        <v>847</v>
      </c>
      <c r="Q307" s="228">
        <v>26000000</v>
      </c>
      <c r="R307" s="235">
        <v>0</v>
      </c>
      <c r="S307" s="230"/>
      <c r="T307" s="231"/>
      <c r="U307" s="228"/>
      <c r="V307" s="209">
        <f t="shared" si="51"/>
        <v>26000000</v>
      </c>
      <c r="W307" s="210">
        <v>26000000</v>
      </c>
      <c r="X307" s="128">
        <v>43495</v>
      </c>
      <c r="Y307" s="128">
        <v>43497</v>
      </c>
      <c r="Z307" s="188">
        <v>43966</v>
      </c>
      <c r="AA307" s="189">
        <v>345</v>
      </c>
      <c r="AB307" s="218">
        <v>1</v>
      </c>
      <c r="AC307" s="218">
        <v>120</v>
      </c>
      <c r="AD307" s="212"/>
      <c r="AE307" s="232"/>
      <c r="AF307" s="219"/>
      <c r="AG307" s="228"/>
      <c r="AH307" s="233"/>
      <c r="AI307" s="233"/>
      <c r="AJ307" s="233" t="s">
        <v>1327</v>
      </c>
      <c r="AK307" s="233"/>
      <c r="AL307" s="234">
        <f t="shared" si="52"/>
        <v>1</v>
      </c>
      <c r="AM307" s="249"/>
      <c r="AN307" s="250" t="e">
        <f>IF(SUMPRODUCT((A$14:A307=A307)*(B$14:B307=B307)*(D$14:D304=D304))&gt;1,0,1)</f>
        <v>#N/A</v>
      </c>
      <c r="AO307" s="56" t="str">
        <f t="shared" si="54"/>
        <v>Contratos de prestación de servicios</v>
      </c>
      <c r="AP307" s="56" t="str">
        <f t="shared" si="55"/>
        <v>Contratación directa</v>
      </c>
      <c r="AQ307" s="56" t="str">
        <f>IF(ISBLANK(G307),1,IFERROR(VLOOKUP(G307,Tipo!$C$12:$C$27,1,FALSE),"NO"))</f>
        <v>Prestación de servicios profesionales y de apoyo a la gestión, o para la ejecución de trabajos artísticos que sólo puedan encomendarse a determinadas personas naturales;</v>
      </c>
      <c r="AR307" s="56" t="str">
        <f t="shared" si="56"/>
        <v>Inversión</v>
      </c>
      <c r="AS307" s="56" t="str">
        <f>IF(ISBLANK(K307),1,IFERROR(VLOOKUP(K307,Eje_Pilar_Prop!C359:C460,1,FALSE),"NO"))</f>
        <v>NO</v>
      </c>
      <c r="AT307" s="56" t="str">
        <f t="shared" si="50"/>
        <v>SECOP II</v>
      </c>
      <c r="AU307" s="56" t="str">
        <f t="shared" si="57"/>
        <v>NO</v>
      </c>
      <c r="AV307" s="56" t="str">
        <f t="shared" si="53"/>
        <v>Bogotá Mejor para Todos</v>
      </c>
    </row>
    <row r="308" spans="1:48" s="251" customFormat="1" ht="45" customHeight="1">
      <c r="A308" s="233">
        <v>54</v>
      </c>
      <c r="B308" s="218">
        <v>2019</v>
      </c>
      <c r="C308" s="130" t="s">
        <v>353</v>
      </c>
      <c r="D308" s="128" t="s">
        <v>1269</v>
      </c>
      <c r="E308" s="186" t="s">
        <v>138</v>
      </c>
      <c r="F308" s="187" t="s">
        <v>34</v>
      </c>
      <c r="G308" s="206" t="s">
        <v>161</v>
      </c>
      <c r="H308" s="225" t="s">
        <v>675</v>
      </c>
      <c r="I308" s="226" t="s">
        <v>135</v>
      </c>
      <c r="J308" s="227" t="s">
        <v>362</v>
      </c>
      <c r="K308" s="337">
        <v>45</v>
      </c>
      <c r="L308" s="338" t="str">
        <f>IF(ISERROR(VLOOKUP(K308,[1]Eje_Pilar_Prop!$C$2:$E$104,2,FALSE))," ",VLOOKUP(K308,[1]Eje_Pilar_Prop!$C$2:$E$104,2,FALSE))</f>
        <v>Gobernanza e influencia local, regional e internacional</v>
      </c>
      <c r="M308" s="338" t="str">
        <f>IF(ISERROR(VLOOKUP(K308,[1]Eje_Pilar_Prop!$C$2:$E$104,3,FALSE))," ",VLOOKUP(K308,[1]Eje_Pilar_Prop!$C$2:$E$104,3,FALSE))</f>
        <v>Eje Transversal 4 Gobierno Legitimo, Fortalecimiento Local y Eficiencia</v>
      </c>
      <c r="N308" s="336">
        <v>1517</v>
      </c>
      <c r="O308" s="220">
        <v>52194369</v>
      </c>
      <c r="P308" s="225" t="s">
        <v>850</v>
      </c>
      <c r="Q308" s="228"/>
      <c r="R308" s="235">
        <v>0</v>
      </c>
      <c r="S308" s="230"/>
      <c r="T308" s="231">
        <v>1</v>
      </c>
      <c r="U308" s="228">
        <v>18400000</v>
      </c>
      <c r="V308" s="209">
        <f t="shared" si="51"/>
        <v>18400000</v>
      </c>
      <c r="W308" s="210">
        <v>18400000</v>
      </c>
      <c r="X308" s="128">
        <v>43495</v>
      </c>
      <c r="Y308" s="128">
        <v>43497</v>
      </c>
      <c r="Z308" s="188">
        <v>43966</v>
      </c>
      <c r="AA308" s="189">
        <v>345</v>
      </c>
      <c r="AB308" s="218">
        <v>1</v>
      </c>
      <c r="AC308" s="218">
        <v>120</v>
      </c>
      <c r="AD308" s="212"/>
      <c r="AE308" s="232"/>
      <c r="AF308" s="219"/>
      <c r="AG308" s="228"/>
      <c r="AH308" s="233"/>
      <c r="AI308" s="233"/>
      <c r="AJ308" s="233" t="s">
        <v>1327</v>
      </c>
      <c r="AK308" s="233"/>
      <c r="AL308" s="234">
        <f t="shared" si="52"/>
        <v>1</v>
      </c>
      <c r="AM308" s="249"/>
      <c r="AN308" s="250" t="e">
        <f>IF(SUMPRODUCT((A$14:A308=A308)*(B$14:B308=B308)*(D$14:D305=D305))&gt;1,0,1)</f>
        <v>#N/A</v>
      </c>
      <c r="AO308" s="56" t="str">
        <f t="shared" si="54"/>
        <v>Contratos de prestación de servicios</v>
      </c>
      <c r="AP308" s="56" t="str">
        <f t="shared" si="55"/>
        <v>Contratación directa</v>
      </c>
      <c r="AQ308" s="56" t="str">
        <f>IF(ISBLANK(G308),1,IFERROR(VLOOKUP(G308,Tipo!$C$12:$C$27,1,FALSE),"NO"))</f>
        <v>Prestación de servicios profesionales y de apoyo a la gestión, o para la ejecución de trabajos artísticos que sólo puedan encomendarse a determinadas personas naturales;</v>
      </c>
      <c r="AR308" s="56" t="str">
        <f t="shared" si="56"/>
        <v>Inversión</v>
      </c>
      <c r="AS308" s="56" t="str">
        <f>IF(ISBLANK(K308),1,IFERROR(VLOOKUP(K308,Eje_Pilar_Prop!C360:C461,1,FALSE),"NO"))</f>
        <v>NO</v>
      </c>
      <c r="AT308" s="56" t="str">
        <f t="shared" si="50"/>
        <v>SECOP II</v>
      </c>
      <c r="AU308" s="56" t="str">
        <f t="shared" si="57"/>
        <v>NO</v>
      </c>
      <c r="AV308" s="56" t="str">
        <f t="shared" si="53"/>
        <v>Bogotá Mejor para Todos</v>
      </c>
    </row>
    <row r="309" spans="1:48" s="251" customFormat="1" ht="45" customHeight="1">
      <c r="A309" s="233">
        <v>59</v>
      </c>
      <c r="B309" s="218">
        <v>2019</v>
      </c>
      <c r="C309" s="130" t="s">
        <v>353</v>
      </c>
      <c r="D309" s="128" t="s">
        <v>1270</v>
      </c>
      <c r="E309" s="186" t="s">
        <v>138</v>
      </c>
      <c r="F309" s="187" t="s">
        <v>34</v>
      </c>
      <c r="G309" s="206" t="s">
        <v>161</v>
      </c>
      <c r="H309" s="225" t="s">
        <v>678</v>
      </c>
      <c r="I309" s="226" t="s">
        <v>135</v>
      </c>
      <c r="J309" s="227" t="s">
        <v>362</v>
      </c>
      <c r="K309" s="337">
        <v>45</v>
      </c>
      <c r="L309" s="338" t="str">
        <f>IF(ISERROR(VLOOKUP(K309,[1]Eje_Pilar_Prop!$C$2:$E$104,2,FALSE))," ",VLOOKUP(K309,[1]Eje_Pilar_Prop!$C$2:$E$104,2,FALSE))</f>
        <v>Gobernanza e influencia local, regional e internacional</v>
      </c>
      <c r="M309" s="338" t="str">
        <f>IF(ISERROR(VLOOKUP(K309,[1]Eje_Pilar_Prop!$C$2:$E$104,3,FALSE))," ",VLOOKUP(K309,[1]Eje_Pilar_Prop!$C$2:$E$104,3,FALSE))</f>
        <v>Eje Transversal 4 Gobierno Legitimo, Fortalecimiento Local y Eficiencia</v>
      </c>
      <c r="N309" s="336">
        <v>1517</v>
      </c>
      <c r="O309" s="220">
        <v>23495250</v>
      </c>
      <c r="P309" s="225" t="s">
        <v>852</v>
      </c>
      <c r="Q309" s="228">
        <v>14400000</v>
      </c>
      <c r="R309" s="235">
        <v>0</v>
      </c>
      <c r="S309" s="230"/>
      <c r="T309" s="231"/>
      <c r="U309" s="228"/>
      <c r="V309" s="209">
        <f t="shared" ref="V309:V331" si="58">+Q309+S309+U309</f>
        <v>14400000</v>
      </c>
      <c r="W309" s="210">
        <v>14400000</v>
      </c>
      <c r="X309" s="128">
        <v>43494</v>
      </c>
      <c r="Y309" s="128">
        <v>43497</v>
      </c>
      <c r="Z309" s="188">
        <v>43966</v>
      </c>
      <c r="AA309" s="189">
        <v>345</v>
      </c>
      <c r="AB309" s="218">
        <v>1</v>
      </c>
      <c r="AC309" s="218">
        <v>120</v>
      </c>
      <c r="AD309" s="212"/>
      <c r="AE309" s="232"/>
      <c r="AF309" s="219"/>
      <c r="AG309" s="228"/>
      <c r="AH309" s="233"/>
      <c r="AI309" s="233"/>
      <c r="AJ309" s="233" t="s">
        <v>1327</v>
      </c>
      <c r="AK309" s="233"/>
      <c r="AL309" s="234">
        <f t="shared" ref="AL309:AL331" si="59">IF(ISERROR(W309/V309),"-",(W309/V309))</f>
        <v>1</v>
      </c>
      <c r="AM309" s="249"/>
      <c r="AN309" s="250" t="e">
        <f>IF(SUMPRODUCT((A$14:A309=A309)*(B$14:B309=B309)*(D$14:D306=D306))&gt;1,0,1)</f>
        <v>#N/A</v>
      </c>
      <c r="AO309" s="56" t="str">
        <f t="shared" si="54"/>
        <v>Contratos de prestación de servicios</v>
      </c>
      <c r="AP309" s="56" t="str">
        <f t="shared" si="55"/>
        <v>Contratación directa</v>
      </c>
      <c r="AQ309" s="56" t="str">
        <f>IF(ISBLANK(G309),1,IFERROR(VLOOKUP(G309,Tipo!$C$12:$C$27,1,FALSE),"NO"))</f>
        <v>Prestación de servicios profesionales y de apoyo a la gestión, o para la ejecución de trabajos artísticos que sólo puedan encomendarse a determinadas personas naturales;</v>
      </c>
      <c r="AR309" s="56" t="str">
        <f t="shared" si="56"/>
        <v>Inversión</v>
      </c>
      <c r="AS309" s="56" t="str">
        <f>IF(ISBLANK(K309),1,IFERROR(VLOOKUP(K309,Eje_Pilar_Prop!C361:C462,1,FALSE),"NO"))</f>
        <v>NO</v>
      </c>
      <c r="AT309" s="56" t="str">
        <f t="shared" si="50"/>
        <v>SECOP II</v>
      </c>
      <c r="AU309" s="56" t="str">
        <f t="shared" si="57"/>
        <v>NO</v>
      </c>
      <c r="AV309" s="56" t="str">
        <f t="shared" si="53"/>
        <v>Bogotá Mejor para Todos</v>
      </c>
    </row>
    <row r="310" spans="1:48" s="251" customFormat="1" ht="45" customHeight="1">
      <c r="A310" s="233">
        <v>65</v>
      </c>
      <c r="B310" s="218">
        <v>2019</v>
      </c>
      <c r="C310" s="130" t="s">
        <v>353</v>
      </c>
      <c r="D310" s="191" t="s">
        <v>1271</v>
      </c>
      <c r="E310" s="201" t="s">
        <v>138</v>
      </c>
      <c r="F310" s="187" t="s">
        <v>34</v>
      </c>
      <c r="G310" s="206" t="s">
        <v>161</v>
      </c>
      <c r="H310" s="225" t="s">
        <v>683</v>
      </c>
      <c r="I310" s="320" t="s">
        <v>135</v>
      </c>
      <c r="J310" s="321" t="s">
        <v>362</v>
      </c>
      <c r="K310" s="337">
        <v>45</v>
      </c>
      <c r="L310" s="338" t="str">
        <f>IF(ISERROR(VLOOKUP(K310,[1]Eje_Pilar_Prop!$C$2:$E$104,2,FALSE))," ",VLOOKUP(K310,[1]Eje_Pilar_Prop!$C$2:$E$104,2,FALSE))</f>
        <v>Gobernanza e influencia local, regional e internacional</v>
      </c>
      <c r="M310" s="338" t="str">
        <f>IF(ISERROR(VLOOKUP(K310,[1]Eje_Pilar_Prop!$C$2:$E$104,3,FALSE))," ",VLOOKUP(K310,[1]Eje_Pilar_Prop!$C$2:$E$104,3,FALSE))</f>
        <v>Eje Transversal 4 Gobierno Legitimo, Fortalecimiento Local y Eficiencia</v>
      </c>
      <c r="N310" s="336">
        <v>1517</v>
      </c>
      <c r="O310" s="240">
        <v>1129582965</v>
      </c>
      <c r="P310" s="225" t="s">
        <v>1321</v>
      </c>
      <c r="Q310" s="228"/>
      <c r="R310" s="322">
        <v>0</v>
      </c>
      <c r="S310" s="323"/>
      <c r="T310" s="324">
        <v>1</v>
      </c>
      <c r="U310" s="228">
        <v>19600000</v>
      </c>
      <c r="V310" s="325">
        <f t="shared" si="58"/>
        <v>19600000</v>
      </c>
      <c r="W310" s="326">
        <v>19600000</v>
      </c>
      <c r="X310" s="191">
        <v>43494</v>
      </c>
      <c r="Y310" s="188">
        <v>43497</v>
      </c>
      <c r="Z310" s="191">
        <v>44012</v>
      </c>
      <c r="AA310" s="187">
        <v>345</v>
      </c>
      <c r="AB310" s="218">
        <v>1</v>
      </c>
      <c r="AC310" s="218">
        <v>120</v>
      </c>
      <c r="AD310" s="240">
        <v>1129582965</v>
      </c>
      <c r="AE310" s="225" t="s">
        <v>858</v>
      </c>
      <c r="AF310" s="219"/>
      <c r="AG310" s="228"/>
      <c r="AH310" s="233"/>
      <c r="AI310" s="233"/>
      <c r="AJ310" s="233" t="s">
        <v>1327</v>
      </c>
      <c r="AK310" s="233"/>
      <c r="AL310" s="234">
        <f t="shared" si="59"/>
        <v>1</v>
      </c>
      <c r="AM310" s="249"/>
      <c r="AN310" s="328" t="e">
        <f>IF(SUMPRODUCT((A$14:A310=A310)*(B$14:B310=B310)*(D$14:D307=D307))&gt;1,0,1)</f>
        <v>#N/A</v>
      </c>
      <c r="AO310" s="329" t="str">
        <f t="shared" si="54"/>
        <v>Contratos de prestación de servicios</v>
      </c>
      <c r="AP310" s="329" t="str">
        <f t="shared" si="55"/>
        <v>Contratación directa</v>
      </c>
      <c r="AQ310" s="329" t="str">
        <f>IF(ISBLANK(G310),1,IFERROR(VLOOKUP(G310,Tipo!$C$12:$C$27,1,FALSE),"NO"))</f>
        <v>Prestación de servicios profesionales y de apoyo a la gestión, o para la ejecución de trabajos artísticos que sólo puedan encomendarse a determinadas personas naturales;</v>
      </c>
      <c r="AR310" s="329" t="str">
        <f t="shared" si="56"/>
        <v>Inversión</v>
      </c>
      <c r="AS310" s="329" t="str">
        <f>IF(ISBLANK(K310),1,IFERROR(VLOOKUP(K310,Eje_Pilar_Prop!C362:C463,1,FALSE),"NO"))</f>
        <v>NO</v>
      </c>
      <c r="AT310" s="329" t="str">
        <f t="shared" ref="AT310:AT330" si="60">IF(ISBLANK(C307),1,IFERROR(VLOOKUP(C307,SECOP,1,FALSE),"NO"))</f>
        <v>SECOP II</v>
      </c>
      <c r="AU310" s="329" t="str">
        <f t="shared" si="57"/>
        <v>NO</v>
      </c>
      <c r="AV310" s="329" t="str">
        <f t="shared" si="53"/>
        <v>Bogotá Mejor para Todos</v>
      </c>
    </row>
    <row r="311" spans="1:48" s="251" customFormat="1" ht="45" customHeight="1">
      <c r="A311" s="233">
        <v>65</v>
      </c>
      <c r="B311" s="218">
        <v>2019</v>
      </c>
      <c r="C311" s="130" t="s">
        <v>353</v>
      </c>
      <c r="D311" s="191" t="s">
        <v>1271</v>
      </c>
      <c r="E311" s="201" t="s">
        <v>138</v>
      </c>
      <c r="F311" s="187" t="s">
        <v>34</v>
      </c>
      <c r="G311" s="206" t="s">
        <v>161</v>
      </c>
      <c r="H311" s="225" t="s">
        <v>684</v>
      </c>
      <c r="I311" s="320" t="s">
        <v>135</v>
      </c>
      <c r="J311" s="321" t="s">
        <v>362</v>
      </c>
      <c r="K311" s="337">
        <v>45</v>
      </c>
      <c r="L311" s="338" t="str">
        <f>IF(ISERROR(VLOOKUP(K311,[1]Eje_Pilar_Prop!$C$2:$E$104,2,FALSE))," ",VLOOKUP(K311,[1]Eje_Pilar_Prop!$C$2:$E$104,2,FALSE))</f>
        <v>Gobernanza e influencia local, regional e internacional</v>
      </c>
      <c r="M311" s="338" t="str">
        <f>IF(ISERROR(VLOOKUP(K311,[1]Eje_Pilar_Prop!$C$2:$E$104,3,FALSE))," ",VLOOKUP(K311,[1]Eje_Pilar_Prop!$C$2:$E$104,3,FALSE))</f>
        <v>Eje Transversal 4 Gobierno Legitimo, Fortalecimiento Local y Eficiencia</v>
      </c>
      <c r="N311" s="336">
        <v>1517</v>
      </c>
      <c r="O311" s="240">
        <v>1129582965</v>
      </c>
      <c r="P311" s="225" t="s">
        <v>1321</v>
      </c>
      <c r="Q311" s="228"/>
      <c r="R311" s="322">
        <v>0</v>
      </c>
      <c r="S311" s="323"/>
      <c r="T311" s="324">
        <v>1</v>
      </c>
      <c r="U311" s="228">
        <v>7350000</v>
      </c>
      <c r="V311" s="325">
        <f t="shared" si="58"/>
        <v>7350000</v>
      </c>
      <c r="W311" s="326">
        <v>7350000</v>
      </c>
      <c r="X311" s="191">
        <v>43494</v>
      </c>
      <c r="Y311" s="188">
        <v>43497</v>
      </c>
      <c r="Z311" s="191">
        <v>44012</v>
      </c>
      <c r="AA311" s="187">
        <v>345</v>
      </c>
      <c r="AB311" s="218">
        <v>1</v>
      </c>
      <c r="AC311" s="218">
        <v>120</v>
      </c>
      <c r="AD311" s="240">
        <v>1129582965</v>
      </c>
      <c r="AE311" s="225" t="s">
        <v>858</v>
      </c>
      <c r="AF311" s="219"/>
      <c r="AG311" s="228"/>
      <c r="AH311" s="233"/>
      <c r="AI311" s="233"/>
      <c r="AJ311" s="233" t="s">
        <v>1327</v>
      </c>
      <c r="AK311" s="233"/>
      <c r="AL311" s="234">
        <f t="shared" si="59"/>
        <v>1</v>
      </c>
      <c r="AM311" s="249"/>
      <c r="AN311" s="328" t="e">
        <f>IF(SUMPRODUCT((A$14:A311=A311)*(B$14:B311=B311)*(D$14:D308=D308))&gt;1,0,1)</f>
        <v>#N/A</v>
      </c>
      <c r="AO311" s="329" t="str">
        <f t="shared" si="54"/>
        <v>Contratos de prestación de servicios</v>
      </c>
      <c r="AP311" s="329" t="str">
        <f t="shared" si="55"/>
        <v>Contratación directa</v>
      </c>
      <c r="AQ311" s="329" t="str">
        <f>IF(ISBLANK(G311),1,IFERROR(VLOOKUP(G311,Tipo!$C$12:$C$27,1,FALSE),"NO"))</f>
        <v>Prestación de servicios profesionales y de apoyo a la gestión, o para la ejecución de trabajos artísticos que sólo puedan encomendarse a determinadas personas naturales;</v>
      </c>
      <c r="AR311" s="329" t="str">
        <f t="shared" si="56"/>
        <v>Inversión</v>
      </c>
      <c r="AS311" s="329" t="str">
        <f>IF(ISBLANK(K311),1,IFERROR(VLOOKUP(K311,Eje_Pilar_Prop!C363:C464,1,FALSE),"NO"))</f>
        <v>NO</v>
      </c>
      <c r="AT311" s="329" t="str">
        <f t="shared" si="60"/>
        <v>SECOP II</v>
      </c>
      <c r="AU311" s="329" t="str">
        <f t="shared" si="57"/>
        <v>NO</v>
      </c>
      <c r="AV311" s="329" t="str">
        <f t="shared" si="53"/>
        <v>Bogotá Mejor para Todos</v>
      </c>
    </row>
    <row r="312" spans="1:48" s="251" customFormat="1" ht="45" customHeight="1">
      <c r="A312" s="233">
        <v>72</v>
      </c>
      <c r="B312" s="218">
        <v>2019</v>
      </c>
      <c r="C312" s="130" t="s">
        <v>353</v>
      </c>
      <c r="D312" s="128" t="s">
        <v>1272</v>
      </c>
      <c r="E312" s="186" t="s">
        <v>138</v>
      </c>
      <c r="F312" s="187" t="s">
        <v>34</v>
      </c>
      <c r="G312" s="206" t="s">
        <v>161</v>
      </c>
      <c r="H312" s="225" t="s">
        <v>691</v>
      </c>
      <c r="I312" s="226" t="s">
        <v>135</v>
      </c>
      <c r="J312" s="227" t="s">
        <v>362</v>
      </c>
      <c r="K312" s="337">
        <v>45</v>
      </c>
      <c r="L312" s="338" t="str">
        <f>IF(ISERROR(VLOOKUP(K312,[1]Eje_Pilar_Prop!$C$2:$E$104,2,FALSE))," ",VLOOKUP(K312,[1]Eje_Pilar_Prop!$C$2:$E$104,2,FALSE))</f>
        <v>Gobernanza e influencia local, regional e internacional</v>
      </c>
      <c r="M312" s="338" t="str">
        <f>IF(ISERROR(VLOOKUP(K312,[1]Eje_Pilar_Prop!$C$2:$E$104,3,FALSE))," ",VLOOKUP(K312,[1]Eje_Pilar_Prop!$C$2:$E$104,3,FALSE))</f>
        <v>Eje Transversal 4 Gobierno Legitimo, Fortalecimiento Local y Eficiencia</v>
      </c>
      <c r="N312" s="336">
        <v>1517</v>
      </c>
      <c r="O312" s="220">
        <v>52434633</v>
      </c>
      <c r="P312" s="225" t="s">
        <v>862</v>
      </c>
      <c r="Q312" s="228"/>
      <c r="R312" s="235">
        <v>0</v>
      </c>
      <c r="S312" s="230"/>
      <c r="T312" s="231">
        <v>1</v>
      </c>
      <c r="U312" s="228">
        <v>10500000</v>
      </c>
      <c r="V312" s="209">
        <f t="shared" si="58"/>
        <v>10500000</v>
      </c>
      <c r="W312" s="210">
        <v>10500000</v>
      </c>
      <c r="X312" s="128">
        <v>43495</v>
      </c>
      <c r="Y312" s="128">
        <v>43497</v>
      </c>
      <c r="Z312" s="192">
        <v>43986</v>
      </c>
      <c r="AA312" s="189">
        <v>345</v>
      </c>
      <c r="AB312" s="218">
        <v>2</v>
      </c>
      <c r="AC312" s="218">
        <v>139</v>
      </c>
      <c r="AD312" s="212"/>
      <c r="AE312" s="232"/>
      <c r="AF312" s="219"/>
      <c r="AG312" s="228"/>
      <c r="AH312" s="233"/>
      <c r="AI312" s="233"/>
      <c r="AJ312" s="233" t="s">
        <v>1327</v>
      </c>
      <c r="AK312" s="233"/>
      <c r="AL312" s="234">
        <f t="shared" si="59"/>
        <v>1</v>
      </c>
      <c r="AM312" s="249"/>
      <c r="AN312" s="250" t="e">
        <f>IF(SUMPRODUCT((A$14:A312=A312)*(B$14:B312=B312)*(D$14:D309=D309))&gt;1,0,1)</f>
        <v>#N/A</v>
      </c>
      <c r="AO312" s="56" t="str">
        <f t="shared" si="54"/>
        <v>Contratos de prestación de servicios</v>
      </c>
      <c r="AP312" s="56" t="str">
        <f t="shared" si="55"/>
        <v>Contratación directa</v>
      </c>
      <c r="AQ312" s="56" t="str">
        <f>IF(ISBLANK(G312),1,IFERROR(VLOOKUP(G312,Tipo!$C$12:$C$27,1,FALSE),"NO"))</f>
        <v>Prestación de servicios profesionales y de apoyo a la gestión, o para la ejecución de trabajos artísticos que sólo puedan encomendarse a determinadas personas naturales;</v>
      </c>
      <c r="AR312" s="56" t="str">
        <f t="shared" si="56"/>
        <v>Inversión</v>
      </c>
      <c r="AS312" s="56" t="str">
        <f>IF(ISBLANK(K312),1,IFERROR(VLOOKUP(K312,Eje_Pilar_Prop!C364:C465,1,FALSE),"NO"))</f>
        <v>NO</v>
      </c>
      <c r="AT312" s="56" t="str">
        <f t="shared" si="60"/>
        <v>SECOP II</v>
      </c>
      <c r="AU312" s="56" t="str">
        <f t="shared" si="57"/>
        <v>NO</v>
      </c>
      <c r="AV312" s="56" t="str">
        <f t="shared" si="53"/>
        <v>Bogotá Mejor para Todos</v>
      </c>
    </row>
    <row r="313" spans="1:48" s="251" customFormat="1" ht="45" customHeight="1">
      <c r="A313" s="233">
        <v>78</v>
      </c>
      <c r="B313" s="218">
        <v>2019</v>
      </c>
      <c r="C313" s="130" t="s">
        <v>353</v>
      </c>
      <c r="D313" s="188" t="s">
        <v>1273</v>
      </c>
      <c r="E313" s="186" t="s">
        <v>138</v>
      </c>
      <c r="F313" s="187" t="s">
        <v>34</v>
      </c>
      <c r="G313" s="206" t="s">
        <v>161</v>
      </c>
      <c r="H313" s="225" t="s">
        <v>696</v>
      </c>
      <c r="I313" s="226" t="s">
        <v>135</v>
      </c>
      <c r="J313" s="227" t="s">
        <v>362</v>
      </c>
      <c r="K313" s="337">
        <v>45</v>
      </c>
      <c r="L313" s="338" t="str">
        <f>IF(ISERROR(VLOOKUP(K313,[1]Eje_Pilar_Prop!$C$2:$E$104,2,FALSE))," ",VLOOKUP(K313,[1]Eje_Pilar_Prop!$C$2:$E$104,2,FALSE))</f>
        <v>Gobernanza e influencia local, regional e internacional</v>
      </c>
      <c r="M313" s="338" t="str">
        <f>IF(ISERROR(VLOOKUP(K313,[1]Eje_Pilar_Prop!$C$2:$E$104,3,FALSE))," ",VLOOKUP(K313,[1]Eje_Pilar_Prop!$C$2:$E$104,3,FALSE))</f>
        <v>Eje Transversal 4 Gobierno Legitimo, Fortalecimiento Local y Eficiencia</v>
      </c>
      <c r="N313" s="336">
        <v>1517</v>
      </c>
      <c r="O313" s="220">
        <v>1020754961</v>
      </c>
      <c r="P313" s="225" t="s">
        <v>471</v>
      </c>
      <c r="Q313" s="228"/>
      <c r="R313" s="235">
        <v>0</v>
      </c>
      <c r="S313" s="230"/>
      <c r="T313" s="231">
        <v>1</v>
      </c>
      <c r="U313" s="228">
        <v>22000000</v>
      </c>
      <c r="V313" s="209">
        <f t="shared" si="58"/>
        <v>22000000</v>
      </c>
      <c r="W313" s="210">
        <v>21999999</v>
      </c>
      <c r="X313" s="128">
        <v>43503</v>
      </c>
      <c r="Y313" s="188">
        <v>43504</v>
      </c>
      <c r="Z313" s="188">
        <v>43973</v>
      </c>
      <c r="AA313" s="189">
        <v>345</v>
      </c>
      <c r="AB313" s="218">
        <v>1</v>
      </c>
      <c r="AC313" s="218">
        <v>120</v>
      </c>
      <c r="AD313" s="212"/>
      <c r="AE313" s="232"/>
      <c r="AF313" s="219"/>
      <c r="AG313" s="228"/>
      <c r="AH313" s="233"/>
      <c r="AI313" s="233"/>
      <c r="AJ313" s="233" t="s">
        <v>1327</v>
      </c>
      <c r="AK313" s="233"/>
      <c r="AL313" s="234">
        <f t="shared" si="59"/>
        <v>0.99999995454545454</v>
      </c>
      <c r="AM313" s="249"/>
      <c r="AN313" s="250" t="e">
        <f>IF(SUMPRODUCT((A$14:A313=A313)*(B$14:B313=B313)*(D$14:D310=D310))&gt;1,0,1)</f>
        <v>#N/A</v>
      </c>
      <c r="AO313" s="56" t="str">
        <f t="shared" si="54"/>
        <v>Contratos de prestación de servicios</v>
      </c>
      <c r="AP313" s="56" t="str">
        <f t="shared" si="55"/>
        <v>Contratación directa</v>
      </c>
      <c r="AQ313" s="56" t="str">
        <f>IF(ISBLANK(G313),1,IFERROR(VLOOKUP(G313,Tipo!$C$12:$C$27,1,FALSE),"NO"))</f>
        <v>Prestación de servicios profesionales y de apoyo a la gestión, o para la ejecución de trabajos artísticos que sólo puedan encomendarse a determinadas personas naturales;</v>
      </c>
      <c r="AR313" s="56" t="str">
        <f t="shared" si="56"/>
        <v>Inversión</v>
      </c>
      <c r="AS313" s="56" t="str">
        <f>IF(ISBLANK(K313),1,IFERROR(VLOOKUP(K313,Eje_Pilar_Prop!C365:C466,1,FALSE),"NO"))</f>
        <v>NO</v>
      </c>
      <c r="AT313" s="56" t="str">
        <f t="shared" si="60"/>
        <v>SECOP II</v>
      </c>
      <c r="AU313" s="56" t="str">
        <f t="shared" si="57"/>
        <v>NO</v>
      </c>
      <c r="AV313" s="56" t="str">
        <f t="shared" si="53"/>
        <v>Bogotá Mejor para Todos</v>
      </c>
    </row>
    <row r="314" spans="1:48" s="251" customFormat="1" ht="45" customHeight="1">
      <c r="A314" s="233">
        <v>79</v>
      </c>
      <c r="B314" s="218">
        <v>2019</v>
      </c>
      <c r="C314" s="130" t="s">
        <v>353</v>
      </c>
      <c r="D314" s="191" t="s">
        <v>1274</v>
      </c>
      <c r="E314" s="201" t="s">
        <v>138</v>
      </c>
      <c r="F314" s="187" t="s">
        <v>34</v>
      </c>
      <c r="G314" s="206" t="s">
        <v>161</v>
      </c>
      <c r="H314" s="225" t="s">
        <v>698</v>
      </c>
      <c r="I314" s="320" t="s">
        <v>135</v>
      </c>
      <c r="J314" s="321" t="s">
        <v>362</v>
      </c>
      <c r="K314" s="337">
        <v>45</v>
      </c>
      <c r="L314" s="338" t="str">
        <f>IF(ISERROR(VLOOKUP(K314,[1]Eje_Pilar_Prop!$C$2:$E$104,2,FALSE))," ",VLOOKUP(K314,[1]Eje_Pilar_Prop!$C$2:$E$104,2,FALSE))</f>
        <v>Gobernanza e influencia local, regional e internacional</v>
      </c>
      <c r="M314" s="338" t="str">
        <f>IF(ISERROR(VLOOKUP(K314,[1]Eje_Pilar_Prop!$C$2:$E$104,3,FALSE))," ",VLOOKUP(K314,[1]Eje_Pilar_Prop!$C$2:$E$104,3,FALSE))</f>
        <v>Eje Transversal 4 Gobierno Legitimo, Fortalecimiento Local y Eficiencia</v>
      </c>
      <c r="N314" s="336">
        <v>1517</v>
      </c>
      <c r="O314" s="240">
        <v>1024500790</v>
      </c>
      <c r="P314" s="239" t="s">
        <v>1322</v>
      </c>
      <c r="Q314" s="228">
        <v>22000000</v>
      </c>
      <c r="R314" s="322">
        <v>0</v>
      </c>
      <c r="S314" s="323"/>
      <c r="T314" s="324"/>
      <c r="U314" s="228"/>
      <c r="V314" s="325">
        <f t="shared" si="58"/>
        <v>22000000</v>
      </c>
      <c r="W314" s="326">
        <v>22000000</v>
      </c>
      <c r="X314" s="188">
        <v>43503</v>
      </c>
      <c r="Y314" s="188">
        <v>43504</v>
      </c>
      <c r="Z314" s="191">
        <v>43973</v>
      </c>
      <c r="AA314" s="187">
        <v>345</v>
      </c>
      <c r="AB314" s="218">
        <v>1</v>
      </c>
      <c r="AC314" s="218">
        <v>120</v>
      </c>
      <c r="AD314" s="240">
        <v>53165893</v>
      </c>
      <c r="AE314" s="225" t="s">
        <v>868</v>
      </c>
      <c r="AF314" s="219"/>
      <c r="AG314" s="228"/>
      <c r="AH314" s="233"/>
      <c r="AI314" s="233"/>
      <c r="AJ314" s="233" t="s">
        <v>1327</v>
      </c>
      <c r="AK314" s="233"/>
      <c r="AL314" s="234">
        <f t="shared" si="59"/>
        <v>1</v>
      </c>
      <c r="AM314" s="249"/>
      <c r="AN314" s="328" t="e">
        <f>IF(SUMPRODUCT((A$14:A314=A314)*(B$14:B314=B314)*(D$14:D311=D311))&gt;1,0,1)</f>
        <v>#N/A</v>
      </c>
      <c r="AO314" s="329" t="str">
        <f t="shared" si="54"/>
        <v>Contratos de prestación de servicios</v>
      </c>
      <c r="AP314" s="329" t="str">
        <f t="shared" si="55"/>
        <v>Contratación directa</v>
      </c>
      <c r="AQ314" s="329" t="str">
        <f>IF(ISBLANK(G314),1,IFERROR(VLOOKUP(G314,Tipo!$C$12:$C$27,1,FALSE),"NO"))</f>
        <v>Prestación de servicios profesionales y de apoyo a la gestión, o para la ejecución de trabajos artísticos que sólo puedan encomendarse a determinadas personas naturales;</v>
      </c>
      <c r="AR314" s="329" t="str">
        <f t="shared" si="56"/>
        <v>Inversión</v>
      </c>
      <c r="AS314" s="329" t="str">
        <f>IF(ISBLANK(K314),1,IFERROR(VLOOKUP(K314,Eje_Pilar_Prop!C366:C467,1,FALSE),"NO"))</f>
        <v>NO</v>
      </c>
      <c r="AT314" s="329" t="str">
        <f t="shared" si="60"/>
        <v>SECOP II</v>
      </c>
      <c r="AU314" s="329" t="str">
        <f t="shared" si="57"/>
        <v>NO</v>
      </c>
      <c r="AV314" s="329" t="str">
        <f t="shared" si="53"/>
        <v>Bogotá Mejor para Todos</v>
      </c>
    </row>
    <row r="315" spans="1:48" s="251" customFormat="1" ht="45" customHeight="1">
      <c r="A315" s="233">
        <v>85</v>
      </c>
      <c r="B315" s="218">
        <v>2019</v>
      </c>
      <c r="C315" s="130" t="s">
        <v>353</v>
      </c>
      <c r="D315" s="128" t="s">
        <v>1275</v>
      </c>
      <c r="E315" s="186" t="s">
        <v>138</v>
      </c>
      <c r="F315" s="187" t="s">
        <v>34</v>
      </c>
      <c r="G315" s="206" t="s">
        <v>161</v>
      </c>
      <c r="H315" s="225" t="s">
        <v>700</v>
      </c>
      <c r="I315" s="226" t="s">
        <v>135</v>
      </c>
      <c r="J315" s="227" t="s">
        <v>362</v>
      </c>
      <c r="K315" s="337">
        <v>45</v>
      </c>
      <c r="L315" s="338" t="str">
        <f>IF(ISERROR(VLOOKUP(K315,[1]Eje_Pilar_Prop!$C$2:$E$104,2,FALSE))," ",VLOOKUP(K315,[1]Eje_Pilar_Prop!$C$2:$E$104,2,FALSE))</f>
        <v>Gobernanza e influencia local, regional e internacional</v>
      </c>
      <c r="M315" s="338" t="str">
        <f>IF(ISERROR(VLOOKUP(K315,[1]Eje_Pilar_Prop!$C$2:$E$104,3,FALSE))," ",VLOOKUP(K315,[1]Eje_Pilar_Prop!$C$2:$E$104,3,FALSE))</f>
        <v>Eje Transversal 4 Gobierno Legitimo, Fortalecimiento Local y Eficiencia</v>
      </c>
      <c r="N315" s="336">
        <v>1517</v>
      </c>
      <c r="O315" s="220">
        <v>52045401</v>
      </c>
      <c r="P315" s="225" t="s">
        <v>526</v>
      </c>
      <c r="Q315" s="228"/>
      <c r="R315" s="235">
        <v>0</v>
      </c>
      <c r="S315" s="230"/>
      <c r="T315" s="231">
        <v>1</v>
      </c>
      <c r="U315" s="228">
        <v>9200000</v>
      </c>
      <c r="V315" s="209">
        <f t="shared" si="58"/>
        <v>9200000</v>
      </c>
      <c r="W315" s="210">
        <v>9200000</v>
      </c>
      <c r="X315" s="128">
        <v>43509</v>
      </c>
      <c r="Y315" s="128">
        <v>43511</v>
      </c>
      <c r="Z315" s="188">
        <v>43980</v>
      </c>
      <c r="AA315" s="189">
        <v>345</v>
      </c>
      <c r="AB315" s="218">
        <v>1</v>
      </c>
      <c r="AC315" s="218">
        <v>120</v>
      </c>
      <c r="AD315" s="212"/>
      <c r="AE315" s="232"/>
      <c r="AF315" s="219"/>
      <c r="AG315" s="228"/>
      <c r="AH315" s="233"/>
      <c r="AI315" s="233"/>
      <c r="AJ315" s="233" t="s">
        <v>1327</v>
      </c>
      <c r="AK315" s="233"/>
      <c r="AL315" s="234">
        <f t="shared" si="59"/>
        <v>1</v>
      </c>
      <c r="AM315" s="249"/>
      <c r="AN315" s="250" t="e">
        <f>IF(SUMPRODUCT((A$14:A315=A315)*(B$14:B315=B315)*(D$14:D312=D312))&gt;1,0,1)</f>
        <v>#N/A</v>
      </c>
      <c r="AO315" s="56" t="str">
        <f t="shared" si="54"/>
        <v>Contratos de prestación de servicios</v>
      </c>
      <c r="AP315" s="56" t="str">
        <f t="shared" si="55"/>
        <v>Contratación directa</v>
      </c>
      <c r="AQ315" s="56" t="str">
        <f>IF(ISBLANK(G315),1,IFERROR(VLOOKUP(G315,Tipo!$C$12:$C$27,1,FALSE),"NO"))</f>
        <v>Prestación de servicios profesionales y de apoyo a la gestión, o para la ejecución de trabajos artísticos que sólo puedan encomendarse a determinadas personas naturales;</v>
      </c>
      <c r="AR315" s="56" t="str">
        <f t="shared" si="56"/>
        <v>Inversión</v>
      </c>
      <c r="AS315" s="56" t="str">
        <f>IF(ISBLANK(K315),1,IFERROR(VLOOKUP(K315,Eje_Pilar_Prop!C367:C468,1,FALSE),"NO"))</f>
        <v>NO</v>
      </c>
      <c r="AT315" s="56" t="str">
        <f t="shared" si="60"/>
        <v>SECOP II</v>
      </c>
      <c r="AU315" s="56" t="str">
        <f t="shared" si="57"/>
        <v>NO</v>
      </c>
      <c r="AV315" s="56" t="str">
        <f t="shared" si="53"/>
        <v>Bogotá Mejor para Todos</v>
      </c>
    </row>
    <row r="316" spans="1:48" s="251" customFormat="1" ht="45" customHeight="1">
      <c r="A316" s="233">
        <v>87</v>
      </c>
      <c r="B316" s="218">
        <v>2019</v>
      </c>
      <c r="C316" s="130" t="s">
        <v>353</v>
      </c>
      <c r="D316" s="191" t="s">
        <v>1276</v>
      </c>
      <c r="E316" s="201" t="s">
        <v>138</v>
      </c>
      <c r="F316" s="187" t="s">
        <v>34</v>
      </c>
      <c r="G316" s="206" t="s">
        <v>161</v>
      </c>
      <c r="H316" s="225" t="s">
        <v>702</v>
      </c>
      <c r="I316" s="320" t="s">
        <v>135</v>
      </c>
      <c r="J316" s="321" t="s">
        <v>362</v>
      </c>
      <c r="K316" s="337">
        <v>45</v>
      </c>
      <c r="L316" s="338" t="str">
        <f>IF(ISERROR(VLOOKUP(K316,[1]Eje_Pilar_Prop!$C$2:$E$104,2,FALSE))," ",VLOOKUP(K316,[1]Eje_Pilar_Prop!$C$2:$E$104,2,FALSE))</f>
        <v>Gobernanza e influencia local, regional e internacional</v>
      </c>
      <c r="M316" s="338" t="str">
        <f>IF(ISERROR(VLOOKUP(K316,[1]Eje_Pilar_Prop!$C$2:$E$104,3,FALSE))," ",VLOOKUP(K316,[1]Eje_Pilar_Prop!$C$2:$E$104,3,FALSE))</f>
        <v>Eje Transversal 4 Gobierno Legitimo, Fortalecimiento Local y Eficiencia</v>
      </c>
      <c r="N316" s="336">
        <v>1517</v>
      </c>
      <c r="O316" s="240">
        <v>79981365</v>
      </c>
      <c r="P316" s="239" t="s">
        <v>1323</v>
      </c>
      <c r="Q316" s="228"/>
      <c r="R316" s="322">
        <v>0</v>
      </c>
      <c r="S316" s="323"/>
      <c r="T316" s="324">
        <v>1</v>
      </c>
      <c r="U316" s="228">
        <v>3100000</v>
      </c>
      <c r="V316" s="325">
        <f t="shared" si="58"/>
        <v>3100000</v>
      </c>
      <c r="W316" s="326">
        <v>3100000</v>
      </c>
      <c r="X316" s="191">
        <v>43510</v>
      </c>
      <c r="Y316" s="188">
        <v>43511</v>
      </c>
      <c r="Z316" s="191">
        <v>43875</v>
      </c>
      <c r="AA316" s="187">
        <v>345</v>
      </c>
      <c r="AB316" s="218">
        <v>1</v>
      </c>
      <c r="AC316" s="218">
        <v>15</v>
      </c>
      <c r="AD316" s="240">
        <v>52303430</v>
      </c>
      <c r="AE316" s="225" t="s">
        <v>867</v>
      </c>
      <c r="AF316" s="219"/>
      <c r="AG316" s="228"/>
      <c r="AH316" s="233"/>
      <c r="AI316" s="233"/>
      <c r="AJ316" s="233" t="s">
        <v>1327</v>
      </c>
      <c r="AK316" s="233"/>
      <c r="AL316" s="234">
        <f t="shared" si="59"/>
        <v>1</v>
      </c>
      <c r="AM316" s="249"/>
      <c r="AN316" s="328" t="e">
        <f>IF(SUMPRODUCT((A$14:A316=A316)*(B$14:B316=B316)*(D$14:D313=D313))&gt;1,0,1)</f>
        <v>#N/A</v>
      </c>
      <c r="AO316" s="329" t="str">
        <f t="shared" si="54"/>
        <v>Contratos de prestación de servicios</v>
      </c>
      <c r="AP316" s="329" t="str">
        <f t="shared" si="55"/>
        <v>Contratación directa</v>
      </c>
      <c r="AQ316" s="329" t="str">
        <f>IF(ISBLANK(G316),1,IFERROR(VLOOKUP(G316,Tipo!$C$12:$C$27,1,FALSE),"NO"))</f>
        <v>Prestación de servicios profesionales y de apoyo a la gestión, o para la ejecución de trabajos artísticos que sólo puedan encomendarse a determinadas personas naturales;</v>
      </c>
      <c r="AR316" s="329" t="str">
        <f t="shared" si="56"/>
        <v>Inversión</v>
      </c>
      <c r="AS316" s="329" t="str">
        <f>IF(ISBLANK(K316),1,IFERROR(VLOOKUP(K316,Eje_Pilar_Prop!C368:C469,1,FALSE),"NO"))</f>
        <v>NO</v>
      </c>
      <c r="AT316" s="329" t="str">
        <f t="shared" si="60"/>
        <v>SECOP II</v>
      </c>
      <c r="AU316" s="329" t="str">
        <f t="shared" si="57"/>
        <v>NO</v>
      </c>
      <c r="AV316" s="329" t="str">
        <f t="shared" si="53"/>
        <v>Bogotá Mejor para Todos</v>
      </c>
    </row>
    <row r="317" spans="1:48" s="251" customFormat="1" ht="45" customHeight="1">
      <c r="A317" s="233">
        <v>90</v>
      </c>
      <c r="B317" s="218">
        <v>2019</v>
      </c>
      <c r="C317" s="130" t="s">
        <v>353</v>
      </c>
      <c r="D317" s="128" t="s">
        <v>1277</v>
      </c>
      <c r="E317" s="186" t="s">
        <v>138</v>
      </c>
      <c r="F317" s="187" t="s">
        <v>34</v>
      </c>
      <c r="G317" s="206" t="s">
        <v>161</v>
      </c>
      <c r="H317" s="225" t="s">
        <v>704</v>
      </c>
      <c r="I317" s="226" t="s">
        <v>135</v>
      </c>
      <c r="J317" s="227" t="s">
        <v>362</v>
      </c>
      <c r="K317" s="337">
        <v>45</v>
      </c>
      <c r="L317" s="338" t="str">
        <f>IF(ISERROR(VLOOKUP(K317,[1]Eje_Pilar_Prop!$C$2:$E$104,2,FALSE))," ",VLOOKUP(K317,[1]Eje_Pilar_Prop!$C$2:$E$104,2,FALSE))</f>
        <v>Gobernanza e influencia local, regional e internacional</v>
      </c>
      <c r="M317" s="338" t="str">
        <f>IF(ISERROR(VLOOKUP(K317,[1]Eje_Pilar_Prop!$C$2:$E$104,3,FALSE))," ",VLOOKUP(K317,[1]Eje_Pilar_Prop!$C$2:$E$104,3,FALSE))</f>
        <v>Eje Transversal 4 Gobierno Legitimo, Fortalecimiento Local y Eficiencia</v>
      </c>
      <c r="N317" s="336">
        <v>1517</v>
      </c>
      <c r="O317" s="220">
        <v>51895681</v>
      </c>
      <c r="P317" s="225" t="s">
        <v>870</v>
      </c>
      <c r="Q317" s="228">
        <v>9200000</v>
      </c>
      <c r="R317" s="235">
        <v>0</v>
      </c>
      <c r="S317" s="230"/>
      <c r="T317" s="231"/>
      <c r="U317" s="228"/>
      <c r="V317" s="209">
        <f t="shared" si="58"/>
        <v>9200000</v>
      </c>
      <c r="W317" s="210">
        <v>9200000</v>
      </c>
      <c r="X317" s="128">
        <v>43510</v>
      </c>
      <c r="Y317" s="128">
        <v>43511</v>
      </c>
      <c r="Z317" s="188">
        <v>43980</v>
      </c>
      <c r="AA317" s="189">
        <v>345</v>
      </c>
      <c r="AB317" s="218">
        <v>1</v>
      </c>
      <c r="AC317" s="218">
        <v>120</v>
      </c>
      <c r="AD317" s="212"/>
      <c r="AE317" s="232"/>
      <c r="AF317" s="219"/>
      <c r="AG317" s="228"/>
      <c r="AH317" s="233"/>
      <c r="AI317" s="233"/>
      <c r="AJ317" s="233" t="s">
        <v>1327</v>
      </c>
      <c r="AK317" s="233"/>
      <c r="AL317" s="234">
        <f t="shared" si="59"/>
        <v>1</v>
      </c>
      <c r="AM317" s="249"/>
      <c r="AN317" s="250" t="e">
        <f>IF(SUMPRODUCT((A$14:A317=A317)*(B$14:B317=B317)*(D$14:D314=D314))&gt;1,0,1)</f>
        <v>#N/A</v>
      </c>
      <c r="AO317" s="56" t="str">
        <f t="shared" si="54"/>
        <v>Contratos de prestación de servicios</v>
      </c>
      <c r="AP317" s="56" t="str">
        <f t="shared" si="55"/>
        <v>Contratación directa</v>
      </c>
      <c r="AQ317" s="56" t="str">
        <f>IF(ISBLANK(G317),1,IFERROR(VLOOKUP(G317,Tipo!$C$12:$C$27,1,FALSE),"NO"))</f>
        <v>Prestación de servicios profesionales y de apoyo a la gestión, o para la ejecución de trabajos artísticos que sólo puedan encomendarse a determinadas personas naturales;</v>
      </c>
      <c r="AR317" s="56" t="str">
        <f t="shared" si="56"/>
        <v>Inversión</v>
      </c>
      <c r="AS317" s="56" t="str">
        <f>IF(ISBLANK(K317),1,IFERROR(VLOOKUP(K317,Eje_Pilar_Prop!C369:C470,1,FALSE),"NO"))</f>
        <v>NO</v>
      </c>
      <c r="AT317" s="56" t="str">
        <f t="shared" si="60"/>
        <v>SECOP II</v>
      </c>
      <c r="AU317" s="56" t="str">
        <f t="shared" si="57"/>
        <v>NO</v>
      </c>
      <c r="AV317" s="56" t="str">
        <f t="shared" si="53"/>
        <v>Bogotá Mejor para Todos</v>
      </c>
    </row>
    <row r="318" spans="1:48" s="251" customFormat="1" ht="45" customHeight="1">
      <c r="A318" s="233">
        <v>94</v>
      </c>
      <c r="B318" s="218">
        <v>2019</v>
      </c>
      <c r="C318" s="130" t="s">
        <v>353</v>
      </c>
      <c r="D318" s="191" t="s">
        <v>1278</v>
      </c>
      <c r="E318" s="201" t="s">
        <v>138</v>
      </c>
      <c r="F318" s="187" t="s">
        <v>34</v>
      </c>
      <c r="G318" s="206" t="s">
        <v>161</v>
      </c>
      <c r="H318" s="225" t="s">
        <v>707</v>
      </c>
      <c r="I318" s="320" t="s">
        <v>135</v>
      </c>
      <c r="J318" s="321" t="s">
        <v>362</v>
      </c>
      <c r="K318" s="337">
        <v>3</v>
      </c>
      <c r="L318" s="338" t="str">
        <f>IF(ISERROR(VLOOKUP(K318,[1]Eje_Pilar_Prop!$C$2:$E$104,2,FALSE))," ",VLOOKUP(K318,[1]Eje_Pilar_Prop!$C$2:$E$104,2,FALSE))</f>
        <v>Igualdad y autonomía para una Bogotá incluyente</v>
      </c>
      <c r="M318" s="338" t="str">
        <f>IF(ISERROR(VLOOKUP(K318,[1]Eje_Pilar_Prop!$C$2:$E$104,3,FALSE))," ",VLOOKUP(K318,[1]Eje_Pilar_Prop!$C$2:$E$104,3,FALSE))</f>
        <v>Pilar 1 Igualdad de Calidad de Vida</v>
      </c>
      <c r="N318" s="336">
        <v>1444</v>
      </c>
      <c r="O318" s="240">
        <v>52518880</v>
      </c>
      <c r="P318" s="239" t="s">
        <v>1324</v>
      </c>
      <c r="Q318" s="228"/>
      <c r="R318" s="322">
        <v>0</v>
      </c>
      <c r="S318" s="323"/>
      <c r="T318" s="324">
        <v>1</v>
      </c>
      <c r="U318" s="228">
        <v>18400000</v>
      </c>
      <c r="V318" s="325">
        <f t="shared" si="58"/>
        <v>18400000</v>
      </c>
      <c r="W318" s="326">
        <v>18400000</v>
      </c>
      <c r="X318" s="188">
        <v>43511</v>
      </c>
      <c r="Y318" s="188">
        <v>43511</v>
      </c>
      <c r="Z318" s="191">
        <v>43980</v>
      </c>
      <c r="AA318" s="187">
        <v>345</v>
      </c>
      <c r="AB318" s="218">
        <v>1</v>
      </c>
      <c r="AC318" s="218">
        <v>120</v>
      </c>
      <c r="AD318" s="240">
        <v>51981092</v>
      </c>
      <c r="AE318" s="239" t="s">
        <v>871</v>
      </c>
      <c r="AF318" s="219"/>
      <c r="AG318" s="228"/>
      <c r="AH318" s="233"/>
      <c r="AI318" s="233"/>
      <c r="AJ318" s="233" t="s">
        <v>1327</v>
      </c>
      <c r="AK318" s="233"/>
      <c r="AL318" s="234">
        <f t="shared" si="59"/>
        <v>1</v>
      </c>
      <c r="AM318" s="249"/>
      <c r="AN318" s="328" t="e">
        <f>IF(SUMPRODUCT((A$14:A318=A318)*(B$14:B318=B318)*(D$14:D315=D315))&gt;1,0,1)</f>
        <v>#N/A</v>
      </c>
      <c r="AO318" s="329" t="str">
        <f t="shared" si="54"/>
        <v>Contratos de prestación de servicios</v>
      </c>
      <c r="AP318" s="329" t="str">
        <f t="shared" si="55"/>
        <v>Contratación directa</v>
      </c>
      <c r="AQ318" s="329" t="str">
        <f>IF(ISBLANK(G318),1,IFERROR(VLOOKUP(G318,Tipo!$C$12:$C$27,1,FALSE),"NO"))</f>
        <v>Prestación de servicios profesionales y de apoyo a la gestión, o para la ejecución de trabajos artísticos que sólo puedan encomendarse a determinadas personas naturales;</v>
      </c>
      <c r="AR318" s="329" t="str">
        <f t="shared" si="56"/>
        <v>Inversión</v>
      </c>
      <c r="AS318" s="329" t="str">
        <f>IF(ISBLANK(K318),1,IFERROR(VLOOKUP(K318,Eje_Pilar_Prop!C370:C471,1,FALSE),"NO"))</f>
        <v>NO</v>
      </c>
      <c r="AT318" s="329" t="str">
        <f t="shared" si="60"/>
        <v>SECOP II</v>
      </c>
      <c r="AU318" s="329" t="str">
        <f t="shared" si="57"/>
        <v>NO</v>
      </c>
      <c r="AV318" s="329" t="str">
        <f t="shared" si="53"/>
        <v>Bogotá Mejor para Todos</v>
      </c>
    </row>
    <row r="319" spans="1:48" s="251" customFormat="1" ht="45" customHeight="1">
      <c r="A319" s="233">
        <v>100</v>
      </c>
      <c r="B319" s="218">
        <v>2019</v>
      </c>
      <c r="C319" s="130" t="s">
        <v>353</v>
      </c>
      <c r="D319" s="128" t="s">
        <v>1279</v>
      </c>
      <c r="E319" s="186" t="s">
        <v>138</v>
      </c>
      <c r="F319" s="187" t="s">
        <v>34</v>
      </c>
      <c r="G319" s="206" t="s">
        <v>161</v>
      </c>
      <c r="H319" s="225" t="s">
        <v>714</v>
      </c>
      <c r="I319" s="226" t="s">
        <v>135</v>
      </c>
      <c r="J319" s="227" t="s">
        <v>362</v>
      </c>
      <c r="K319" s="337">
        <v>45</v>
      </c>
      <c r="L319" s="338" t="str">
        <f>IF(ISERROR(VLOOKUP(K319,[1]Eje_Pilar_Prop!$C$2:$E$104,2,FALSE))," ",VLOOKUP(K319,[1]Eje_Pilar_Prop!$C$2:$E$104,2,FALSE))</f>
        <v>Gobernanza e influencia local, regional e internacional</v>
      </c>
      <c r="M319" s="338" t="str">
        <f>IF(ISERROR(VLOOKUP(K319,[1]Eje_Pilar_Prop!$C$2:$E$104,3,FALSE))," ",VLOOKUP(K319,[1]Eje_Pilar_Prop!$C$2:$E$104,3,FALSE))</f>
        <v>Eje Transversal 4 Gobierno Legitimo, Fortalecimiento Local y Eficiencia</v>
      </c>
      <c r="N319" s="336">
        <v>1517</v>
      </c>
      <c r="O319" s="220">
        <v>1033699015</v>
      </c>
      <c r="P319" s="225" t="s">
        <v>873</v>
      </c>
      <c r="Q319" s="228"/>
      <c r="R319" s="235">
        <v>0</v>
      </c>
      <c r="S319" s="230"/>
      <c r="T319" s="231">
        <v>1</v>
      </c>
      <c r="U319" s="228">
        <v>9200000</v>
      </c>
      <c r="V319" s="209">
        <f t="shared" si="58"/>
        <v>9200000</v>
      </c>
      <c r="W319" s="210">
        <v>9200000</v>
      </c>
      <c r="X319" s="128">
        <v>43510</v>
      </c>
      <c r="Y319" s="128">
        <v>43511</v>
      </c>
      <c r="Z319" s="188">
        <v>43980</v>
      </c>
      <c r="AA319" s="189">
        <v>345</v>
      </c>
      <c r="AB319" s="218">
        <v>1</v>
      </c>
      <c r="AC319" s="218">
        <v>120</v>
      </c>
      <c r="AD319" s="212"/>
      <c r="AE319" s="232"/>
      <c r="AF319" s="219"/>
      <c r="AG319" s="228"/>
      <c r="AH319" s="233"/>
      <c r="AI319" s="233"/>
      <c r="AJ319" s="233" t="s">
        <v>1327</v>
      </c>
      <c r="AK319" s="233"/>
      <c r="AL319" s="234">
        <f t="shared" si="59"/>
        <v>1</v>
      </c>
      <c r="AM319" s="249"/>
      <c r="AN319" s="250" t="e">
        <f>IF(SUMPRODUCT((A$14:A319=A319)*(B$14:B319=B319)*(D$14:D316=D316))&gt;1,0,1)</f>
        <v>#N/A</v>
      </c>
      <c r="AO319" s="56" t="str">
        <f t="shared" si="54"/>
        <v>Contratos de prestación de servicios</v>
      </c>
      <c r="AP319" s="56" t="str">
        <f t="shared" si="55"/>
        <v>Contratación directa</v>
      </c>
      <c r="AQ319" s="56" t="str">
        <f>IF(ISBLANK(G319),1,IFERROR(VLOOKUP(G319,Tipo!$C$12:$C$27,1,FALSE),"NO"))</f>
        <v>Prestación de servicios profesionales y de apoyo a la gestión, o para la ejecución de trabajos artísticos que sólo puedan encomendarse a determinadas personas naturales;</v>
      </c>
      <c r="AR319" s="56" t="str">
        <f t="shared" si="56"/>
        <v>Inversión</v>
      </c>
      <c r="AS319" s="56" t="str">
        <f>IF(ISBLANK(K319),1,IFERROR(VLOOKUP(K319,Eje_Pilar_Prop!C371:C472,1,FALSE),"NO"))</f>
        <v>NO</v>
      </c>
      <c r="AT319" s="56" t="str">
        <f t="shared" si="60"/>
        <v>SECOP II</v>
      </c>
      <c r="AU319" s="56" t="str">
        <f t="shared" si="57"/>
        <v>NO</v>
      </c>
      <c r="AV319" s="56" t="str">
        <f t="shared" si="53"/>
        <v>Bogotá Mejor para Todos</v>
      </c>
    </row>
    <row r="320" spans="1:48" s="251" customFormat="1" ht="45" customHeight="1">
      <c r="A320" s="233">
        <v>101</v>
      </c>
      <c r="B320" s="218">
        <v>2019</v>
      </c>
      <c r="C320" s="130" t="s">
        <v>353</v>
      </c>
      <c r="D320" s="128" t="s">
        <v>1280</v>
      </c>
      <c r="E320" s="186" t="s">
        <v>138</v>
      </c>
      <c r="F320" s="187" t="s">
        <v>34</v>
      </c>
      <c r="G320" s="206" t="s">
        <v>161</v>
      </c>
      <c r="H320" s="225" t="s">
        <v>716</v>
      </c>
      <c r="I320" s="226" t="s">
        <v>135</v>
      </c>
      <c r="J320" s="227" t="s">
        <v>362</v>
      </c>
      <c r="K320" s="337">
        <v>45</v>
      </c>
      <c r="L320" s="338" t="str">
        <f>IF(ISERROR(VLOOKUP(K320,[1]Eje_Pilar_Prop!$C$2:$E$104,2,FALSE))," ",VLOOKUP(K320,[1]Eje_Pilar_Prop!$C$2:$E$104,2,FALSE))</f>
        <v>Gobernanza e influencia local, regional e internacional</v>
      </c>
      <c r="M320" s="338" t="str">
        <f>IF(ISERROR(VLOOKUP(K320,[1]Eje_Pilar_Prop!$C$2:$E$104,3,FALSE))," ",VLOOKUP(K320,[1]Eje_Pilar_Prop!$C$2:$E$104,3,FALSE))</f>
        <v>Eje Transversal 4 Gobierno Legitimo, Fortalecimiento Local y Eficiencia</v>
      </c>
      <c r="N320" s="336">
        <v>1517</v>
      </c>
      <c r="O320" s="220">
        <v>52917145</v>
      </c>
      <c r="P320" s="225" t="s">
        <v>487</v>
      </c>
      <c r="Q320" s="228"/>
      <c r="R320" s="235">
        <v>0</v>
      </c>
      <c r="S320" s="230"/>
      <c r="T320" s="231">
        <v>1</v>
      </c>
      <c r="U320" s="228">
        <v>22000000</v>
      </c>
      <c r="V320" s="209">
        <f t="shared" si="58"/>
        <v>22000000</v>
      </c>
      <c r="W320" s="210">
        <v>16683333</v>
      </c>
      <c r="X320" s="128">
        <v>43510</v>
      </c>
      <c r="Y320" s="128">
        <v>43511</v>
      </c>
      <c r="Z320" s="188">
        <v>43980</v>
      </c>
      <c r="AA320" s="189">
        <v>345</v>
      </c>
      <c r="AB320" s="218">
        <v>1</v>
      </c>
      <c r="AC320" s="218">
        <v>120</v>
      </c>
      <c r="AD320" s="212"/>
      <c r="AE320" s="232"/>
      <c r="AF320" s="219"/>
      <c r="AG320" s="228"/>
      <c r="AH320" s="233"/>
      <c r="AI320" s="233"/>
      <c r="AJ320" s="233" t="s">
        <v>1327</v>
      </c>
      <c r="AK320" s="233"/>
      <c r="AL320" s="234">
        <f t="shared" si="59"/>
        <v>0.75833331818181815</v>
      </c>
      <c r="AM320" s="249"/>
      <c r="AN320" s="250" t="e">
        <f>IF(SUMPRODUCT((A$14:A320=A320)*(B$14:B320=B320)*(D$14:D317=D317))&gt;1,0,1)</f>
        <v>#N/A</v>
      </c>
      <c r="AO320" s="56" t="str">
        <f t="shared" si="54"/>
        <v>Contratos de prestación de servicios</v>
      </c>
      <c r="AP320" s="56" t="str">
        <f t="shared" si="55"/>
        <v>Contratación directa</v>
      </c>
      <c r="AQ320" s="56" t="str">
        <f>IF(ISBLANK(G320),1,IFERROR(VLOOKUP(G320,Tipo!$C$12:$C$27,1,FALSE),"NO"))</f>
        <v>Prestación de servicios profesionales y de apoyo a la gestión, o para la ejecución de trabajos artísticos que sólo puedan encomendarse a determinadas personas naturales;</v>
      </c>
      <c r="AR320" s="56" t="str">
        <f t="shared" si="56"/>
        <v>Inversión</v>
      </c>
      <c r="AS320" s="56" t="str">
        <f>IF(ISBLANK(K320),1,IFERROR(VLOOKUP(K320,Eje_Pilar_Prop!C372:C473,1,FALSE),"NO"))</f>
        <v>NO</v>
      </c>
      <c r="AT320" s="56" t="str">
        <f t="shared" si="60"/>
        <v>SECOP II</v>
      </c>
      <c r="AU320" s="56" t="str">
        <f t="shared" si="57"/>
        <v>NO</v>
      </c>
      <c r="AV320" s="56" t="str">
        <f t="shared" si="53"/>
        <v>Bogotá Mejor para Todos</v>
      </c>
    </row>
    <row r="321" spans="1:48" s="251" customFormat="1" ht="45" customHeight="1">
      <c r="A321" s="233">
        <v>105</v>
      </c>
      <c r="B321" s="218">
        <v>2019</v>
      </c>
      <c r="C321" s="130" t="s">
        <v>353</v>
      </c>
      <c r="D321" s="190" t="s">
        <v>1281</v>
      </c>
      <c r="E321" s="186" t="s">
        <v>138</v>
      </c>
      <c r="F321" s="187" t="s">
        <v>34</v>
      </c>
      <c r="G321" s="206" t="s">
        <v>161</v>
      </c>
      <c r="H321" s="225" t="s">
        <v>721</v>
      </c>
      <c r="I321" s="226" t="s">
        <v>135</v>
      </c>
      <c r="J321" s="227" t="s">
        <v>362</v>
      </c>
      <c r="K321" s="337">
        <v>18</v>
      </c>
      <c r="L321" s="338" t="str">
        <f>IF(ISERROR(VLOOKUP(K321,[1]Eje_Pilar_Prop!$C$2:$E$104,2,FALSE))," ",VLOOKUP(K321,[1]Eje_Pilar_Prop!$C$2:$E$104,2,FALSE))</f>
        <v>Mejor movilidad para todos</v>
      </c>
      <c r="M321" s="338" t="str">
        <f>IF(ISERROR(VLOOKUP(K321,[1]Eje_Pilar_Prop!$C$2:$E$104,3,FALSE))," ",VLOOKUP(K321,[1]Eje_Pilar_Prop!$C$2:$E$104,3,FALSE))</f>
        <v>Pilar 2 Democracía Urbana</v>
      </c>
      <c r="N321" s="336">
        <v>1513</v>
      </c>
      <c r="O321" s="220">
        <v>1121873789</v>
      </c>
      <c r="P321" s="225" t="s">
        <v>878</v>
      </c>
      <c r="Q321" s="228"/>
      <c r="R321" s="235">
        <v>0</v>
      </c>
      <c r="S321" s="230"/>
      <c r="T321" s="231"/>
      <c r="U321" s="228">
        <v>7125000</v>
      </c>
      <c r="V321" s="209">
        <f t="shared" si="58"/>
        <v>7125000</v>
      </c>
      <c r="W321" s="210">
        <v>7125000</v>
      </c>
      <c r="X321" s="128">
        <v>43510</v>
      </c>
      <c r="Y321" s="128">
        <v>43511</v>
      </c>
      <c r="Z321" s="191">
        <v>44026</v>
      </c>
      <c r="AA321" s="189">
        <v>345</v>
      </c>
      <c r="AB321" s="218">
        <v>2</v>
      </c>
      <c r="AC321" s="218">
        <v>165</v>
      </c>
      <c r="AD321" s="212"/>
      <c r="AE321" s="232"/>
      <c r="AF321" s="219"/>
      <c r="AG321" s="228"/>
      <c r="AH321" s="233"/>
      <c r="AI321" s="233"/>
      <c r="AJ321" s="233" t="s">
        <v>1327</v>
      </c>
      <c r="AK321" s="233"/>
      <c r="AL321" s="234">
        <f t="shared" si="59"/>
        <v>1</v>
      </c>
      <c r="AM321" s="249"/>
      <c r="AN321" s="250" t="e">
        <f>IF(SUMPRODUCT((A$14:A321=A321)*(B$14:B321=B321)*(D$14:D318=D318))&gt;1,0,1)</f>
        <v>#N/A</v>
      </c>
      <c r="AO321" s="56" t="str">
        <f t="shared" si="54"/>
        <v>Contratos de prestación de servicios</v>
      </c>
      <c r="AP321" s="56" t="str">
        <f t="shared" si="55"/>
        <v>Contratación directa</v>
      </c>
      <c r="AQ321" s="56" t="str">
        <f>IF(ISBLANK(G321),1,IFERROR(VLOOKUP(G321,Tipo!$C$12:$C$27,1,FALSE),"NO"))</f>
        <v>Prestación de servicios profesionales y de apoyo a la gestión, o para la ejecución de trabajos artísticos que sólo puedan encomendarse a determinadas personas naturales;</v>
      </c>
      <c r="AR321" s="56" t="str">
        <f t="shared" si="56"/>
        <v>Inversión</v>
      </c>
      <c r="AS321" s="56" t="str">
        <f>IF(ISBLANK(K321),1,IFERROR(VLOOKUP(K321,Eje_Pilar_Prop!C373:C474,1,FALSE),"NO"))</f>
        <v>NO</v>
      </c>
      <c r="AT321" s="56" t="str">
        <f t="shared" si="60"/>
        <v>SECOP II</v>
      </c>
      <c r="AU321" s="56" t="str">
        <f t="shared" si="57"/>
        <v>NO</v>
      </c>
      <c r="AV321" s="56" t="str">
        <f t="shared" si="53"/>
        <v>Bogotá Mejor para Todos</v>
      </c>
    </row>
    <row r="322" spans="1:48" s="251" customFormat="1" ht="45" customHeight="1">
      <c r="A322" s="233">
        <v>105</v>
      </c>
      <c r="B322" s="218">
        <v>2019</v>
      </c>
      <c r="C322" s="130" t="s">
        <v>353</v>
      </c>
      <c r="D322" s="191" t="s">
        <v>1281</v>
      </c>
      <c r="E322" s="201" t="s">
        <v>138</v>
      </c>
      <c r="F322" s="187" t="s">
        <v>34</v>
      </c>
      <c r="G322" s="206" t="s">
        <v>161</v>
      </c>
      <c r="H322" s="225" t="s">
        <v>722</v>
      </c>
      <c r="I322" s="320" t="s">
        <v>135</v>
      </c>
      <c r="J322" s="321" t="s">
        <v>362</v>
      </c>
      <c r="K322" s="337">
        <v>45</v>
      </c>
      <c r="L322" s="338" t="str">
        <f>IF(ISERROR(VLOOKUP(K322,[1]Eje_Pilar_Prop!$C$2:$E$104,2,FALSE))," ",VLOOKUP(K322,[1]Eje_Pilar_Prop!$C$2:$E$104,2,FALSE))</f>
        <v>Gobernanza e influencia local, regional e internacional</v>
      </c>
      <c r="M322" s="338" t="str">
        <f>IF(ISERROR(VLOOKUP(K322,[1]Eje_Pilar_Prop!$C$2:$E$104,3,FALSE))," ",VLOOKUP(K322,[1]Eje_Pilar_Prop!$C$2:$E$104,3,FALSE))</f>
        <v>Eje Transversal 4 Gobierno Legitimo, Fortalecimiento Local y Eficiencia</v>
      </c>
      <c r="N322" s="336">
        <v>1517</v>
      </c>
      <c r="O322" s="240">
        <v>1121873789</v>
      </c>
      <c r="P322" s="239" t="s">
        <v>1325</v>
      </c>
      <c r="Q322" s="228"/>
      <c r="R322" s="322">
        <v>0</v>
      </c>
      <c r="S322" s="323"/>
      <c r="T322" s="324"/>
      <c r="U322" s="228">
        <v>19000000</v>
      </c>
      <c r="V322" s="325">
        <f t="shared" si="58"/>
        <v>19000000</v>
      </c>
      <c r="W322" s="326">
        <v>19000000</v>
      </c>
      <c r="X322" s="188">
        <v>43510</v>
      </c>
      <c r="Y322" s="188">
        <v>43511</v>
      </c>
      <c r="Z322" s="191">
        <v>44026</v>
      </c>
      <c r="AA322" s="187">
        <v>345</v>
      </c>
      <c r="AB322" s="218">
        <v>2</v>
      </c>
      <c r="AC322" s="218">
        <v>165</v>
      </c>
      <c r="AD322" s="240">
        <v>1016048095</v>
      </c>
      <c r="AE322" s="225" t="s">
        <v>878</v>
      </c>
      <c r="AF322" s="219"/>
      <c r="AG322" s="228"/>
      <c r="AH322" s="233"/>
      <c r="AI322" s="233"/>
      <c r="AJ322" s="233" t="s">
        <v>1327</v>
      </c>
      <c r="AK322" s="233"/>
      <c r="AL322" s="234">
        <f t="shared" si="59"/>
        <v>1</v>
      </c>
      <c r="AM322" s="249"/>
      <c r="AN322" s="328" t="e">
        <f>IF(SUMPRODUCT((A$14:A322=A322)*(B$14:B322=B322)*(D$14:D319=D319))&gt;1,0,1)</f>
        <v>#N/A</v>
      </c>
      <c r="AO322" s="329" t="str">
        <f t="shared" si="54"/>
        <v>Contratos de prestación de servicios</v>
      </c>
      <c r="AP322" s="329" t="str">
        <f t="shared" si="55"/>
        <v>Contratación directa</v>
      </c>
      <c r="AQ322" s="329" t="str">
        <f>IF(ISBLANK(G322),1,IFERROR(VLOOKUP(G322,Tipo!$C$12:$C$27,1,FALSE),"NO"))</f>
        <v>Prestación de servicios profesionales y de apoyo a la gestión, o para la ejecución de trabajos artísticos que sólo puedan encomendarse a determinadas personas naturales;</v>
      </c>
      <c r="AR322" s="329" t="str">
        <f t="shared" si="56"/>
        <v>Inversión</v>
      </c>
      <c r="AS322" s="329" t="str">
        <f>IF(ISBLANK(K322),1,IFERROR(VLOOKUP(K322,Eje_Pilar_Prop!C374:C475,1,FALSE),"NO"))</f>
        <v>NO</v>
      </c>
      <c r="AT322" s="329" t="str">
        <f t="shared" si="60"/>
        <v>SECOP II</v>
      </c>
      <c r="AU322" s="329" t="str">
        <f t="shared" si="57"/>
        <v>NO</v>
      </c>
      <c r="AV322" s="329" t="str">
        <f t="shared" si="53"/>
        <v>Bogotá Mejor para Todos</v>
      </c>
    </row>
    <row r="323" spans="1:48" s="251" customFormat="1" ht="45" customHeight="1">
      <c r="A323" s="233">
        <v>107</v>
      </c>
      <c r="B323" s="218">
        <v>2019</v>
      </c>
      <c r="C323" s="130" t="s">
        <v>353</v>
      </c>
      <c r="D323" s="188" t="s">
        <v>1282</v>
      </c>
      <c r="E323" s="186" t="s">
        <v>138</v>
      </c>
      <c r="F323" s="187" t="s">
        <v>34</v>
      </c>
      <c r="G323" s="206" t="s">
        <v>161</v>
      </c>
      <c r="H323" s="225" t="s">
        <v>725</v>
      </c>
      <c r="I323" s="226" t="s">
        <v>135</v>
      </c>
      <c r="J323" s="227" t="s">
        <v>362</v>
      </c>
      <c r="K323" s="337">
        <v>45</v>
      </c>
      <c r="L323" s="338" t="str">
        <f>IF(ISERROR(VLOOKUP(K323,[1]Eje_Pilar_Prop!$C$2:$E$104,2,FALSE))," ",VLOOKUP(K323,[1]Eje_Pilar_Prop!$C$2:$E$104,2,FALSE))</f>
        <v>Gobernanza e influencia local, regional e internacional</v>
      </c>
      <c r="M323" s="338" t="str">
        <f>IF(ISERROR(VLOOKUP(K323,[1]Eje_Pilar_Prop!$C$2:$E$104,3,FALSE))," ",VLOOKUP(K323,[1]Eje_Pilar_Prop!$C$2:$E$104,3,FALSE))</f>
        <v>Eje Transversal 4 Gobierno Legitimo, Fortalecimiento Local y Eficiencia</v>
      </c>
      <c r="N323" s="336">
        <v>1517</v>
      </c>
      <c r="O323" s="240">
        <v>80018323</v>
      </c>
      <c r="P323" s="225" t="s">
        <v>881</v>
      </c>
      <c r="Q323" s="228"/>
      <c r="R323" s="235">
        <v>0</v>
      </c>
      <c r="S323" s="230"/>
      <c r="T323" s="231"/>
      <c r="U323" s="228">
        <v>18400000</v>
      </c>
      <c r="V323" s="209">
        <f t="shared" si="58"/>
        <v>18400000</v>
      </c>
      <c r="W323" s="210">
        <v>18400000</v>
      </c>
      <c r="X323" s="188">
        <v>43511</v>
      </c>
      <c r="Y323" s="188">
        <v>43511</v>
      </c>
      <c r="Z323" s="188">
        <v>43980</v>
      </c>
      <c r="AA323" s="189">
        <v>345</v>
      </c>
      <c r="AB323" s="218">
        <v>1</v>
      </c>
      <c r="AC323" s="218">
        <v>120</v>
      </c>
      <c r="AD323" s="212"/>
      <c r="AE323" s="232"/>
      <c r="AF323" s="219"/>
      <c r="AG323" s="228"/>
      <c r="AH323" s="233"/>
      <c r="AI323" s="233"/>
      <c r="AJ323" s="233" t="s">
        <v>1327</v>
      </c>
      <c r="AK323" s="233"/>
      <c r="AL323" s="234">
        <f t="shared" si="59"/>
        <v>1</v>
      </c>
      <c r="AM323" s="249"/>
      <c r="AN323" s="250" t="e">
        <f>IF(SUMPRODUCT((A$14:A323=A323)*(B$14:B323=B323)*(D$14:D320=D320))&gt;1,0,1)</f>
        <v>#N/A</v>
      </c>
      <c r="AO323" s="56" t="str">
        <f t="shared" si="54"/>
        <v>Contratos de prestación de servicios</v>
      </c>
      <c r="AP323" s="56" t="str">
        <f t="shared" si="55"/>
        <v>Contratación directa</v>
      </c>
      <c r="AQ323" s="56" t="str">
        <f>IF(ISBLANK(G323),1,IFERROR(VLOOKUP(G323,Tipo!$C$12:$C$27,1,FALSE),"NO"))</f>
        <v>Prestación de servicios profesionales y de apoyo a la gestión, o para la ejecución de trabajos artísticos que sólo puedan encomendarse a determinadas personas naturales;</v>
      </c>
      <c r="AR323" s="56" t="str">
        <f t="shared" si="56"/>
        <v>Inversión</v>
      </c>
      <c r="AS323" s="56" t="str">
        <f>IF(ISBLANK(K323),1,IFERROR(VLOOKUP(K323,Eje_Pilar_Prop!C375:C476,1,FALSE),"NO"))</f>
        <v>NO</v>
      </c>
      <c r="AT323" s="56" t="str">
        <f t="shared" si="60"/>
        <v>SECOP II</v>
      </c>
      <c r="AU323" s="56" t="str">
        <f t="shared" si="57"/>
        <v>NO</v>
      </c>
      <c r="AV323" s="56" t="str">
        <f t="shared" si="53"/>
        <v>Bogotá Mejor para Todos</v>
      </c>
    </row>
    <row r="324" spans="1:48" s="251" customFormat="1" ht="45" customHeight="1">
      <c r="A324" s="233">
        <v>111</v>
      </c>
      <c r="B324" s="233">
        <v>2019</v>
      </c>
      <c r="C324" s="130" t="s">
        <v>353</v>
      </c>
      <c r="D324" s="193" t="s">
        <v>1283</v>
      </c>
      <c r="E324" s="194" t="s">
        <v>72</v>
      </c>
      <c r="F324" s="195" t="s">
        <v>139</v>
      </c>
      <c r="G324" s="206" t="s">
        <v>148</v>
      </c>
      <c r="H324" s="225" t="s">
        <v>601</v>
      </c>
      <c r="I324" s="226" t="s">
        <v>134</v>
      </c>
      <c r="J324" s="227" t="s">
        <v>165</v>
      </c>
      <c r="K324" s="337" t="s">
        <v>165</v>
      </c>
      <c r="L324" s="338" t="str">
        <f>IF(ISERROR(VLOOKUP(K324,[1]Eje_Pilar_Prop!$C$2:$E$104,2,FALSE))," ",VLOOKUP(K324,[1]Eje_Pilar_Prop!$C$2:$E$104,2,FALSE))</f>
        <v xml:space="preserve"> </v>
      </c>
      <c r="M324" s="338" t="str">
        <f>IF(ISERROR(VLOOKUP(K324,[1]Eje_Pilar_Prop!$C$2:$E$104,3,FALSE))," ",VLOOKUP(K324,[1]Eje_Pilar_Prop!$C$2:$E$104,3,FALSE))</f>
        <v xml:space="preserve"> </v>
      </c>
      <c r="N324" s="336"/>
      <c r="O324" s="220" t="s">
        <v>1314</v>
      </c>
      <c r="P324" s="225" t="s">
        <v>613</v>
      </c>
      <c r="Q324" s="237"/>
      <c r="R324" s="235"/>
      <c r="S324" s="230"/>
      <c r="T324" s="231">
        <v>1</v>
      </c>
      <c r="U324" s="228">
        <v>14549195</v>
      </c>
      <c r="V324" s="209">
        <f t="shared" si="58"/>
        <v>14549195</v>
      </c>
      <c r="W324" s="210">
        <v>14549195</v>
      </c>
      <c r="X324" s="190">
        <v>43536</v>
      </c>
      <c r="Y324" s="196">
        <v>43536</v>
      </c>
      <c r="Z324" s="196">
        <v>44114</v>
      </c>
      <c r="AA324" s="189">
        <v>365</v>
      </c>
      <c r="AB324" s="218">
        <v>2</v>
      </c>
      <c r="AC324" s="218">
        <v>150</v>
      </c>
      <c r="AD324" s="212"/>
      <c r="AE324" s="232"/>
      <c r="AF324" s="219"/>
      <c r="AG324" s="228"/>
      <c r="AH324" s="233"/>
      <c r="AI324" s="233"/>
      <c r="AJ324" s="233" t="s">
        <v>1327</v>
      </c>
      <c r="AK324" s="233"/>
      <c r="AL324" s="234">
        <f t="shared" si="59"/>
        <v>1</v>
      </c>
      <c r="AM324" s="249"/>
      <c r="AN324" s="250" t="e">
        <f>IF(SUMPRODUCT((A$14:A324=A324)*(B$14:B324=B324)*(D$14:D321=D321))&gt;1,0,1)</f>
        <v>#N/A</v>
      </c>
      <c r="AO324" s="56" t="str">
        <f t="shared" si="54"/>
        <v>Compraventa de bienes muebles</v>
      </c>
      <c r="AP324" s="56" t="str">
        <f t="shared" si="55"/>
        <v>Selección abreviada</v>
      </c>
      <c r="AQ324" s="56" t="str">
        <f>IF(ISBLANK(G324),1,IFERROR(VLOOKUP(G324,Tipo!$C$12:$C$27,1,FALSE),"NO"))</f>
        <v xml:space="preserve">Selección abreviada por menor cuantía </v>
      </c>
      <c r="AR324" s="56" t="str">
        <f t="shared" si="56"/>
        <v>Funcionamiento</v>
      </c>
      <c r="AS324" s="56" t="str">
        <f>IF(ISBLANK(K324),1,IFERROR(VLOOKUP(K324,Eje_Pilar_Prop!C376:C477,1,FALSE),"NO"))</f>
        <v>NO</v>
      </c>
      <c r="AT324" s="56" t="str">
        <f t="shared" si="60"/>
        <v>SECOP II</v>
      </c>
      <c r="AU324" s="56" t="str">
        <f t="shared" si="57"/>
        <v>NO</v>
      </c>
      <c r="AV324" s="56" t="str">
        <f t="shared" si="53"/>
        <v>NO</v>
      </c>
    </row>
    <row r="325" spans="1:48" s="251" customFormat="1" ht="45" customHeight="1">
      <c r="A325" s="233">
        <v>111</v>
      </c>
      <c r="B325" s="218">
        <v>2019</v>
      </c>
      <c r="C325" s="130" t="s">
        <v>353</v>
      </c>
      <c r="D325" s="193" t="s">
        <v>1283</v>
      </c>
      <c r="E325" s="194" t="s">
        <v>72</v>
      </c>
      <c r="F325" s="197" t="s">
        <v>139</v>
      </c>
      <c r="G325" s="206" t="s">
        <v>148</v>
      </c>
      <c r="H325" s="225" t="s">
        <v>602</v>
      </c>
      <c r="I325" s="226" t="s">
        <v>134</v>
      </c>
      <c r="J325" s="227" t="s">
        <v>165</v>
      </c>
      <c r="K325" s="337" t="s">
        <v>165</v>
      </c>
      <c r="L325" s="338" t="str">
        <f>IF(ISERROR(VLOOKUP(K325,[1]Eje_Pilar_Prop!$C$2:$E$104,2,FALSE))," ",VLOOKUP(K325,[1]Eje_Pilar_Prop!$C$2:$E$104,2,FALSE))</f>
        <v xml:space="preserve"> </v>
      </c>
      <c r="M325" s="338" t="str">
        <f>IF(ISERROR(VLOOKUP(K325,[1]Eje_Pilar_Prop!$C$2:$E$104,3,FALSE))," ",VLOOKUP(K325,[1]Eje_Pilar_Prop!$C$2:$E$104,3,FALSE))</f>
        <v xml:space="preserve"> </v>
      </c>
      <c r="N325" s="336"/>
      <c r="O325" s="220" t="s">
        <v>1314</v>
      </c>
      <c r="P325" s="225" t="s">
        <v>613</v>
      </c>
      <c r="Q325" s="228"/>
      <c r="R325" s="235"/>
      <c r="S325" s="230"/>
      <c r="T325" s="231">
        <v>1</v>
      </c>
      <c r="U325" s="228">
        <v>568250</v>
      </c>
      <c r="V325" s="209">
        <f t="shared" si="58"/>
        <v>568250</v>
      </c>
      <c r="W325" s="210">
        <v>568250</v>
      </c>
      <c r="X325" s="190">
        <v>43536</v>
      </c>
      <c r="Y325" s="196">
        <v>43536</v>
      </c>
      <c r="Z325" s="196">
        <v>44114</v>
      </c>
      <c r="AA325" s="189">
        <v>365</v>
      </c>
      <c r="AB325" s="218">
        <v>2</v>
      </c>
      <c r="AC325" s="218">
        <v>150</v>
      </c>
      <c r="AD325" s="212"/>
      <c r="AE325" s="232"/>
      <c r="AF325" s="219"/>
      <c r="AG325" s="228"/>
      <c r="AH325" s="233"/>
      <c r="AI325" s="233"/>
      <c r="AJ325" s="233" t="s">
        <v>1327</v>
      </c>
      <c r="AK325" s="233"/>
      <c r="AL325" s="234">
        <f t="shared" si="59"/>
        <v>1</v>
      </c>
      <c r="AM325" s="249"/>
      <c r="AN325" s="250" t="e">
        <f>IF(SUMPRODUCT((A$14:A325=A325)*(B$14:B325=B325)*(D$14:D322=D322))&gt;1,0,1)</f>
        <v>#N/A</v>
      </c>
      <c r="AO325" s="56" t="str">
        <f t="shared" si="54"/>
        <v>Compraventa de bienes muebles</v>
      </c>
      <c r="AP325" s="56" t="str">
        <f t="shared" si="55"/>
        <v>Selección abreviada</v>
      </c>
      <c r="AQ325" s="56" t="str">
        <f>IF(ISBLANK(G325),1,IFERROR(VLOOKUP(G325,Tipo!$C$12:$C$27,1,FALSE),"NO"))</f>
        <v xml:space="preserve">Selección abreviada por menor cuantía </v>
      </c>
      <c r="AR325" s="56" t="str">
        <f t="shared" si="56"/>
        <v>Funcionamiento</v>
      </c>
      <c r="AS325" s="56" t="str">
        <f>IF(ISBLANK(K325),1,IFERROR(VLOOKUP(K325,Eje_Pilar_Prop!C377:C478,1,FALSE),"NO"))</f>
        <v>NO</v>
      </c>
      <c r="AT325" s="56" t="str">
        <f t="shared" si="60"/>
        <v>SECOP II</v>
      </c>
      <c r="AU325" s="56" t="str">
        <f t="shared" si="57"/>
        <v>NO</v>
      </c>
      <c r="AV325" s="56" t="str">
        <f t="shared" si="53"/>
        <v>NO</v>
      </c>
    </row>
    <row r="326" spans="1:48" s="251" customFormat="1" ht="45" customHeight="1">
      <c r="A326" s="233">
        <v>111</v>
      </c>
      <c r="B326" s="218">
        <v>2019</v>
      </c>
      <c r="C326" s="130" t="s">
        <v>353</v>
      </c>
      <c r="D326" s="193" t="s">
        <v>1283</v>
      </c>
      <c r="E326" s="194" t="s">
        <v>72</v>
      </c>
      <c r="F326" s="195" t="s">
        <v>139</v>
      </c>
      <c r="G326" s="206" t="s">
        <v>148</v>
      </c>
      <c r="H326" s="225" t="s">
        <v>603</v>
      </c>
      <c r="I326" s="226" t="s">
        <v>134</v>
      </c>
      <c r="J326" s="227" t="s">
        <v>165</v>
      </c>
      <c r="K326" s="337" t="s">
        <v>165</v>
      </c>
      <c r="L326" s="338" t="str">
        <f>IF(ISERROR(VLOOKUP(K326,[1]Eje_Pilar_Prop!$C$2:$E$104,2,FALSE))," ",VLOOKUP(K326,[1]Eje_Pilar_Prop!$C$2:$E$104,2,FALSE))</f>
        <v xml:space="preserve"> </v>
      </c>
      <c r="M326" s="338" t="str">
        <f>IF(ISERROR(VLOOKUP(K326,[1]Eje_Pilar_Prop!$C$2:$E$104,3,FALSE))," ",VLOOKUP(K326,[1]Eje_Pilar_Prop!$C$2:$E$104,3,FALSE))</f>
        <v xml:space="preserve"> </v>
      </c>
      <c r="N326" s="336"/>
      <c r="O326" s="220" t="s">
        <v>1314</v>
      </c>
      <c r="P326" s="225" t="s">
        <v>613</v>
      </c>
      <c r="Q326" s="228"/>
      <c r="R326" s="235"/>
      <c r="S326" s="230"/>
      <c r="T326" s="231">
        <v>1</v>
      </c>
      <c r="U326" s="228">
        <v>9902529</v>
      </c>
      <c r="V326" s="209">
        <f t="shared" si="58"/>
        <v>9902529</v>
      </c>
      <c r="W326" s="210">
        <v>9902529</v>
      </c>
      <c r="X326" s="190">
        <v>43536</v>
      </c>
      <c r="Y326" s="196">
        <v>43536</v>
      </c>
      <c r="Z326" s="196">
        <v>44114</v>
      </c>
      <c r="AA326" s="189">
        <v>365</v>
      </c>
      <c r="AB326" s="218">
        <v>2</v>
      </c>
      <c r="AC326" s="218">
        <v>150</v>
      </c>
      <c r="AD326" s="212"/>
      <c r="AE326" s="232"/>
      <c r="AF326" s="219"/>
      <c r="AG326" s="228"/>
      <c r="AH326" s="233"/>
      <c r="AI326" s="233"/>
      <c r="AJ326" s="233" t="s">
        <v>1327</v>
      </c>
      <c r="AK326" s="233"/>
      <c r="AL326" s="234">
        <f t="shared" si="59"/>
        <v>1</v>
      </c>
      <c r="AM326" s="249"/>
      <c r="AN326" s="250" t="e">
        <f>IF(SUMPRODUCT((A$14:A326=A326)*(B$14:B326=B326)*(D$14:D323=D323))&gt;1,0,1)</f>
        <v>#N/A</v>
      </c>
      <c r="AO326" s="56" t="str">
        <f t="shared" si="54"/>
        <v>Compraventa de bienes muebles</v>
      </c>
      <c r="AP326" s="56" t="str">
        <f t="shared" si="55"/>
        <v>Selección abreviada</v>
      </c>
      <c r="AQ326" s="56" t="str">
        <f>IF(ISBLANK(G326),1,IFERROR(VLOOKUP(G326,Tipo!$C$12:$C$27,1,FALSE),"NO"))</f>
        <v xml:space="preserve">Selección abreviada por menor cuantía </v>
      </c>
      <c r="AR326" s="56" t="str">
        <f t="shared" si="56"/>
        <v>Funcionamiento</v>
      </c>
      <c r="AS326" s="56" t="str">
        <f>IF(ISBLANK(K326),1,IFERROR(VLOOKUP(K326,Eje_Pilar_Prop!C378:C479,1,FALSE),"NO"))</f>
        <v>NO</v>
      </c>
      <c r="AT326" s="56" t="str">
        <f t="shared" si="60"/>
        <v>SECOP II</v>
      </c>
      <c r="AU326" s="56" t="str">
        <f t="shared" si="57"/>
        <v>NO</v>
      </c>
      <c r="AV326" s="56" t="str">
        <f t="shared" si="53"/>
        <v>NO</v>
      </c>
    </row>
    <row r="327" spans="1:48" s="251" customFormat="1" ht="45" customHeight="1">
      <c r="A327" s="233">
        <v>114</v>
      </c>
      <c r="B327" s="218">
        <v>2019</v>
      </c>
      <c r="C327" s="241" t="s">
        <v>352</v>
      </c>
      <c r="D327" s="187" t="s">
        <v>1284</v>
      </c>
      <c r="E327" s="186" t="s">
        <v>138</v>
      </c>
      <c r="F327" s="187" t="s">
        <v>34</v>
      </c>
      <c r="G327" s="206" t="s">
        <v>161</v>
      </c>
      <c r="H327" s="225" t="s">
        <v>732</v>
      </c>
      <c r="I327" s="226" t="s">
        <v>135</v>
      </c>
      <c r="J327" s="227" t="s">
        <v>362</v>
      </c>
      <c r="K327" s="337">
        <v>45</v>
      </c>
      <c r="L327" s="338" t="str">
        <f>IF(ISERROR(VLOOKUP(K327,[1]Eje_Pilar_Prop!$C$2:$E$104,2,FALSE))," ",VLOOKUP(K327,[1]Eje_Pilar_Prop!$C$2:$E$104,2,FALSE))</f>
        <v>Gobernanza e influencia local, regional e internacional</v>
      </c>
      <c r="M327" s="338" t="str">
        <f>IF(ISERROR(VLOOKUP(K327,[1]Eje_Pilar_Prop!$C$2:$E$104,3,FALSE))," ",VLOOKUP(K327,[1]Eje_Pilar_Prop!$C$2:$E$104,3,FALSE))</f>
        <v>Eje Transversal 4 Gobierno Legitimo, Fortalecimiento Local y Eficiencia</v>
      </c>
      <c r="N327" s="336">
        <v>1517</v>
      </c>
      <c r="O327" s="220">
        <v>1022944830</v>
      </c>
      <c r="P327" s="225" t="s">
        <v>883</v>
      </c>
      <c r="Q327" s="228">
        <v>9200000</v>
      </c>
      <c r="R327" s="235">
        <v>0</v>
      </c>
      <c r="S327" s="230"/>
      <c r="T327" s="231"/>
      <c r="U327" s="228"/>
      <c r="V327" s="209">
        <f t="shared" si="58"/>
        <v>9200000</v>
      </c>
      <c r="W327" s="210">
        <v>9200000</v>
      </c>
      <c r="X327" s="128">
        <v>43556</v>
      </c>
      <c r="Y327" s="128">
        <v>43556</v>
      </c>
      <c r="Z327" s="188">
        <v>43982</v>
      </c>
      <c r="AA327" s="189">
        <v>300</v>
      </c>
      <c r="AB327" s="218">
        <v>1</v>
      </c>
      <c r="AC327" s="218">
        <v>120</v>
      </c>
      <c r="AD327" s="212"/>
      <c r="AE327" s="232"/>
      <c r="AF327" s="219"/>
      <c r="AG327" s="228"/>
      <c r="AH327" s="233"/>
      <c r="AI327" s="233"/>
      <c r="AJ327" s="233" t="s">
        <v>1327</v>
      </c>
      <c r="AK327" s="233"/>
      <c r="AL327" s="234">
        <f t="shared" si="59"/>
        <v>1</v>
      </c>
      <c r="AM327" s="249"/>
      <c r="AN327" s="250" t="e">
        <f>IF(SUMPRODUCT((A$14:A327=A327)*(B$14:B327=B327)*(D$14:D324=D324))&gt;1,0,1)</f>
        <v>#N/A</v>
      </c>
      <c r="AO327" s="56" t="str">
        <f t="shared" si="54"/>
        <v>Contratos de prestación de servicios</v>
      </c>
      <c r="AP327" s="56" t="str">
        <f t="shared" si="55"/>
        <v>Contratación directa</v>
      </c>
      <c r="AQ327" s="56" t="str">
        <f>IF(ISBLANK(G327),1,IFERROR(VLOOKUP(G327,Tipo!$C$12:$C$27,1,FALSE),"NO"))</f>
        <v>Prestación de servicios profesionales y de apoyo a la gestión, o para la ejecución de trabajos artísticos que sólo puedan encomendarse a determinadas personas naturales;</v>
      </c>
      <c r="AR327" s="56" t="str">
        <f t="shared" si="56"/>
        <v>Inversión</v>
      </c>
      <c r="AS327" s="56" t="str">
        <f>IF(ISBLANK(K327),1,IFERROR(VLOOKUP(K327,Eje_Pilar_Prop!C379:C480,1,FALSE),"NO"))</f>
        <v>NO</v>
      </c>
      <c r="AT327" s="56" t="str">
        <f t="shared" si="60"/>
        <v>SECOP II</v>
      </c>
      <c r="AU327" s="56" t="str">
        <f t="shared" si="57"/>
        <v>NO</v>
      </c>
      <c r="AV327" s="56" t="str">
        <f t="shared" si="53"/>
        <v>Bogotá Mejor para Todos</v>
      </c>
    </row>
    <row r="328" spans="1:48" s="251" customFormat="1" ht="45" customHeight="1">
      <c r="A328" s="233">
        <v>117</v>
      </c>
      <c r="B328" s="218">
        <v>2019</v>
      </c>
      <c r="C328" s="130" t="s">
        <v>353</v>
      </c>
      <c r="D328" s="187" t="s">
        <v>1285</v>
      </c>
      <c r="E328" s="186" t="s">
        <v>138</v>
      </c>
      <c r="F328" s="242" t="s">
        <v>141</v>
      </c>
      <c r="G328" s="206" t="s">
        <v>165</v>
      </c>
      <c r="H328" s="225" t="s">
        <v>604</v>
      </c>
      <c r="I328" s="226" t="s">
        <v>134</v>
      </c>
      <c r="J328" s="227" t="s">
        <v>165</v>
      </c>
      <c r="K328" s="337" t="s">
        <v>165</v>
      </c>
      <c r="L328" s="338" t="str">
        <f>IF(ISERROR(VLOOKUP(K328,[1]Eje_Pilar_Prop!$C$2:$E$104,2,FALSE))," ",VLOOKUP(K328,[1]Eje_Pilar_Prop!$C$2:$E$104,2,FALSE))</f>
        <v xml:space="preserve"> </v>
      </c>
      <c r="M328" s="338" t="str">
        <f>IF(ISERROR(VLOOKUP(K328,[1]Eje_Pilar_Prop!$C$2:$E$104,3,FALSE))," ",VLOOKUP(K328,[1]Eje_Pilar_Prop!$C$2:$E$104,3,FALSE))</f>
        <v xml:space="preserve"> </v>
      </c>
      <c r="N328" s="336"/>
      <c r="O328" s="243" t="s">
        <v>1315</v>
      </c>
      <c r="P328" s="225" t="s">
        <v>614</v>
      </c>
      <c r="Q328" s="228">
        <v>39654056</v>
      </c>
      <c r="R328" s="235"/>
      <c r="S328" s="230"/>
      <c r="T328" s="231"/>
      <c r="U328" s="228"/>
      <c r="V328" s="209">
        <f t="shared" si="58"/>
        <v>39654056</v>
      </c>
      <c r="W328" s="210">
        <v>39654056</v>
      </c>
      <c r="X328" s="128">
        <v>43626</v>
      </c>
      <c r="Y328" s="128">
        <v>43627</v>
      </c>
      <c r="Z328" s="198">
        <v>43910</v>
      </c>
      <c r="AA328" s="189">
        <v>175</v>
      </c>
      <c r="AB328" s="218">
        <v>2</v>
      </c>
      <c r="AC328" s="218">
        <v>99</v>
      </c>
      <c r="AD328" s="212"/>
      <c r="AE328" s="232"/>
      <c r="AF328" s="219"/>
      <c r="AG328" s="228"/>
      <c r="AH328" s="233"/>
      <c r="AI328" s="233"/>
      <c r="AJ328" s="233"/>
      <c r="AK328" s="233" t="s">
        <v>1327</v>
      </c>
      <c r="AL328" s="234">
        <f t="shared" si="59"/>
        <v>1</v>
      </c>
      <c r="AM328" s="249"/>
      <c r="AN328" s="250" t="e">
        <f>IF(SUMPRODUCT((A$14:A328=A328)*(B$14:B328=B328)*(D$14:D325=D325))&gt;1,0,1)</f>
        <v>#N/A</v>
      </c>
      <c r="AO328" s="56" t="str">
        <f t="shared" si="54"/>
        <v>Contratos de prestación de servicios</v>
      </c>
      <c r="AP328" s="56" t="str">
        <f t="shared" si="55"/>
        <v>Licitación pública</v>
      </c>
      <c r="AQ328" s="56" t="str">
        <f>IF(ISBLANK(G328),1,IFERROR(VLOOKUP(G328,Tipo!$C$12:$C$27,1,FALSE),"NO"))</f>
        <v>NO</v>
      </c>
      <c r="AR328" s="56" t="str">
        <f t="shared" si="56"/>
        <v>Funcionamiento</v>
      </c>
      <c r="AS328" s="56" t="str">
        <f>IF(ISBLANK(K328),1,IFERROR(VLOOKUP(K328,Eje_Pilar_Prop!C380:C481,1,FALSE),"NO"))</f>
        <v>NO</v>
      </c>
      <c r="AT328" s="56" t="str">
        <f t="shared" si="60"/>
        <v>SECOP II</v>
      </c>
      <c r="AU328" s="56" t="str">
        <f t="shared" si="57"/>
        <v>NO</v>
      </c>
      <c r="AV328" s="56" t="str">
        <f t="shared" ref="AV328:AV401" si="61">IF(ISBLANK(J328),1,IFERROR(VLOOKUP(J328,pdd,1,FALSE),"NO"))</f>
        <v>NO</v>
      </c>
    </row>
    <row r="329" spans="1:48" s="251" customFormat="1" ht="45" customHeight="1">
      <c r="A329" s="233">
        <v>124</v>
      </c>
      <c r="B329" s="218">
        <v>2019</v>
      </c>
      <c r="C329" s="130" t="s">
        <v>353</v>
      </c>
      <c r="D329" s="244" t="s">
        <v>1286</v>
      </c>
      <c r="E329" s="186" t="s">
        <v>138</v>
      </c>
      <c r="F329" s="199" t="s">
        <v>136</v>
      </c>
      <c r="G329" s="206" t="s">
        <v>165</v>
      </c>
      <c r="H329" s="225" t="s">
        <v>605</v>
      </c>
      <c r="I329" s="226" t="s">
        <v>134</v>
      </c>
      <c r="J329" s="227" t="s">
        <v>165</v>
      </c>
      <c r="K329" s="337" t="s">
        <v>165</v>
      </c>
      <c r="L329" s="338" t="str">
        <f>IF(ISERROR(VLOOKUP(K329,[1]Eje_Pilar_Prop!$C$2:$E$104,2,FALSE))," ",VLOOKUP(K329,[1]Eje_Pilar_Prop!$C$2:$E$104,2,FALSE))</f>
        <v xml:space="preserve"> </v>
      </c>
      <c r="M329" s="338" t="str">
        <f>IF(ISERROR(VLOOKUP(K329,[1]Eje_Pilar_Prop!$C$2:$E$104,3,FALSE))," ",VLOOKUP(K329,[1]Eje_Pilar_Prop!$C$2:$E$104,3,FALSE))</f>
        <v xml:space="preserve"> </v>
      </c>
      <c r="N329" s="336"/>
      <c r="O329" s="220" t="s">
        <v>1316</v>
      </c>
      <c r="P329" s="225" t="s">
        <v>615</v>
      </c>
      <c r="Q329" s="228">
        <v>10580071</v>
      </c>
      <c r="R329" s="235"/>
      <c r="S329" s="230"/>
      <c r="T329" s="231"/>
      <c r="U329" s="228"/>
      <c r="V329" s="209">
        <f t="shared" si="58"/>
        <v>10580071</v>
      </c>
      <c r="W329" s="210">
        <v>10580071</v>
      </c>
      <c r="X329" s="188">
        <v>43672</v>
      </c>
      <c r="Y329" s="188">
        <v>43672</v>
      </c>
      <c r="Z329" s="198">
        <v>43915</v>
      </c>
      <c r="AA329" s="189">
        <v>240</v>
      </c>
      <c r="AB329" s="218">
        <v>1</v>
      </c>
      <c r="AC329" s="218">
        <v>165</v>
      </c>
      <c r="AD329" s="212"/>
      <c r="AE329" s="232"/>
      <c r="AF329" s="219"/>
      <c r="AG329" s="228"/>
      <c r="AH329" s="233"/>
      <c r="AI329" s="233"/>
      <c r="AJ329" s="233"/>
      <c r="AK329" s="233" t="s">
        <v>1327</v>
      </c>
      <c r="AL329" s="234">
        <f t="shared" si="59"/>
        <v>1</v>
      </c>
      <c r="AM329" s="249"/>
      <c r="AN329" s="250" t="e">
        <f>IF(SUMPRODUCT((A$14:A329=A329)*(B$14:B329=B329)*(D$14:D326=D326))&gt;1,0,1)</f>
        <v>#N/A</v>
      </c>
      <c r="AO329" s="56" t="str">
        <f t="shared" si="54"/>
        <v>Contratos de prestación de servicios</v>
      </c>
      <c r="AP329" s="56" t="str">
        <f t="shared" si="55"/>
        <v>Contratación mínima cuantia</v>
      </c>
      <c r="AQ329" s="56" t="str">
        <f>IF(ISBLANK(G329),1,IFERROR(VLOOKUP(G329,Tipo!$C$12:$C$27,1,FALSE),"NO"))</f>
        <v>NO</v>
      </c>
      <c r="AR329" s="56" t="str">
        <f t="shared" si="56"/>
        <v>Funcionamiento</v>
      </c>
      <c r="AS329" s="56" t="str">
        <f>IF(ISBLANK(K329),1,IFERROR(VLOOKUP(K329,Eje_Pilar_Prop!C381:C482,1,FALSE),"NO"))</f>
        <v>NO</v>
      </c>
      <c r="AT329" s="56" t="str">
        <f t="shared" si="60"/>
        <v>SECOP II</v>
      </c>
      <c r="AU329" s="56" t="str">
        <f t="shared" si="57"/>
        <v>NO</v>
      </c>
      <c r="AV329" s="56" t="str">
        <f t="shared" si="61"/>
        <v>NO</v>
      </c>
    </row>
    <row r="330" spans="1:48" s="251" customFormat="1" ht="45" customHeight="1">
      <c r="A330" s="233">
        <v>125</v>
      </c>
      <c r="B330" s="218">
        <v>2019</v>
      </c>
      <c r="C330" s="130" t="s">
        <v>353</v>
      </c>
      <c r="D330" s="187" t="s">
        <v>1287</v>
      </c>
      <c r="E330" s="186" t="s">
        <v>138</v>
      </c>
      <c r="F330" s="199" t="s">
        <v>136</v>
      </c>
      <c r="G330" s="206" t="s">
        <v>165</v>
      </c>
      <c r="H330" s="225" t="s">
        <v>606</v>
      </c>
      <c r="I330" s="226" t="s">
        <v>134</v>
      </c>
      <c r="J330" s="227" t="s">
        <v>165</v>
      </c>
      <c r="K330" s="337" t="s">
        <v>165</v>
      </c>
      <c r="L330" s="338" t="str">
        <f>IF(ISERROR(VLOOKUP(K330,[1]Eje_Pilar_Prop!$C$2:$E$104,2,FALSE))," ",VLOOKUP(K330,[1]Eje_Pilar_Prop!$C$2:$E$104,2,FALSE))</f>
        <v xml:space="preserve"> </v>
      </c>
      <c r="M330" s="338" t="str">
        <f>IF(ISERROR(VLOOKUP(K330,[1]Eje_Pilar_Prop!$C$2:$E$104,3,FALSE))," ",VLOOKUP(K330,[1]Eje_Pilar_Prop!$C$2:$E$104,3,FALSE))</f>
        <v xml:space="preserve"> </v>
      </c>
      <c r="N330" s="336"/>
      <c r="O330" s="220" t="s">
        <v>1317</v>
      </c>
      <c r="P330" s="225" t="s">
        <v>452</v>
      </c>
      <c r="Q330" s="228">
        <v>11000000</v>
      </c>
      <c r="R330" s="235"/>
      <c r="S330" s="230"/>
      <c r="T330" s="231"/>
      <c r="U330" s="228"/>
      <c r="V330" s="209">
        <f t="shared" si="58"/>
        <v>11000000</v>
      </c>
      <c r="W330" s="210">
        <v>0</v>
      </c>
      <c r="X330" s="188">
        <v>43676</v>
      </c>
      <c r="Y330" s="188">
        <v>43677</v>
      </c>
      <c r="Z330" s="200">
        <v>44195</v>
      </c>
      <c r="AA330" s="189">
        <v>210</v>
      </c>
      <c r="AB330" s="218">
        <v>2</v>
      </c>
      <c r="AC330" s="218">
        <v>300</v>
      </c>
      <c r="AD330" s="212"/>
      <c r="AE330" s="232"/>
      <c r="AF330" s="219"/>
      <c r="AG330" s="228"/>
      <c r="AH330" s="233"/>
      <c r="AI330" s="233"/>
      <c r="AJ330" s="233" t="s">
        <v>1327</v>
      </c>
      <c r="AK330" s="233"/>
      <c r="AL330" s="234">
        <f t="shared" si="59"/>
        <v>0</v>
      </c>
      <c r="AM330" s="249"/>
      <c r="AN330" s="250" t="e">
        <f>IF(SUMPRODUCT((A$14:A330=A330)*(B$14:B330=B330)*(D$14:D327=D327))&gt;1,0,1)</f>
        <v>#N/A</v>
      </c>
      <c r="AO330" s="56" t="str">
        <f t="shared" si="54"/>
        <v>Contratos de prestación de servicios</v>
      </c>
      <c r="AP330" s="56" t="str">
        <f t="shared" si="55"/>
        <v>Contratación mínima cuantia</v>
      </c>
      <c r="AQ330" s="56" t="str">
        <f>IF(ISBLANK(G330),1,IFERROR(VLOOKUP(G330,Tipo!$C$12:$C$27,1,FALSE),"NO"))</f>
        <v>NO</v>
      </c>
      <c r="AR330" s="56" t="str">
        <f t="shared" si="56"/>
        <v>Funcionamiento</v>
      </c>
      <c r="AS330" s="56" t="str">
        <f>IF(ISBLANK(K330),1,IFERROR(VLOOKUP(K330,Eje_Pilar_Prop!C382:C483,1,FALSE),"NO"))</f>
        <v>NO</v>
      </c>
      <c r="AT330" s="56" t="str">
        <f t="shared" si="60"/>
        <v>SECOP I</v>
      </c>
      <c r="AU330" s="56" t="str">
        <f t="shared" si="57"/>
        <v>NO</v>
      </c>
      <c r="AV330" s="56" t="str">
        <f t="shared" si="61"/>
        <v>NO</v>
      </c>
    </row>
    <row r="331" spans="1:48" s="251" customFormat="1" ht="45" customHeight="1">
      <c r="A331" s="233">
        <v>126</v>
      </c>
      <c r="B331" s="218">
        <v>2019</v>
      </c>
      <c r="C331" s="130" t="s">
        <v>990</v>
      </c>
      <c r="D331" s="244" t="s">
        <v>1288</v>
      </c>
      <c r="E331" s="194" t="s">
        <v>74</v>
      </c>
      <c r="F331" s="199" t="s">
        <v>139</v>
      </c>
      <c r="G331" s="206" t="s">
        <v>146</v>
      </c>
      <c r="H331" s="225" t="s">
        <v>607</v>
      </c>
      <c r="I331" s="226" t="s">
        <v>134</v>
      </c>
      <c r="J331" s="227" t="s">
        <v>165</v>
      </c>
      <c r="K331" s="337" t="s">
        <v>165</v>
      </c>
      <c r="L331" s="338" t="str">
        <f>IF(ISERROR(VLOOKUP(K331,[1]Eje_Pilar_Prop!$C$2:$E$104,2,FALSE))," ",VLOOKUP(K331,[1]Eje_Pilar_Prop!$C$2:$E$104,2,FALSE))</f>
        <v xml:space="preserve"> </v>
      </c>
      <c r="M331" s="338" t="str">
        <f>IF(ISERROR(VLOOKUP(K331,[1]Eje_Pilar_Prop!$C$2:$E$104,3,FALSE))," ",VLOOKUP(K331,[1]Eje_Pilar_Prop!$C$2:$E$104,3,FALSE))</f>
        <v xml:space="preserve"> </v>
      </c>
      <c r="N331" s="336"/>
      <c r="O331" s="220" t="s">
        <v>1318</v>
      </c>
      <c r="P331" s="225" t="s">
        <v>616</v>
      </c>
      <c r="Q331" s="228">
        <v>12500000</v>
      </c>
      <c r="R331" s="235"/>
      <c r="S331" s="230"/>
      <c r="T331" s="231"/>
      <c r="U331" s="228"/>
      <c r="V331" s="209">
        <f t="shared" si="58"/>
        <v>12500000</v>
      </c>
      <c r="W331" s="210">
        <v>570233</v>
      </c>
      <c r="X331" s="188">
        <v>43685</v>
      </c>
      <c r="Y331" s="188">
        <v>43685</v>
      </c>
      <c r="Z331" s="200">
        <v>44195</v>
      </c>
      <c r="AA331" s="221">
        <v>285</v>
      </c>
      <c r="AB331" s="218">
        <v>1</v>
      </c>
      <c r="AC331" s="218">
        <v>210</v>
      </c>
      <c r="AD331" s="212"/>
      <c r="AE331" s="232"/>
      <c r="AF331" s="219"/>
      <c r="AG331" s="228"/>
      <c r="AH331" s="233"/>
      <c r="AI331" s="233"/>
      <c r="AJ331" s="233"/>
      <c r="AK331" s="233" t="s">
        <v>1327</v>
      </c>
      <c r="AL331" s="234">
        <f t="shared" si="59"/>
        <v>4.5618640000000002E-2</v>
      </c>
      <c r="AM331" s="249"/>
      <c r="AN331" s="250" t="e">
        <f>IF(SUMPRODUCT((A$14:A331=A331)*(B$14:B331=B331)*(D$14:D328=#REF!))&gt;1,0,1)</f>
        <v>#REF!</v>
      </c>
      <c r="AO331" s="56" t="str">
        <f t="shared" si="54"/>
        <v>Compraventa de bienes inmuebles</v>
      </c>
      <c r="AP331" s="56" t="str">
        <f t="shared" si="55"/>
        <v>Selección abreviada</v>
      </c>
      <c r="AQ331" s="56" t="str">
        <f>IF(ISBLANK(G331),1,IFERROR(VLOOKUP(G331,Tipo!$C$12:$C$27,1,FALSE),"NO"))</f>
        <v xml:space="preserve">Acuerdo marco de precios </v>
      </c>
      <c r="AR331" s="56" t="str">
        <f t="shared" si="56"/>
        <v>Funcionamiento</v>
      </c>
      <c r="AS331" s="56" t="str">
        <f>IF(ISBLANK(K331),1,IFERROR(VLOOKUP(K331,Eje_Pilar_Prop!C383:C484,1,FALSE),"NO"))</f>
        <v>NO</v>
      </c>
      <c r="AT331" s="56" t="str">
        <f>IF(ISBLANK(D328),1,IFERROR(VLOOKUP(D328,SECOP,1,FALSE),"NO"))</f>
        <v>NO</v>
      </c>
      <c r="AU331" s="56" t="str">
        <f t="shared" si="57"/>
        <v>NO</v>
      </c>
      <c r="AV331" s="56" t="str">
        <f t="shared" si="61"/>
        <v>NO</v>
      </c>
    </row>
    <row r="332" spans="1:48" s="251" customFormat="1" ht="45" customHeight="1">
      <c r="A332" s="233">
        <v>127</v>
      </c>
      <c r="B332" s="233">
        <v>2019</v>
      </c>
      <c r="C332" s="130" t="s">
        <v>353</v>
      </c>
      <c r="D332" s="244" t="s">
        <v>1289</v>
      </c>
      <c r="E332" s="201" t="s">
        <v>33</v>
      </c>
      <c r="F332" s="245" t="s">
        <v>136</v>
      </c>
      <c r="G332" s="206" t="s">
        <v>165</v>
      </c>
      <c r="H332" s="225" t="s">
        <v>974</v>
      </c>
      <c r="I332" s="226" t="s">
        <v>134</v>
      </c>
      <c r="J332" s="227" t="s">
        <v>165</v>
      </c>
      <c r="K332" s="337" t="s">
        <v>165</v>
      </c>
      <c r="L332" s="338"/>
      <c r="M332" s="338"/>
      <c r="N332" s="336"/>
      <c r="O332" s="220" t="s">
        <v>1319</v>
      </c>
      <c r="P332" s="225" t="s">
        <v>968</v>
      </c>
      <c r="Q332" s="228"/>
      <c r="R332" s="235"/>
      <c r="S332" s="230"/>
      <c r="T332" s="231"/>
      <c r="U332" s="228"/>
      <c r="V332" s="209"/>
      <c r="W332" s="210"/>
      <c r="X332" s="188">
        <v>43715</v>
      </c>
      <c r="Y332" s="188">
        <v>43715</v>
      </c>
      <c r="Z332" s="202">
        <v>44299</v>
      </c>
      <c r="AA332" s="187">
        <v>470</v>
      </c>
      <c r="AB332" s="218">
        <v>1</v>
      </c>
      <c r="AC332" s="218">
        <v>115</v>
      </c>
      <c r="AD332" s="212"/>
      <c r="AE332" s="232"/>
      <c r="AF332" s="219"/>
      <c r="AG332" s="228"/>
      <c r="AH332" s="233"/>
      <c r="AI332" s="233" t="s">
        <v>1327</v>
      </c>
      <c r="AJ332" s="233"/>
      <c r="AK332" s="233"/>
      <c r="AL332" s="234"/>
      <c r="AM332" s="249"/>
      <c r="AN332" s="250" t="e">
        <f>IF(SUMPRODUCT((A$14:A332=A332)*(B$14:B332=B332)*(D$14:D329=D329))&gt;1,0,1)</f>
        <v>#N/A</v>
      </c>
      <c r="AO332" s="56" t="str">
        <f t="shared" si="54"/>
        <v>Seguros</v>
      </c>
      <c r="AP332" s="56" t="str">
        <f t="shared" si="55"/>
        <v>Contratación mínima cuantia</v>
      </c>
      <c r="AQ332" s="56" t="str">
        <f>IF(ISBLANK(G332),1,IFERROR(VLOOKUP(G332,Tipo!$C$12:$C$27,1,FALSE),"NO"))</f>
        <v>NO</v>
      </c>
      <c r="AR332" s="56" t="str">
        <f t="shared" si="56"/>
        <v>Funcionamiento</v>
      </c>
      <c r="AS332" s="56" t="str">
        <f>IF(ISBLANK(K332),1,IFERROR(VLOOKUP(K332,Eje_Pilar_Prop!C384:C485,1,FALSE),"NO"))</f>
        <v>NO</v>
      </c>
      <c r="AT332" s="56" t="str">
        <f t="shared" ref="AT332:AT337" si="62">IF(ISBLANK(C329),1,IFERROR(VLOOKUP(C329,SECOP,1,FALSE),"NO"))</f>
        <v>SECOP II</v>
      </c>
      <c r="AU332" s="56" t="str">
        <f t="shared" si="57"/>
        <v>NO</v>
      </c>
      <c r="AV332" s="56" t="str">
        <f t="shared" si="61"/>
        <v>NO</v>
      </c>
    </row>
    <row r="333" spans="1:48" s="251" customFormat="1" ht="45" customHeight="1">
      <c r="A333" s="233">
        <v>143</v>
      </c>
      <c r="B333" s="218">
        <v>2019</v>
      </c>
      <c r="C333" s="130" t="s">
        <v>353</v>
      </c>
      <c r="D333" s="244" t="s">
        <v>1290</v>
      </c>
      <c r="E333" s="203" t="s">
        <v>81</v>
      </c>
      <c r="F333" s="245" t="s">
        <v>139</v>
      </c>
      <c r="G333" s="206" t="s">
        <v>148</v>
      </c>
      <c r="H333" s="225" t="s">
        <v>608</v>
      </c>
      <c r="I333" s="226" t="s">
        <v>134</v>
      </c>
      <c r="J333" s="227" t="s">
        <v>165</v>
      </c>
      <c r="K333" s="337" t="s">
        <v>165</v>
      </c>
      <c r="L333" s="338" t="str">
        <f>IF(ISERROR(VLOOKUP(K333,[1]Eje_Pilar_Prop!$C$2:$E$104,2,FALSE))," ",VLOOKUP(K333,[1]Eje_Pilar_Prop!$C$2:$E$104,2,FALSE))</f>
        <v xml:space="preserve"> </v>
      </c>
      <c r="M333" s="338" t="str">
        <f>IF(ISERROR(VLOOKUP(K333,[1]Eje_Pilar_Prop!$C$2:$E$104,3,FALSE))," ",VLOOKUP(K333,[1]Eje_Pilar_Prop!$C$2:$E$104,3,FALSE))</f>
        <v xml:space="preserve"> </v>
      </c>
      <c r="N333" s="336"/>
      <c r="O333" s="240">
        <v>79378414</v>
      </c>
      <c r="P333" s="225" t="s">
        <v>453</v>
      </c>
      <c r="Q333" s="228">
        <v>20000000</v>
      </c>
      <c r="R333" s="235"/>
      <c r="S333" s="230"/>
      <c r="T333" s="231"/>
      <c r="U333" s="228"/>
      <c r="V333" s="209">
        <f t="shared" ref="V333:V357" si="63">+Q333+S333+U333</f>
        <v>20000000</v>
      </c>
      <c r="W333" s="210">
        <v>5109965</v>
      </c>
      <c r="X333" s="188">
        <v>43805</v>
      </c>
      <c r="Y333" s="188">
        <v>43809</v>
      </c>
      <c r="Z333" s="188">
        <v>44174</v>
      </c>
      <c r="AA333" s="189">
        <v>150</v>
      </c>
      <c r="AB333" s="218">
        <v>3</v>
      </c>
      <c r="AC333" s="218">
        <v>210</v>
      </c>
      <c r="AD333" s="212"/>
      <c r="AE333" s="232"/>
      <c r="AF333" s="219"/>
      <c r="AG333" s="228"/>
      <c r="AH333" s="233"/>
      <c r="AI333" s="233"/>
      <c r="AJ333" s="233" t="s">
        <v>1327</v>
      </c>
      <c r="AK333" s="233"/>
      <c r="AL333" s="234">
        <f t="shared" ref="AL333:AL396" si="64">IF(ISERROR(W333/V333),"-",(W333/V333))</f>
        <v>0.25549824999999998</v>
      </c>
      <c r="AM333" s="249"/>
      <c r="AN333" s="250" t="e">
        <f>IF(SUMPRODUCT((A$14:A333=A333)*(B$14:B333=B333)*(D$14:D330=D330))&gt;1,0,1)</f>
        <v>#N/A</v>
      </c>
      <c r="AO333" s="56" t="str">
        <f t="shared" si="54"/>
        <v>Suministro</v>
      </c>
      <c r="AP333" s="56" t="str">
        <f t="shared" si="55"/>
        <v>Selección abreviada</v>
      </c>
      <c r="AQ333" s="56" t="str">
        <f>IF(ISBLANK(G333),1,IFERROR(VLOOKUP(G333,Tipo!$C$12:$C$27,1,FALSE),"NO"))</f>
        <v xml:space="preserve">Selección abreviada por menor cuantía </v>
      </c>
      <c r="AR333" s="56" t="str">
        <f t="shared" si="56"/>
        <v>Funcionamiento</v>
      </c>
      <c r="AS333" s="56" t="str">
        <f>IF(ISBLANK(K333),1,IFERROR(VLOOKUP(K333,Eje_Pilar_Prop!C385:C486,1,FALSE),"NO"))</f>
        <v>NO</v>
      </c>
      <c r="AT333" s="56" t="str">
        <f t="shared" si="62"/>
        <v>SECOP II</v>
      </c>
      <c r="AU333" s="56" t="str">
        <f t="shared" si="57"/>
        <v>NO</v>
      </c>
      <c r="AV333" s="56" t="str">
        <f t="shared" si="61"/>
        <v>NO</v>
      </c>
    </row>
    <row r="334" spans="1:48" s="251" customFormat="1" ht="45" customHeight="1">
      <c r="A334" s="233">
        <v>144</v>
      </c>
      <c r="B334" s="218">
        <v>2019</v>
      </c>
      <c r="C334" s="241" t="s">
        <v>352</v>
      </c>
      <c r="D334" s="244" t="s">
        <v>1291</v>
      </c>
      <c r="E334" s="204" t="s">
        <v>138</v>
      </c>
      <c r="F334" s="246" t="s">
        <v>34</v>
      </c>
      <c r="G334" s="206" t="s">
        <v>161</v>
      </c>
      <c r="H334" s="225" t="s">
        <v>755</v>
      </c>
      <c r="I334" s="226" t="s">
        <v>135</v>
      </c>
      <c r="J334" s="227" t="s">
        <v>362</v>
      </c>
      <c r="K334" s="337">
        <v>45</v>
      </c>
      <c r="L334" s="338" t="str">
        <f>IF(ISERROR(VLOOKUP(K334,[1]Eje_Pilar_Prop!$C$2:$E$104,2,FALSE))," ",VLOOKUP(K334,[1]Eje_Pilar_Prop!$C$2:$E$104,2,FALSE))</f>
        <v>Gobernanza e influencia local, regional e internacional</v>
      </c>
      <c r="M334" s="338" t="str">
        <f>IF(ISERROR(VLOOKUP(K334,[1]Eje_Pilar_Prop!$C$2:$E$104,3,FALSE))," ",VLOOKUP(K334,[1]Eje_Pilar_Prop!$C$2:$E$104,3,FALSE))</f>
        <v>Eje Transversal 4 Gobierno Legitimo, Fortalecimiento Local y Eficiencia</v>
      </c>
      <c r="N334" s="336">
        <v>1517</v>
      </c>
      <c r="O334" s="240">
        <v>52314199</v>
      </c>
      <c r="P334" s="225" t="s">
        <v>516</v>
      </c>
      <c r="Q334" s="228"/>
      <c r="R334" s="235">
        <v>0</v>
      </c>
      <c r="S334" s="230"/>
      <c r="T334" s="231">
        <v>1</v>
      </c>
      <c r="U334" s="228">
        <v>5500000</v>
      </c>
      <c r="V334" s="209">
        <f t="shared" si="63"/>
        <v>5500000</v>
      </c>
      <c r="W334" s="210">
        <v>3666667</v>
      </c>
      <c r="X334" s="188">
        <v>43810</v>
      </c>
      <c r="Y334" s="188">
        <v>43810</v>
      </c>
      <c r="Z334" s="202">
        <v>43871</v>
      </c>
      <c r="AA334" s="187">
        <v>60</v>
      </c>
      <c r="AB334" s="218">
        <v>1</v>
      </c>
      <c r="AC334" s="218">
        <v>30</v>
      </c>
      <c r="AD334" s="212"/>
      <c r="AE334" s="232"/>
      <c r="AF334" s="219"/>
      <c r="AG334" s="228"/>
      <c r="AH334" s="233"/>
      <c r="AI334" s="233"/>
      <c r="AJ334" s="233" t="s">
        <v>1327</v>
      </c>
      <c r="AK334" s="233"/>
      <c r="AL334" s="234">
        <f t="shared" si="64"/>
        <v>0.66666672727272724</v>
      </c>
      <c r="AM334" s="249"/>
      <c r="AN334" s="250" t="e">
        <f>IF(SUMPRODUCT((A$14:A334=A334)*(B$14:B334=B334)*(D$14:D331=D331))&gt;1,0,1)</f>
        <v>#N/A</v>
      </c>
      <c r="AO334" s="56" t="str">
        <f t="shared" si="54"/>
        <v>Contratos de prestación de servicios</v>
      </c>
      <c r="AP334" s="56" t="str">
        <f t="shared" si="55"/>
        <v>Contratación directa</v>
      </c>
      <c r="AQ334" s="56" t="str">
        <f>IF(ISBLANK(G334),1,IFERROR(VLOOKUP(G334,Tipo!$C$12:$C$27,1,FALSE),"NO"))</f>
        <v>Prestación de servicios profesionales y de apoyo a la gestión, o para la ejecución de trabajos artísticos que sólo puedan encomendarse a determinadas personas naturales;</v>
      </c>
      <c r="AR334" s="56" t="str">
        <f t="shared" si="56"/>
        <v>Inversión</v>
      </c>
      <c r="AS334" s="56" t="str">
        <f>IF(ISBLANK(K334),1,IFERROR(VLOOKUP(K334,Eje_Pilar_Prop!C386:C487,1,FALSE),"NO"))</f>
        <v>NO</v>
      </c>
      <c r="AT334" s="56" t="str">
        <f t="shared" si="62"/>
        <v>NO</v>
      </c>
      <c r="AU334" s="56" t="str">
        <f t="shared" si="57"/>
        <v>NO</v>
      </c>
      <c r="AV334" s="56" t="str">
        <f t="shared" si="61"/>
        <v>Bogotá Mejor para Todos</v>
      </c>
    </row>
    <row r="335" spans="1:48" s="251" customFormat="1" ht="45" customHeight="1">
      <c r="A335" s="233">
        <v>147</v>
      </c>
      <c r="B335" s="218">
        <v>2019</v>
      </c>
      <c r="C335" s="241" t="s">
        <v>353</v>
      </c>
      <c r="D335" s="244" t="s">
        <v>1292</v>
      </c>
      <c r="E335" s="201" t="s">
        <v>132</v>
      </c>
      <c r="F335" s="205" t="s">
        <v>141</v>
      </c>
      <c r="G335" s="206" t="s">
        <v>165</v>
      </c>
      <c r="H335" s="225" t="s">
        <v>917</v>
      </c>
      <c r="I335" s="226" t="s">
        <v>135</v>
      </c>
      <c r="J335" s="227" t="s">
        <v>362</v>
      </c>
      <c r="K335" s="337">
        <v>18</v>
      </c>
      <c r="L335" s="338" t="str">
        <f>IF(ISERROR(VLOOKUP(K335,[1]Eje_Pilar_Prop!$C$2:$E$104,2,FALSE))," ",VLOOKUP(K335,[1]Eje_Pilar_Prop!$C$2:$E$104,2,FALSE))</f>
        <v>Mejor movilidad para todos</v>
      </c>
      <c r="M335" s="338" t="str">
        <f>IF(ISERROR(VLOOKUP(K335,[1]Eje_Pilar_Prop!$C$2:$E$104,3,FALSE))," ",VLOOKUP(K335,[1]Eje_Pilar_Prop!$C$2:$E$104,3,FALSE))</f>
        <v>Pilar 2 Democracía Urbana</v>
      </c>
      <c r="N335" s="336">
        <v>1513</v>
      </c>
      <c r="O335" s="240">
        <v>901351358</v>
      </c>
      <c r="P335" s="225" t="s">
        <v>944</v>
      </c>
      <c r="Q335" s="228"/>
      <c r="R335" s="235"/>
      <c r="S335" s="230"/>
      <c r="T335" s="231"/>
      <c r="U335" s="228">
        <v>553459794</v>
      </c>
      <c r="V335" s="209">
        <f t="shared" si="63"/>
        <v>553459794</v>
      </c>
      <c r="W335" s="210">
        <v>0</v>
      </c>
      <c r="X335" s="188">
        <v>43825</v>
      </c>
      <c r="Y335" s="188">
        <v>44053</v>
      </c>
      <c r="Z335" s="188">
        <v>44264</v>
      </c>
      <c r="AA335" s="187">
        <v>180</v>
      </c>
      <c r="AB335" s="218">
        <v>1</v>
      </c>
      <c r="AC335" s="218">
        <v>30</v>
      </c>
      <c r="AD335" s="212"/>
      <c r="AE335" s="232"/>
      <c r="AF335" s="219"/>
      <c r="AG335" s="228"/>
      <c r="AH335" s="233"/>
      <c r="AI335" s="233" t="s">
        <v>1327</v>
      </c>
      <c r="AJ335" s="233"/>
      <c r="AK335" s="233"/>
      <c r="AL335" s="234">
        <f t="shared" si="64"/>
        <v>0</v>
      </c>
      <c r="AM335" s="249"/>
      <c r="AN335" s="250" t="e">
        <f>IF(SUMPRODUCT((A$14:A335=A335)*(B$14:B335=B335)*(D$14:D332=D332))&gt;1,0,1)</f>
        <v>#N/A</v>
      </c>
      <c r="AO335" s="56" t="str">
        <f t="shared" si="54"/>
        <v>Obra pública</v>
      </c>
      <c r="AP335" s="56" t="str">
        <f t="shared" si="55"/>
        <v>Licitación pública</v>
      </c>
      <c r="AQ335" s="56" t="str">
        <f>IF(ISBLANK(G335),1,IFERROR(VLOOKUP(G335,Tipo!$C$12:$C$27,1,FALSE),"NO"))</f>
        <v>NO</v>
      </c>
      <c r="AR335" s="56" t="str">
        <f t="shared" si="56"/>
        <v>Inversión</v>
      </c>
      <c r="AS335" s="56" t="str">
        <f>IF(ISBLANK(K335),1,IFERROR(VLOOKUP(K335,Eje_Pilar_Prop!C387:C488,1,FALSE),"NO"))</f>
        <v>NO</v>
      </c>
      <c r="AT335" s="56" t="str">
        <f t="shared" si="62"/>
        <v>SECOP II</v>
      </c>
      <c r="AU335" s="56" t="str">
        <f t="shared" si="57"/>
        <v>NO</v>
      </c>
      <c r="AV335" s="56" t="str">
        <f t="shared" si="61"/>
        <v>Bogotá Mejor para Todos</v>
      </c>
    </row>
    <row r="336" spans="1:48" s="251" customFormat="1" ht="45" customHeight="1">
      <c r="A336" s="233">
        <v>147</v>
      </c>
      <c r="B336" s="218">
        <v>2019</v>
      </c>
      <c r="C336" s="241" t="s">
        <v>353</v>
      </c>
      <c r="D336" s="244" t="s">
        <v>1292</v>
      </c>
      <c r="E336" s="201" t="s">
        <v>132</v>
      </c>
      <c r="F336" s="205" t="s">
        <v>141</v>
      </c>
      <c r="G336" s="206" t="s">
        <v>165</v>
      </c>
      <c r="H336" s="225" t="s">
        <v>917</v>
      </c>
      <c r="I336" s="226" t="s">
        <v>135</v>
      </c>
      <c r="J336" s="227" t="s">
        <v>362</v>
      </c>
      <c r="K336" s="337">
        <v>18</v>
      </c>
      <c r="L336" s="338" t="str">
        <f>IF(ISERROR(VLOOKUP(K336,[1]Eje_Pilar_Prop!$C$2:$E$104,2,FALSE))," ",VLOOKUP(K336,[1]Eje_Pilar_Prop!$C$2:$E$104,2,FALSE))</f>
        <v>Mejor movilidad para todos</v>
      </c>
      <c r="M336" s="338" t="str">
        <f>IF(ISERROR(VLOOKUP(K336,[1]Eje_Pilar_Prop!$C$2:$E$104,3,FALSE))," ",VLOOKUP(K336,[1]Eje_Pilar_Prop!$C$2:$E$104,3,FALSE))</f>
        <v>Pilar 2 Democracía Urbana</v>
      </c>
      <c r="N336" s="336">
        <v>1513</v>
      </c>
      <c r="O336" s="240">
        <v>901351358</v>
      </c>
      <c r="P336" s="225" t="s">
        <v>944</v>
      </c>
      <c r="Q336" s="228"/>
      <c r="R336" s="235"/>
      <c r="S336" s="230"/>
      <c r="T336" s="231"/>
      <c r="U336" s="228">
        <v>101000000</v>
      </c>
      <c r="V336" s="209">
        <f t="shared" si="63"/>
        <v>101000000</v>
      </c>
      <c r="W336" s="210">
        <v>0</v>
      </c>
      <c r="X336" s="188">
        <v>43825</v>
      </c>
      <c r="Y336" s="188">
        <v>44053</v>
      </c>
      <c r="Z336" s="188">
        <v>44264</v>
      </c>
      <c r="AA336" s="187">
        <v>180</v>
      </c>
      <c r="AB336" s="218">
        <v>1</v>
      </c>
      <c r="AC336" s="218">
        <v>30</v>
      </c>
      <c r="AD336" s="212"/>
      <c r="AE336" s="232"/>
      <c r="AF336" s="219"/>
      <c r="AG336" s="228"/>
      <c r="AH336" s="233"/>
      <c r="AI336" s="233" t="s">
        <v>1327</v>
      </c>
      <c r="AJ336" s="233"/>
      <c r="AK336" s="233"/>
      <c r="AL336" s="234">
        <f t="shared" si="64"/>
        <v>0</v>
      </c>
      <c r="AM336" s="249"/>
      <c r="AN336" s="250" t="e">
        <f>IF(SUMPRODUCT((A$14:A336=A336)*(B$14:B336=B336)*(D$14:D333=D333))&gt;1,0,1)</f>
        <v>#N/A</v>
      </c>
      <c r="AO336" s="56" t="str">
        <f t="shared" si="54"/>
        <v>Obra pública</v>
      </c>
      <c r="AP336" s="56" t="str">
        <f t="shared" si="55"/>
        <v>Licitación pública</v>
      </c>
      <c r="AQ336" s="56" t="str">
        <f>IF(ISBLANK(G336),1,IFERROR(VLOOKUP(G336,Tipo!$C$12:$C$27,1,FALSE),"NO"))</f>
        <v>NO</v>
      </c>
      <c r="AR336" s="56" t="str">
        <f t="shared" si="56"/>
        <v>Inversión</v>
      </c>
      <c r="AS336" s="56" t="str">
        <f>IF(ISBLANK(K336),1,IFERROR(VLOOKUP(K336,Eje_Pilar_Prop!C388:C489,1,FALSE),"NO"))</f>
        <v>NO</v>
      </c>
      <c r="AT336" s="56" t="str">
        <f t="shared" si="62"/>
        <v>SECOP II</v>
      </c>
      <c r="AU336" s="56" t="str">
        <f t="shared" si="57"/>
        <v>NO</v>
      </c>
      <c r="AV336" s="56" t="str">
        <f t="shared" si="61"/>
        <v>Bogotá Mejor para Todos</v>
      </c>
    </row>
    <row r="337" spans="1:48" s="251" customFormat="1" ht="45" customHeight="1">
      <c r="A337" s="233">
        <v>150</v>
      </c>
      <c r="B337" s="218">
        <v>2019</v>
      </c>
      <c r="C337" s="241" t="s">
        <v>352</v>
      </c>
      <c r="D337" s="244" t="s">
        <v>1293</v>
      </c>
      <c r="E337" s="186" t="s">
        <v>138</v>
      </c>
      <c r="F337" s="187" t="s">
        <v>34</v>
      </c>
      <c r="G337" s="206" t="s">
        <v>161</v>
      </c>
      <c r="H337" s="225" t="s">
        <v>760</v>
      </c>
      <c r="I337" s="226" t="s">
        <v>135</v>
      </c>
      <c r="J337" s="227" t="s">
        <v>362</v>
      </c>
      <c r="K337" s="337">
        <v>19</v>
      </c>
      <c r="L337" s="338" t="str">
        <f>IF(ISERROR(VLOOKUP(K337,[1]Eje_Pilar_Prop!$C$2:$E$104,2,FALSE))," ",VLOOKUP(K337,[1]Eje_Pilar_Prop!$C$2:$E$104,2,FALSE))</f>
        <v>Seguridad y convivencia para todos</v>
      </c>
      <c r="M337" s="338" t="str">
        <f>IF(ISERROR(VLOOKUP(K337,[1]Eje_Pilar_Prop!$C$2:$E$104,3,FALSE))," ",VLOOKUP(K337,[1]Eje_Pilar_Prop!$C$2:$E$104,3,FALSE))</f>
        <v>Pilar 3 Construcción de Comunidad y Cultura Ciudadana</v>
      </c>
      <c r="N337" s="336">
        <v>1514</v>
      </c>
      <c r="O337" s="220">
        <v>52230650</v>
      </c>
      <c r="P337" s="225" t="s">
        <v>886</v>
      </c>
      <c r="Q337" s="228"/>
      <c r="R337" s="235">
        <v>0</v>
      </c>
      <c r="S337" s="230"/>
      <c r="T337" s="231">
        <v>1</v>
      </c>
      <c r="U337" s="228">
        <v>2400000</v>
      </c>
      <c r="V337" s="209">
        <f t="shared" si="63"/>
        <v>2400000</v>
      </c>
      <c r="W337" s="210">
        <v>2400000</v>
      </c>
      <c r="X337" s="188">
        <v>43826</v>
      </c>
      <c r="Y337" s="188">
        <v>43832</v>
      </c>
      <c r="Z337" s="202">
        <v>44075</v>
      </c>
      <c r="AA337" s="189">
        <v>210</v>
      </c>
      <c r="AB337" s="218">
        <v>1</v>
      </c>
      <c r="AC337" s="218">
        <v>30</v>
      </c>
      <c r="AD337" s="212"/>
      <c r="AE337" s="232"/>
      <c r="AF337" s="219"/>
      <c r="AG337" s="228"/>
      <c r="AH337" s="233"/>
      <c r="AI337" s="233"/>
      <c r="AJ337" s="233" t="s">
        <v>1327</v>
      </c>
      <c r="AK337" s="233"/>
      <c r="AL337" s="234">
        <f t="shared" si="64"/>
        <v>1</v>
      </c>
      <c r="AM337" s="249"/>
      <c r="AN337" s="250" t="e">
        <f>IF(SUMPRODUCT((A$14:A337=A337)*(B$14:B337=B337)*(D$14:D334=D334))&gt;1,0,1)</f>
        <v>#N/A</v>
      </c>
      <c r="AO337" s="56" t="str">
        <f t="shared" si="54"/>
        <v>Contratos de prestación de servicios</v>
      </c>
      <c r="AP337" s="56" t="str">
        <f t="shared" si="55"/>
        <v>Contratación directa</v>
      </c>
      <c r="AQ337" s="56" t="str">
        <f>IF(ISBLANK(G337),1,IFERROR(VLOOKUP(G337,Tipo!$C$12:$C$27,1,FALSE),"NO"))</f>
        <v>Prestación de servicios profesionales y de apoyo a la gestión, o para la ejecución de trabajos artísticos que sólo puedan encomendarse a determinadas personas naturales;</v>
      </c>
      <c r="AR337" s="56" t="str">
        <f t="shared" si="56"/>
        <v>Inversión</v>
      </c>
      <c r="AS337" s="56" t="str">
        <f>IF(ISBLANK(K337),1,IFERROR(VLOOKUP(K337,Eje_Pilar_Prop!C389:C490,1,FALSE),"NO"))</f>
        <v>NO</v>
      </c>
      <c r="AT337" s="56" t="str">
        <f t="shared" si="62"/>
        <v>SECOP I</v>
      </c>
      <c r="AU337" s="56" t="str">
        <f t="shared" si="57"/>
        <v>NO</v>
      </c>
      <c r="AV337" s="56" t="str">
        <f t="shared" si="61"/>
        <v>Bogotá Mejor para Todos</v>
      </c>
    </row>
    <row r="338" spans="1:48" s="251" customFormat="1" ht="45" customHeight="1">
      <c r="A338" s="233">
        <v>153</v>
      </c>
      <c r="B338" s="218">
        <v>2019</v>
      </c>
      <c r="C338" s="241" t="s">
        <v>352</v>
      </c>
      <c r="D338" s="242" t="s">
        <v>1294</v>
      </c>
      <c r="E338" s="186" t="s">
        <v>138</v>
      </c>
      <c r="F338" s="187" t="s">
        <v>34</v>
      </c>
      <c r="G338" s="206" t="s">
        <v>161</v>
      </c>
      <c r="H338" s="225" t="s">
        <v>763</v>
      </c>
      <c r="I338" s="226" t="s">
        <v>135</v>
      </c>
      <c r="J338" s="227" t="s">
        <v>362</v>
      </c>
      <c r="K338" s="337">
        <v>19</v>
      </c>
      <c r="L338" s="338" t="str">
        <f>IF(ISERROR(VLOOKUP(K338,[1]Eje_Pilar_Prop!$C$2:$E$104,2,FALSE))," ",VLOOKUP(K338,[1]Eje_Pilar_Prop!$C$2:$E$104,2,FALSE))</f>
        <v>Seguridad y convivencia para todos</v>
      </c>
      <c r="M338" s="338" t="str">
        <f>IF(ISERROR(VLOOKUP(K338,[1]Eje_Pilar_Prop!$C$2:$E$104,3,FALSE))," ",VLOOKUP(K338,[1]Eje_Pilar_Prop!$C$2:$E$104,3,FALSE))</f>
        <v>Pilar 3 Construcción de Comunidad y Cultura Ciudadana</v>
      </c>
      <c r="N338" s="336">
        <v>1514</v>
      </c>
      <c r="O338" s="220">
        <v>79657268</v>
      </c>
      <c r="P338" s="225" t="s">
        <v>581</v>
      </c>
      <c r="Q338" s="228"/>
      <c r="R338" s="235">
        <v>0</v>
      </c>
      <c r="S338" s="230"/>
      <c r="T338" s="231">
        <v>1</v>
      </c>
      <c r="U338" s="228">
        <v>2400000</v>
      </c>
      <c r="V338" s="209">
        <f t="shared" si="63"/>
        <v>2400000</v>
      </c>
      <c r="W338" s="210">
        <v>2400000</v>
      </c>
      <c r="X338" s="188">
        <v>43826</v>
      </c>
      <c r="Y338" s="188">
        <v>43832</v>
      </c>
      <c r="Z338" s="202">
        <v>44075</v>
      </c>
      <c r="AA338" s="189">
        <v>210</v>
      </c>
      <c r="AB338" s="218">
        <v>1</v>
      </c>
      <c r="AC338" s="218">
        <v>30</v>
      </c>
      <c r="AD338" s="212"/>
      <c r="AE338" s="232"/>
      <c r="AF338" s="219"/>
      <c r="AG338" s="228"/>
      <c r="AH338" s="233"/>
      <c r="AI338" s="233"/>
      <c r="AJ338" s="233" t="s">
        <v>1327</v>
      </c>
      <c r="AK338" s="233"/>
      <c r="AL338" s="234">
        <f t="shared" si="64"/>
        <v>1</v>
      </c>
      <c r="AM338" s="249"/>
      <c r="AN338" s="250" t="e">
        <f>IF(SUMPRODUCT((A$14:A338=A338)*(B$14:B338=B338)*(D$14:D334=#REF!))&gt;1,0,1)</f>
        <v>#REF!</v>
      </c>
      <c r="AO338" s="56" t="str">
        <f t="shared" ref="AO338:AO411" si="65">IF(ISBLANK(E338),1,IFERROR(VLOOKUP(E338,tipo,1,FALSE),"NO"))</f>
        <v>Contratos de prestación de servicios</v>
      </c>
      <c r="AP338" s="56" t="str">
        <f t="shared" ref="AP338:AP411" si="66">IF(ISBLANK(F338),1,IFERROR(VLOOKUP(F338,modal,1,FALSE),"NO"))</f>
        <v>Contratación directa</v>
      </c>
      <c r="AQ338" s="56" t="str">
        <f>IF(ISBLANK(G338),1,IFERROR(VLOOKUP(G338,Tipo!$C$12:$C$27,1,FALSE),"NO"))</f>
        <v>Prestación de servicios profesionales y de apoyo a la gestión, o para la ejecución de trabajos artísticos que sólo puedan encomendarse a determinadas personas naturales;</v>
      </c>
      <c r="AR338" s="56" t="str">
        <f t="shared" ref="AR338:AR411" si="67">IF(ISBLANK(I338),1,IFERROR(VLOOKUP(I338,afectacion,1,FALSE),"NO"))</f>
        <v>Inversión</v>
      </c>
      <c r="AS338" s="56" t="str">
        <f>IF(ISBLANK(K338),1,IFERROR(VLOOKUP(K338,Eje_Pilar_Prop!C390:C491,1,FALSE),"NO"))</f>
        <v>NO</v>
      </c>
      <c r="AT338" s="56" t="str">
        <f>IF(ISBLANK(D335),1,IFERROR(VLOOKUP(D335,SECOP,1,FALSE),"NO"))</f>
        <v>NO</v>
      </c>
      <c r="AU338" s="56" t="str">
        <f t="shared" si="57"/>
        <v>NO</v>
      </c>
      <c r="AV338" s="56" t="str">
        <f t="shared" si="61"/>
        <v>Bogotá Mejor para Todos</v>
      </c>
    </row>
    <row r="339" spans="1:48" s="251" customFormat="1" ht="45" customHeight="1">
      <c r="A339" s="233">
        <v>155</v>
      </c>
      <c r="B339" s="218">
        <v>2019</v>
      </c>
      <c r="C339" s="241" t="s">
        <v>352</v>
      </c>
      <c r="D339" s="244" t="s">
        <v>1295</v>
      </c>
      <c r="E339" s="186" t="s">
        <v>138</v>
      </c>
      <c r="F339" s="187" t="s">
        <v>34</v>
      </c>
      <c r="G339" s="206" t="s">
        <v>161</v>
      </c>
      <c r="H339" s="225" t="s">
        <v>765</v>
      </c>
      <c r="I339" s="226" t="s">
        <v>135</v>
      </c>
      <c r="J339" s="227" t="s">
        <v>362</v>
      </c>
      <c r="K339" s="337">
        <v>19</v>
      </c>
      <c r="L339" s="338" t="str">
        <f>IF(ISERROR(VLOOKUP(K339,[1]Eje_Pilar_Prop!$C$2:$E$104,2,FALSE))," ",VLOOKUP(K339,[1]Eje_Pilar_Prop!$C$2:$E$104,2,FALSE))</f>
        <v>Seguridad y convivencia para todos</v>
      </c>
      <c r="M339" s="338" t="str">
        <f>IF(ISERROR(VLOOKUP(K339,[1]Eje_Pilar_Prop!$C$2:$E$104,3,FALSE))," ",VLOOKUP(K339,[1]Eje_Pilar_Prop!$C$2:$E$104,3,FALSE))</f>
        <v>Pilar 3 Construcción de Comunidad y Cultura Ciudadana</v>
      </c>
      <c r="N339" s="336">
        <v>1514</v>
      </c>
      <c r="O339" s="220">
        <v>1016009101</v>
      </c>
      <c r="P339" s="225" t="s">
        <v>577</v>
      </c>
      <c r="Q339" s="228">
        <v>2400000</v>
      </c>
      <c r="R339" s="235">
        <v>0</v>
      </c>
      <c r="S339" s="230"/>
      <c r="T339" s="231"/>
      <c r="U339" s="228"/>
      <c r="V339" s="209">
        <f t="shared" si="63"/>
        <v>2400000</v>
      </c>
      <c r="W339" s="210">
        <v>2400000</v>
      </c>
      <c r="X339" s="188">
        <v>43826</v>
      </c>
      <c r="Y339" s="188">
        <v>43832</v>
      </c>
      <c r="Z339" s="202">
        <v>44075</v>
      </c>
      <c r="AA339" s="189">
        <v>210</v>
      </c>
      <c r="AB339" s="218">
        <v>1</v>
      </c>
      <c r="AC339" s="218">
        <v>30</v>
      </c>
      <c r="AD339" s="212"/>
      <c r="AE339" s="232"/>
      <c r="AF339" s="219"/>
      <c r="AG339" s="228"/>
      <c r="AH339" s="233"/>
      <c r="AI339" s="233"/>
      <c r="AJ339" s="233" t="s">
        <v>1327</v>
      </c>
      <c r="AK339" s="233"/>
      <c r="AL339" s="234">
        <f t="shared" si="64"/>
        <v>1</v>
      </c>
      <c r="AM339" s="249"/>
      <c r="AN339" s="250" t="e">
        <f>IF(SUMPRODUCT((A$14:A339=A339)*(B$14:B339=B339)*(D$14:D336=#REF!))&gt;1,0,1)</f>
        <v>#REF!</v>
      </c>
      <c r="AO339" s="56" t="str">
        <f t="shared" si="65"/>
        <v>Contratos de prestación de servicios</v>
      </c>
      <c r="AP339" s="56" t="str">
        <f t="shared" si="66"/>
        <v>Contratación directa</v>
      </c>
      <c r="AQ339" s="56" t="str">
        <f>IF(ISBLANK(G339),1,IFERROR(VLOOKUP(G339,Tipo!$C$12:$C$27,1,FALSE),"NO"))</f>
        <v>Prestación de servicios profesionales y de apoyo a la gestión, o para la ejecución de trabajos artísticos que sólo puedan encomendarse a determinadas personas naturales;</v>
      </c>
      <c r="AR339" s="56" t="str">
        <f t="shared" si="67"/>
        <v>Inversión</v>
      </c>
      <c r="AS339" s="56" t="str">
        <f>IF(ISBLANK(K339),1,IFERROR(VLOOKUP(K339,Eje_Pilar_Prop!C391:C492,1,FALSE),"NO"))</f>
        <v>NO</v>
      </c>
      <c r="AT339" s="56" t="str">
        <f>IF(ISBLANK(D336),1,IFERROR(VLOOKUP(D336,SECOP,1,FALSE),"NO"))</f>
        <v>NO</v>
      </c>
      <c r="AU339" s="56" t="str">
        <f t="shared" si="57"/>
        <v>NO</v>
      </c>
      <c r="AV339" s="56" t="str">
        <f t="shared" si="61"/>
        <v>Bogotá Mejor para Todos</v>
      </c>
    </row>
    <row r="340" spans="1:48" s="251" customFormat="1" ht="45" customHeight="1">
      <c r="A340" s="233">
        <v>156</v>
      </c>
      <c r="B340" s="218">
        <v>2019</v>
      </c>
      <c r="C340" s="241" t="s">
        <v>352</v>
      </c>
      <c r="D340" s="244" t="s">
        <v>1296</v>
      </c>
      <c r="E340" s="186" t="s">
        <v>138</v>
      </c>
      <c r="F340" s="187" t="s">
        <v>34</v>
      </c>
      <c r="G340" s="206" t="s">
        <v>161</v>
      </c>
      <c r="H340" s="225" t="s">
        <v>768</v>
      </c>
      <c r="I340" s="226" t="s">
        <v>135</v>
      </c>
      <c r="J340" s="227" t="s">
        <v>362</v>
      </c>
      <c r="K340" s="337">
        <v>19</v>
      </c>
      <c r="L340" s="338" t="str">
        <f>IF(ISERROR(VLOOKUP(K340,[1]Eje_Pilar_Prop!$C$2:$E$104,2,FALSE))," ",VLOOKUP(K340,[1]Eje_Pilar_Prop!$C$2:$E$104,2,FALSE))</f>
        <v>Seguridad y convivencia para todos</v>
      </c>
      <c r="M340" s="338" t="str">
        <f>IF(ISERROR(VLOOKUP(K340,[1]Eje_Pilar_Prop!$C$2:$E$104,3,FALSE))," ",VLOOKUP(K340,[1]Eje_Pilar_Prop!$C$2:$E$104,3,FALSE))</f>
        <v>Pilar 3 Construcción de Comunidad y Cultura Ciudadana</v>
      </c>
      <c r="N340" s="336">
        <v>1514</v>
      </c>
      <c r="O340" s="220">
        <v>80208998</v>
      </c>
      <c r="P340" s="225" t="s">
        <v>887</v>
      </c>
      <c r="Q340" s="228"/>
      <c r="R340" s="235">
        <v>0</v>
      </c>
      <c r="S340" s="230"/>
      <c r="T340" s="231">
        <v>1</v>
      </c>
      <c r="U340" s="228">
        <v>2400000</v>
      </c>
      <c r="V340" s="209">
        <f t="shared" si="63"/>
        <v>2400000</v>
      </c>
      <c r="W340" s="210">
        <v>2400000</v>
      </c>
      <c r="X340" s="188">
        <v>43826</v>
      </c>
      <c r="Y340" s="188">
        <v>43832</v>
      </c>
      <c r="Z340" s="202">
        <v>44075</v>
      </c>
      <c r="AA340" s="189">
        <v>210</v>
      </c>
      <c r="AB340" s="218">
        <v>1</v>
      </c>
      <c r="AC340" s="218">
        <v>30</v>
      </c>
      <c r="AD340" s="212"/>
      <c r="AE340" s="232"/>
      <c r="AF340" s="219"/>
      <c r="AG340" s="228"/>
      <c r="AH340" s="233"/>
      <c r="AI340" s="233"/>
      <c r="AJ340" s="233" t="s">
        <v>1327</v>
      </c>
      <c r="AK340" s="233"/>
      <c r="AL340" s="234">
        <f t="shared" si="64"/>
        <v>1</v>
      </c>
      <c r="AM340" s="249"/>
      <c r="AN340" s="250" t="e">
        <f>IF(SUMPRODUCT((A$14:A340=A340)*(B$14:B340=B340)*(D$14:D337=D337))&gt;1,0,1)</f>
        <v>#N/A</v>
      </c>
      <c r="AO340" s="56" t="str">
        <f t="shared" si="65"/>
        <v>Contratos de prestación de servicios</v>
      </c>
      <c r="AP340" s="56" t="str">
        <f t="shared" si="66"/>
        <v>Contratación directa</v>
      </c>
      <c r="AQ340" s="56" t="str">
        <f>IF(ISBLANK(G340),1,IFERROR(VLOOKUP(G340,Tipo!$C$12:$C$27,1,FALSE),"NO"))</f>
        <v>Prestación de servicios profesionales y de apoyo a la gestión, o para la ejecución de trabajos artísticos que sólo puedan encomendarse a determinadas personas naturales;</v>
      </c>
      <c r="AR340" s="56" t="str">
        <f t="shared" si="67"/>
        <v>Inversión</v>
      </c>
      <c r="AS340" s="56" t="str">
        <f>IF(ISBLANK(K340),1,IFERROR(VLOOKUP(K340,Eje_Pilar_Prop!C392:C493,1,FALSE),"NO"))</f>
        <v>NO</v>
      </c>
      <c r="AT340" s="56" t="str">
        <f t="shared" ref="AT340:AT345" si="68">IF(ISBLANK(C337),1,IFERROR(VLOOKUP(C337,SECOP,1,FALSE),"NO"))</f>
        <v>SECOP I</v>
      </c>
      <c r="AU340" s="56" t="str">
        <f t="shared" si="57"/>
        <v>NO</v>
      </c>
      <c r="AV340" s="56" t="str">
        <f t="shared" si="61"/>
        <v>Bogotá Mejor para Todos</v>
      </c>
    </row>
    <row r="341" spans="1:48" s="251" customFormat="1" ht="45" customHeight="1">
      <c r="A341" s="233">
        <v>158</v>
      </c>
      <c r="B341" s="218">
        <v>2019</v>
      </c>
      <c r="C341" s="241" t="s">
        <v>352</v>
      </c>
      <c r="D341" s="244" t="s">
        <v>1297</v>
      </c>
      <c r="E341" s="186" t="s">
        <v>138</v>
      </c>
      <c r="F341" s="187" t="s">
        <v>34</v>
      </c>
      <c r="G341" s="206" t="s">
        <v>161</v>
      </c>
      <c r="H341" s="225" t="s">
        <v>770</v>
      </c>
      <c r="I341" s="226" t="s">
        <v>135</v>
      </c>
      <c r="J341" s="227" t="s">
        <v>362</v>
      </c>
      <c r="K341" s="337">
        <v>19</v>
      </c>
      <c r="L341" s="338" t="str">
        <f>IF(ISERROR(VLOOKUP(K341,[1]Eje_Pilar_Prop!$C$2:$E$104,2,FALSE))," ",VLOOKUP(K341,[1]Eje_Pilar_Prop!$C$2:$E$104,2,FALSE))</f>
        <v>Seguridad y convivencia para todos</v>
      </c>
      <c r="M341" s="338" t="str">
        <f>IF(ISERROR(VLOOKUP(K341,[1]Eje_Pilar_Prop!$C$2:$E$104,3,FALSE))," ",VLOOKUP(K341,[1]Eje_Pilar_Prop!$C$2:$E$104,3,FALSE))</f>
        <v>Pilar 3 Construcción de Comunidad y Cultura Ciudadana</v>
      </c>
      <c r="N341" s="336">
        <v>1514</v>
      </c>
      <c r="O341" s="220">
        <v>52207991</v>
      </c>
      <c r="P341" s="225" t="s">
        <v>582</v>
      </c>
      <c r="Q341" s="228">
        <v>2400000</v>
      </c>
      <c r="R341" s="235">
        <v>0</v>
      </c>
      <c r="S341" s="230"/>
      <c r="T341" s="231"/>
      <c r="U341" s="228"/>
      <c r="V341" s="209">
        <f t="shared" si="63"/>
        <v>2400000</v>
      </c>
      <c r="W341" s="210">
        <v>2400000</v>
      </c>
      <c r="X341" s="188">
        <v>43826</v>
      </c>
      <c r="Y341" s="188">
        <v>43832</v>
      </c>
      <c r="Z341" s="202">
        <v>44075</v>
      </c>
      <c r="AA341" s="189">
        <v>210</v>
      </c>
      <c r="AB341" s="218">
        <v>1</v>
      </c>
      <c r="AC341" s="218">
        <v>30</v>
      </c>
      <c r="AD341" s="212"/>
      <c r="AE341" s="232"/>
      <c r="AF341" s="219"/>
      <c r="AG341" s="228"/>
      <c r="AH341" s="233"/>
      <c r="AI341" s="233"/>
      <c r="AJ341" s="233" t="s">
        <v>1327</v>
      </c>
      <c r="AK341" s="233"/>
      <c r="AL341" s="234">
        <f t="shared" si="64"/>
        <v>1</v>
      </c>
      <c r="AM341" s="249"/>
      <c r="AN341" s="250" t="e">
        <f>IF(SUMPRODUCT((A$14:A341=A341)*(B$14:B341=B341)*(D$14:D338=D338))&gt;1,0,1)</f>
        <v>#N/A</v>
      </c>
      <c r="AO341" s="56" t="str">
        <f t="shared" si="65"/>
        <v>Contratos de prestación de servicios</v>
      </c>
      <c r="AP341" s="56" t="str">
        <f t="shared" si="66"/>
        <v>Contratación directa</v>
      </c>
      <c r="AQ341" s="56" t="str">
        <f>IF(ISBLANK(G341),1,IFERROR(VLOOKUP(G341,Tipo!$C$12:$C$27,1,FALSE),"NO"))</f>
        <v>Prestación de servicios profesionales y de apoyo a la gestión, o para la ejecución de trabajos artísticos que sólo puedan encomendarse a determinadas personas naturales;</v>
      </c>
      <c r="AR341" s="56" t="str">
        <f t="shared" si="67"/>
        <v>Inversión</v>
      </c>
      <c r="AS341" s="56" t="str">
        <f>IF(ISBLANK(K341),1,IFERROR(VLOOKUP(K341,Eje_Pilar_Prop!C393:C494,1,FALSE),"NO"))</f>
        <v>NO</v>
      </c>
      <c r="AT341" s="56" t="str">
        <f t="shared" si="68"/>
        <v>SECOP I</v>
      </c>
      <c r="AU341" s="56" t="str">
        <f t="shared" si="57"/>
        <v>NO</v>
      </c>
      <c r="AV341" s="56" t="str">
        <f t="shared" si="61"/>
        <v>Bogotá Mejor para Todos</v>
      </c>
    </row>
    <row r="342" spans="1:48" s="251" customFormat="1" ht="45" customHeight="1">
      <c r="A342" s="233">
        <v>159</v>
      </c>
      <c r="B342" s="218">
        <v>2019</v>
      </c>
      <c r="C342" s="241" t="s">
        <v>352</v>
      </c>
      <c r="D342" s="244" t="s">
        <v>1298</v>
      </c>
      <c r="E342" s="186" t="s">
        <v>138</v>
      </c>
      <c r="F342" s="187" t="s">
        <v>34</v>
      </c>
      <c r="G342" s="206" t="s">
        <v>161</v>
      </c>
      <c r="H342" s="225" t="s">
        <v>772</v>
      </c>
      <c r="I342" s="226" t="s">
        <v>135</v>
      </c>
      <c r="J342" s="227" t="s">
        <v>362</v>
      </c>
      <c r="K342" s="337">
        <v>19</v>
      </c>
      <c r="L342" s="338" t="str">
        <f>IF(ISERROR(VLOOKUP(K342,[1]Eje_Pilar_Prop!$C$2:$E$104,2,FALSE))," ",VLOOKUP(K342,[1]Eje_Pilar_Prop!$C$2:$E$104,2,FALSE))</f>
        <v>Seguridad y convivencia para todos</v>
      </c>
      <c r="M342" s="338" t="str">
        <f>IF(ISERROR(VLOOKUP(K342,[1]Eje_Pilar_Prop!$C$2:$E$104,3,FALSE))," ",VLOOKUP(K342,[1]Eje_Pilar_Prop!$C$2:$E$104,3,FALSE))</f>
        <v>Pilar 3 Construcción de Comunidad y Cultura Ciudadana</v>
      </c>
      <c r="N342" s="336">
        <v>1514</v>
      </c>
      <c r="O342" s="220">
        <v>1031150653</v>
      </c>
      <c r="P342" s="225" t="s">
        <v>888</v>
      </c>
      <c r="Q342" s="228"/>
      <c r="R342" s="235">
        <v>0</v>
      </c>
      <c r="S342" s="230"/>
      <c r="T342" s="231">
        <v>1</v>
      </c>
      <c r="U342" s="228">
        <v>2400000</v>
      </c>
      <c r="V342" s="209">
        <f t="shared" si="63"/>
        <v>2400000</v>
      </c>
      <c r="W342" s="210">
        <v>2400000</v>
      </c>
      <c r="X342" s="188">
        <v>43826</v>
      </c>
      <c r="Y342" s="188">
        <v>43832</v>
      </c>
      <c r="Z342" s="202">
        <v>44075</v>
      </c>
      <c r="AA342" s="189">
        <v>210</v>
      </c>
      <c r="AB342" s="218">
        <v>1</v>
      </c>
      <c r="AC342" s="218">
        <v>30</v>
      </c>
      <c r="AD342" s="212"/>
      <c r="AE342" s="232"/>
      <c r="AF342" s="219"/>
      <c r="AG342" s="228"/>
      <c r="AH342" s="233"/>
      <c r="AI342" s="233"/>
      <c r="AJ342" s="233" t="s">
        <v>1327</v>
      </c>
      <c r="AK342" s="233"/>
      <c r="AL342" s="234">
        <f t="shared" si="64"/>
        <v>1</v>
      </c>
      <c r="AM342" s="249"/>
      <c r="AN342" s="250" t="e">
        <f>IF(SUMPRODUCT((A$14:A342=A342)*(B$14:B342=B342)*(D$14:D339=D339))&gt;1,0,1)</f>
        <v>#N/A</v>
      </c>
      <c r="AO342" s="56" t="str">
        <f t="shared" si="65"/>
        <v>Contratos de prestación de servicios</v>
      </c>
      <c r="AP342" s="56" t="str">
        <f t="shared" si="66"/>
        <v>Contratación directa</v>
      </c>
      <c r="AQ342" s="56" t="str">
        <f>IF(ISBLANK(G342),1,IFERROR(VLOOKUP(G342,Tipo!$C$12:$C$27,1,FALSE),"NO"))</f>
        <v>Prestación de servicios profesionales y de apoyo a la gestión, o para la ejecución de trabajos artísticos que sólo puedan encomendarse a determinadas personas naturales;</v>
      </c>
      <c r="AR342" s="56" t="str">
        <f t="shared" si="67"/>
        <v>Inversión</v>
      </c>
      <c r="AS342" s="56" t="str">
        <f>IF(ISBLANK(K342),1,IFERROR(VLOOKUP(K342,Eje_Pilar_Prop!C395:C496,1,FALSE),"NO"))</f>
        <v>NO</v>
      </c>
      <c r="AT342" s="56" t="str">
        <f t="shared" si="68"/>
        <v>SECOP I</v>
      </c>
      <c r="AU342" s="56" t="str">
        <f t="shared" ref="AU342:AU415" si="69">IF(OR(YEAR(X342)=2020,ISBLANK(X342)),1,"NO")</f>
        <v>NO</v>
      </c>
      <c r="AV342" s="56" t="str">
        <f t="shared" si="61"/>
        <v>Bogotá Mejor para Todos</v>
      </c>
    </row>
    <row r="343" spans="1:48" s="251" customFormat="1" ht="45" customHeight="1">
      <c r="A343" s="233">
        <v>160</v>
      </c>
      <c r="B343" s="218">
        <v>2019</v>
      </c>
      <c r="C343" s="241" t="s">
        <v>352</v>
      </c>
      <c r="D343" s="244" t="s">
        <v>1299</v>
      </c>
      <c r="E343" s="186" t="s">
        <v>138</v>
      </c>
      <c r="F343" s="187" t="s">
        <v>34</v>
      </c>
      <c r="G343" s="206" t="s">
        <v>161</v>
      </c>
      <c r="H343" s="225" t="s">
        <v>773</v>
      </c>
      <c r="I343" s="226" t="s">
        <v>135</v>
      </c>
      <c r="J343" s="227" t="s">
        <v>362</v>
      </c>
      <c r="K343" s="337">
        <v>19</v>
      </c>
      <c r="L343" s="338" t="str">
        <f>IF(ISERROR(VLOOKUP(K343,[1]Eje_Pilar_Prop!$C$2:$E$104,2,FALSE))," ",VLOOKUP(K343,[1]Eje_Pilar_Prop!$C$2:$E$104,2,FALSE))</f>
        <v>Seguridad y convivencia para todos</v>
      </c>
      <c r="M343" s="338" t="str">
        <f>IF(ISERROR(VLOOKUP(K343,[1]Eje_Pilar_Prop!$C$2:$E$104,3,FALSE))," ",VLOOKUP(K343,[1]Eje_Pilar_Prop!$C$2:$E$104,3,FALSE))</f>
        <v>Pilar 3 Construcción de Comunidad y Cultura Ciudadana</v>
      </c>
      <c r="N343" s="336">
        <v>1514</v>
      </c>
      <c r="O343" s="220">
        <v>79762845</v>
      </c>
      <c r="P343" s="225" t="s">
        <v>576</v>
      </c>
      <c r="Q343" s="228"/>
      <c r="R343" s="235">
        <v>0</v>
      </c>
      <c r="S343" s="230"/>
      <c r="T343" s="231">
        <v>1</v>
      </c>
      <c r="U343" s="228">
        <v>2400000</v>
      </c>
      <c r="V343" s="209">
        <f t="shared" si="63"/>
        <v>2400000</v>
      </c>
      <c r="W343" s="210">
        <v>2400000</v>
      </c>
      <c r="X343" s="188">
        <v>43826</v>
      </c>
      <c r="Y343" s="188">
        <v>43832</v>
      </c>
      <c r="Z343" s="202">
        <v>44075</v>
      </c>
      <c r="AA343" s="189">
        <v>210</v>
      </c>
      <c r="AB343" s="218">
        <v>1</v>
      </c>
      <c r="AC343" s="218">
        <v>30</v>
      </c>
      <c r="AD343" s="212"/>
      <c r="AE343" s="232"/>
      <c r="AF343" s="219"/>
      <c r="AG343" s="228"/>
      <c r="AH343" s="233"/>
      <c r="AI343" s="233"/>
      <c r="AJ343" s="233" t="s">
        <v>1327</v>
      </c>
      <c r="AK343" s="233"/>
      <c r="AL343" s="234">
        <f t="shared" si="64"/>
        <v>1</v>
      </c>
      <c r="AM343" s="249"/>
      <c r="AN343" s="250" t="e">
        <f>IF(SUMPRODUCT((A$14:A343=A343)*(B$14:B343=B343)*(D$14:D340=D340))&gt;1,0,1)</f>
        <v>#N/A</v>
      </c>
      <c r="AO343" s="56" t="str">
        <f t="shared" si="65"/>
        <v>Contratos de prestación de servicios</v>
      </c>
      <c r="AP343" s="56" t="str">
        <f t="shared" si="66"/>
        <v>Contratación directa</v>
      </c>
      <c r="AQ343" s="56" t="str">
        <f>IF(ISBLANK(G343),1,IFERROR(VLOOKUP(G343,Tipo!$C$12:$C$27,1,FALSE),"NO"))</f>
        <v>Prestación de servicios profesionales y de apoyo a la gestión, o para la ejecución de trabajos artísticos que sólo puedan encomendarse a determinadas personas naturales;</v>
      </c>
      <c r="AR343" s="56" t="str">
        <f t="shared" si="67"/>
        <v>Inversión</v>
      </c>
      <c r="AS343" s="56" t="str">
        <f>IF(ISBLANK(K343),1,IFERROR(VLOOKUP(K343,Eje_Pilar_Prop!C396:C497,1,FALSE),"NO"))</f>
        <v>NO</v>
      </c>
      <c r="AT343" s="56" t="str">
        <f t="shared" si="68"/>
        <v>SECOP I</v>
      </c>
      <c r="AU343" s="56" t="str">
        <f t="shared" si="69"/>
        <v>NO</v>
      </c>
      <c r="AV343" s="56" t="str">
        <f t="shared" si="61"/>
        <v>Bogotá Mejor para Todos</v>
      </c>
    </row>
    <row r="344" spans="1:48" s="251" customFormat="1" ht="45" customHeight="1">
      <c r="A344" s="233">
        <v>161</v>
      </c>
      <c r="B344" s="218">
        <v>2019</v>
      </c>
      <c r="C344" s="241" t="s">
        <v>352</v>
      </c>
      <c r="D344" s="244" t="s">
        <v>1300</v>
      </c>
      <c r="E344" s="201" t="s">
        <v>138</v>
      </c>
      <c r="F344" s="187" t="s">
        <v>34</v>
      </c>
      <c r="G344" s="206" t="s">
        <v>161</v>
      </c>
      <c r="H344" s="225" t="s">
        <v>775</v>
      </c>
      <c r="I344" s="320" t="s">
        <v>135</v>
      </c>
      <c r="J344" s="321" t="s">
        <v>362</v>
      </c>
      <c r="K344" s="337">
        <v>19</v>
      </c>
      <c r="L344" s="338" t="str">
        <f>IF(ISERROR(VLOOKUP(K344,[1]Eje_Pilar_Prop!$C$2:$E$104,2,FALSE))," ",VLOOKUP(K344,[1]Eje_Pilar_Prop!$C$2:$E$104,2,FALSE))</f>
        <v>Seguridad y convivencia para todos</v>
      </c>
      <c r="M344" s="338" t="str">
        <f>IF(ISERROR(VLOOKUP(K344,[1]Eje_Pilar_Prop!$C$2:$E$104,3,FALSE))," ",VLOOKUP(K344,[1]Eje_Pilar_Prop!$C$2:$E$104,3,FALSE))</f>
        <v>Pilar 3 Construcción de Comunidad y Cultura Ciudadana</v>
      </c>
      <c r="N344" s="336">
        <v>1514</v>
      </c>
      <c r="O344" s="240">
        <v>1010173339</v>
      </c>
      <c r="P344" s="225" t="s">
        <v>1326</v>
      </c>
      <c r="Q344" s="228"/>
      <c r="R344" s="322">
        <v>0</v>
      </c>
      <c r="S344" s="323"/>
      <c r="T344" s="324">
        <v>1</v>
      </c>
      <c r="U344" s="228">
        <v>2400000</v>
      </c>
      <c r="V344" s="325">
        <f t="shared" si="63"/>
        <v>2400000</v>
      </c>
      <c r="W344" s="326">
        <v>2400000</v>
      </c>
      <c r="X344" s="188">
        <v>43826</v>
      </c>
      <c r="Y344" s="188">
        <v>43832</v>
      </c>
      <c r="Z344" s="202">
        <v>44075</v>
      </c>
      <c r="AA344" s="187">
        <v>210</v>
      </c>
      <c r="AB344" s="218">
        <v>1</v>
      </c>
      <c r="AC344" s="218">
        <v>30</v>
      </c>
      <c r="AD344" s="240">
        <v>39653316</v>
      </c>
      <c r="AE344" s="225" t="s">
        <v>889</v>
      </c>
      <c r="AF344" s="219"/>
      <c r="AG344" s="228"/>
      <c r="AH344" s="233"/>
      <c r="AI344" s="233"/>
      <c r="AJ344" s="233" t="s">
        <v>1327</v>
      </c>
      <c r="AK344" s="233"/>
      <c r="AL344" s="234">
        <f t="shared" si="64"/>
        <v>1</v>
      </c>
      <c r="AM344" s="249"/>
      <c r="AN344" s="328" t="e">
        <f>IF(SUMPRODUCT((A$14:A344=A344)*(B$14:B344=B344)*(D$14:D341=D341))&gt;1,0,1)</f>
        <v>#N/A</v>
      </c>
      <c r="AO344" s="329" t="str">
        <f t="shared" si="65"/>
        <v>Contratos de prestación de servicios</v>
      </c>
      <c r="AP344" s="329" t="str">
        <f t="shared" si="66"/>
        <v>Contratación directa</v>
      </c>
      <c r="AQ344" s="329" t="str">
        <f>IF(ISBLANK(G344),1,IFERROR(VLOOKUP(G344,Tipo!$C$12:$C$27,1,FALSE),"NO"))</f>
        <v>Prestación de servicios profesionales y de apoyo a la gestión, o para la ejecución de trabajos artísticos que sólo puedan encomendarse a determinadas personas naturales;</v>
      </c>
      <c r="AR344" s="329" t="str">
        <f t="shared" si="67"/>
        <v>Inversión</v>
      </c>
      <c r="AS344" s="329" t="str">
        <f>IF(ISBLANK(K344),1,IFERROR(VLOOKUP(K344,Eje_Pilar_Prop!C397:C498,1,FALSE),"NO"))</f>
        <v>NO</v>
      </c>
      <c r="AT344" s="329" t="str">
        <f t="shared" si="68"/>
        <v>SECOP I</v>
      </c>
      <c r="AU344" s="329" t="str">
        <f t="shared" si="69"/>
        <v>NO</v>
      </c>
      <c r="AV344" s="329" t="str">
        <f t="shared" si="61"/>
        <v>Bogotá Mejor para Todos</v>
      </c>
    </row>
    <row r="345" spans="1:48" s="251" customFormat="1" ht="45" customHeight="1">
      <c r="A345" s="233">
        <v>162</v>
      </c>
      <c r="B345" s="218">
        <v>2019</v>
      </c>
      <c r="C345" s="241" t="s">
        <v>352</v>
      </c>
      <c r="D345" s="242" t="s">
        <v>1301</v>
      </c>
      <c r="E345" s="201" t="s">
        <v>138</v>
      </c>
      <c r="F345" s="187" t="s">
        <v>34</v>
      </c>
      <c r="G345" s="206" t="s">
        <v>161</v>
      </c>
      <c r="H345" s="225" t="s">
        <v>776</v>
      </c>
      <c r="I345" s="320" t="s">
        <v>135</v>
      </c>
      <c r="J345" s="321" t="s">
        <v>362</v>
      </c>
      <c r="K345" s="337">
        <v>19</v>
      </c>
      <c r="L345" s="338" t="str">
        <f>IF(ISERROR(VLOOKUP(K345,[1]Eje_Pilar_Prop!$C$2:$E$104,2,FALSE))," ",VLOOKUP(K345,[1]Eje_Pilar_Prop!$C$2:$E$104,2,FALSE))</f>
        <v>Seguridad y convivencia para todos</v>
      </c>
      <c r="M345" s="338" t="str">
        <f>IF(ISERROR(VLOOKUP(K345,[1]Eje_Pilar_Prop!$C$2:$E$104,3,FALSE))," ",VLOOKUP(K345,[1]Eje_Pilar_Prop!$C$2:$E$104,3,FALSE))</f>
        <v>Pilar 3 Construcción de Comunidad y Cultura Ciudadana</v>
      </c>
      <c r="N345" s="336">
        <v>1514</v>
      </c>
      <c r="O345" s="240">
        <v>1121823518</v>
      </c>
      <c r="P345" s="225" t="s">
        <v>558</v>
      </c>
      <c r="Q345" s="228">
        <v>2400000</v>
      </c>
      <c r="R345" s="322">
        <v>0</v>
      </c>
      <c r="S345" s="323"/>
      <c r="T345" s="324">
        <v>1</v>
      </c>
      <c r="U345" s="228">
        <v>2400000</v>
      </c>
      <c r="V345" s="325">
        <f t="shared" si="63"/>
        <v>4800000</v>
      </c>
      <c r="W345" s="326">
        <v>2400000</v>
      </c>
      <c r="X345" s="188">
        <v>43826</v>
      </c>
      <c r="Y345" s="188">
        <v>43832</v>
      </c>
      <c r="Z345" s="202">
        <v>44075</v>
      </c>
      <c r="AA345" s="187">
        <v>210</v>
      </c>
      <c r="AB345" s="218">
        <v>1</v>
      </c>
      <c r="AC345" s="218">
        <v>30</v>
      </c>
      <c r="AD345" s="240">
        <v>79964726</v>
      </c>
      <c r="AE345" s="225" t="s">
        <v>578</v>
      </c>
      <c r="AF345" s="219"/>
      <c r="AG345" s="228"/>
      <c r="AH345" s="233"/>
      <c r="AI345" s="233"/>
      <c r="AJ345" s="233" t="s">
        <v>1327</v>
      </c>
      <c r="AK345" s="233"/>
      <c r="AL345" s="234">
        <f t="shared" si="64"/>
        <v>0.5</v>
      </c>
      <c r="AM345" s="249"/>
      <c r="AN345" s="328" t="e">
        <f>IF(SUMPRODUCT((A$14:A345=A345)*(B$14:B345=B345)*(D$14:D342=D342))&gt;1,0,1)</f>
        <v>#N/A</v>
      </c>
      <c r="AO345" s="329" t="str">
        <f t="shared" si="65"/>
        <v>Contratos de prestación de servicios</v>
      </c>
      <c r="AP345" s="329" t="str">
        <f t="shared" si="66"/>
        <v>Contratación directa</v>
      </c>
      <c r="AQ345" s="329" t="str">
        <f>IF(ISBLANK(G345),1,IFERROR(VLOOKUP(G345,Tipo!$C$12:$C$27,1,FALSE),"NO"))</f>
        <v>Prestación de servicios profesionales y de apoyo a la gestión, o para la ejecución de trabajos artísticos que sólo puedan encomendarse a determinadas personas naturales;</v>
      </c>
      <c r="AR345" s="329" t="str">
        <f t="shared" si="67"/>
        <v>Inversión</v>
      </c>
      <c r="AS345" s="329" t="str">
        <f>IF(ISBLANK(K345),1,IFERROR(VLOOKUP(K345,Eje_Pilar_Prop!C398:C499,1,FALSE),"NO"))</f>
        <v>NO</v>
      </c>
      <c r="AT345" s="329" t="str">
        <f t="shared" si="68"/>
        <v>SECOP I</v>
      </c>
      <c r="AU345" s="329" t="str">
        <f t="shared" si="69"/>
        <v>NO</v>
      </c>
      <c r="AV345" s="329" t="str">
        <f t="shared" si="61"/>
        <v>Bogotá Mejor para Todos</v>
      </c>
    </row>
    <row r="346" spans="1:48" s="251" customFormat="1" ht="45" customHeight="1">
      <c r="A346" s="233">
        <v>165</v>
      </c>
      <c r="B346" s="218">
        <v>2019</v>
      </c>
      <c r="C346" s="241" t="s">
        <v>352</v>
      </c>
      <c r="D346" s="242" t="s">
        <v>1302</v>
      </c>
      <c r="E346" s="186" t="s">
        <v>138</v>
      </c>
      <c r="F346" s="187" t="s">
        <v>34</v>
      </c>
      <c r="G346" s="206" t="s">
        <v>161</v>
      </c>
      <c r="H346" s="225" t="s">
        <v>780</v>
      </c>
      <c r="I346" s="226" t="s">
        <v>135</v>
      </c>
      <c r="J346" s="227" t="s">
        <v>362</v>
      </c>
      <c r="K346" s="337">
        <v>19</v>
      </c>
      <c r="L346" s="338" t="str">
        <f>IF(ISERROR(VLOOKUP(K346,[1]Eje_Pilar_Prop!$C$2:$E$104,2,FALSE))," ",VLOOKUP(K346,[1]Eje_Pilar_Prop!$C$2:$E$104,2,FALSE))</f>
        <v>Seguridad y convivencia para todos</v>
      </c>
      <c r="M346" s="338" t="str">
        <f>IF(ISERROR(VLOOKUP(K346,[1]Eje_Pilar_Prop!$C$2:$E$104,3,FALSE))," ",VLOOKUP(K346,[1]Eje_Pilar_Prop!$C$2:$E$104,3,FALSE))</f>
        <v>Pilar 3 Construcción de Comunidad y Cultura Ciudadana</v>
      </c>
      <c r="N346" s="336">
        <v>1514</v>
      </c>
      <c r="O346" s="220">
        <v>60260986</v>
      </c>
      <c r="P346" s="225" t="s">
        <v>890</v>
      </c>
      <c r="Q346" s="228"/>
      <c r="R346" s="235">
        <v>0</v>
      </c>
      <c r="S346" s="230"/>
      <c r="T346" s="231">
        <v>1</v>
      </c>
      <c r="U346" s="228">
        <v>2400000</v>
      </c>
      <c r="V346" s="209">
        <f t="shared" si="63"/>
        <v>2400000</v>
      </c>
      <c r="W346" s="210">
        <v>2400000</v>
      </c>
      <c r="X346" s="188">
        <v>43826</v>
      </c>
      <c r="Y346" s="188">
        <v>43832</v>
      </c>
      <c r="Z346" s="202">
        <v>44075</v>
      </c>
      <c r="AA346" s="189">
        <v>210</v>
      </c>
      <c r="AB346" s="218">
        <v>1</v>
      </c>
      <c r="AC346" s="218">
        <v>30</v>
      </c>
      <c r="AD346" s="212"/>
      <c r="AE346" s="232"/>
      <c r="AF346" s="219"/>
      <c r="AG346" s="228"/>
      <c r="AH346" s="233"/>
      <c r="AI346" s="233"/>
      <c r="AJ346" s="233" t="s">
        <v>1327</v>
      </c>
      <c r="AK346" s="233"/>
      <c r="AL346" s="234">
        <f t="shared" si="64"/>
        <v>1</v>
      </c>
      <c r="AM346" s="249"/>
      <c r="AN346" s="250" t="e">
        <f>IF(SUMPRODUCT((A$14:A346=A346)*(B$14:B346=B346)*(D$14:D342=#REF!))&gt;1,0,1)</f>
        <v>#REF!</v>
      </c>
      <c r="AO346" s="56" t="str">
        <f t="shared" si="65"/>
        <v>Contratos de prestación de servicios</v>
      </c>
      <c r="AP346" s="56" t="str">
        <f t="shared" si="66"/>
        <v>Contratación directa</v>
      </c>
      <c r="AQ346" s="56" t="str">
        <f>IF(ISBLANK(G346),1,IFERROR(VLOOKUP(G346,Tipo!$C$12:$C$27,1,FALSE),"NO"))</f>
        <v>Prestación de servicios profesionales y de apoyo a la gestión, o para la ejecución de trabajos artísticos que sólo puedan encomendarse a determinadas personas naturales;</v>
      </c>
      <c r="AR346" s="56" t="str">
        <f t="shared" si="67"/>
        <v>Inversión</v>
      </c>
      <c r="AS346" s="56" t="str">
        <f>IF(ISBLANK(K346),1,IFERROR(VLOOKUP(K346,Eje_Pilar_Prop!C399:C500,1,FALSE),"NO"))</f>
        <v>NO</v>
      </c>
      <c r="AT346" s="56" t="str">
        <f>IF(ISBLANK(D343),1,IFERROR(VLOOKUP(D343,SECOP,1,FALSE),"NO"))</f>
        <v>NO</v>
      </c>
      <c r="AU346" s="56" t="str">
        <f t="shared" si="69"/>
        <v>NO</v>
      </c>
      <c r="AV346" s="56" t="str">
        <f t="shared" si="61"/>
        <v>Bogotá Mejor para Todos</v>
      </c>
    </row>
    <row r="347" spans="1:48" s="251" customFormat="1" ht="45" customHeight="1">
      <c r="A347" s="233">
        <v>166</v>
      </c>
      <c r="B347" s="218">
        <v>2019</v>
      </c>
      <c r="C347" s="241" t="s">
        <v>352</v>
      </c>
      <c r="D347" s="187" t="s">
        <v>1304</v>
      </c>
      <c r="E347" s="186" t="s">
        <v>138</v>
      </c>
      <c r="F347" s="187" t="s">
        <v>34</v>
      </c>
      <c r="G347" s="206" t="s">
        <v>161</v>
      </c>
      <c r="H347" s="225" t="s">
        <v>782</v>
      </c>
      <c r="I347" s="226" t="s">
        <v>135</v>
      </c>
      <c r="J347" s="227" t="s">
        <v>362</v>
      </c>
      <c r="K347" s="337">
        <v>19</v>
      </c>
      <c r="L347" s="338" t="str">
        <f>IF(ISERROR(VLOOKUP(K347,[1]Eje_Pilar_Prop!$C$2:$E$104,2,FALSE))," ",VLOOKUP(K347,[1]Eje_Pilar_Prop!$C$2:$E$104,2,FALSE))</f>
        <v>Seguridad y convivencia para todos</v>
      </c>
      <c r="M347" s="338" t="str">
        <f>IF(ISERROR(VLOOKUP(K347,[1]Eje_Pilar_Prop!$C$2:$E$104,3,FALSE))," ",VLOOKUP(K347,[1]Eje_Pilar_Prop!$C$2:$E$104,3,FALSE))</f>
        <v>Pilar 3 Construcción de Comunidad y Cultura Ciudadana</v>
      </c>
      <c r="N347" s="336">
        <v>1514</v>
      </c>
      <c r="O347" s="220">
        <v>79892698</v>
      </c>
      <c r="P347" s="225" t="s">
        <v>592</v>
      </c>
      <c r="Q347" s="228"/>
      <c r="R347" s="235">
        <v>0</v>
      </c>
      <c r="S347" s="230"/>
      <c r="T347" s="231"/>
      <c r="U347" s="228">
        <v>2400000</v>
      </c>
      <c r="V347" s="209">
        <f t="shared" si="63"/>
        <v>2400000</v>
      </c>
      <c r="W347" s="210">
        <v>2400000</v>
      </c>
      <c r="X347" s="188">
        <v>43826</v>
      </c>
      <c r="Y347" s="188">
        <v>43832</v>
      </c>
      <c r="Z347" s="202">
        <v>44075</v>
      </c>
      <c r="AA347" s="189">
        <v>210</v>
      </c>
      <c r="AB347" s="218">
        <v>1</v>
      </c>
      <c r="AC347" s="218">
        <v>30</v>
      </c>
      <c r="AD347" s="212"/>
      <c r="AE347" s="232"/>
      <c r="AF347" s="219"/>
      <c r="AG347" s="228"/>
      <c r="AH347" s="233"/>
      <c r="AI347" s="233"/>
      <c r="AJ347" s="233" t="s">
        <v>1327</v>
      </c>
      <c r="AK347" s="233"/>
      <c r="AL347" s="234">
        <f t="shared" si="64"/>
        <v>1</v>
      </c>
      <c r="AM347" s="249"/>
      <c r="AN347" s="250"/>
      <c r="AO347" s="56"/>
      <c r="AP347" s="56"/>
      <c r="AQ347" s="56"/>
      <c r="AR347" s="56"/>
      <c r="AS347" s="56"/>
      <c r="AT347" s="56"/>
      <c r="AU347" s="56"/>
      <c r="AV347" s="56"/>
    </row>
    <row r="348" spans="1:48" s="251" customFormat="1" ht="45" customHeight="1">
      <c r="A348" s="233">
        <v>168</v>
      </c>
      <c r="B348" s="218">
        <v>2019</v>
      </c>
      <c r="C348" s="241" t="s">
        <v>352</v>
      </c>
      <c r="D348" s="187" t="s">
        <v>1305</v>
      </c>
      <c r="E348" s="186" t="s">
        <v>138</v>
      </c>
      <c r="F348" s="187" t="s">
        <v>34</v>
      </c>
      <c r="G348" s="206" t="s">
        <v>161</v>
      </c>
      <c r="H348" s="225" t="s">
        <v>784</v>
      </c>
      <c r="I348" s="226" t="s">
        <v>135</v>
      </c>
      <c r="J348" s="227" t="s">
        <v>362</v>
      </c>
      <c r="K348" s="337">
        <v>19</v>
      </c>
      <c r="L348" s="338" t="str">
        <f>IF(ISERROR(VLOOKUP(K348,[1]Eje_Pilar_Prop!$C$2:$E$104,2,FALSE))," ",VLOOKUP(K348,[1]Eje_Pilar_Prop!$C$2:$E$104,2,FALSE))</f>
        <v>Seguridad y convivencia para todos</v>
      </c>
      <c r="M348" s="338" t="str">
        <f>IF(ISERROR(VLOOKUP(K348,[1]Eje_Pilar_Prop!$C$2:$E$104,3,FALSE))," ",VLOOKUP(K348,[1]Eje_Pilar_Prop!$C$2:$E$104,3,FALSE))</f>
        <v>Pilar 3 Construcción de Comunidad y Cultura Ciudadana</v>
      </c>
      <c r="N348" s="336">
        <v>1514</v>
      </c>
      <c r="O348" s="220">
        <v>1032359488</v>
      </c>
      <c r="P348" s="225" t="s">
        <v>590</v>
      </c>
      <c r="Q348" s="228"/>
      <c r="R348" s="235">
        <v>0</v>
      </c>
      <c r="S348" s="230"/>
      <c r="T348" s="231">
        <v>1</v>
      </c>
      <c r="U348" s="228">
        <v>2400000</v>
      </c>
      <c r="V348" s="209">
        <f t="shared" si="63"/>
        <v>2400000</v>
      </c>
      <c r="W348" s="210">
        <v>2400000</v>
      </c>
      <c r="X348" s="188">
        <v>43826</v>
      </c>
      <c r="Y348" s="188">
        <v>43832</v>
      </c>
      <c r="Z348" s="202">
        <v>44075</v>
      </c>
      <c r="AA348" s="189">
        <v>210</v>
      </c>
      <c r="AB348" s="218">
        <v>1</v>
      </c>
      <c r="AC348" s="218">
        <v>30</v>
      </c>
      <c r="AD348" s="212"/>
      <c r="AE348" s="232"/>
      <c r="AF348" s="219"/>
      <c r="AG348" s="228"/>
      <c r="AH348" s="233"/>
      <c r="AI348" s="233"/>
      <c r="AJ348" s="233" t="s">
        <v>1327</v>
      </c>
      <c r="AK348" s="233"/>
      <c r="AL348" s="234">
        <f t="shared" si="64"/>
        <v>1</v>
      </c>
      <c r="AM348" s="249"/>
      <c r="AN348" s="250"/>
      <c r="AO348" s="56"/>
      <c r="AP348" s="56"/>
      <c r="AQ348" s="56"/>
      <c r="AR348" s="56"/>
      <c r="AS348" s="56"/>
      <c r="AT348" s="56"/>
      <c r="AU348" s="56"/>
      <c r="AV348" s="56"/>
    </row>
    <row r="349" spans="1:48" s="251" customFormat="1" ht="45" customHeight="1">
      <c r="A349" s="233">
        <v>169</v>
      </c>
      <c r="B349" s="218">
        <v>2019</v>
      </c>
      <c r="C349" s="241" t="s">
        <v>353</v>
      </c>
      <c r="D349" s="187" t="s">
        <v>1303</v>
      </c>
      <c r="E349" s="186" t="s">
        <v>138</v>
      </c>
      <c r="F349" s="187" t="s">
        <v>136</v>
      </c>
      <c r="G349" s="206" t="s">
        <v>165</v>
      </c>
      <c r="H349" s="225" t="s">
        <v>609</v>
      </c>
      <c r="I349" s="226" t="s">
        <v>134</v>
      </c>
      <c r="J349" s="227" t="s">
        <v>165</v>
      </c>
      <c r="K349" s="337" t="s">
        <v>165</v>
      </c>
      <c r="L349" s="338" t="str">
        <f>IF(ISERROR(VLOOKUP(K349,[1]Eje_Pilar_Prop!$C$2:$E$104,2,FALSE))," ",VLOOKUP(K349,[1]Eje_Pilar_Prop!$C$2:$E$104,2,FALSE))</f>
        <v xml:space="preserve"> </v>
      </c>
      <c r="M349" s="338" t="str">
        <f>IF(ISERROR(VLOOKUP(K349,[1]Eje_Pilar_Prop!$C$2:$E$104,3,FALSE))," ",VLOOKUP(K349,[1]Eje_Pilar_Prop!$C$2:$E$104,3,FALSE))</f>
        <v xml:space="preserve"> </v>
      </c>
      <c r="N349" s="336"/>
      <c r="O349" s="220">
        <v>830115711</v>
      </c>
      <c r="P349" s="225" t="s">
        <v>454</v>
      </c>
      <c r="Q349" s="228">
        <v>11000000</v>
      </c>
      <c r="R349" s="235"/>
      <c r="S349" s="230"/>
      <c r="T349" s="231"/>
      <c r="U349" s="228"/>
      <c r="V349" s="209">
        <f t="shared" si="63"/>
        <v>11000000</v>
      </c>
      <c r="W349" s="210">
        <v>0</v>
      </c>
      <c r="X349" s="188">
        <v>43828</v>
      </c>
      <c r="Y349" s="188">
        <v>43832</v>
      </c>
      <c r="Z349" s="188">
        <v>43952</v>
      </c>
      <c r="AA349" s="187">
        <v>90</v>
      </c>
      <c r="AB349" s="218">
        <v>1</v>
      </c>
      <c r="AC349" s="218">
        <v>45</v>
      </c>
      <c r="AD349" s="212"/>
      <c r="AE349" s="232"/>
      <c r="AF349" s="219"/>
      <c r="AG349" s="228"/>
      <c r="AH349" s="233"/>
      <c r="AI349" s="233"/>
      <c r="AJ349" s="233"/>
      <c r="AK349" s="233" t="s">
        <v>1327</v>
      </c>
      <c r="AL349" s="234">
        <f t="shared" si="64"/>
        <v>0</v>
      </c>
      <c r="AM349" s="249"/>
      <c r="AN349" s="250"/>
      <c r="AO349" s="56"/>
      <c r="AP349" s="56"/>
      <c r="AQ349" s="56"/>
      <c r="AR349" s="56"/>
      <c r="AS349" s="56"/>
      <c r="AT349" s="56"/>
      <c r="AU349" s="56"/>
      <c r="AV349" s="56"/>
    </row>
    <row r="350" spans="1:48" s="251" customFormat="1" ht="45" customHeight="1">
      <c r="A350" s="233">
        <v>170</v>
      </c>
      <c r="B350" s="218">
        <v>2019</v>
      </c>
      <c r="C350" s="241" t="s">
        <v>352</v>
      </c>
      <c r="D350" s="187" t="s">
        <v>1306</v>
      </c>
      <c r="E350" s="186" t="s">
        <v>138</v>
      </c>
      <c r="F350" s="187" t="s">
        <v>34</v>
      </c>
      <c r="G350" s="206" t="s">
        <v>161</v>
      </c>
      <c r="H350" s="225" t="s">
        <v>787</v>
      </c>
      <c r="I350" s="226" t="s">
        <v>135</v>
      </c>
      <c r="J350" s="227" t="s">
        <v>362</v>
      </c>
      <c r="K350" s="337">
        <v>19</v>
      </c>
      <c r="L350" s="338" t="str">
        <f>IF(ISERROR(VLOOKUP(K350,[1]Eje_Pilar_Prop!$C$2:$E$104,2,FALSE))," ",VLOOKUP(K350,[1]Eje_Pilar_Prop!$C$2:$E$104,2,FALSE))</f>
        <v>Seguridad y convivencia para todos</v>
      </c>
      <c r="M350" s="338" t="str">
        <f>IF(ISERROR(VLOOKUP(K350,[1]Eje_Pilar_Prop!$C$2:$E$104,3,FALSE))," ",VLOOKUP(K350,[1]Eje_Pilar_Prop!$C$2:$E$104,3,FALSE))</f>
        <v>Pilar 3 Construcción de Comunidad y Cultura Ciudadana</v>
      </c>
      <c r="N350" s="336">
        <v>1514</v>
      </c>
      <c r="O350" s="220">
        <v>79626910</v>
      </c>
      <c r="P350" s="225" t="s">
        <v>891</v>
      </c>
      <c r="Q350" s="228"/>
      <c r="R350" s="235">
        <v>0</v>
      </c>
      <c r="S350" s="230"/>
      <c r="T350" s="231">
        <v>1</v>
      </c>
      <c r="U350" s="228">
        <v>2400000</v>
      </c>
      <c r="V350" s="209">
        <f t="shared" si="63"/>
        <v>2400000</v>
      </c>
      <c r="W350" s="210">
        <v>2400000</v>
      </c>
      <c r="X350" s="188">
        <v>43826</v>
      </c>
      <c r="Y350" s="188">
        <v>43832</v>
      </c>
      <c r="Z350" s="202">
        <v>44075</v>
      </c>
      <c r="AA350" s="189">
        <v>210</v>
      </c>
      <c r="AB350" s="218">
        <v>1</v>
      </c>
      <c r="AC350" s="218">
        <v>30</v>
      </c>
      <c r="AD350" s="212"/>
      <c r="AE350" s="232"/>
      <c r="AF350" s="219"/>
      <c r="AG350" s="228"/>
      <c r="AH350" s="233"/>
      <c r="AI350" s="233"/>
      <c r="AJ350" s="233" t="s">
        <v>1327</v>
      </c>
      <c r="AK350" s="233"/>
      <c r="AL350" s="234">
        <f t="shared" si="64"/>
        <v>1</v>
      </c>
      <c r="AM350" s="249"/>
      <c r="AN350" s="250"/>
      <c r="AO350" s="56"/>
      <c r="AP350" s="56"/>
      <c r="AQ350" s="56"/>
      <c r="AR350" s="56"/>
      <c r="AS350" s="56"/>
      <c r="AT350" s="56"/>
      <c r="AU350" s="56"/>
      <c r="AV350" s="56"/>
    </row>
    <row r="351" spans="1:48" s="251" customFormat="1" ht="45" customHeight="1">
      <c r="A351" s="233">
        <v>171</v>
      </c>
      <c r="B351" s="218">
        <v>2019</v>
      </c>
      <c r="C351" s="241" t="s">
        <v>353</v>
      </c>
      <c r="D351" s="239" t="s">
        <v>1313</v>
      </c>
      <c r="E351" s="186" t="s">
        <v>138</v>
      </c>
      <c r="F351" s="187" t="s">
        <v>34</v>
      </c>
      <c r="G351" s="206" t="s">
        <v>161</v>
      </c>
      <c r="H351" s="225" t="s">
        <v>788</v>
      </c>
      <c r="I351" s="226" t="s">
        <v>135</v>
      </c>
      <c r="J351" s="227" t="s">
        <v>362</v>
      </c>
      <c r="K351" s="337">
        <v>19</v>
      </c>
      <c r="L351" s="338" t="str">
        <f>IF(ISERROR(VLOOKUP(K351,[1]Eje_Pilar_Prop!$C$2:$E$104,2,FALSE))," ",VLOOKUP(K351,[1]Eje_Pilar_Prop!$C$2:$E$104,2,FALSE))</f>
        <v>Seguridad y convivencia para todos</v>
      </c>
      <c r="M351" s="338" t="str">
        <f>IF(ISERROR(VLOOKUP(K351,[1]Eje_Pilar_Prop!$C$2:$E$104,3,FALSE))," ",VLOOKUP(K351,[1]Eje_Pilar_Prop!$C$2:$E$104,3,FALSE))</f>
        <v>Pilar 3 Construcción de Comunidad y Cultura Ciudadana</v>
      </c>
      <c r="N351" s="336">
        <v>1514</v>
      </c>
      <c r="O351" s="220">
        <v>52203584</v>
      </c>
      <c r="P351" s="225" t="s">
        <v>892</v>
      </c>
      <c r="Q351" s="228"/>
      <c r="R351" s="235">
        <v>0</v>
      </c>
      <c r="S351" s="230"/>
      <c r="T351" s="231">
        <v>1</v>
      </c>
      <c r="U351" s="228">
        <v>2400000</v>
      </c>
      <c r="V351" s="209">
        <f t="shared" si="63"/>
        <v>2400000</v>
      </c>
      <c r="W351" s="210">
        <v>2400000</v>
      </c>
      <c r="X351" s="188">
        <v>43826</v>
      </c>
      <c r="Y351" s="188">
        <v>43832</v>
      </c>
      <c r="Z351" s="202">
        <v>44075</v>
      </c>
      <c r="AA351" s="189">
        <v>210</v>
      </c>
      <c r="AB351" s="218">
        <v>1</v>
      </c>
      <c r="AC351" s="218">
        <v>30</v>
      </c>
      <c r="AD351" s="212"/>
      <c r="AE351" s="232"/>
      <c r="AF351" s="219"/>
      <c r="AG351" s="228"/>
      <c r="AH351" s="233"/>
      <c r="AI351" s="233"/>
      <c r="AJ351" s="233" t="s">
        <v>1327</v>
      </c>
      <c r="AK351" s="233"/>
      <c r="AL351" s="234">
        <f t="shared" si="64"/>
        <v>1</v>
      </c>
      <c r="AM351" s="249"/>
      <c r="AN351" s="250"/>
      <c r="AO351" s="56"/>
      <c r="AP351" s="56"/>
      <c r="AQ351" s="56"/>
      <c r="AR351" s="56"/>
      <c r="AS351" s="56"/>
      <c r="AT351" s="56"/>
      <c r="AU351" s="56"/>
      <c r="AV351" s="56"/>
    </row>
    <row r="352" spans="1:48" s="251" customFormat="1" ht="45" customHeight="1">
      <c r="A352" s="233">
        <v>172</v>
      </c>
      <c r="B352" s="218">
        <v>2019</v>
      </c>
      <c r="C352" s="241" t="s">
        <v>352</v>
      </c>
      <c r="D352" s="187" t="s">
        <v>1307</v>
      </c>
      <c r="E352" s="186" t="s">
        <v>138</v>
      </c>
      <c r="F352" s="187" t="s">
        <v>34</v>
      </c>
      <c r="G352" s="206" t="s">
        <v>161</v>
      </c>
      <c r="H352" s="225" t="s">
        <v>789</v>
      </c>
      <c r="I352" s="226" t="s">
        <v>135</v>
      </c>
      <c r="J352" s="227" t="s">
        <v>362</v>
      </c>
      <c r="K352" s="337">
        <v>19</v>
      </c>
      <c r="L352" s="338" t="str">
        <f>IF(ISERROR(VLOOKUP(K352,[1]Eje_Pilar_Prop!$C$2:$E$104,2,FALSE))," ",VLOOKUP(K352,[1]Eje_Pilar_Prop!$C$2:$E$104,2,FALSE))</f>
        <v>Seguridad y convivencia para todos</v>
      </c>
      <c r="M352" s="338" t="str">
        <f>IF(ISERROR(VLOOKUP(K352,[1]Eje_Pilar_Prop!$C$2:$E$104,3,FALSE))," ",VLOOKUP(K352,[1]Eje_Pilar_Prop!$C$2:$E$104,3,FALSE))</f>
        <v>Pilar 3 Construcción de Comunidad y Cultura Ciudadana</v>
      </c>
      <c r="N352" s="336">
        <v>1514</v>
      </c>
      <c r="O352" s="220">
        <v>41666818</v>
      </c>
      <c r="P352" s="225" t="s">
        <v>893</v>
      </c>
      <c r="Q352" s="228"/>
      <c r="R352" s="235">
        <v>0</v>
      </c>
      <c r="S352" s="230"/>
      <c r="T352" s="231">
        <v>1</v>
      </c>
      <c r="U352" s="228">
        <v>2400000</v>
      </c>
      <c r="V352" s="209">
        <f t="shared" si="63"/>
        <v>2400000</v>
      </c>
      <c r="W352" s="210">
        <v>2400000</v>
      </c>
      <c r="X352" s="188">
        <v>43826</v>
      </c>
      <c r="Y352" s="188">
        <v>43832</v>
      </c>
      <c r="Z352" s="202">
        <v>44075</v>
      </c>
      <c r="AA352" s="189">
        <v>210</v>
      </c>
      <c r="AB352" s="218">
        <v>1</v>
      </c>
      <c r="AC352" s="218">
        <v>30</v>
      </c>
      <c r="AD352" s="212"/>
      <c r="AE352" s="232"/>
      <c r="AF352" s="219"/>
      <c r="AG352" s="228"/>
      <c r="AH352" s="233"/>
      <c r="AI352" s="233"/>
      <c r="AJ352" s="233" t="s">
        <v>1327</v>
      </c>
      <c r="AK352" s="233"/>
      <c r="AL352" s="234">
        <f t="shared" si="64"/>
        <v>1</v>
      </c>
      <c r="AM352" s="249"/>
      <c r="AN352" s="250"/>
      <c r="AO352" s="56"/>
      <c r="AP352" s="56"/>
      <c r="AQ352" s="56"/>
      <c r="AR352" s="56"/>
      <c r="AS352" s="56"/>
      <c r="AT352" s="56"/>
      <c r="AU352" s="56"/>
      <c r="AV352" s="56"/>
    </row>
    <row r="353" spans="1:48" s="251" customFormat="1" ht="45" customHeight="1">
      <c r="A353" s="233">
        <v>177</v>
      </c>
      <c r="B353" s="218">
        <v>2019</v>
      </c>
      <c r="C353" s="241" t="s">
        <v>353</v>
      </c>
      <c r="D353" s="187" t="s">
        <v>1308</v>
      </c>
      <c r="E353" s="247" t="s">
        <v>138</v>
      </c>
      <c r="F353" s="242" t="s">
        <v>139</v>
      </c>
      <c r="G353" s="206" t="s">
        <v>148</v>
      </c>
      <c r="H353" s="225" t="s">
        <v>920</v>
      </c>
      <c r="I353" s="226" t="s">
        <v>135</v>
      </c>
      <c r="J353" s="227" t="s">
        <v>362</v>
      </c>
      <c r="K353" s="337">
        <v>2</v>
      </c>
      <c r="L353" s="338" t="str">
        <f>IF(ISERROR(VLOOKUP(K353,[1]Eje_Pilar_Prop!$C$2:$E$104,2,FALSE))," ",VLOOKUP(K353,[1]Eje_Pilar_Prop!$C$2:$E$104,2,FALSE))</f>
        <v>Desarrollo integral desde la gestación hasta la adolescencia</v>
      </c>
      <c r="M353" s="338" t="str">
        <f>IF(ISERROR(VLOOKUP(K353,[1]Eje_Pilar_Prop!$C$2:$E$104,3,FALSE))," ",VLOOKUP(K353,[1]Eje_Pilar_Prop!$C$2:$E$104,3,FALSE))</f>
        <v>Pilar 1 Igualdad de Calidad de Vida</v>
      </c>
      <c r="N353" s="336">
        <v>1435</v>
      </c>
      <c r="O353" s="248">
        <v>79297416</v>
      </c>
      <c r="P353" s="225" t="s">
        <v>946</v>
      </c>
      <c r="Q353" s="228"/>
      <c r="R353" s="235"/>
      <c r="S353" s="230"/>
      <c r="T353" s="231">
        <v>1</v>
      </c>
      <c r="U353" s="228">
        <v>49980456</v>
      </c>
      <c r="V353" s="209">
        <f t="shared" si="63"/>
        <v>49980456</v>
      </c>
      <c r="W353" s="210">
        <v>21952001</v>
      </c>
      <c r="X353" s="188">
        <v>43825</v>
      </c>
      <c r="Y353" s="188">
        <v>43892</v>
      </c>
      <c r="Z353" s="202">
        <v>44150</v>
      </c>
      <c r="AA353" s="187">
        <v>60</v>
      </c>
      <c r="AB353" s="218">
        <v>4</v>
      </c>
      <c r="AC353" s="218">
        <v>105</v>
      </c>
      <c r="AD353" s="212"/>
      <c r="AE353" s="232"/>
      <c r="AF353" s="219"/>
      <c r="AG353" s="228"/>
      <c r="AH353" s="233"/>
      <c r="AI353" s="233"/>
      <c r="AJ353" s="233" t="s">
        <v>1327</v>
      </c>
      <c r="AK353" s="233"/>
      <c r="AL353" s="234">
        <f t="shared" si="64"/>
        <v>0.43921169906893204</v>
      </c>
      <c r="AM353" s="249"/>
      <c r="AN353" s="250"/>
      <c r="AO353" s="56"/>
      <c r="AP353" s="56"/>
      <c r="AQ353" s="56"/>
      <c r="AR353" s="56"/>
      <c r="AS353" s="56"/>
      <c r="AT353" s="56"/>
      <c r="AU353" s="56"/>
      <c r="AV353" s="56"/>
    </row>
    <row r="354" spans="1:48" s="251" customFormat="1" ht="45" customHeight="1">
      <c r="A354" s="233">
        <v>108</v>
      </c>
      <c r="B354" s="218">
        <v>2018</v>
      </c>
      <c r="C354" s="241" t="s">
        <v>353</v>
      </c>
      <c r="D354" s="189" t="s">
        <v>1309</v>
      </c>
      <c r="E354" s="247" t="s">
        <v>132</v>
      </c>
      <c r="F354" s="242" t="s">
        <v>141</v>
      </c>
      <c r="G354" s="206" t="s">
        <v>165</v>
      </c>
      <c r="H354" s="225" t="s">
        <v>726</v>
      </c>
      <c r="I354" s="226" t="s">
        <v>135</v>
      </c>
      <c r="J354" s="227" t="s">
        <v>362</v>
      </c>
      <c r="K354" s="337">
        <v>45</v>
      </c>
      <c r="L354" s="338" t="str">
        <f>IF(ISERROR(VLOOKUP(K354,[1]Eje_Pilar_Prop!$C$2:$E$104,2,FALSE))," ",VLOOKUP(K354,[1]Eje_Pilar_Prop!$C$2:$E$104,2,FALSE))</f>
        <v>Gobernanza e influencia local, regional e internacional</v>
      </c>
      <c r="M354" s="338" t="str">
        <f>IF(ISERROR(VLOOKUP(K354,[1]Eje_Pilar_Prop!$C$2:$E$104,3,FALSE))," ",VLOOKUP(K354,[1]Eje_Pilar_Prop!$C$2:$E$104,3,FALSE))</f>
        <v>Eje Transversal 4 Gobierno Legitimo, Fortalecimiento Local y Eficiencia</v>
      </c>
      <c r="N354" s="336">
        <v>1521</v>
      </c>
      <c r="O354" s="266" t="s">
        <v>1312</v>
      </c>
      <c r="P354" s="225" t="s">
        <v>488</v>
      </c>
      <c r="Q354" s="228"/>
      <c r="R354" s="235">
        <v>0</v>
      </c>
      <c r="S354" s="230"/>
      <c r="T354" s="231"/>
      <c r="U354" s="228">
        <v>3999933747</v>
      </c>
      <c r="V354" s="209">
        <f t="shared" si="63"/>
        <v>3999933747</v>
      </c>
      <c r="W354" s="210">
        <v>1199980124</v>
      </c>
      <c r="X354" s="127">
        <v>43287</v>
      </c>
      <c r="Y354" s="127">
        <v>43308</v>
      </c>
      <c r="Z354" s="127">
        <v>44316</v>
      </c>
      <c r="AA354" s="218">
        <v>540</v>
      </c>
      <c r="AB354" s="218">
        <v>2</v>
      </c>
      <c r="AC354" s="218">
        <v>390</v>
      </c>
      <c r="AD354" s="212"/>
      <c r="AE354" s="232"/>
      <c r="AF354" s="219"/>
      <c r="AG354" s="228"/>
      <c r="AH354" s="233"/>
      <c r="AI354" s="233" t="s">
        <v>1327</v>
      </c>
      <c r="AJ354" s="233"/>
      <c r="AK354" s="233"/>
      <c r="AL354" s="234">
        <f t="shared" si="64"/>
        <v>0.2999999999749996</v>
      </c>
      <c r="AM354" s="249"/>
      <c r="AN354" s="250"/>
      <c r="AO354" s="56"/>
      <c r="AP354" s="56"/>
      <c r="AQ354" s="56"/>
      <c r="AR354" s="56"/>
      <c r="AS354" s="56"/>
      <c r="AT354" s="56"/>
      <c r="AU354" s="56"/>
      <c r="AV354" s="56"/>
    </row>
    <row r="355" spans="1:48" s="251" customFormat="1" ht="45" customHeight="1">
      <c r="A355" s="233">
        <v>108</v>
      </c>
      <c r="B355" s="218">
        <v>2018</v>
      </c>
      <c r="C355" s="241" t="s">
        <v>353</v>
      </c>
      <c r="D355" s="189" t="s">
        <v>1309</v>
      </c>
      <c r="E355" s="247" t="s">
        <v>132</v>
      </c>
      <c r="F355" s="242" t="s">
        <v>141</v>
      </c>
      <c r="G355" s="206" t="s">
        <v>165</v>
      </c>
      <c r="H355" s="225" t="s">
        <v>905</v>
      </c>
      <c r="I355" s="226" t="s">
        <v>135</v>
      </c>
      <c r="J355" s="227" t="s">
        <v>362</v>
      </c>
      <c r="K355" s="337">
        <v>45</v>
      </c>
      <c r="L355" s="338" t="str">
        <f>IF(ISERROR(VLOOKUP(K355,[1]Eje_Pilar_Prop!$C$2:$E$104,2,FALSE))," ",VLOOKUP(K355,[1]Eje_Pilar_Prop!$C$2:$E$104,2,FALSE))</f>
        <v>Gobernanza e influencia local, regional e internacional</v>
      </c>
      <c r="M355" s="338" t="str">
        <f>IF(ISERROR(VLOOKUP(K355,[1]Eje_Pilar_Prop!$C$2:$E$104,3,FALSE))," ",VLOOKUP(K355,[1]Eje_Pilar_Prop!$C$2:$E$104,3,FALSE))</f>
        <v>Eje Transversal 4 Gobierno Legitimo, Fortalecimiento Local y Eficiencia</v>
      </c>
      <c r="N355" s="336">
        <v>1521</v>
      </c>
      <c r="O355" s="266" t="s">
        <v>1312</v>
      </c>
      <c r="P355" s="225" t="s">
        <v>488</v>
      </c>
      <c r="Q355" s="228">
        <v>5979970580</v>
      </c>
      <c r="R355" s="235"/>
      <c r="S355" s="230"/>
      <c r="T355" s="231"/>
      <c r="U355" s="228"/>
      <c r="V355" s="209">
        <f t="shared" si="63"/>
        <v>5979970580</v>
      </c>
      <c r="W355" s="210">
        <v>1793991174</v>
      </c>
      <c r="X355" s="127"/>
      <c r="Y355" s="128"/>
      <c r="Z355" s="127"/>
      <c r="AA355" s="222"/>
      <c r="AB355" s="218"/>
      <c r="AC355" s="218"/>
      <c r="AD355" s="212"/>
      <c r="AE355" s="232"/>
      <c r="AF355" s="219"/>
      <c r="AG355" s="228"/>
      <c r="AH355" s="233"/>
      <c r="AI355" s="233" t="s">
        <v>1327</v>
      </c>
      <c r="AJ355" s="233"/>
      <c r="AK355" s="233"/>
      <c r="AL355" s="234">
        <f t="shared" si="64"/>
        <v>0.3</v>
      </c>
      <c r="AM355" s="249"/>
      <c r="AN355" s="250"/>
      <c r="AO355" s="56"/>
      <c r="AP355" s="56"/>
      <c r="AQ355" s="56"/>
      <c r="AR355" s="56"/>
      <c r="AS355" s="56"/>
      <c r="AT355" s="56"/>
      <c r="AU355" s="56"/>
      <c r="AV355" s="56"/>
    </row>
    <row r="356" spans="1:48" s="251" customFormat="1" ht="45" customHeight="1">
      <c r="A356" s="233">
        <v>110</v>
      </c>
      <c r="B356" s="218">
        <v>2018</v>
      </c>
      <c r="C356" s="241" t="s">
        <v>353</v>
      </c>
      <c r="D356" s="189" t="s">
        <v>1310</v>
      </c>
      <c r="E356" s="247" t="s">
        <v>65</v>
      </c>
      <c r="F356" s="242" t="s">
        <v>133</v>
      </c>
      <c r="G356" s="206" t="s">
        <v>165</v>
      </c>
      <c r="H356" s="225" t="s">
        <v>906</v>
      </c>
      <c r="I356" s="226" t="s">
        <v>135</v>
      </c>
      <c r="J356" s="227" t="s">
        <v>362</v>
      </c>
      <c r="K356" s="337">
        <v>45</v>
      </c>
      <c r="L356" s="338" t="str">
        <f>IF(ISERROR(VLOOKUP(K356,[1]Eje_Pilar_Prop!$C$2:$E$104,2,FALSE))," ",VLOOKUP(K356,[1]Eje_Pilar_Prop!$C$2:$E$104,2,FALSE))</f>
        <v>Gobernanza e influencia local, regional e internacional</v>
      </c>
      <c r="M356" s="338" t="str">
        <f>IF(ISERROR(VLOOKUP(K356,[1]Eje_Pilar_Prop!$C$2:$E$104,3,FALSE))," ",VLOOKUP(K356,[1]Eje_Pilar_Prop!$C$2:$E$104,3,FALSE))</f>
        <v>Eje Transversal 4 Gobierno Legitimo, Fortalecimiento Local y Eficiencia</v>
      </c>
      <c r="N356" s="336">
        <v>1521</v>
      </c>
      <c r="O356" s="266" t="s">
        <v>1311</v>
      </c>
      <c r="P356" s="225" t="s">
        <v>942</v>
      </c>
      <c r="Q356" s="129"/>
      <c r="R356" s="235"/>
      <c r="S356" s="230"/>
      <c r="T356" s="231">
        <v>1</v>
      </c>
      <c r="U356" s="228">
        <v>160079276</v>
      </c>
      <c r="V356" s="209">
        <f t="shared" si="63"/>
        <v>160079276</v>
      </c>
      <c r="W356" s="210">
        <v>0</v>
      </c>
      <c r="X356" s="127">
        <v>43293</v>
      </c>
      <c r="Y356" s="127">
        <v>43308</v>
      </c>
      <c r="Z356" s="128">
        <v>44316</v>
      </c>
      <c r="AA356" s="218">
        <v>730</v>
      </c>
      <c r="AB356" s="218">
        <v>2</v>
      </c>
      <c r="AC356" s="218">
        <v>210</v>
      </c>
      <c r="AD356" s="212"/>
      <c r="AE356" s="232"/>
      <c r="AF356" s="219"/>
      <c r="AG356" s="228"/>
      <c r="AH356" s="233"/>
      <c r="AI356" s="233" t="s">
        <v>1327</v>
      </c>
      <c r="AJ356" s="233"/>
      <c r="AK356" s="233"/>
      <c r="AL356" s="234">
        <f t="shared" si="64"/>
        <v>0</v>
      </c>
      <c r="AM356" s="249"/>
      <c r="AN356" s="250"/>
      <c r="AO356" s="56"/>
      <c r="AP356" s="56"/>
      <c r="AQ356" s="56"/>
      <c r="AR356" s="56"/>
      <c r="AS356" s="56"/>
      <c r="AT356" s="56"/>
      <c r="AU356" s="56"/>
      <c r="AV356" s="56"/>
    </row>
    <row r="357" spans="1:48" s="251" customFormat="1" ht="45" customHeight="1">
      <c r="A357" s="233">
        <v>110</v>
      </c>
      <c r="B357" s="218">
        <v>2018</v>
      </c>
      <c r="C357" s="241" t="s">
        <v>353</v>
      </c>
      <c r="D357" s="189" t="s">
        <v>1310</v>
      </c>
      <c r="E357" s="247" t="s">
        <v>65</v>
      </c>
      <c r="F357" s="242" t="s">
        <v>133</v>
      </c>
      <c r="G357" s="206" t="s">
        <v>165</v>
      </c>
      <c r="H357" s="225" t="s">
        <v>907</v>
      </c>
      <c r="I357" s="226" t="s">
        <v>135</v>
      </c>
      <c r="J357" s="227" t="s">
        <v>362</v>
      </c>
      <c r="K357" s="337">
        <v>45</v>
      </c>
      <c r="L357" s="338" t="str">
        <f>IF(ISERROR(VLOOKUP(K357,[1]Eje_Pilar_Prop!$C$2:$E$104,2,FALSE))," ",VLOOKUP(K357,[1]Eje_Pilar_Prop!$C$2:$E$104,2,FALSE))</f>
        <v>Gobernanza e influencia local, regional e internacional</v>
      </c>
      <c r="M357" s="338" t="str">
        <f>IF(ISERROR(VLOOKUP(K357,[1]Eje_Pilar_Prop!$C$2:$E$104,3,FALSE))," ",VLOOKUP(K357,[1]Eje_Pilar_Prop!$C$2:$E$104,3,FALSE))</f>
        <v>Eje Transversal 4 Gobierno Legitimo, Fortalecimiento Local y Eficiencia</v>
      </c>
      <c r="N357" s="336">
        <v>1521</v>
      </c>
      <c r="O357" s="266" t="s">
        <v>1311</v>
      </c>
      <c r="P357" s="225" t="s">
        <v>942</v>
      </c>
      <c r="Q357" s="129"/>
      <c r="R357" s="235"/>
      <c r="S357" s="230"/>
      <c r="T357" s="231">
        <v>1</v>
      </c>
      <c r="U357" s="228">
        <v>345609320</v>
      </c>
      <c r="V357" s="209">
        <f t="shared" si="63"/>
        <v>345609320</v>
      </c>
      <c r="W357" s="210">
        <v>0</v>
      </c>
      <c r="X357" s="127"/>
      <c r="Y357" s="128"/>
      <c r="Z357" s="127"/>
      <c r="AA357" s="218"/>
      <c r="AB357" s="218"/>
      <c r="AC357" s="218"/>
      <c r="AD357" s="212"/>
      <c r="AE357" s="232"/>
      <c r="AF357" s="219"/>
      <c r="AG357" s="228"/>
      <c r="AH357" s="233"/>
      <c r="AI357" s="233" t="s">
        <v>1327</v>
      </c>
      <c r="AJ357" s="233"/>
      <c r="AK357" s="233"/>
      <c r="AL357" s="234">
        <f t="shared" si="64"/>
        <v>0</v>
      </c>
      <c r="AM357" s="249"/>
      <c r="AN357" s="250"/>
      <c r="AO357" s="56"/>
      <c r="AP357" s="56"/>
      <c r="AQ357" s="56"/>
      <c r="AR357" s="56"/>
      <c r="AS357" s="56"/>
      <c r="AT357" s="56"/>
      <c r="AU357" s="56"/>
      <c r="AV357" s="56"/>
    </row>
    <row r="358" spans="1:48" s="37" customFormat="1" ht="45" customHeight="1">
      <c r="A358" s="58" t="s">
        <v>43</v>
      </c>
      <c r="B358" s="59"/>
      <c r="C358" s="81"/>
      <c r="D358" s="40"/>
      <c r="E358" s="105"/>
      <c r="F358" s="61"/>
      <c r="G358" s="61"/>
      <c r="H358" s="62"/>
      <c r="I358" s="62"/>
      <c r="J358" s="62"/>
      <c r="K358" s="63"/>
      <c r="L358" s="60"/>
      <c r="M358" s="62"/>
      <c r="N358" s="62"/>
      <c r="O358" s="334"/>
      <c r="P358" s="93"/>
      <c r="Q358" s="64">
        <f t="shared" ref="Q358:W358" si="70">SUM(Q1:Q346)</f>
        <v>22642556740</v>
      </c>
      <c r="R358" s="64">
        <f t="shared" si="70"/>
        <v>684228943</v>
      </c>
      <c r="S358" s="64">
        <f t="shared" si="70"/>
        <v>13</v>
      </c>
      <c r="T358" s="64">
        <f t="shared" si="70"/>
        <v>116</v>
      </c>
      <c r="U358" s="64">
        <f t="shared" si="70"/>
        <v>1878125375</v>
      </c>
      <c r="V358" s="64">
        <f t="shared" si="70"/>
        <v>24520682105</v>
      </c>
      <c r="W358" s="64">
        <f t="shared" si="70"/>
        <v>14728941741</v>
      </c>
      <c r="X358" s="62"/>
      <c r="Y358" s="62"/>
      <c r="Z358" s="126"/>
      <c r="AA358" s="62"/>
      <c r="AB358" s="62"/>
      <c r="AC358" s="62"/>
      <c r="AD358" s="122"/>
      <c r="AE358" s="96"/>
      <c r="AF358" s="62"/>
      <c r="AG358" s="97"/>
      <c r="AH358" s="62"/>
      <c r="AI358" s="62"/>
      <c r="AJ358" s="62"/>
      <c r="AK358" s="62"/>
      <c r="AL358" s="54">
        <f t="shared" si="64"/>
        <v>0.60067422586081443</v>
      </c>
      <c r="AM358" s="38"/>
      <c r="AN358" s="72" t="e">
        <f>IF(SUMPRODUCT((A$14:A358=A358)*(B$14:B358=B358)*(D$14:D356=D356))&gt;1,0,1)</f>
        <v>#N/A</v>
      </c>
      <c r="AO358" s="55">
        <f t="shared" si="65"/>
        <v>1</v>
      </c>
      <c r="AP358" s="55">
        <f t="shared" si="66"/>
        <v>1</v>
      </c>
      <c r="AQ358" s="56">
        <f>IF(ISBLANK(G358),1,IFERROR(VLOOKUP(G358,Tipo!$C$12:$C$27,1,FALSE),"NO"))</f>
        <v>1</v>
      </c>
      <c r="AR358" s="55">
        <f t="shared" si="67"/>
        <v>1</v>
      </c>
      <c r="AS358" s="55">
        <f>IF(ISBLANK(K358),1,IFERROR(VLOOKUP(K358,Eje_Pilar_Prop!C400:C501,1,FALSE),"NO"))</f>
        <v>1</v>
      </c>
      <c r="AT358" s="55" t="str">
        <f t="shared" ref="AT358:AT389" si="71">IF(ISBLANK(C355),1,IFERROR(VLOOKUP(C355,SECOP,1,FALSE),"NO"))</f>
        <v>SECOP II</v>
      </c>
      <c r="AU358" s="36">
        <f t="shared" si="69"/>
        <v>1</v>
      </c>
      <c r="AV358" s="55">
        <f t="shared" si="61"/>
        <v>1</v>
      </c>
    </row>
    <row r="359" spans="1:48" s="37" customFormat="1" ht="45" customHeight="1">
      <c r="A359" s="39"/>
      <c r="B359" s="53"/>
      <c r="C359" s="81"/>
      <c r="D359" s="40"/>
      <c r="E359" s="57"/>
      <c r="F359" s="40"/>
      <c r="G359" s="41"/>
      <c r="H359" s="42"/>
      <c r="I359" s="43"/>
      <c r="J359" s="125"/>
      <c r="K359" s="44"/>
      <c r="L359" s="45" t="str">
        <f>IF(ISERROR(VLOOKUP(K359,Eje_Pilar_Prop!$C$2:$E$104,2,FALSE))," ",VLOOKUP(K359,Eje_Pilar_Prop!$C$2:$E$104,2,FALSE))</f>
        <v xml:space="preserve"> </v>
      </c>
      <c r="M359" s="45" t="str">
        <f>IF(ISERROR(VLOOKUP(K359,Eje_Pilar_Prop!$C$2:$E$104,3,FALSE))," ",VLOOKUP(K359,Eje_Pilar_Prop!$C$2:$E$104,3,FALSE))</f>
        <v xml:space="preserve"> </v>
      </c>
      <c r="N359" s="46"/>
      <c r="O359" s="335"/>
      <c r="P359" s="42"/>
      <c r="Q359" s="47"/>
      <c r="R359" s="48"/>
      <c r="S359" s="49"/>
      <c r="T359" s="50"/>
      <c r="U359" s="47"/>
      <c r="V359" s="51">
        <f t="shared" ref="V359:V390" si="72">+Q359+S359+U359</f>
        <v>0</v>
      </c>
      <c r="W359" s="94"/>
      <c r="X359" s="52"/>
      <c r="Y359" s="52"/>
      <c r="Z359" s="52"/>
      <c r="AA359" s="53"/>
      <c r="AB359" s="53"/>
      <c r="AC359" s="53"/>
      <c r="AD359" s="121"/>
      <c r="AE359" s="95"/>
      <c r="AF359" s="52"/>
      <c r="AG359" s="47"/>
      <c r="AH359" s="39"/>
      <c r="AI359" s="39"/>
      <c r="AJ359" s="39"/>
      <c r="AK359" s="39"/>
      <c r="AL359" s="54" t="str">
        <f t="shared" si="64"/>
        <v>-</v>
      </c>
      <c r="AM359" s="38"/>
      <c r="AN359" s="72" t="e">
        <f>IF(SUMPRODUCT((A$14:A359=A359)*(B$14:B359=B359)*(D$14:D356=#REF!))&gt;1,0,1)</f>
        <v>#REF!</v>
      </c>
      <c r="AO359" s="55">
        <f t="shared" si="65"/>
        <v>1</v>
      </c>
      <c r="AP359" s="55">
        <f t="shared" si="66"/>
        <v>1</v>
      </c>
      <c r="AQ359" s="56">
        <f>IF(ISBLANK(G359),1,IFERROR(VLOOKUP(G359,Tipo!$C$12:$C$27,1,FALSE),"NO"))</f>
        <v>1</v>
      </c>
      <c r="AR359" s="55">
        <f t="shared" si="67"/>
        <v>1</v>
      </c>
      <c r="AS359" s="55">
        <f>IF(ISBLANK(K359),1,IFERROR(VLOOKUP(K359,Eje_Pilar_Prop!C401:C502,1,FALSE),"NO"))</f>
        <v>1</v>
      </c>
      <c r="AT359" s="55" t="str">
        <f t="shared" si="71"/>
        <v>SECOP II</v>
      </c>
      <c r="AU359" s="36">
        <f t="shared" si="69"/>
        <v>1</v>
      </c>
      <c r="AV359" s="55">
        <f t="shared" si="61"/>
        <v>1</v>
      </c>
    </row>
    <row r="360" spans="1:48" s="37" customFormat="1" ht="45" customHeight="1">
      <c r="A360" s="39"/>
      <c r="B360" s="53"/>
      <c r="C360" s="81"/>
      <c r="D360" s="40"/>
      <c r="E360" s="57"/>
      <c r="F360" s="40"/>
      <c r="G360" s="41"/>
      <c r="H360" s="42"/>
      <c r="I360" s="43"/>
      <c r="J360" s="125"/>
      <c r="K360" s="44"/>
      <c r="L360" s="45" t="str">
        <f>IF(ISERROR(VLOOKUP(K360,Eje_Pilar_Prop!$C$2:$E$104,2,FALSE))," ",VLOOKUP(K360,Eje_Pilar_Prop!$C$2:$E$104,2,FALSE))</f>
        <v xml:space="preserve"> </v>
      </c>
      <c r="M360" s="45" t="str">
        <f>IF(ISERROR(VLOOKUP(K360,Eje_Pilar_Prop!$C$2:$E$104,3,FALSE))," ",VLOOKUP(K360,Eje_Pilar_Prop!$C$2:$E$104,3,FALSE))</f>
        <v xml:space="preserve"> </v>
      </c>
      <c r="N360" s="46"/>
      <c r="O360" s="335"/>
      <c r="P360" s="42"/>
      <c r="Q360" s="47"/>
      <c r="R360" s="48"/>
      <c r="S360" s="49"/>
      <c r="T360" s="50"/>
      <c r="U360" s="47"/>
      <c r="V360" s="51">
        <f t="shared" si="72"/>
        <v>0</v>
      </c>
      <c r="W360" s="94"/>
      <c r="X360" s="52"/>
      <c r="Y360" s="52"/>
      <c r="Z360" s="52"/>
      <c r="AA360" s="53"/>
      <c r="AB360" s="53"/>
      <c r="AC360" s="53"/>
      <c r="AD360" s="121"/>
      <c r="AE360" s="95"/>
      <c r="AF360" s="52"/>
      <c r="AG360" s="47"/>
      <c r="AH360" s="39"/>
      <c r="AI360" s="39"/>
      <c r="AJ360" s="39"/>
      <c r="AK360" s="39"/>
      <c r="AL360" s="54" t="str">
        <f t="shared" si="64"/>
        <v>-</v>
      </c>
      <c r="AM360" s="38"/>
      <c r="AN360" s="72" t="e">
        <f>IF(SUMPRODUCT((A$14:A360=A360)*(B$14:B360=B360)*(D$14:D357=D357))&gt;1,0,1)</f>
        <v>#N/A</v>
      </c>
      <c r="AO360" s="55">
        <f t="shared" si="65"/>
        <v>1</v>
      </c>
      <c r="AP360" s="55">
        <f t="shared" si="66"/>
        <v>1</v>
      </c>
      <c r="AQ360" s="56">
        <f>IF(ISBLANK(G360),1,IFERROR(VLOOKUP(G360,Tipo!$C$12:$C$27,1,FALSE),"NO"))</f>
        <v>1</v>
      </c>
      <c r="AR360" s="55">
        <f t="shared" si="67"/>
        <v>1</v>
      </c>
      <c r="AS360" s="55">
        <f>IF(ISBLANK(K360),1,IFERROR(VLOOKUP(K360,Eje_Pilar_Prop!C402:C503,1,FALSE),"NO"))</f>
        <v>1</v>
      </c>
      <c r="AT360" s="55" t="str">
        <f t="shared" si="71"/>
        <v>SECOP II</v>
      </c>
      <c r="AU360" s="36">
        <f t="shared" si="69"/>
        <v>1</v>
      </c>
      <c r="AV360" s="55">
        <f t="shared" si="61"/>
        <v>1</v>
      </c>
    </row>
    <row r="361" spans="1:48" s="37" customFormat="1" ht="45" customHeight="1">
      <c r="A361" s="39"/>
      <c r="B361" s="53"/>
      <c r="C361" s="81"/>
      <c r="D361" s="40"/>
      <c r="E361" s="57"/>
      <c r="F361" s="40"/>
      <c r="G361" s="41"/>
      <c r="H361" s="42"/>
      <c r="I361" s="43"/>
      <c r="J361" s="125"/>
      <c r="K361" s="44"/>
      <c r="L361" s="45" t="str">
        <f>IF(ISERROR(VLOOKUP(K361,Eje_Pilar_Prop!$C$2:$E$104,2,FALSE))," ",VLOOKUP(K361,Eje_Pilar_Prop!$C$2:$E$104,2,FALSE))</f>
        <v xml:space="preserve"> </v>
      </c>
      <c r="M361" s="45" t="str">
        <f>IF(ISERROR(VLOOKUP(K361,Eje_Pilar_Prop!$C$2:$E$104,3,FALSE))," ",VLOOKUP(K361,Eje_Pilar_Prop!$C$2:$E$104,3,FALSE))</f>
        <v xml:space="preserve"> </v>
      </c>
      <c r="N361" s="46"/>
      <c r="O361" s="335"/>
      <c r="P361" s="42"/>
      <c r="Q361" s="47"/>
      <c r="R361" s="48"/>
      <c r="S361" s="49"/>
      <c r="T361" s="50"/>
      <c r="U361" s="47"/>
      <c r="V361" s="51">
        <f t="shared" si="72"/>
        <v>0</v>
      </c>
      <c r="W361" s="94"/>
      <c r="X361" s="52"/>
      <c r="Y361" s="52"/>
      <c r="Z361" s="52"/>
      <c r="AA361" s="53"/>
      <c r="AB361" s="53"/>
      <c r="AC361" s="53"/>
      <c r="AD361" s="121"/>
      <c r="AE361" s="95"/>
      <c r="AF361" s="52"/>
      <c r="AG361" s="47"/>
      <c r="AH361" s="39"/>
      <c r="AI361" s="39"/>
      <c r="AJ361" s="39"/>
      <c r="AK361" s="39"/>
      <c r="AL361" s="54" t="str">
        <f t="shared" si="64"/>
        <v>-</v>
      </c>
      <c r="AM361" s="38"/>
      <c r="AN361" s="72" t="e">
        <f>IF(SUMPRODUCT((A$14:A361=A361)*(B$14:B361=B361)*(D$14:D358=D358))&gt;1,0,1)</f>
        <v>#N/A</v>
      </c>
      <c r="AO361" s="55">
        <f t="shared" si="65"/>
        <v>1</v>
      </c>
      <c r="AP361" s="55">
        <f t="shared" si="66"/>
        <v>1</v>
      </c>
      <c r="AQ361" s="56">
        <f>IF(ISBLANK(G361),1,IFERROR(VLOOKUP(G361,Tipo!$C$12:$C$27,1,FALSE),"NO"))</f>
        <v>1</v>
      </c>
      <c r="AR361" s="55">
        <f t="shared" si="67"/>
        <v>1</v>
      </c>
      <c r="AS361" s="55">
        <f>IF(ISBLANK(K361),1,IFERROR(VLOOKUP(K361,Eje_Pilar_Prop!C403:C504,1,FALSE),"NO"))</f>
        <v>1</v>
      </c>
      <c r="AT361" s="55">
        <f t="shared" si="71"/>
        <v>1</v>
      </c>
      <c r="AU361" s="36">
        <f t="shared" si="69"/>
        <v>1</v>
      </c>
      <c r="AV361" s="55">
        <f t="shared" si="61"/>
        <v>1</v>
      </c>
    </row>
    <row r="362" spans="1:48" s="37" customFormat="1" ht="45" customHeight="1">
      <c r="A362" s="39"/>
      <c r="B362" s="53"/>
      <c r="C362" s="81"/>
      <c r="D362" s="40"/>
      <c r="E362" s="57"/>
      <c r="F362" s="40"/>
      <c r="G362" s="41"/>
      <c r="H362" s="42"/>
      <c r="I362" s="43"/>
      <c r="J362" s="125"/>
      <c r="K362" s="44"/>
      <c r="L362" s="45" t="str">
        <f>IF(ISERROR(VLOOKUP(K362,Eje_Pilar_Prop!$C$2:$E$104,2,FALSE))," ",VLOOKUP(K362,Eje_Pilar_Prop!$C$2:$E$104,2,FALSE))</f>
        <v xml:space="preserve"> </v>
      </c>
      <c r="M362" s="45" t="str">
        <f>IF(ISERROR(VLOOKUP(K362,Eje_Pilar_Prop!$C$2:$E$104,3,FALSE))," ",VLOOKUP(K362,Eje_Pilar_Prop!$C$2:$E$104,3,FALSE))</f>
        <v xml:space="preserve"> </v>
      </c>
      <c r="N362" s="46"/>
      <c r="O362" s="335"/>
      <c r="P362" s="42"/>
      <c r="Q362" s="47"/>
      <c r="R362" s="48"/>
      <c r="S362" s="49"/>
      <c r="T362" s="50"/>
      <c r="U362" s="47"/>
      <c r="V362" s="51">
        <f t="shared" si="72"/>
        <v>0</v>
      </c>
      <c r="W362" s="94"/>
      <c r="X362" s="52"/>
      <c r="Y362" s="52"/>
      <c r="Z362" s="52"/>
      <c r="AA362" s="53"/>
      <c r="AB362" s="53"/>
      <c r="AC362" s="53"/>
      <c r="AD362" s="121"/>
      <c r="AE362" s="95"/>
      <c r="AF362" s="52"/>
      <c r="AG362" s="47"/>
      <c r="AH362" s="39"/>
      <c r="AI362" s="39"/>
      <c r="AJ362" s="39"/>
      <c r="AK362" s="39"/>
      <c r="AL362" s="54" t="str">
        <f t="shared" si="64"/>
        <v>-</v>
      </c>
      <c r="AM362" s="38"/>
      <c r="AN362" s="72" t="e">
        <f>IF(SUMPRODUCT((A$14:A362=A362)*(B$14:B362=B362)*(D$14:D359=D359))&gt;1,0,1)</f>
        <v>#N/A</v>
      </c>
      <c r="AO362" s="55">
        <f t="shared" si="65"/>
        <v>1</v>
      </c>
      <c r="AP362" s="55">
        <f t="shared" si="66"/>
        <v>1</v>
      </c>
      <c r="AQ362" s="56">
        <f>IF(ISBLANK(G362),1,IFERROR(VLOOKUP(G362,Tipo!$C$12:$C$27,1,FALSE),"NO"))</f>
        <v>1</v>
      </c>
      <c r="AR362" s="55">
        <f t="shared" si="67"/>
        <v>1</v>
      </c>
      <c r="AS362" s="55">
        <f>IF(ISBLANK(K362),1,IFERROR(VLOOKUP(K362,Eje_Pilar_Prop!C404:C505,1,FALSE),"NO"))</f>
        <v>1</v>
      </c>
      <c r="AT362" s="55">
        <f t="shared" si="71"/>
        <v>1</v>
      </c>
      <c r="AU362" s="36">
        <f t="shared" si="69"/>
        <v>1</v>
      </c>
      <c r="AV362" s="55">
        <f t="shared" si="61"/>
        <v>1</v>
      </c>
    </row>
    <row r="363" spans="1:48" s="37" customFormat="1" ht="45" customHeight="1">
      <c r="A363" s="39"/>
      <c r="B363" s="53"/>
      <c r="C363" s="81"/>
      <c r="D363" s="40"/>
      <c r="E363" s="57"/>
      <c r="F363" s="40"/>
      <c r="G363" s="41"/>
      <c r="H363" s="42"/>
      <c r="I363" s="43"/>
      <c r="J363" s="125"/>
      <c r="K363" s="44"/>
      <c r="L363" s="45" t="str">
        <f>IF(ISERROR(VLOOKUP(K363,Eje_Pilar_Prop!$C$2:$E$104,2,FALSE))," ",VLOOKUP(K363,Eje_Pilar_Prop!$C$2:$E$104,2,FALSE))</f>
        <v xml:space="preserve"> </v>
      </c>
      <c r="M363" s="45" t="str">
        <f>IF(ISERROR(VLOOKUP(K363,Eje_Pilar_Prop!$C$2:$E$104,3,FALSE))," ",VLOOKUP(K363,Eje_Pilar_Prop!$C$2:$E$104,3,FALSE))</f>
        <v xml:space="preserve"> </v>
      </c>
      <c r="N363" s="46"/>
      <c r="O363" s="335"/>
      <c r="P363" s="42"/>
      <c r="Q363" s="47"/>
      <c r="R363" s="48"/>
      <c r="S363" s="49"/>
      <c r="T363" s="50"/>
      <c r="U363" s="47"/>
      <c r="V363" s="51">
        <f t="shared" si="72"/>
        <v>0</v>
      </c>
      <c r="W363" s="94"/>
      <c r="X363" s="52"/>
      <c r="Y363" s="52"/>
      <c r="Z363" s="52"/>
      <c r="AA363" s="53"/>
      <c r="AB363" s="53"/>
      <c r="AC363" s="53"/>
      <c r="AD363" s="121"/>
      <c r="AE363" s="95"/>
      <c r="AF363" s="52"/>
      <c r="AG363" s="47"/>
      <c r="AH363" s="39"/>
      <c r="AI363" s="39"/>
      <c r="AJ363" s="39"/>
      <c r="AK363" s="39"/>
      <c r="AL363" s="54" t="str">
        <f t="shared" si="64"/>
        <v>-</v>
      </c>
      <c r="AM363" s="38"/>
      <c r="AN363" s="72" t="e">
        <f>IF(SUMPRODUCT((A$14:A363=A363)*(B$14:B363=B363)*(D$14:D360=D360))&gt;1,0,1)</f>
        <v>#N/A</v>
      </c>
      <c r="AO363" s="55">
        <f t="shared" si="65"/>
        <v>1</v>
      </c>
      <c r="AP363" s="55">
        <f t="shared" si="66"/>
        <v>1</v>
      </c>
      <c r="AQ363" s="56">
        <f>IF(ISBLANK(G363),1,IFERROR(VLOOKUP(G363,Tipo!$C$12:$C$27,1,FALSE),"NO"))</f>
        <v>1</v>
      </c>
      <c r="AR363" s="55">
        <f t="shared" si="67"/>
        <v>1</v>
      </c>
      <c r="AS363" s="55">
        <f>IF(ISBLANK(K363),1,IFERROR(VLOOKUP(K363,Eje_Pilar_Prop!C405:C506,1,FALSE),"NO"))</f>
        <v>1</v>
      </c>
      <c r="AT363" s="55">
        <f t="shared" si="71"/>
        <v>1</v>
      </c>
      <c r="AU363" s="36">
        <f t="shared" si="69"/>
        <v>1</v>
      </c>
      <c r="AV363" s="55">
        <f t="shared" si="61"/>
        <v>1</v>
      </c>
    </row>
    <row r="364" spans="1:48" s="37" customFormat="1" ht="45" customHeight="1">
      <c r="A364" s="39"/>
      <c r="B364" s="53"/>
      <c r="C364" s="81"/>
      <c r="D364" s="40"/>
      <c r="E364" s="57"/>
      <c r="F364" s="40"/>
      <c r="G364" s="41"/>
      <c r="H364" s="42"/>
      <c r="I364" s="43"/>
      <c r="J364" s="125"/>
      <c r="K364" s="44"/>
      <c r="L364" s="45" t="str">
        <f>IF(ISERROR(VLOOKUP(K364,Eje_Pilar_Prop!$C$2:$E$104,2,FALSE))," ",VLOOKUP(K364,Eje_Pilar_Prop!$C$2:$E$104,2,FALSE))</f>
        <v xml:space="preserve"> </v>
      </c>
      <c r="M364" s="45" t="str">
        <f>IF(ISERROR(VLOOKUP(K364,Eje_Pilar_Prop!$C$2:$E$104,3,FALSE))," ",VLOOKUP(K364,Eje_Pilar_Prop!$C$2:$E$104,3,FALSE))</f>
        <v xml:space="preserve"> </v>
      </c>
      <c r="N364" s="46"/>
      <c r="O364" s="335"/>
      <c r="P364" s="42"/>
      <c r="Q364" s="47"/>
      <c r="R364" s="48"/>
      <c r="S364" s="49"/>
      <c r="T364" s="50"/>
      <c r="U364" s="47"/>
      <c r="V364" s="51">
        <f t="shared" si="72"/>
        <v>0</v>
      </c>
      <c r="W364" s="94"/>
      <c r="X364" s="52"/>
      <c r="Y364" s="52"/>
      <c r="Z364" s="52"/>
      <c r="AA364" s="53"/>
      <c r="AB364" s="53"/>
      <c r="AC364" s="53"/>
      <c r="AD364" s="121"/>
      <c r="AE364" s="95"/>
      <c r="AF364" s="52"/>
      <c r="AG364" s="47"/>
      <c r="AH364" s="39"/>
      <c r="AI364" s="39"/>
      <c r="AJ364" s="39"/>
      <c r="AK364" s="39"/>
      <c r="AL364" s="54" t="str">
        <f t="shared" si="64"/>
        <v>-</v>
      </c>
      <c r="AM364" s="38"/>
      <c r="AN364" s="72" t="e">
        <f>IF(SUMPRODUCT((A$14:A364=A364)*(B$14:B364=B364)*(D$14:D361=D361))&gt;1,0,1)</f>
        <v>#N/A</v>
      </c>
      <c r="AO364" s="55">
        <f t="shared" si="65"/>
        <v>1</v>
      </c>
      <c r="AP364" s="55">
        <f t="shared" si="66"/>
        <v>1</v>
      </c>
      <c r="AQ364" s="56">
        <f>IF(ISBLANK(G364),1,IFERROR(VLOOKUP(G364,Tipo!$C$12:$C$27,1,FALSE),"NO"))</f>
        <v>1</v>
      </c>
      <c r="AR364" s="55">
        <f t="shared" si="67"/>
        <v>1</v>
      </c>
      <c r="AS364" s="55">
        <f>IF(ISBLANK(K364),1,IFERROR(VLOOKUP(K364,Eje_Pilar_Prop!C406:C507,1,FALSE),"NO"))</f>
        <v>1</v>
      </c>
      <c r="AT364" s="55">
        <f t="shared" si="71"/>
        <v>1</v>
      </c>
      <c r="AU364" s="36">
        <f t="shared" si="69"/>
        <v>1</v>
      </c>
      <c r="AV364" s="55">
        <f t="shared" si="61"/>
        <v>1</v>
      </c>
    </row>
    <row r="365" spans="1:48" s="37" customFormat="1" ht="45" customHeight="1">
      <c r="A365" s="39"/>
      <c r="B365" s="53"/>
      <c r="C365" s="81"/>
      <c r="D365" s="40"/>
      <c r="E365" s="57"/>
      <c r="F365" s="40"/>
      <c r="G365" s="41"/>
      <c r="H365" s="42"/>
      <c r="I365" s="43"/>
      <c r="J365" s="125"/>
      <c r="K365" s="44"/>
      <c r="L365" s="45" t="str">
        <f>IF(ISERROR(VLOOKUP(K365,Eje_Pilar_Prop!$C$2:$E$104,2,FALSE))," ",VLOOKUP(K365,Eje_Pilar_Prop!$C$2:$E$104,2,FALSE))</f>
        <v xml:space="preserve"> </v>
      </c>
      <c r="M365" s="45" t="str">
        <f>IF(ISERROR(VLOOKUP(K365,Eje_Pilar_Prop!$C$2:$E$104,3,FALSE))," ",VLOOKUP(K365,Eje_Pilar_Prop!$C$2:$E$104,3,FALSE))</f>
        <v xml:space="preserve"> </v>
      </c>
      <c r="N365" s="46"/>
      <c r="O365" s="335"/>
      <c r="P365" s="42"/>
      <c r="Q365" s="47"/>
      <c r="R365" s="48"/>
      <c r="S365" s="49"/>
      <c r="T365" s="50"/>
      <c r="U365" s="47"/>
      <c r="V365" s="51">
        <f t="shared" si="72"/>
        <v>0</v>
      </c>
      <c r="W365" s="94"/>
      <c r="X365" s="52"/>
      <c r="Y365" s="52"/>
      <c r="Z365" s="52"/>
      <c r="AA365" s="53"/>
      <c r="AB365" s="53"/>
      <c r="AC365" s="53"/>
      <c r="AD365" s="121"/>
      <c r="AE365" s="95"/>
      <c r="AF365" s="52"/>
      <c r="AG365" s="47"/>
      <c r="AH365" s="39"/>
      <c r="AI365" s="39"/>
      <c r="AJ365" s="39"/>
      <c r="AK365" s="39"/>
      <c r="AL365" s="54" t="str">
        <f t="shared" si="64"/>
        <v>-</v>
      </c>
      <c r="AM365" s="38"/>
      <c r="AN365" s="72" t="e">
        <f>IF(SUMPRODUCT((A$14:A365=A365)*(B$14:B365=B365)*(D$14:D362=D362))&gt;1,0,1)</f>
        <v>#N/A</v>
      </c>
      <c r="AO365" s="55">
        <f t="shared" si="65"/>
        <v>1</v>
      </c>
      <c r="AP365" s="55">
        <f t="shared" si="66"/>
        <v>1</v>
      </c>
      <c r="AQ365" s="56">
        <f>IF(ISBLANK(G365),1,IFERROR(VLOOKUP(G365,Tipo!$C$12:$C$27,1,FALSE),"NO"))</f>
        <v>1</v>
      </c>
      <c r="AR365" s="55">
        <f t="shared" si="67"/>
        <v>1</v>
      </c>
      <c r="AS365" s="55">
        <f>IF(ISBLANK(K365),1,IFERROR(VLOOKUP(K365,Eje_Pilar_Prop!C407:C508,1,FALSE),"NO"))</f>
        <v>1</v>
      </c>
      <c r="AT365" s="55">
        <f t="shared" si="71"/>
        <v>1</v>
      </c>
      <c r="AU365" s="36">
        <f t="shared" si="69"/>
        <v>1</v>
      </c>
      <c r="AV365" s="55">
        <f t="shared" si="61"/>
        <v>1</v>
      </c>
    </row>
    <row r="366" spans="1:48" s="37" customFormat="1" ht="45" customHeight="1">
      <c r="A366" s="39"/>
      <c r="B366" s="53"/>
      <c r="C366" s="81"/>
      <c r="D366" s="40"/>
      <c r="E366" s="57"/>
      <c r="F366" s="40"/>
      <c r="G366" s="41"/>
      <c r="H366" s="42"/>
      <c r="I366" s="43"/>
      <c r="J366" s="125"/>
      <c r="K366" s="44"/>
      <c r="L366" s="45" t="str">
        <f>IF(ISERROR(VLOOKUP(K366,Eje_Pilar_Prop!$C$2:$E$104,2,FALSE))," ",VLOOKUP(K366,Eje_Pilar_Prop!$C$2:$E$104,2,FALSE))</f>
        <v xml:space="preserve"> </v>
      </c>
      <c r="M366" s="45" t="str">
        <f>IF(ISERROR(VLOOKUP(K366,Eje_Pilar_Prop!$C$2:$E$104,3,FALSE))," ",VLOOKUP(K366,Eje_Pilar_Prop!$C$2:$E$104,3,FALSE))</f>
        <v xml:space="preserve"> </v>
      </c>
      <c r="N366" s="46"/>
      <c r="O366" s="335"/>
      <c r="P366" s="42"/>
      <c r="Q366" s="47"/>
      <c r="R366" s="48"/>
      <c r="S366" s="49"/>
      <c r="T366" s="50"/>
      <c r="U366" s="47"/>
      <c r="V366" s="51">
        <f t="shared" si="72"/>
        <v>0</v>
      </c>
      <c r="W366" s="94"/>
      <c r="X366" s="52"/>
      <c r="Y366" s="52"/>
      <c r="Z366" s="52"/>
      <c r="AA366" s="53"/>
      <c r="AB366" s="53"/>
      <c r="AC366" s="53"/>
      <c r="AD366" s="121"/>
      <c r="AE366" s="95"/>
      <c r="AF366" s="52"/>
      <c r="AG366" s="47"/>
      <c r="AH366" s="39"/>
      <c r="AI366" s="39"/>
      <c r="AJ366" s="39"/>
      <c r="AK366" s="39"/>
      <c r="AL366" s="54" t="str">
        <f t="shared" si="64"/>
        <v>-</v>
      </c>
      <c r="AM366" s="38"/>
      <c r="AN366" s="72" t="e">
        <f>IF(SUMPRODUCT((A$14:A366=A366)*(B$14:B366=B366)*(D$14:D363=D363))&gt;1,0,1)</f>
        <v>#N/A</v>
      </c>
      <c r="AO366" s="55">
        <f t="shared" si="65"/>
        <v>1</v>
      </c>
      <c r="AP366" s="55">
        <f t="shared" si="66"/>
        <v>1</v>
      </c>
      <c r="AQ366" s="56">
        <f>IF(ISBLANK(G366),1,IFERROR(VLOOKUP(G366,Tipo!$C$12:$C$27,1,FALSE),"NO"))</f>
        <v>1</v>
      </c>
      <c r="AR366" s="55">
        <f t="shared" si="67"/>
        <v>1</v>
      </c>
      <c r="AS366" s="55">
        <f>IF(ISBLANK(K366),1,IFERROR(VLOOKUP(K366,Eje_Pilar_Prop!C408:C509,1,FALSE),"NO"))</f>
        <v>1</v>
      </c>
      <c r="AT366" s="55">
        <f t="shared" si="71"/>
        <v>1</v>
      </c>
      <c r="AU366" s="36">
        <f t="shared" si="69"/>
        <v>1</v>
      </c>
      <c r="AV366" s="55">
        <f t="shared" si="61"/>
        <v>1</v>
      </c>
    </row>
    <row r="367" spans="1:48" s="37" customFormat="1" ht="45" customHeight="1">
      <c r="A367" s="39"/>
      <c r="B367" s="53"/>
      <c r="C367" s="81"/>
      <c r="D367" s="40"/>
      <c r="E367" s="57"/>
      <c r="F367" s="40"/>
      <c r="G367" s="41"/>
      <c r="H367" s="42"/>
      <c r="I367" s="43"/>
      <c r="J367" s="125"/>
      <c r="K367" s="44"/>
      <c r="L367" s="45" t="str">
        <f>IF(ISERROR(VLOOKUP(K367,Eje_Pilar_Prop!$C$2:$E$104,2,FALSE))," ",VLOOKUP(K367,Eje_Pilar_Prop!$C$2:$E$104,2,FALSE))</f>
        <v xml:space="preserve"> </v>
      </c>
      <c r="M367" s="45" t="str">
        <f>IF(ISERROR(VLOOKUP(K367,Eje_Pilar_Prop!$C$2:$E$104,3,FALSE))," ",VLOOKUP(K367,Eje_Pilar_Prop!$C$2:$E$104,3,FALSE))</f>
        <v xml:space="preserve"> </v>
      </c>
      <c r="N367" s="46"/>
      <c r="O367" s="335"/>
      <c r="P367" s="42"/>
      <c r="Q367" s="47"/>
      <c r="R367" s="48"/>
      <c r="S367" s="49"/>
      <c r="T367" s="50"/>
      <c r="U367" s="47"/>
      <c r="V367" s="51">
        <f t="shared" si="72"/>
        <v>0</v>
      </c>
      <c r="W367" s="94"/>
      <c r="X367" s="52"/>
      <c r="Y367" s="52"/>
      <c r="Z367" s="52"/>
      <c r="AA367" s="53"/>
      <c r="AB367" s="53"/>
      <c r="AC367" s="53"/>
      <c r="AD367" s="121"/>
      <c r="AE367" s="95"/>
      <c r="AF367" s="52"/>
      <c r="AG367" s="47"/>
      <c r="AH367" s="39"/>
      <c r="AI367" s="39"/>
      <c r="AJ367" s="39"/>
      <c r="AK367" s="39"/>
      <c r="AL367" s="54" t="str">
        <f t="shared" si="64"/>
        <v>-</v>
      </c>
      <c r="AM367" s="38"/>
      <c r="AN367" s="72" t="e">
        <f>IF(SUMPRODUCT((A$14:A367=A367)*(B$14:B367=B367)*(D$14:D364=D364))&gt;1,0,1)</f>
        <v>#N/A</v>
      </c>
      <c r="AO367" s="55">
        <f t="shared" si="65"/>
        <v>1</v>
      </c>
      <c r="AP367" s="55">
        <f t="shared" si="66"/>
        <v>1</v>
      </c>
      <c r="AQ367" s="56">
        <f>IF(ISBLANK(G367),1,IFERROR(VLOOKUP(G367,Tipo!$C$12:$C$27,1,FALSE),"NO"))</f>
        <v>1</v>
      </c>
      <c r="AR367" s="55">
        <f t="shared" si="67"/>
        <v>1</v>
      </c>
      <c r="AS367" s="55">
        <f>IF(ISBLANK(K367),1,IFERROR(VLOOKUP(K367,Eje_Pilar_Prop!C409:C510,1,FALSE),"NO"))</f>
        <v>1</v>
      </c>
      <c r="AT367" s="55">
        <f t="shared" si="71"/>
        <v>1</v>
      </c>
      <c r="AU367" s="36">
        <f t="shared" si="69"/>
        <v>1</v>
      </c>
      <c r="AV367" s="55">
        <f t="shared" si="61"/>
        <v>1</v>
      </c>
    </row>
    <row r="368" spans="1:48" s="37" customFormat="1" ht="45" customHeight="1">
      <c r="A368" s="39"/>
      <c r="B368" s="53"/>
      <c r="C368" s="81"/>
      <c r="D368" s="40"/>
      <c r="E368" s="57"/>
      <c r="F368" s="40"/>
      <c r="G368" s="41"/>
      <c r="H368" s="42"/>
      <c r="I368" s="43"/>
      <c r="J368" s="125"/>
      <c r="K368" s="44"/>
      <c r="L368" s="45" t="str">
        <f>IF(ISERROR(VLOOKUP(K368,Eje_Pilar_Prop!$C$2:$E$104,2,FALSE))," ",VLOOKUP(K368,Eje_Pilar_Prop!$C$2:$E$104,2,FALSE))</f>
        <v xml:space="preserve"> </v>
      </c>
      <c r="M368" s="45" t="str">
        <f>IF(ISERROR(VLOOKUP(K368,Eje_Pilar_Prop!$C$2:$E$104,3,FALSE))," ",VLOOKUP(K368,Eje_Pilar_Prop!$C$2:$E$104,3,FALSE))</f>
        <v xml:space="preserve"> </v>
      </c>
      <c r="N368" s="46"/>
      <c r="O368" s="335"/>
      <c r="P368" s="42"/>
      <c r="Q368" s="47"/>
      <c r="R368" s="48"/>
      <c r="S368" s="49"/>
      <c r="T368" s="50"/>
      <c r="U368" s="47"/>
      <c r="V368" s="51">
        <f t="shared" si="72"/>
        <v>0</v>
      </c>
      <c r="W368" s="94"/>
      <c r="X368" s="52"/>
      <c r="Y368" s="52"/>
      <c r="Z368" s="52"/>
      <c r="AA368" s="53"/>
      <c r="AB368" s="53"/>
      <c r="AC368" s="53"/>
      <c r="AD368" s="121"/>
      <c r="AE368" s="95"/>
      <c r="AF368" s="52"/>
      <c r="AG368" s="47"/>
      <c r="AH368" s="39"/>
      <c r="AI368" s="39"/>
      <c r="AJ368" s="39"/>
      <c r="AK368" s="39"/>
      <c r="AL368" s="54" t="str">
        <f t="shared" si="64"/>
        <v>-</v>
      </c>
      <c r="AM368" s="38"/>
      <c r="AN368" s="72" t="e">
        <f>IF(SUMPRODUCT((A$14:A368=A368)*(B$14:B368=B368)*(D$14:D365=D365))&gt;1,0,1)</f>
        <v>#N/A</v>
      </c>
      <c r="AO368" s="55">
        <f t="shared" si="65"/>
        <v>1</v>
      </c>
      <c r="AP368" s="55">
        <f t="shared" si="66"/>
        <v>1</v>
      </c>
      <c r="AQ368" s="56">
        <f>IF(ISBLANK(G368),1,IFERROR(VLOOKUP(G368,Tipo!$C$12:$C$27,1,FALSE),"NO"))</f>
        <v>1</v>
      </c>
      <c r="AR368" s="55">
        <f t="shared" si="67"/>
        <v>1</v>
      </c>
      <c r="AS368" s="55">
        <f>IF(ISBLANK(K368),1,IFERROR(VLOOKUP(K368,Eje_Pilar_Prop!C410:C511,1,FALSE),"NO"))</f>
        <v>1</v>
      </c>
      <c r="AT368" s="55">
        <f t="shared" si="71"/>
        <v>1</v>
      </c>
      <c r="AU368" s="36">
        <f t="shared" si="69"/>
        <v>1</v>
      </c>
      <c r="AV368" s="55">
        <f t="shared" si="61"/>
        <v>1</v>
      </c>
    </row>
    <row r="369" spans="1:48" s="37" customFormat="1" ht="45" customHeight="1">
      <c r="A369" s="39"/>
      <c r="B369" s="53"/>
      <c r="C369" s="81"/>
      <c r="D369" s="40"/>
      <c r="E369" s="57"/>
      <c r="F369" s="40"/>
      <c r="G369" s="41"/>
      <c r="H369" s="42"/>
      <c r="I369" s="43"/>
      <c r="J369" s="125"/>
      <c r="K369" s="44"/>
      <c r="L369" s="45" t="str">
        <f>IF(ISERROR(VLOOKUP(K369,Eje_Pilar_Prop!$C$2:$E$104,2,FALSE))," ",VLOOKUP(K369,Eje_Pilar_Prop!$C$2:$E$104,2,FALSE))</f>
        <v xml:space="preserve"> </v>
      </c>
      <c r="M369" s="45" t="str">
        <f>IF(ISERROR(VLOOKUP(K369,Eje_Pilar_Prop!$C$2:$E$104,3,FALSE))," ",VLOOKUP(K369,Eje_Pilar_Prop!$C$2:$E$104,3,FALSE))</f>
        <v xml:space="preserve"> </v>
      </c>
      <c r="N369" s="46"/>
      <c r="O369" s="335"/>
      <c r="P369" s="42"/>
      <c r="Q369" s="47"/>
      <c r="R369" s="48"/>
      <c r="S369" s="49"/>
      <c r="T369" s="50"/>
      <c r="U369" s="47"/>
      <c r="V369" s="51">
        <f t="shared" si="72"/>
        <v>0</v>
      </c>
      <c r="W369" s="94"/>
      <c r="X369" s="52"/>
      <c r="Y369" s="52"/>
      <c r="Z369" s="52"/>
      <c r="AA369" s="53"/>
      <c r="AB369" s="53"/>
      <c r="AC369" s="53"/>
      <c r="AD369" s="121"/>
      <c r="AE369" s="95"/>
      <c r="AF369" s="52"/>
      <c r="AG369" s="47"/>
      <c r="AH369" s="39"/>
      <c r="AI369" s="39"/>
      <c r="AJ369" s="39"/>
      <c r="AK369" s="39"/>
      <c r="AL369" s="54" t="str">
        <f t="shared" si="64"/>
        <v>-</v>
      </c>
      <c r="AM369" s="38"/>
      <c r="AN369" s="72" t="e">
        <f>IF(SUMPRODUCT((A$14:A369=A369)*(B$14:B369=B369)*(D$14:D366=D366))&gt;1,0,1)</f>
        <v>#N/A</v>
      </c>
      <c r="AO369" s="55">
        <f t="shared" si="65"/>
        <v>1</v>
      </c>
      <c r="AP369" s="55">
        <f t="shared" si="66"/>
        <v>1</v>
      </c>
      <c r="AQ369" s="56">
        <f>IF(ISBLANK(G369),1,IFERROR(VLOOKUP(G369,Tipo!$C$12:$C$27,1,FALSE),"NO"))</f>
        <v>1</v>
      </c>
      <c r="AR369" s="55">
        <f t="shared" si="67"/>
        <v>1</v>
      </c>
      <c r="AS369" s="55">
        <f>IF(ISBLANK(K369),1,IFERROR(VLOOKUP(K369,Eje_Pilar_Prop!C411:C512,1,FALSE),"NO"))</f>
        <v>1</v>
      </c>
      <c r="AT369" s="55">
        <f t="shared" si="71"/>
        <v>1</v>
      </c>
      <c r="AU369" s="36">
        <f t="shared" si="69"/>
        <v>1</v>
      </c>
      <c r="AV369" s="55">
        <f t="shared" si="61"/>
        <v>1</v>
      </c>
    </row>
    <row r="370" spans="1:48" s="37" customFormat="1" ht="45" customHeight="1">
      <c r="A370" s="39"/>
      <c r="B370" s="53"/>
      <c r="C370" s="81"/>
      <c r="D370" s="40"/>
      <c r="E370" s="57"/>
      <c r="F370" s="40"/>
      <c r="G370" s="41"/>
      <c r="H370" s="42"/>
      <c r="I370" s="43"/>
      <c r="J370" s="125"/>
      <c r="K370" s="44"/>
      <c r="L370" s="45" t="str">
        <f>IF(ISERROR(VLOOKUP(K370,Eje_Pilar_Prop!$C$2:$E$104,2,FALSE))," ",VLOOKUP(K370,Eje_Pilar_Prop!$C$2:$E$104,2,FALSE))</f>
        <v xml:space="preserve"> </v>
      </c>
      <c r="M370" s="45" t="str">
        <f>IF(ISERROR(VLOOKUP(K370,Eje_Pilar_Prop!$C$2:$E$104,3,FALSE))," ",VLOOKUP(K370,Eje_Pilar_Prop!$C$2:$E$104,3,FALSE))</f>
        <v xml:space="preserve"> </v>
      </c>
      <c r="N370" s="46"/>
      <c r="O370" s="335"/>
      <c r="P370" s="42"/>
      <c r="Q370" s="47"/>
      <c r="R370" s="48"/>
      <c r="S370" s="49"/>
      <c r="T370" s="50"/>
      <c r="U370" s="47"/>
      <c r="V370" s="51">
        <f t="shared" si="72"/>
        <v>0</v>
      </c>
      <c r="W370" s="94"/>
      <c r="X370" s="52"/>
      <c r="Y370" s="52"/>
      <c r="Z370" s="52"/>
      <c r="AA370" s="53"/>
      <c r="AB370" s="53"/>
      <c r="AC370" s="53"/>
      <c r="AD370" s="121"/>
      <c r="AE370" s="95"/>
      <c r="AF370" s="52"/>
      <c r="AG370" s="47"/>
      <c r="AH370" s="39"/>
      <c r="AI370" s="39"/>
      <c r="AJ370" s="39"/>
      <c r="AK370" s="39"/>
      <c r="AL370" s="54" t="str">
        <f t="shared" si="64"/>
        <v>-</v>
      </c>
      <c r="AM370" s="38"/>
      <c r="AN370" s="72" t="e">
        <f>IF(SUMPRODUCT((A$14:A370=A370)*(B$14:B370=B370)*(D$14:D367=D367))&gt;1,0,1)</f>
        <v>#N/A</v>
      </c>
      <c r="AO370" s="55">
        <f t="shared" si="65"/>
        <v>1</v>
      </c>
      <c r="AP370" s="55">
        <f t="shared" si="66"/>
        <v>1</v>
      </c>
      <c r="AQ370" s="56">
        <f>IF(ISBLANK(G370),1,IFERROR(VLOOKUP(G370,Tipo!$C$12:$C$27,1,FALSE),"NO"))</f>
        <v>1</v>
      </c>
      <c r="AR370" s="55">
        <f t="shared" si="67"/>
        <v>1</v>
      </c>
      <c r="AS370" s="55">
        <f>IF(ISBLANK(K370),1,IFERROR(VLOOKUP(K370,Eje_Pilar_Prop!C412:C513,1,FALSE),"NO"))</f>
        <v>1</v>
      </c>
      <c r="AT370" s="55">
        <f t="shared" si="71"/>
        <v>1</v>
      </c>
      <c r="AU370" s="36">
        <f t="shared" si="69"/>
        <v>1</v>
      </c>
      <c r="AV370" s="55">
        <f t="shared" si="61"/>
        <v>1</v>
      </c>
    </row>
    <row r="371" spans="1:48" s="37" customFormat="1" ht="45" customHeight="1">
      <c r="A371" s="39"/>
      <c r="B371" s="53"/>
      <c r="C371" s="81"/>
      <c r="D371" s="40"/>
      <c r="E371" s="57"/>
      <c r="F371" s="40"/>
      <c r="G371" s="41"/>
      <c r="H371" s="42"/>
      <c r="I371" s="43"/>
      <c r="J371" s="125"/>
      <c r="K371" s="44"/>
      <c r="L371" s="45" t="str">
        <f>IF(ISERROR(VLOOKUP(K371,Eje_Pilar_Prop!$C$2:$E$104,2,FALSE))," ",VLOOKUP(K371,Eje_Pilar_Prop!$C$2:$E$104,2,FALSE))</f>
        <v xml:space="preserve"> </v>
      </c>
      <c r="M371" s="45" t="str">
        <f>IF(ISERROR(VLOOKUP(K371,Eje_Pilar_Prop!$C$2:$E$104,3,FALSE))," ",VLOOKUP(K371,Eje_Pilar_Prop!$C$2:$E$104,3,FALSE))</f>
        <v xml:space="preserve"> </v>
      </c>
      <c r="N371" s="46"/>
      <c r="O371" s="335"/>
      <c r="P371" s="42"/>
      <c r="Q371" s="47"/>
      <c r="R371" s="48"/>
      <c r="S371" s="49"/>
      <c r="T371" s="50"/>
      <c r="U371" s="47"/>
      <c r="V371" s="51">
        <f t="shared" si="72"/>
        <v>0</v>
      </c>
      <c r="W371" s="94"/>
      <c r="X371" s="52"/>
      <c r="Y371" s="52"/>
      <c r="Z371" s="52"/>
      <c r="AA371" s="53"/>
      <c r="AB371" s="53"/>
      <c r="AC371" s="53"/>
      <c r="AD371" s="121"/>
      <c r="AE371" s="95"/>
      <c r="AF371" s="52"/>
      <c r="AG371" s="47"/>
      <c r="AH371" s="39"/>
      <c r="AI371" s="39"/>
      <c r="AJ371" s="39"/>
      <c r="AK371" s="39"/>
      <c r="AL371" s="54" t="str">
        <f t="shared" si="64"/>
        <v>-</v>
      </c>
      <c r="AM371" s="38"/>
      <c r="AN371" s="72" t="e">
        <f>IF(SUMPRODUCT((A$14:A371=A371)*(B$14:B371=B371)*(D$14:D368=D368))&gt;1,0,1)</f>
        <v>#N/A</v>
      </c>
      <c r="AO371" s="55">
        <f t="shared" si="65"/>
        <v>1</v>
      </c>
      <c r="AP371" s="55">
        <f t="shared" si="66"/>
        <v>1</v>
      </c>
      <c r="AQ371" s="56">
        <f>IF(ISBLANK(G371),1,IFERROR(VLOOKUP(G371,Tipo!$C$12:$C$27,1,FALSE),"NO"))</f>
        <v>1</v>
      </c>
      <c r="AR371" s="55">
        <f t="shared" si="67"/>
        <v>1</v>
      </c>
      <c r="AS371" s="55">
        <f>IF(ISBLANK(K371),1,IFERROR(VLOOKUP(K371,Eje_Pilar_Prop!C413:C514,1,FALSE),"NO"))</f>
        <v>1</v>
      </c>
      <c r="AT371" s="55">
        <f t="shared" si="71"/>
        <v>1</v>
      </c>
      <c r="AU371" s="36">
        <f t="shared" si="69"/>
        <v>1</v>
      </c>
      <c r="AV371" s="55">
        <f t="shared" si="61"/>
        <v>1</v>
      </c>
    </row>
    <row r="372" spans="1:48" s="37" customFormat="1" ht="45" customHeight="1">
      <c r="A372" s="39"/>
      <c r="B372" s="53"/>
      <c r="C372" s="81"/>
      <c r="D372" s="40"/>
      <c r="E372" s="57"/>
      <c r="F372" s="40"/>
      <c r="G372" s="41"/>
      <c r="H372" s="42"/>
      <c r="I372" s="43"/>
      <c r="J372" s="125"/>
      <c r="K372" s="44"/>
      <c r="L372" s="45" t="str">
        <f>IF(ISERROR(VLOOKUP(K372,Eje_Pilar_Prop!$C$2:$E$104,2,FALSE))," ",VLOOKUP(K372,Eje_Pilar_Prop!$C$2:$E$104,2,FALSE))</f>
        <v xml:space="preserve"> </v>
      </c>
      <c r="M372" s="45" t="str">
        <f>IF(ISERROR(VLOOKUP(K372,Eje_Pilar_Prop!$C$2:$E$104,3,FALSE))," ",VLOOKUP(K372,Eje_Pilar_Prop!$C$2:$E$104,3,FALSE))</f>
        <v xml:space="preserve"> </v>
      </c>
      <c r="N372" s="46"/>
      <c r="O372" s="335"/>
      <c r="P372" s="42"/>
      <c r="Q372" s="47"/>
      <c r="R372" s="48"/>
      <c r="S372" s="49"/>
      <c r="T372" s="50"/>
      <c r="U372" s="47"/>
      <c r="V372" s="51">
        <f t="shared" si="72"/>
        <v>0</v>
      </c>
      <c r="W372" s="94"/>
      <c r="X372" s="52"/>
      <c r="Y372" s="52"/>
      <c r="Z372" s="52"/>
      <c r="AA372" s="53"/>
      <c r="AB372" s="53"/>
      <c r="AC372" s="53"/>
      <c r="AD372" s="121"/>
      <c r="AE372" s="95"/>
      <c r="AF372" s="52"/>
      <c r="AG372" s="47"/>
      <c r="AH372" s="39"/>
      <c r="AI372" s="39"/>
      <c r="AJ372" s="39"/>
      <c r="AK372" s="39"/>
      <c r="AL372" s="54" t="str">
        <f t="shared" si="64"/>
        <v>-</v>
      </c>
      <c r="AM372" s="38"/>
      <c r="AN372" s="72" t="e">
        <f>IF(SUMPRODUCT((A$14:A372=A372)*(B$14:B372=B372)*(D$14:D369=D369))&gt;1,0,1)</f>
        <v>#N/A</v>
      </c>
      <c r="AO372" s="55">
        <f t="shared" si="65"/>
        <v>1</v>
      </c>
      <c r="AP372" s="55">
        <f t="shared" si="66"/>
        <v>1</v>
      </c>
      <c r="AQ372" s="56">
        <f>IF(ISBLANK(G372),1,IFERROR(VLOOKUP(G372,Tipo!$C$12:$C$27,1,FALSE),"NO"))</f>
        <v>1</v>
      </c>
      <c r="AR372" s="55">
        <f t="shared" si="67"/>
        <v>1</v>
      </c>
      <c r="AS372" s="55">
        <f>IF(ISBLANK(K372),1,IFERROR(VLOOKUP(K372,Eje_Pilar_Prop!C414:C515,1,FALSE),"NO"))</f>
        <v>1</v>
      </c>
      <c r="AT372" s="55">
        <f t="shared" si="71"/>
        <v>1</v>
      </c>
      <c r="AU372" s="36">
        <f t="shared" si="69"/>
        <v>1</v>
      </c>
      <c r="AV372" s="55">
        <f t="shared" si="61"/>
        <v>1</v>
      </c>
    </row>
    <row r="373" spans="1:48" s="37" customFormat="1" ht="45" customHeight="1">
      <c r="A373" s="39"/>
      <c r="B373" s="53"/>
      <c r="C373" s="81"/>
      <c r="D373" s="40"/>
      <c r="E373" s="57"/>
      <c r="F373" s="40"/>
      <c r="G373" s="41"/>
      <c r="H373" s="42"/>
      <c r="I373" s="43"/>
      <c r="J373" s="125"/>
      <c r="K373" s="44"/>
      <c r="L373" s="45" t="str">
        <f>IF(ISERROR(VLOOKUP(K373,Eje_Pilar_Prop!$C$2:$E$104,2,FALSE))," ",VLOOKUP(K373,Eje_Pilar_Prop!$C$2:$E$104,2,FALSE))</f>
        <v xml:space="preserve"> </v>
      </c>
      <c r="M373" s="45" t="str">
        <f>IF(ISERROR(VLOOKUP(K373,Eje_Pilar_Prop!$C$2:$E$104,3,FALSE))," ",VLOOKUP(K373,Eje_Pilar_Prop!$C$2:$E$104,3,FALSE))</f>
        <v xml:space="preserve"> </v>
      </c>
      <c r="N373" s="46"/>
      <c r="O373" s="335"/>
      <c r="P373" s="42"/>
      <c r="Q373" s="47"/>
      <c r="R373" s="48"/>
      <c r="S373" s="49"/>
      <c r="T373" s="50"/>
      <c r="U373" s="47"/>
      <c r="V373" s="51">
        <f t="shared" si="72"/>
        <v>0</v>
      </c>
      <c r="W373" s="94"/>
      <c r="X373" s="52"/>
      <c r="Y373" s="52"/>
      <c r="Z373" s="52"/>
      <c r="AA373" s="53"/>
      <c r="AB373" s="53"/>
      <c r="AC373" s="53"/>
      <c r="AD373" s="121"/>
      <c r="AE373" s="95"/>
      <c r="AF373" s="52"/>
      <c r="AG373" s="47"/>
      <c r="AH373" s="39"/>
      <c r="AI373" s="39"/>
      <c r="AJ373" s="39"/>
      <c r="AK373" s="39"/>
      <c r="AL373" s="54" t="str">
        <f t="shared" si="64"/>
        <v>-</v>
      </c>
      <c r="AM373" s="38"/>
      <c r="AN373" s="72" t="e">
        <f>IF(SUMPRODUCT((A$14:A373=A373)*(B$14:B373=B373)*(D$14:D370=D370))&gt;1,0,1)</f>
        <v>#N/A</v>
      </c>
      <c r="AO373" s="55">
        <f t="shared" si="65"/>
        <v>1</v>
      </c>
      <c r="AP373" s="55">
        <f t="shared" si="66"/>
        <v>1</v>
      </c>
      <c r="AQ373" s="56">
        <f>IF(ISBLANK(G373),1,IFERROR(VLOOKUP(G373,Tipo!$C$12:$C$27,1,FALSE),"NO"))</f>
        <v>1</v>
      </c>
      <c r="AR373" s="55">
        <f t="shared" si="67"/>
        <v>1</v>
      </c>
      <c r="AS373" s="55">
        <f>IF(ISBLANK(K373),1,IFERROR(VLOOKUP(K373,Eje_Pilar_Prop!C415:C516,1,FALSE),"NO"))</f>
        <v>1</v>
      </c>
      <c r="AT373" s="55">
        <f t="shared" si="71"/>
        <v>1</v>
      </c>
      <c r="AU373" s="36">
        <f t="shared" si="69"/>
        <v>1</v>
      </c>
      <c r="AV373" s="55">
        <f t="shared" si="61"/>
        <v>1</v>
      </c>
    </row>
    <row r="374" spans="1:48" s="37" customFormat="1" ht="45" customHeight="1">
      <c r="A374" s="39"/>
      <c r="B374" s="53"/>
      <c r="C374" s="81"/>
      <c r="D374" s="40"/>
      <c r="E374" s="57"/>
      <c r="F374" s="40"/>
      <c r="G374" s="41"/>
      <c r="H374" s="42"/>
      <c r="I374" s="43"/>
      <c r="J374" s="125"/>
      <c r="K374" s="44"/>
      <c r="L374" s="45" t="str">
        <f>IF(ISERROR(VLOOKUP(K374,Eje_Pilar_Prop!$C$2:$E$104,2,FALSE))," ",VLOOKUP(K374,Eje_Pilar_Prop!$C$2:$E$104,2,FALSE))</f>
        <v xml:space="preserve"> </v>
      </c>
      <c r="M374" s="45" t="str">
        <f>IF(ISERROR(VLOOKUP(K374,Eje_Pilar_Prop!$C$2:$E$104,3,FALSE))," ",VLOOKUP(K374,Eje_Pilar_Prop!$C$2:$E$104,3,FALSE))</f>
        <v xml:space="preserve"> </v>
      </c>
      <c r="N374" s="46"/>
      <c r="O374" s="335"/>
      <c r="P374" s="42"/>
      <c r="Q374" s="47"/>
      <c r="R374" s="48"/>
      <c r="S374" s="49"/>
      <c r="T374" s="50"/>
      <c r="U374" s="47"/>
      <c r="V374" s="51">
        <f t="shared" si="72"/>
        <v>0</v>
      </c>
      <c r="W374" s="94"/>
      <c r="X374" s="52"/>
      <c r="Y374" s="52"/>
      <c r="Z374" s="52"/>
      <c r="AA374" s="53"/>
      <c r="AB374" s="53"/>
      <c r="AC374" s="53"/>
      <c r="AD374" s="121"/>
      <c r="AE374" s="95"/>
      <c r="AF374" s="52"/>
      <c r="AG374" s="47"/>
      <c r="AH374" s="39"/>
      <c r="AI374" s="39"/>
      <c r="AJ374" s="39"/>
      <c r="AK374" s="39"/>
      <c r="AL374" s="54" t="str">
        <f t="shared" si="64"/>
        <v>-</v>
      </c>
      <c r="AM374" s="38"/>
      <c r="AN374" s="72" t="e">
        <f>IF(SUMPRODUCT((A$14:A374=A374)*(B$14:B374=B374)*(D$14:D371=D371))&gt;1,0,1)</f>
        <v>#N/A</v>
      </c>
      <c r="AO374" s="55">
        <f t="shared" si="65"/>
        <v>1</v>
      </c>
      <c r="AP374" s="55">
        <f t="shared" si="66"/>
        <v>1</v>
      </c>
      <c r="AQ374" s="56">
        <f>IF(ISBLANK(G374),1,IFERROR(VLOOKUP(G374,Tipo!$C$12:$C$27,1,FALSE),"NO"))</f>
        <v>1</v>
      </c>
      <c r="AR374" s="55">
        <f t="shared" si="67"/>
        <v>1</v>
      </c>
      <c r="AS374" s="55">
        <f>IF(ISBLANK(K374),1,IFERROR(VLOOKUP(K374,Eje_Pilar_Prop!C416:C517,1,FALSE),"NO"))</f>
        <v>1</v>
      </c>
      <c r="AT374" s="55">
        <f t="shared" si="71"/>
        <v>1</v>
      </c>
      <c r="AU374" s="36">
        <f t="shared" si="69"/>
        <v>1</v>
      </c>
      <c r="AV374" s="55">
        <f t="shared" si="61"/>
        <v>1</v>
      </c>
    </row>
    <row r="375" spans="1:48" s="37" customFormat="1" ht="45" customHeight="1">
      <c r="A375" s="39"/>
      <c r="B375" s="53"/>
      <c r="C375" s="81"/>
      <c r="D375" s="40"/>
      <c r="E375" s="57"/>
      <c r="F375" s="40"/>
      <c r="G375" s="41"/>
      <c r="H375" s="42"/>
      <c r="I375" s="43"/>
      <c r="J375" s="125"/>
      <c r="K375" s="44"/>
      <c r="L375" s="45" t="str">
        <f>IF(ISERROR(VLOOKUP(K375,Eje_Pilar_Prop!$C$2:$E$104,2,FALSE))," ",VLOOKUP(K375,Eje_Pilar_Prop!$C$2:$E$104,2,FALSE))</f>
        <v xml:space="preserve"> </v>
      </c>
      <c r="M375" s="45" t="str">
        <f>IF(ISERROR(VLOOKUP(K375,Eje_Pilar_Prop!$C$2:$E$104,3,FALSE))," ",VLOOKUP(K375,Eje_Pilar_Prop!$C$2:$E$104,3,FALSE))</f>
        <v xml:space="preserve"> </v>
      </c>
      <c r="N375" s="46"/>
      <c r="O375" s="335"/>
      <c r="P375" s="42"/>
      <c r="Q375" s="47"/>
      <c r="R375" s="48"/>
      <c r="S375" s="49"/>
      <c r="T375" s="50"/>
      <c r="U375" s="47"/>
      <c r="V375" s="51">
        <f t="shared" si="72"/>
        <v>0</v>
      </c>
      <c r="W375" s="94"/>
      <c r="X375" s="52"/>
      <c r="Y375" s="52"/>
      <c r="Z375" s="52"/>
      <c r="AA375" s="53"/>
      <c r="AB375" s="53"/>
      <c r="AC375" s="53"/>
      <c r="AD375" s="121"/>
      <c r="AE375" s="95"/>
      <c r="AF375" s="52"/>
      <c r="AG375" s="47"/>
      <c r="AH375" s="39"/>
      <c r="AI375" s="39"/>
      <c r="AJ375" s="39"/>
      <c r="AK375" s="39"/>
      <c r="AL375" s="54" t="str">
        <f t="shared" si="64"/>
        <v>-</v>
      </c>
      <c r="AM375" s="38"/>
      <c r="AN375" s="72" t="e">
        <f>IF(SUMPRODUCT((A$14:A375=A375)*(B$14:B375=B375)*(D$14:D372=D372))&gt;1,0,1)</f>
        <v>#N/A</v>
      </c>
      <c r="AO375" s="55">
        <f t="shared" si="65"/>
        <v>1</v>
      </c>
      <c r="AP375" s="55">
        <f t="shared" si="66"/>
        <v>1</v>
      </c>
      <c r="AQ375" s="56">
        <f>IF(ISBLANK(G375),1,IFERROR(VLOOKUP(G375,Tipo!$C$12:$C$27,1,FALSE),"NO"))</f>
        <v>1</v>
      </c>
      <c r="AR375" s="55">
        <f t="shared" si="67"/>
        <v>1</v>
      </c>
      <c r="AS375" s="55">
        <f>IF(ISBLANK(K375),1,IFERROR(VLOOKUP(K375,Eje_Pilar_Prop!C417:C518,1,FALSE),"NO"))</f>
        <v>1</v>
      </c>
      <c r="AT375" s="55">
        <f t="shared" si="71"/>
        <v>1</v>
      </c>
      <c r="AU375" s="36">
        <f t="shared" si="69"/>
        <v>1</v>
      </c>
      <c r="AV375" s="55">
        <f t="shared" si="61"/>
        <v>1</v>
      </c>
    </row>
    <row r="376" spans="1:48" s="37" customFormat="1" ht="45" customHeight="1">
      <c r="A376" s="39"/>
      <c r="B376" s="53"/>
      <c r="C376" s="81"/>
      <c r="D376" s="40"/>
      <c r="E376" s="57"/>
      <c r="F376" s="40"/>
      <c r="G376" s="41"/>
      <c r="H376" s="42"/>
      <c r="I376" s="43"/>
      <c r="J376" s="125"/>
      <c r="K376" s="44"/>
      <c r="L376" s="45" t="str">
        <f>IF(ISERROR(VLOOKUP(K376,Eje_Pilar_Prop!$C$2:$E$104,2,FALSE))," ",VLOOKUP(K376,Eje_Pilar_Prop!$C$2:$E$104,2,FALSE))</f>
        <v xml:space="preserve"> </v>
      </c>
      <c r="M376" s="45" t="str">
        <f>IF(ISERROR(VLOOKUP(K376,Eje_Pilar_Prop!$C$2:$E$104,3,FALSE))," ",VLOOKUP(K376,Eje_Pilar_Prop!$C$2:$E$104,3,FALSE))</f>
        <v xml:space="preserve"> </v>
      </c>
      <c r="N376" s="46"/>
      <c r="O376" s="335"/>
      <c r="P376" s="42"/>
      <c r="Q376" s="47"/>
      <c r="R376" s="48"/>
      <c r="S376" s="49"/>
      <c r="T376" s="50"/>
      <c r="U376" s="47"/>
      <c r="V376" s="51">
        <f t="shared" si="72"/>
        <v>0</v>
      </c>
      <c r="W376" s="94"/>
      <c r="X376" s="52"/>
      <c r="Y376" s="52"/>
      <c r="Z376" s="52"/>
      <c r="AA376" s="53"/>
      <c r="AB376" s="53"/>
      <c r="AC376" s="53"/>
      <c r="AD376" s="121"/>
      <c r="AE376" s="95"/>
      <c r="AF376" s="52"/>
      <c r="AG376" s="47"/>
      <c r="AH376" s="39"/>
      <c r="AI376" s="39"/>
      <c r="AJ376" s="39"/>
      <c r="AK376" s="39"/>
      <c r="AL376" s="54" t="str">
        <f t="shared" si="64"/>
        <v>-</v>
      </c>
      <c r="AM376" s="38"/>
      <c r="AN376" s="72" t="e">
        <f>IF(SUMPRODUCT((A$14:A376=A376)*(B$14:B376=B376)*(D$14:D373=D373))&gt;1,0,1)</f>
        <v>#N/A</v>
      </c>
      <c r="AO376" s="55">
        <f t="shared" si="65"/>
        <v>1</v>
      </c>
      <c r="AP376" s="55">
        <f t="shared" si="66"/>
        <v>1</v>
      </c>
      <c r="AQ376" s="56">
        <f>IF(ISBLANK(G376),1,IFERROR(VLOOKUP(G376,Tipo!$C$12:$C$27,1,FALSE),"NO"))</f>
        <v>1</v>
      </c>
      <c r="AR376" s="55">
        <f t="shared" si="67"/>
        <v>1</v>
      </c>
      <c r="AS376" s="55">
        <f>IF(ISBLANK(K376),1,IFERROR(VLOOKUP(K376,Eje_Pilar_Prop!C418:C519,1,FALSE),"NO"))</f>
        <v>1</v>
      </c>
      <c r="AT376" s="55">
        <f t="shared" si="71"/>
        <v>1</v>
      </c>
      <c r="AU376" s="36">
        <f t="shared" si="69"/>
        <v>1</v>
      </c>
      <c r="AV376" s="55">
        <f t="shared" si="61"/>
        <v>1</v>
      </c>
    </row>
    <row r="377" spans="1:48" s="37" customFormat="1" ht="45" customHeight="1">
      <c r="A377" s="39"/>
      <c r="B377" s="53"/>
      <c r="C377" s="81"/>
      <c r="D377" s="40"/>
      <c r="E377" s="57"/>
      <c r="F377" s="40"/>
      <c r="G377" s="41"/>
      <c r="H377" s="42"/>
      <c r="I377" s="43"/>
      <c r="J377" s="125"/>
      <c r="K377" s="44"/>
      <c r="L377" s="45" t="str">
        <f>IF(ISERROR(VLOOKUP(K377,Eje_Pilar_Prop!$C$2:$E$104,2,FALSE))," ",VLOOKUP(K377,Eje_Pilar_Prop!$C$2:$E$104,2,FALSE))</f>
        <v xml:space="preserve"> </v>
      </c>
      <c r="M377" s="45" t="str">
        <f>IF(ISERROR(VLOOKUP(K377,Eje_Pilar_Prop!$C$2:$E$104,3,FALSE))," ",VLOOKUP(K377,Eje_Pilar_Prop!$C$2:$E$104,3,FALSE))</f>
        <v xml:space="preserve"> </v>
      </c>
      <c r="N377" s="46"/>
      <c r="O377" s="335"/>
      <c r="P377" s="42"/>
      <c r="Q377" s="47"/>
      <c r="R377" s="48"/>
      <c r="S377" s="49"/>
      <c r="T377" s="50"/>
      <c r="U377" s="47"/>
      <c r="V377" s="51">
        <f t="shared" si="72"/>
        <v>0</v>
      </c>
      <c r="W377" s="94"/>
      <c r="X377" s="52"/>
      <c r="Y377" s="52"/>
      <c r="Z377" s="52"/>
      <c r="AA377" s="53"/>
      <c r="AB377" s="53"/>
      <c r="AC377" s="53"/>
      <c r="AD377" s="121"/>
      <c r="AE377" s="95"/>
      <c r="AF377" s="52"/>
      <c r="AG377" s="47"/>
      <c r="AH377" s="39"/>
      <c r="AI377" s="39"/>
      <c r="AJ377" s="39"/>
      <c r="AK377" s="39"/>
      <c r="AL377" s="54" t="str">
        <f t="shared" si="64"/>
        <v>-</v>
      </c>
      <c r="AM377" s="38"/>
      <c r="AN377" s="72" t="e">
        <f>IF(SUMPRODUCT((A$14:A377=A377)*(B$14:B377=B377)*(D$14:D374=D374))&gt;1,0,1)</f>
        <v>#N/A</v>
      </c>
      <c r="AO377" s="55">
        <f t="shared" si="65"/>
        <v>1</v>
      </c>
      <c r="AP377" s="55">
        <f t="shared" si="66"/>
        <v>1</v>
      </c>
      <c r="AQ377" s="56">
        <f>IF(ISBLANK(G377),1,IFERROR(VLOOKUP(G377,Tipo!$C$12:$C$27,1,FALSE),"NO"))</f>
        <v>1</v>
      </c>
      <c r="AR377" s="55">
        <f t="shared" si="67"/>
        <v>1</v>
      </c>
      <c r="AS377" s="55">
        <f>IF(ISBLANK(K377),1,IFERROR(VLOOKUP(K377,Eje_Pilar_Prop!C419:C520,1,FALSE),"NO"))</f>
        <v>1</v>
      </c>
      <c r="AT377" s="55">
        <f t="shared" si="71"/>
        <v>1</v>
      </c>
      <c r="AU377" s="36">
        <f t="shared" si="69"/>
        <v>1</v>
      </c>
      <c r="AV377" s="55">
        <f t="shared" si="61"/>
        <v>1</v>
      </c>
    </row>
    <row r="378" spans="1:48" s="37" customFormat="1" ht="45" customHeight="1">
      <c r="A378" s="39"/>
      <c r="B378" s="53"/>
      <c r="C378" s="81"/>
      <c r="D378" s="40"/>
      <c r="E378" s="57"/>
      <c r="F378" s="40"/>
      <c r="G378" s="41"/>
      <c r="H378" s="42"/>
      <c r="I378" s="43"/>
      <c r="J378" s="125"/>
      <c r="K378" s="44"/>
      <c r="L378" s="45" t="str">
        <f>IF(ISERROR(VLOOKUP(K378,Eje_Pilar_Prop!$C$2:$E$104,2,FALSE))," ",VLOOKUP(K378,Eje_Pilar_Prop!$C$2:$E$104,2,FALSE))</f>
        <v xml:space="preserve"> </v>
      </c>
      <c r="M378" s="45" t="str">
        <f>IF(ISERROR(VLOOKUP(K378,Eje_Pilar_Prop!$C$2:$E$104,3,FALSE))," ",VLOOKUP(K378,Eje_Pilar_Prop!$C$2:$E$104,3,FALSE))</f>
        <v xml:space="preserve"> </v>
      </c>
      <c r="N378" s="46"/>
      <c r="O378" s="335"/>
      <c r="P378" s="42"/>
      <c r="Q378" s="47"/>
      <c r="R378" s="48"/>
      <c r="S378" s="49"/>
      <c r="T378" s="50"/>
      <c r="U378" s="47"/>
      <c r="V378" s="51">
        <f t="shared" si="72"/>
        <v>0</v>
      </c>
      <c r="W378" s="94"/>
      <c r="X378" s="52"/>
      <c r="Y378" s="52"/>
      <c r="Z378" s="52"/>
      <c r="AA378" s="53"/>
      <c r="AB378" s="53"/>
      <c r="AC378" s="53"/>
      <c r="AD378" s="121"/>
      <c r="AE378" s="95"/>
      <c r="AF378" s="52"/>
      <c r="AG378" s="47"/>
      <c r="AH378" s="39"/>
      <c r="AI378" s="39"/>
      <c r="AJ378" s="39"/>
      <c r="AK378" s="39"/>
      <c r="AL378" s="54" t="str">
        <f t="shared" si="64"/>
        <v>-</v>
      </c>
      <c r="AM378" s="38"/>
      <c r="AN378" s="72" t="e">
        <f>IF(SUMPRODUCT((A$14:A378=A378)*(B$14:B378=B378)*(D$14:D375=D375))&gt;1,0,1)</f>
        <v>#N/A</v>
      </c>
      <c r="AO378" s="55">
        <f t="shared" si="65"/>
        <v>1</v>
      </c>
      <c r="AP378" s="55">
        <f t="shared" si="66"/>
        <v>1</v>
      </c>
      <c r="AQ378" s="56">
        <f>IF(ISBLANK(G378),1,IFERROR(VLOOKUP(G378,Tipo!$C$12:$C$27,1,FALSE),"NO"))</f>
        <v>1</v>
      </c>
      <c r="AR378" s="55">
        <f t="shared" si="67"/>
        <v>1</v>
      </c>
      <c r="AS378" s="55">
        <f>IF(ISBLANK(K378),1,IFERROR(VLOOKUP(K378,Eje_Pilar_Prop!C420:C521,1,FALSE),"NO"))</f>
        <v>1</v>
      </c>
      <c r="AT378" s="55">
        <f t="shared" si="71"/>
        <v>1</v>
      </c>
      <c r="AU378" s="36">
        <f t="shared" si="69"/>
        <v>1</v>
      </c>
      <c r="AV378" s="55">
        <f t="shared" si="61"/>
        <v>1</v>
      </c>
    </row>
    <row r="379" spans="1:48" s="37" customFormat="1" ht="45" customHeight="1">
      <c r="A379" s="39"/>
      <c r="B379" s="53"/>
      <c r="C379" s="81"/>
      <c r="D379" s="40"/>
      <c r="E379" s="57"/>
      <c r="F379" s="40"/>
      <c r="G379" s="41"/>
      <c r="H379" s="42"/>
      <c r="I379" s="43"/>
      <c r="J379" s="125"/>
      <c r="K379" s="44"/>
      <c r="L379" s="45" t="str">
        <f>IF(ISERROR(VLOOKUP(K379,Eje_Pilar_Prop!$C$2:$E$104,2,FALSE))," ",VLOOKUP(K379,Eje_Pilar_Prop!$C$2:$E$104,2,FALSE))</f>
        <v xml:space="preserve"> </v>
      </c>
      <c r="M379" s="45" t="str">
        <f>IF(ISERROR(VLOOKUP(K379,Eje_Pilar_Prop!$C$2:$E$104,3,FALSE))," ",VLOOKUP(K379,Eje_Pilar_Prop!$C$2:$E$104,3,FALSE))</f>
        <v xml:space="preserve"> </v>
      </c>
      <c r="N379" s="46"/>
      <c r="O379" s="335"/>
      <c r="P379" s="42"/>
      <c r="Q379" s="47"/>
      <c r="R379" s="48"/>
      <c r="S379" s="49"/>
      <c r="T379" s="50"/>
      <c r="U379" s="47"/>
      <c r="V379" s="51">
        <f t="shared" si="72"/>
        <v>0</v>
      </c>
      <c r="W379" s="94"/>
      <c r="X379" s="52"/>
      <c r="Y379" s="52"/>
      <c r="Z379" s="52"/>
      <c r="AA379" s="53"/>
      <c r="AB379" s="53"/>
      <c r="AC379" s="53"/>
      <c r="AD379" s="121"/>
      <c r="AE379" s="95"/>
      <c r="AF379" s="52"/>
      <c r="AG379" s="47"/>
      <c r="AH379" s="39"/>
      <c r="AI379" s="39"/>
      <c r="AJ379" s="39"/>
      <c r="AK379" s="39"/>
      <c r="AL379" s="54" t="str">
        <f t="shared" si="64"/>
        <v>-</v>
      </c>
      <c r="AM379" s="38"/>
      <c r="AN379" s="72" t="e">
        <f>IF(SUMPRODUCT((A$14:A379=A379)*(B$14:B379=B379)*(D$14:D376=D376))&gt;1,0,1)</f>
        <v>#N/A</v>
      </c>
      <c r="AO379" s="55">
        <f t="shared" si="65"/>
        <v>1</v>
      </c>
      <c r="AP379" s="55">
        <f t="shared" si="66"/>
        <v>1</v>
      </c>
      <c r="AQ379" s="56">
        <f>IF(ISBLANK(G379),1,IFERROR(VLOOKUP(G379,Tipo!$C$12:$C$27,1,FALSE),"NO"))</f>
        <v>1</v>
      </c>
      <c r="AR379" s="55">
        <f t="shared" si="67"/>
        <v>1</v>
      </c>
      <c r="AS379" s="55">
        <f>IF(ISBLANK(K379),1,IFERROR(VLOOKUP(K379,Eje_Pilar_Prop!C421:C522,1,FALSE),"NO"))</f>
        <v>1</v>
      </c>
      <c r="AT379" s="55">
        <f t="shared" si="71"/>
        <v>1</v>
      </c>
      <c r="AU379" s="36">
        <f t="shared" si="69"/>
        <v>1</v>
      </c>
      <c r="AV379" s="55">
        <f t="shared" si="61"/>
        <v>1</v>
      </c>
    </row>
    <row r="380" spans="1:48" s="37" customFormat="1" ht="45" customHeight="1">
      <c r="A380" s="39"/>
      <c r="B380" s="53"/>
      <c r="C380" s="81"/>
      <c r="D380" s="40"/>
      <c r="E380" s="57"/>
      <c r="F380" s="40"/>
      <c r="G380" s="41"/>
      <c r="H380" s="42"/>
      <c r="I380" s="43"/>
      <c r="J380" s="125"/>
      <c r="K380" s="44"/>
      <c r="L380" s="45" t="str">
        <f>IF(ISERROR(VLOOKUP(K380,Eje_Pilar_Prop!$C$2:$E$104,2,FALSE))," ",VLOOKUP(K380,Eje_Pilar_Prop!$C$2:$E$104,2,FALSE))</f>
        <v xml:space="preserve"> </v>
      </c>
      <c r="M380" s="45" t="str">
        <f>IF(ISERROR(VLOOKUP(K380,Eje_Pilar_Prop!$C$2:$E$104,3,FALSE))," ",VLOOKUP(K380,Eje_Pilar_Prop!$C$2:$E$104,3,FALSE))</f>
        <v xml:space="preserve"> </v>
      </c>
      <c r="N380" s="46"/>
      <c r="O380" s="335"/>
      <c r="P380" s="42"/>
      <c r="Q380" s="47"/>
      <c r="R380" s="48"/>
      <c r="S380" s="49"/>
      <c r="T380" s="50"/>
      <c r="U380" s="47"/>
      <c r="V380" s="51">
        <f t="shared" si="72"/>
        <v>0</v>
      </c>
      <c r="W380" s="94"/>
      <c r="X380" s="52"/>
      <c r="Y380" s="52"/>
      <c r="Z380" s="52"/>
      <c r="AA380" s="53"/>
      <c r="AB380" s="53"/>
      <c r="AC380" s="53"/>
      <c r="AD380" s="121"/>
      <c r="AE380" s="95"/>
      <c r="AF380" s="52"/>
      <c r="AG380" s="47"/>
      <c r="AH380" s="39"/>
      <c r="AI380" s="39"/>
      <c r="AJ380" s="39"/>
      <c r="AK380" s="39"/>
      <c r="AL380" s="54" t="str">
        <f t="shared" si="64"/>
        <v>-</v>
      </c>
      <c r="AM380" s="38"/>
      <c r="AN380" s="72" t="e">
        <f>IF(SUMPRODUCT((A$14:A380=A380)*(B$14:B380=B380)*(D$14:D377=D377))&gt;1,0,1)</f>
        <v>#N/A</v>
      </c>
      <c r="AO380" s="55">
        <f t="shared" si="65"/>
        <v>1</v>
      </c>
      <c r="AP380" s="55">
        <f t="shared" si="66"/>
        <v>1</v>
      </c>
      <c r="AQ380" s="56">
        <f>IF(ISBLANK(G380),1,IFERROR(VLOOKUP(G380,Tipo!$C$12:$C$27,1,FALSE),"NO"))</f>
        <v>1</v>
      </c>
      <c r="AR380" s="55">
        <f t="shared" si="67"/>
        <v>1</v>
      </c>
      <c r="AS380" s="55">
        <f>IF(ISBLANK(K380),1,IFERROR(VLOOKUP(K380,Eje_Pilar_Prop!C422:C523,1,FALSE),"NO"))</f>
        <v>1</v>
      </c>
      <c r="AT380" s="55">
        <f t="shared" si="71"/>
        <v>1</v>
      </c>
      <c r="AU380" s="36">
        <f t="shared" si="69"/>
        <v>1</v>
      </c>
      <c r="AV380" s="55">
        <f t="shared" si="61"/>
        <v>1</v>
      </c>
    </row>
    <row r="381" spans="1:48" s="37" customFormat="1" ht="45" customHeight="1">
      <c r="A381" s="39"/>
      <c r="B381" s="53"/>
      <c r="C381" s="81"/>
      <c r="D381" s="40"/>
      <c r="E381" s="57"/>
      <c r="F381" s="40"/>
      <c r="G381" s="41"/>
      <c r="H381" s="42"/>
      <c r="I381" s="43"/>
      <c r="J381" s="125"/>
      <c r="K381" s="44"/>
      <c r="L381" s="45" t="str">
        <f>IF(ISERROR(VLOOKUP(K381,Eje_Pilar_Prop!$C$2:$E$104,2,FALSE))," ",VLOOKUP(K381,Eje_Pilar_Prop!$C$2:$E$104,2,FALSE))</f>
        <v xml:space="preserve"> </v>
      </c>
      <c r="M381" s="45" t="str">
        <f>IF(ISERROR(VLOOKUP(K381,Eje_Pilar_Prop!$C$2:$E$104,3,FALSE))," ",VLOOKUP(K381,Eje_Pilar_Prop!$C$2:$E$104,3,FALSE))</f>
        <v xml:space="preserve"> </v>
      </c>
      <c r="N381" s="46"/>
      <c r="O381" s="335"/>
      <c r="P381" s="42"/>
      <c r="Q381" s="47"/>
      <c r="R381" s="48"/>
      <c r="S381" s="49"/>
      <c r="T381" s="50"/>
      <c r="U381" s="47"/>
      <c r="V381" s="51">
        <f t="shared" si="72"/>
        <v>0</v>
      </c>
      <c r="W381" s="94"/>
      <c r="X381" s="52"/>
      <c r="Y381" s="52"/>
      <c r="Z381" s="52"/>
      <c r="AA381" s="53"/>
      <c r="AB381" s="53"/>
      <c r="AC381" s="53"/>
      <c r="AD381" s="121"/>
      <c r="AE381" s="95"/>
      <c r="AF381" s="52"/>
      <c r="AG381" s="47"/>
      <c r="AH381" s="39"/>
      <c r="AI381" s="39"/>
      <c r="AJ381" s="39"/>
      <c r="AK381" s="39"/>
      <c r="AL381" s="54" t="str">
        <f t="shared" si="64"/>
        <v>-</v>
      </c>
      <c r="AM381" s="38"/>
      <c r="AN381" s="72" t="e">
        <f>IF(SUMPRODUCT((A$14:A381=A381)*(B$14:B381=B381)*(D$14:D378=D378))&gt;1,0,1)</f>
        <v>#N/A</v>
      </c>
      <c r="AO381" s="55">
        <f t="shared" si="65"/>
        <v>1</v>
      </c>
      <c r="AP381" s="55">
        <f t="shared" si="66"/>
        <v>1</v>
      </c>
      <c r="AQ381" s="56">
        <f>IF(ISBLANK(G381),1,IFERROR(VLOOKUP(G381,Tipo!$C$12:$C$27,1,FALSE),"NO"))</f>
        <v>1</v>
      </c>
      <c r="AR381" s="55">
        <f t="shared" si="67"/>
        <v>1</v>
      </c>
      <c r="AS381" s="55">
        <f>IF(ISBLANK(K381),1,IFERROR(VLOOKUP(K381,Eje_Pilar_Prop!C423:C524,1,FALSE),"NO"))</f>
        <v>1</v>
      </c>
      <c r="AT381" s="55">
        <f t="shared" si="71"/>
        <v>1</v>
      </c>
      <c r="AU381" s="36">
        <f t="shared" si="69"/>
        <v>1</v>
      </c>
      <c r="AV381" s="55">
        <f t="shared" si="61"/>
        <v>1</v>
      </c>
    </row>
    <row r="382" spans="1:48" s="37" customFormat="1" ht="45" customHeight="1">
      <c r="A382" s="39"/>
      <c r="B382" s="53"/>
      <c r="C382" s="81"/>
      <c r="D382" s="40"/>
      <c r="E382" s="57"/>
      <c r="F382" s="40"/>
      <c r="G382" s="41"/>
      <c r="H382" s="42"/>
      <c r="I382" s="43"/>
      <c r="J382" s="125"/>
      <c r="K382" s="44"/>
      <c r="L382" s="45" t="str">
        <f>IF(ISERROR(VLOOKUP(K382,Eje_Pilar_Prop!$C$2:$E$104,2,FALSE))," ",VLOOKUP(K382,Eje_Pilar_Prop!$C$2:$E$104,2,FALSE))</f>
        <v xml:space="preserve"> </v>
      </c>
      <c r="M382" s="45" t="str">
        <f>IF(ISERROR(VLOOKUP(K382,Eje_Pilar_Prop!$C$2:$E$104,3,FALSE))," ",VLOOKUP(K382,Eje_Pilar_Prop!$C$2:$E$104,3,FALSE))</f>
        <v xml:space="preserve"> </v>
      </c>
      <c r="N382" s="46"/>
      <c r="O382" s="335"/>
      <c r="P382" s="42"/>
      <c r="Q382" s="47"/>
      <c r="R382" s="48"/>
      <c r="S382" s="49"/>
      <c r="T382" s="50"/>
      <c r="U382" s="47"/>
      <c r="V382" s="51">
        <f t="shared" si="72"/>
        <v>0</v>
      </c>
      <c r="W382" s="94"/>
      <c r="X382" s="52"/>
      <c r="Y382" s="52"/>
      <c r="Z382" s="52"/>
      <c r="AA382" s="53"/>
      <c r="AB382" s="53"/>
      <c r="AC382" s="53"/>
      <c r="AD382" s="121"/>
      <c r="AE382" s="95"/>
      <c r="AF382" s="52"/>
      <c r="AG382" s="47"/>
      <c r="AH382" s="39"/>
      <c r="AI382" s="39"/>
      <c r="AJ382" s="39"/>
      <c r="AK382" s="39"/>
      <c r="AL382" s="54" t="str">
        <f t="shared" si="64"/>
        <v>-</v>
      </c>
      <c r="AM382" s="38"/>
      <c r="AN382" s="72" t="e">
        <f>IF(SUMPRODUCT((A$14:A382=A382)*(B$14:B382=B382)*(D$14:D379=D379))&gt;1,0,1)</f>
        <v>#N/A</v>
      </c>
      <c r="AO382" s="55">
        <f t="shared" si="65"/>
        <v>1</v>
      </c>
      <c r="AP382" s="55">
        <f t="shared" si="66"/>
        <v>1</v>
      </c>
      <c r="AQ382" s="56">
        <f>IF(ISBLANK(G382),1,IFERROR(VLOOKUP(G382,Tipo!$C$12:$C$27,1,FALSE),"NO"))</f>
        <v>1</v>
      </c>
      <c r="AR382" s="55">
        <f t="shared" si="67"/>
        <v>1</v>
      </c>
      <c r="AS382" s="55">
        <f>IF(ISBLANK(K382),1,IFERROR(VLOOKUP(K382,Eje_Pilar_Prop!C424:C525,1,FALSE),"NO"))</f>
        <v>1</v>
      </c>
      <c r="AT382" s="55">
        <f t="shared" si="71"/>
        <v>1</v>
      </c>
      <c r="AU382" s="36">
        <f t="shared" si="69"/>
        <v>1</v>
      </c>
      <c r="AV382" s="55">
        <f t="shared" si="61"/>
        <v>1</v>
      </c>
    </row>
    <row r="383" spans="1:48" s="37" customFormat="1" ht="45" customHeight="1">
      <c r="A383" s="39"/>
      <c r="B383" s="53"/>
      <c r="C383" s="81"/>
      <c r="D383" s="40"/>
      <c r="E383" s="57"/>
      <c r="F383" s="40"/>
      <c r="G383" s="41"/>
      <c r="H383" s="42"/>
      <c r="I383" s="43"/>
      <c r="J383" s="125"/>
      <c r="K383" s="44"/>
      <c r="L383" s="45" t="str">
        <f>IF(ISERROR(VLOOKUP(K383,Eje_Pilar_Prop!$C$2:$E$104,2,FALSE))," ",VLOOKUP(K383,Eje_Pilar_Prop!$C$2:$E$104,2,FALSE))</f>
        <v xml:space="preserve"> </v>
      </c>
      <c r="M383" s="45" t="str">
        <f>IF(ISERROR(VLOOKUP(K383,Eje_Pilar_Prop!$C$2:$E$104,3,FALSE))," ",VLOOKUP(K383,Eje_Pilar_Prop!$C$2:$E$104,3,FALSE))</f>
        <v xml:space="preserve"> </v>
      </c>
      <c r="N383" s="46"/>
      <c r="O383" s="335"/>
      <c r="P383" s="42"/>
      <c r="Q383" s="47"/>
      <c r="R383" s="48"/>
      <c r="S383" s="49"/>
      <c r="T383" s="50"/>
      <c r="U383" s="47"/>
      <c r="V383" s="51">
        <f t="shared" si="72"/>
        <v>0</v>
      </c>
      <c r="W383" s="94"/>
      <c r="X383" s="52"/>
      <c r="Y383" s="52"/>
      <c r="Z383" s="52"/>
      <c r="AA383" s="53"/>
      <c r="AB383" s="53"/>
      <c r="AC383" s="53"/>
      <c r="AD383" s="121"/>
      <c r="AE383" s="95"/>
      <c r="AF383" s="52"/>
      <c r="AG383" s="47"/>
      <c r="AH383" s="39"/>
      <c r="AI383" s="39"/>
      <c r="AJ383" s="39"/>
      <c r="AK383" s="39"/>
      <c r="AL383" s="54" t="str">
        <f t="shared" si="64"/>
        <v>-</v>
      </c>
      <c r="AM383" s="38"/>
      <c r="AN383" s="72" t="e">
        <f>IF(SUMPRODUCT((A$14:A383=A383)*(B$14:B383=B383)*(D$14:D380=D380))&gt;1,0,1)</f>
        <v>#N/A</v>
      </c>
      <c r="AO383" s="55">
        <f t="shared" si="65"/>
        <v>1</v>
      </c>
      <c r="AP383" s="55">
        <f t="shared" si="66"/>
        <v>1</v>
      </c>
      <c r="AQ383" s="56">
        <f>IF(ISBLANK(G383),1,IFERROR(VLOOKUP(G383,Tipo!$C$12:$C$27,1,FALSE),"NO"))</f>
        <v>1</v>
      </c>
      <c r="AR383" s="55">
        <f t="shared" si="67"/>
        <v>1</v>
      </c>
      <c r="AS383" s="55">
        <f>IF(ISBLANK(K383),1,IFERROR(VLOOKUP(K383,Eje_Pilar_Prop!C425:C526,1,FALSE),"NO"))</f>
        <v>1</v>
      </c>
      <c r="AT383" s="55">
        <f t="shared" si="71"/>
        <v>1</v>
      </c>
      <c r="AU383" s="36">
        <f t="shared" si="69"/>
        <v>1</v>
      </c>
      <c r="AV383" s="55">
        <f t="shared" si="61"/>
        <v>1</v>
      </c>
    </row>
    <row r="384" spans="1:48" s="37" customFormat="1" ht="45" customHeight="1">
      <c r="A384" s="39"/>
      <c r="B384" s="53"/>
      <c r="C384" s="81"/>
      <c r="D384" s="40"/>
      <c r="E384" s="57"/>
      <c r="F384" s="40"/>
      <c r="G384" s="41"/>
      <c r="H384" s="42"/>
      <c r="I384" s="43"/>
      <c r="J384" s="125"/>
      <c r="K384" s="44"/>
      <c r="L384" s="45" t="str">
        <f>IF(ISERROR(VLOOKUP(K384,Eje_Pilar_Prop!$C$2:$E$104,2,FALSE))," ",VLOOKUP(K384,Eje_Pilar_Prop!$C$2:$E$104,2,FALSE))</f>
        <v xml:space="preserve"> </v>
      </c>
      <c r="M384" s="45" t="str">
        <f>IF(ISERROR(VLOOKUP(K384,Eje_Pilar_Prop!$C$2:$E$104,3,FALSE))," ",VLOOKUP(K384,Eje_Pilar_Prop!$C$2:$E$104,3,FALSE))</f>
        <v xml:space="preserve"> </v>
      </c>
      <c r="N384" s="46"/>
      <c r="O384" s="335"/>
      <c r="P384" s="42"/>
      <c r="Q384" s="47"/>
      <c r="R384" s="48"/>
      <c r="S384" s="49"/>
      <c r="T384" s="50"/>
      <c r="U384" s="47"/>
      <c r="V384" s="51">
        <f t="shared" si="72"/>
        <v>0</v>
      </c>
      <c r="W384" s="94"/>
      <c r="X384" s="52"/>
      <c r="Y384" s="52"/>
      <c r="Z384" s="52"/>
      <c r="AA384" s="53"/>
      <c r="AB384" s="53"/>
      <c r="AC384" s="53"/>
      <c r="AD384" s="121"/>
      <c r="AE384" s="95"/>
      <c r="AF384" s="52"/>
      <c r="AG384" s="47"/>
      <c r="AH384" s="39"/>
      <c r="AI384" s="39"/>
      <c r="AJ384" s="39"/>
      <c r="AK384" s="39"/>
      <c r="AL384" s="54" t="str">
        <f t="shared" si="64"/>
        <v>-</v>
      </c>
      <c r="AM384" s="38"/>
      <c r="AN384" s="72" t="e">
        <f>IF(SUMPRODUCT((A$14:A384=A384)*(B$14:B384=B384)*(D$14:D381=D381))&gt;1,0,1)</f>
        <v>#N/A</v>
      </c>
      <c r="AO384" s="55">
        <f t="shared" si="65"/>
        <v>1</v>
      </c>
      <c r="AP384" s="55">
        <f t="shared" si="66"/>
        <v>1</v>
      </c>
      <c r="AQ384" s="56">
        <f>IF(ISBLANK(G384),1,IFERROR(VLOOKUP(G384,Tipo!$C$12:$C$27,1,FALSE),"NO"))</f>
        <v>1</v>
      </c>
      <c r="AR384" s="55">
        <f t="shared" si="67"/>
        <v>1</v>
      </c>
      <c r="AS384" s="55">
        <f>IF(ISBLANK(K384),1,IFERROR(VLOOKUP(K384,Eje_Pilar_Prop!C426:C527,1,FALSE),"NO"))</f>
        <v>1</v>
      </c>
      <c r="AT384" s="55">
        <f t="shared" si="71"/>
        <v>1</v>
      </c>
      <c r="AU384" s="36">
        <f t="shared" si="69"/>
        <v>1</v>
      </c>
      <c r="AV384" s="55">
        <f t="shared" si="61"/>
        <v>1</v>
      </c>
    </row>
    <row r="385" spans="1:48" s="37" customFormat="1" ht="45" customHeight="1">
      <c r="A385" s="39"/>
      <c r="B385" s="53"/>
      <c r="C385" s="81"/>
      <c r="D385" s="40"/>
      <c r="E385" s="57"/>
      <c r="F385" s="40"/>
      <c r="G385" s="41"/>
      <c r="H385" s="42"/>
      <c r="I385" s="43"/>
      <c r="J385" s="125"/>
      <c r="K385" s="44"/>
      <c r="L385" s="45" t="str">
        <f>IF(ISERROR(VLOOKUP(K385,Eje_Pilar_Prop!$C$2:$E$104,2,FALSE))," ",VLOOKUP(K385,Eje_Pilar_Prop!$C$2:$E$104,2,FALSE))</f>
        <v xml:space="preserve"> </v>
      </c>
      <c r="M385" s="45" t="str">
        <f>IF(ISERROR(VLOOKUP(K385,Eje_Pilar_Prop!$C$2:$E$104,3,FALSE))," ",VLOOKUP(K385,Eje_Pilar_Prop!$C$2:$E$104,3,FALSE))</f>
        <v xml:space="preserve"> </v>
      </c>
      <c r="N385" s="46"/>
      <c r="O385" s="335"/>
      <c r="P385" s="42"/>
      <c r="Q385" s="47"/>
      <c r="R385" s="48"/>
      <c r="S385" s="49"/>
      <c r="T385" s="50"/>
      <c r="U385" s="47"/>
      <c r="V385" s="51">
        <f t="shared" si="72"/>
        <v>0</v>
      </c>
      <c r="W385" s="94"/>
      <c r="X385" s="52"/>
      <c r="Y385" s="52"/>
      <c r="Z385" s="52"/>
      <c r="AA385" s="53"/>
      <c r="AB385" s="53"/>
      <c r="AC385" s="53"/>
      <c r="AD385" s="121"/>
      <c r="AE385" s="95"/>
      <c r="AF385" s="52"/>
      <c r="AG385" s="47"/>
      <c r="AH385" s="39"/>
      <c r="AI385" s="39"/>
      <c r="AJ385" s="39"/>
      <c r="AK385" s="39"/>
      <c r="AL385" s="54" t="str">
        <f t="shared" si="64"/>
        <v>-</v>
      </c>
      <c r="AM385" s="38"/>
      <c r="AN385" s="72" t="e">
        <f>IF(SUMPRODUCT((A$14:A385=A385)*(B$14:B385=B385)*(D$14:D382=D382))&gt;1,0,1)</f>
        <v>#N/A</v>
      </c>
      <c r="AO385" s="55">
        <f t="shared" si="65"/>
        <v>1</v>
      </c>
      <c r="AP385" s="55">
        <f t="shared" si="66"/>
        <v>1</v>
      </c>
      <c r="AQ385" s="56">
        <f>IF(ISBLANK(G385),1,IFERROR(VLOOKUP(G385,Tipo!$C$12:$C$27,1,FALSE),"NO"))</f>
        <v>1</v>
      </c>
      <c r="AR385" s="55">
        <f t="shared" si="67"/>
        <v>1</v>
      </c>
      <c r="AS385" s="55">
        <f>IF(ISBLANK(K385),1,IFERROR(VLOOKUP(K385,Eje_Pilar_Prop!C427:C528,1,FALSE),"NO"))</f>
        <v>1</v>
      </c>
      <c r="AT385" s="55">
        <f t="shared" si="71"/>
        <v>1</v>
      </c>
      <c r="AU385" s="36">
        <f t="shared" si="69"/>
        <v>1</v>
      </c>
      <c r="AV385" s="55">
        <f t="shared" si="61"/>
        <v>1</v>
      </c>
    </row>
    <row r="386" spans="1:48" s="37" customFormat="1" ht="45" customHeight="1">
      <c r="A386" s="39"/>
      <c r="B386" s="53"/>
      <c r="C386" s="81"/>
      <c r="D386" s="40"/>
      <c r="E386" s="57"/>
      <c r="F386" s="40"/>
      <c r="G386" s="41"/>
      <c r="H386" s="42"/>
      <c r="I386" s="43"/>
      <c r="J386" s="125"/>
      <c r="K386" s="44"/>
      <c r="L386" s="45" t="str">
        <f>IF(ISERROR(VLOOKUP(K386,Eje_Pilar_Prop!$C$2:$E$104,2,FALSE))," ",VLOOKUP(K386,Eje_Pilar_Prop!$C$2:$E$104,2,FALSE))</f>
        <v xml:space="preserve"> </v>
      </c>
      <c r="M386" s="45" t="str">
        <f>IF(ISERROR(VLOOKUP(K386,Eje_Pilar_Prop!$C$2:$E$104,3,FALSE))," ",VLOOKUP(K386,Eje_Pilar_Prop!$C$2:$E$104,3,FALSE))</f>
        <v xml:space="preserve"> </v>
      </c>
      <c r="N386" s="46"/>
      <c r="O386" s="335"/>
      <c r="P386" s="42"/>
      <c r="Q386" s="47"/>
      <c r="R386" s="48"/>
      <c r="S386" s="49"/>
      <c r="T386" s="50"/>
      <c r="U386" s="47"/>
      <c r="V386" s="51">
        <f t="shared" si="72"/>
        <v>0</v>
      </c>
      <c r="W386" s="94"/>
      <c r="X386" s="52"/>
      <c r="Y386" s="52"/>
      <c r="Z386" s="52"/>
      <c r="AA386" s="53"/>
      <c r="AB386" s="53"/>
      <c r="AC386" s="53"/>
      <c r="AD386" s="121"/>
      <c r="AE386" s="95"/>
      <c r="AF386" s="52"/>
      <c r="AG386" s="47"/>
      <c r="AH386" s="39"/>
      <c r="AI386" s="39"/>
      <c r="AJ386" s="39"/>
      <c r="AK386" s="39"/>
      <c r="AL386" s="54" t="str">
        <f t="shared" si="64"/>
        <v>-</v>
      </c>
      <c r="AM386" s="38"/>
      <c r="AN386" s="72" t="e">
        <f>IF(SUMPRODUCT((A$14:A386=A386)*(B$14:B386=B386)*(D$14:D383=D383))&gt;1,0,1)</f>
        <v>#N/A</v>
      </c>
      <c r="AO386" s="55">
        <f t="shared" si="65"/>
        <v>1</v>
      </c>
      <c r="AP386" s="55">
        <f t="shared" si="66"/>
        <v>1</v>
      </c>
      <c r="AQ386" s="56">
        <f>IF(ISBLANK(G386),1,IFERROR(VLOOKUP(G386,Tipo!$C$12:$C$27,1,FALSE),"NO"))</f>
        <v>1</v>
      </c>
      <c r="AR386" s="55">
        <f t="shared" si="67"/>
        <v>1</v>
      </c>
      <c r="AS386" s="55">
        <f>IF(ISBLANK(K386),1,IFERROR(VLOOKUP(K386,Eje_Pilar_Prop!C428:C529,1,FALSE),"NO"))</f>
        <v>1</v>
      </c>
      <c r="AT386" s="55">
        <f t="shared" si="71"/>
        <v>1</v>
      </c>
      <c r="AU386" s="36">
        <f t="shared" si="69"/>
        <v>1</v>
      </c>
      <c r="AV386" s="55">
        <f t="shared" si="61"/>
        <v>1</v>
      </c>
    </row>
    <row r="387" spans="1:48" s="37" customFormat="1" ht="45" customHeight="1">
      <c r="A387" s="39"/>
      <c r="B387" s="53"/>
      <c r="C387" s="81"/>
      <c r="D387" s="40"/>
      <c r="E387" s="57"/>
      <c r="F387" s="40"/>
      <c r="G387" s="41"/>
      <c r="H387" s="42"/>
      <c r="I387" s="43"/>
      <c r="J387" s="125"/>
      <c r="K387" s="44"/>
      <c r="L387" s="45" t="str">
        <f>IF(ISERROR(VLOOKUP(K387,Eje_Pilar_Prop!$C$2:$E$104,2,FALSE))," ",VLOOKUP(K387,Eje_Pilar_Prop!$C$2:$E$104,2,FALSE))</f>
        <v xml:space="preserve"> </v>
      </c>
      <c r="M387" s="45" t="str">
        <f>IF(ISERROR(VLOOKUP(K387,Eje_Pilar_Prop!$C$2:$E$104,3,FALSE))," ",VLOOKUP(K387,Eje_Pilar_Prop!$C$2:$E$104,3,FALSE))</f>
        <v xml:space="preserve"> </v>
      </c>
      <c r="N387" s="46"/>
      <c r="O387" s="335"/>
      <c r="P387" s="42"/>
      <c r="Q387" s="47"/>
      <c r="R387" s="48"/>
      <c r="S387" s="49"/>
      <c r="T387" s="50"/>
      <c r="U387" s="47"/>
      <c r="V387" s="51">
        <f t="shared" si="72"/>
        <v>0</v>
      </c>
      <c r="W387" s="94"/>
      <c r="X387" s="52"/>
      <c r="Y387" s="52"/>
      <c r="Z387" s="52"/>
      <c r="AA387" s="53"/>
      <c r="AB387" s="53"/>
      <c r="AC387" s="53"/>
      <c r="AD387" s="121"/>
      <c r="AE387" s="95"/>
      <c r="AF387" s="52"/>
      <c r="AG387" s="47"/>
      <c r="AH387" s="39"/>
      <c r="AI387" s="39"/>
      <c r="AJ387" s="39"/>
      <c r="AK387" s="39"/>
      <c r="AL387" s="54" t="str">
        <f t="shared" si="64"/>
        <v>-</v>
      </c>
      <c r="AM387" s="38"/>
      <c r="AN387" s="72" t="e">
        <f>IF(SUMPRODUCT((A$14:A387=A387)*(B$14:B387=B387)*(D$14:D384=D384))&gt;1,0,1)</f>
        <v>#N/A</v>
      </c>
      <c r="AO387" s="55">
        <f t="shared" si="65"/>
        <v>1</v>
      </c>
      <c r="AP387" s="55">
        <f t="shared" si="66"/>
        <v>1</v>
      </c>
      <c r="AQ387" s="56">
        <f>IF(ISBLANK(G387),1,IFERROR(VLOOKUP(G387,Tipo!$C$12:$C$27,1,FALSE),"NO"))</f>
        <v>1</v>
      </c>
      <c r="AR387" s="55">
        <f t="shared" si="67"/>
        <v>1</v>
      </c>
      <c r="AS387" s="55">
        <f>IF(ISBLANK(K387),1,IFERROR(VLOOKUP(K387,Eje_Pilar_Prop!C429:C530,1,FALSE),"NO"))</f>
        <v>1</v>
      </c>
      <c r="AT387" s="55">
        <f t="shared" si="71"/>
        <v>1</v>
      </c>
      <c r="AU387" s="36">
        <f t="shared" si="69"/>
        <v>1</v>
      </c>
      <c r="AV387" s="55">
        <f t="shared" si="61"/>
        <v>1</v>
      </c>
    </row>
    <row r="388" spans="1:48" s="37" customFormat="1" ht="45" customHeight="1">
      <c r="A388" s="39"/>
      <c r="B388" s="53"/>
      <c r="C388" s="81"/>
      <c r="D388" s="40"/>
      <c r="E388" s="57"/>
      <c r="F388" s="40"/>
      <c r="G388" s="41"/>
      <c r="H388" s="42"/>
      <c r="I388" s="43"/>
      <c r="J388" s="125"/>
      <c r="K388" s="44"/>
      <c r="L388" s="45" t="str">
        <f>IF(ISERROR(VLOOKUP(K388,Eje_Pilar_Prop!$C$2:$E$104,2,FALSE))," ",VLOOKUP(K388,Eje_Pilar_Prop!$C$2:$E$104,2,FALSE))</f>
        <v xml:space="preserve"> </v>
      </c>
      <c r="M388" s="45" t="str">
        <f>IF(ISERROR(VLOOKUP(K388,Eje_Pilar_Prop!$C$2:$E$104,3,FALSE))," ",VLOOKUP(K388,Eje_Pilar_Prop!$C$2:$E$104,3,FALSE))</f>
        <v xml:space="preserve"> </v>
      </c>
      <c r="N388" s="46"/>
      <c r="O388" s="335"/>
      <c r="P388" s="42"/>
      <c r="Q388" s="47"/>
      <c r="R388" s="48"/>
      <c r="S388" s="49"/>
      <c r="T388" s="50"/>
      <c r="U388" s="47"/>
      <c r="V388" s="51">
        <f t="shared" si="72"/>
        <v>0</v>
      </c>
      <c r="W388" s="94"/>
      <c r="X388" s="52"/>
      <c r="Y388" s="52"/>
      <c r="Z388" s="52"/>
      <c r="AA388" s="53"/>
      <c r="AB388" s="53"/>
      <c r="AC388" s="53"/>
      <c r="AD388" s="121"/>
      <c r="AE388" s="95"/>
      <c r="AF388" s="52"/>
      <c r="AG388" s="47"/>
      <c r="AH388" s="39"/>
      <c r="AI388" s="39"/>
      <c r="AJ388" s="39"/>
      <c r="AK388" s="39"/>
      <c r="AL388" s="54" t="str">
        <f t="shared" si="64"/>
        <v>-</v>
      </c>
      <c r="AM388" s="38"/>
      <c r="AN388" s="72" t="e">
        <f>IF(SUMPRODUCT((A$14:A388=A388)*(B$14:B388=B388)*(D$14:D385=D385))&gt;1,0,1)</f>
        <v>#N/A</v>
      </c>
      <c r="AO388" s="55">
        <f t="shared" si="65"/>
        <v>1</v>
      </c>
      <c r="AP388" s="55">
        <f t="shared" si="66"/>
        <v>1</v>
      </c>
      <c r="AQ388" s="56">
        <f>IF(ISBLANK(G388),1,IFERROR(VLOOKUP(G388,Tipo!$C$12:$C$27,1,FALSE),"NO"))</f>
        <v>1</v>
      </c>
      <c r="AR388" s="55">
        <f t="shared" si="67"/>
        <v>1</v>
      </c>
      <c r="AS388" s="55">
        <f>IF(ISBLANK(K388),1,IFERROR(VLOOKUP(K388,Eje_Pilar_Prop!C430:C531,1,FALSE),"NO"))</f>
        <v>1</v>
      </c>
      <c r="AT388" s="55">
        <f t="shared" si="71"/>
        <v>1</v>
      </c>
      <c r="AU388" s="36">
        <f t="shared" si="69"/>
        <v>1</v>
      </c>
      <c r="AV388" s="55">
        <f t="shared" si="61"/>
        <v>1</v>
      </c>
    </row>
    <row r="389" spans="1:48" s="37" customFormat="1" ht="45" customHeight="1">
      <c r="A389" s="39"/>
      <c r="B389" s="53"/>
      <c r="C389" s="81"/>
      <c r="D389" s="40"/>
      <c r="E389" s="57"/>
      <c r="F389" s="40"/>
      <c r="G389" s="41"/>
      <c r="H389" s="42"/>
      <c r="I389" s="43"/>
      <c r="J389" s="125"/>
      <c r="K389" s="44"/>
      <c r="L389" s="45" t="str">
        <f>IF(ISERROR(VLOOKUP(K389,Eje_Pilar_Prop!$C$2:$E$104,2,FALSE))," ",VLOOKUP(K389,Eje_Pilar_Prop!$C$2:$E$104,2,FALSE))</f>
        <v xml:space="preserve"> </v>
      </c>
      <c r="M389" s="45" t="str">
        <f>IF(ISERROR(VLOOKUP(K389,Eje_Pilar_Prop!$C$2:$E$104,3,FALSE))," ",VLOOKUP(K389,Eje_Pilar_Prop!$C$2:$E$104,3,FALSE))</f>
        <v xml:space="preserve"> </v>
      </c>
      <c r="N389" s="46"/>
      <c r="O389" s="335"/>
      <c r="P389" s="42"/>
      <c r="Q389" s="47"/>
      <c r="R389" s="48"/>
      <c r="S389" s="49"/>
      <c r="T389" s="50"/>
      <c r="U389" s="47"/>
      <c r="V389" s="51">
        <f t="shared" si="72"/>
        <v>0</v>
      </c>
      <c r="W389" s="94"/>
      <c r="X389" s="52"/>
      <c r="Y389" s="52"/>
      <c r="Z389" s="52"/>
      <c r="AA389" s="53"/>
      <c r="AB389" s="53"/>
      <c r="AC389" s="53"/>
      <c r="AD389" s="121"/>
      <c r="AE389" s="95"/>
      <c r="AF389" s="52"/>
      <c r="AG389" s="47"/>
      <c r="AH389" s="39"/>
      <c r="AI389" s="39"/>
      <c r="AJ389" s="39"/>
      <c r="AK389" s="39"/>
      <c r="AL389" s="54" t="str">
        <f t="shared" si="64"/>
        <v>-</v>
      </c>
      <c r="AM389" s="38"/>
      <c r="AN389" s="72" t="e">
        <f>IF(SUMPRODUCT((A$14:A389=A389)*(B$14:B389=B389)*(D$14:D386=D386))&gt;1,0,1)</f>
        <v>#N/A</v>
      </c>
      <c r="AO389" s="55">
        <f t="shared" si="65"/>
        <v>1</v>
      </c>
      <c r="AP389" s="55">
        <f t="shared" si="66"/>
        <v>1</v>
      </c>
      <c r="AQ389" s="56">
        <f>IF(ISBLANK(G389),1,IFERROR(VLOOKUP(G389,Tipo!$C$12:$C$27,1,FALSE),"NO"))</f>
        <v>1</v>
      </c>
      <c r="AR389" s="55">
        <f t="shared" si="67"/>
        <v>1</v>
      </c>
      <c r="AS389" s="55">
        <f>IF(ISBLANK(K389),1,IFERROR(VLOOKUP(K389,Eje_Pilar_Prop!C431:C532,1,FALSE),"NO"))</f>
        <v>1</v>
      </c>
      <c r="AT389" s="55">
        <f t="shared" si="71"/>
        <v>1</v>
      </c>
      <c r="AU389" s="36">
        <f t="shared" si="69"/>
        <v>1</v>
      </c>
      <c r="AV389" s="55">
        <f t="shared" si="61"/>
        <v>1</v>
      </c>
    </row>
    <row r="390" spans="1:48" s="37" customFormat="1" ht="45" customHeight="1">
      <c r="A390" s="39"/>
      <c r="B390" s="53"/>
      <c r="C390" s="81"/>
      <c r="D390" s="40"/>
      <c r="E390" s="57"/>
      <c r="F390" s="40"/>
      <c r="G390" s="41"/>
      <c r="H390" s="42"/>
      <c r="I390" s="43"/>
      <c r="J390" s="125"/>
      <c r="K390" s="44"/>
      <c r="L390" s="45" t="str">
        <f>IF(ISERROR(VLOOKUP(K390,Eje_Pilar_Prop!$C$2:$E$104,2,FALSE))," ",VLOOKUP(K390,Eje_Pilar_Prop!$C$2:$E$104,2,FALSE))</f>
        <v xml:space="preserve"> </v>
      </c>
      <c r="M390" s="45" t="str">
        <f>IF(ISERROR(VLOOKUP(K390,Eje_Pilar_Prop!$C$2:$E$104,3,FALSE))," ",VLOOKUP(K390,Eje_Pilar_Prop!$C$2:$E$104,3,FALSE))</f>
        <v xml:space="preserve"> </v>
      </c>
      <c r="N390" s="46"/>
      <c r="O390" s="335"/>
      <c r="P390" s="42"/>
      <c r="Q390" s="47"/>
      <c r="R390" s="48"/>
      <c r="S390" s="49"/>
      <c r="T390" s="50"/>
      <c r="U390" s="47"/>
      <c r="V390" s="51">
        <f t="shared" si="72"/>
        <v>0</v>
      </c>
      <c r="W390" s="94"/>
      <c r="X390" s="52"/>
      <c r="Y390" s="52"/>
      <c r="Z390" s="52"/>
      <c r="AA390" s="53"/>
      <c r="AB390" s="53"/>
      <c r="AC390" s="53"/>
      <c r="AD390" s="121"/>
      <c r="AE390" s="95"/>
      <c r="AF390" s="52"/>
      <c r="AG390" s="47"/>
      <c r="AH390" s="39"/>
      <c r="AI390" s="39"/>
      <c r="AJ390" s="39"/>
      <c r="AK390" s="39"/>
      <c r="AL390" s="54" t="str">
        <f t="shared" si="64"/>
        <v>-</v>
      </c>
      <c r="AM390" s="38"/>
      <c r="AN390" s="72" t="e">
        <f>IF(SUMPRODUCT((A$14:A390=A390)*(B$14:B390=B390)*(D$14:D387=D387))&gt;1,0,1)</f>
        <v>#N/A</v>
      </c>
      <c r="AO390" s="55">
        <f t="shared" si="65"/>
        <v>1</v>
      </c>
      <c r="AP390" s="55">
        <f t="shared" si="66"/>
        <v>1</v>
      </c>
      <c r="AQ390" s="56">
        <f>IF(ISBLANK(G390),1,IFERROR(VLOOKUP(G390,Tipo!$C$12:$C$27,1,FALSE),"NO"))</f>
        <v>1</v>
      </c>
      <c r="AR390" s="55">
        <f t="shared" si="67"/>
        <v>1</v>
      </c>
      <c r="AS390" s="55">
        <f>IF(ISBLANK(K390),1,IFERROR(VLOOKUP(K390,Eje_Pilar_Prop!C432:C533,1,FALSE),"NO"))</f>
        <v>1</v>
      </c>
      <c r="AT390" s="55">
        <f t="shared" ref="AT390:AT421" si="73">IF(ISBLANK(C387),1,IFERROR(VLOOKUP(C387,SECOP,1,FALSE),"NO"))</f>
        <v>1</v>
      </c>
      <c r="AU390" s="36">
        <f t="shared" si="69"/>
        <v>1</v>
      </c>
      <c r="AV390" s="55">
        <f t="shared" si="61"/>
        <v>1</v>
      </c>
    </row>
    <row r="391" spans="1:48" s="37" customFormat="1" ht="45" customHeight="1">
      <c r="A391" s="39"/>
      <c r="B391" s="53"/>
      <c r="C391" s="81"/>
      <c r="D391" s="40"/>
      <c r="E391" s="57"/>
      <c r="F391" s="40"/>
      <c r="G391" s="41"/>
      <c r="H391" s="42"/>
      <c r="I391" s="43"/>
      <c r="J391" s="125"/>
      <c r="K391" s="44"/>
      <c r="L391" s="45" t="str">
        <f>IF(ISERROR(VLOOKUP(K391,Eje_Pilar_Prop!$C$2:$E$104,2,FALSE))," ",VLOOKUP(K391,Eje_Pilar_Prop!$C$2:$E$104,2,FALSE))</f>
        <v xml:space="preserve"> </v>
      </c>
      <c r="M391" s="45" t="str">
        <f>IF(ISERROR(VLOOKUP(K391,Eje_Pilar_Prop!$C$2:$E$104,3,FALSE))," ",VLOOKUP(K391,Eje_Pilar_Prop!$C$2:$E$104,3,FALSE))</f>
        <v xml:space="preserve"> </v>
      </c>
      <c r="N391" s="46"/>
      <c r="O391" s="335"/>
      <c r="P391" s="42"/>
      <c r="Q391" s="47"/>
      <c r="R391" s="48"/>
      <c r="S391" s="49"/>
      <c r="T391" s="50"/>
      <c r="U391" s="47"/>
      <c r="V391" s="51">
        <f t="shared" ref="V391:V422" si="74">+Q391+S391+U391</f>
        <v>0</v>
      </c>
      <c r="W391" s="94"/>
      <c r="X391" s="52"/>
      <c r="Y391" s="52"/>
      <c r="Z391" s="52"/>
      <c r="AA391" s="53"/>
      <c r="AB391" s="53"/>
      <c r="AC391" s="53"/>
      <c r="AD391" s="121"/>
      <c r="AE391" s="95"/>
      <c r="AF391" s="52"/>
      <c r="AG391" s="47"/>
      <c r="AH391" s="39"/>
      <c r="AI391" s="39"/>
      <c r="AJ391" s="39"/>
      <c r="AK391" s="39"/>
      <c r="AL391" s="54" t="str">
        <f t="shared" si="64"/>
        <v>-</v>
      </c>
      <c r="AM391" s="38"/>
      <c r="AN391" s="72" t="e">
        <f>IF(SUMPRODUCT((A$14:A391=A391)*(B$14:B391=B391)*(D$14:D388=D388))&gt;1,0,1)</f>
        <v>#N/A</v>
      </c>
      <c r="AO391" s="55">
        <f t="shared" si="65"/>
        <v>1</v>
      </c>
      <c r="AP391" s="55">
        <f t="shared" si="66"/>
        <v>1</v>
      </c>
      <c r="AQ391" s="56">
        <f>IF(ISBLANK(G391),1,IFERROR(VLOOKUP(G391,Tipo!$C$12:$C$27,1,FALSE),"NO"))</f>
        <v>1</v>
      </c>
      <c r="AR391" s="55">
        <f t="shared" si="67"/>
        <v>1</v>
      </c>
      <c r="AS391" s="55">
        <f>IF(ISBLANK(K391),1,IFERROR(VLOOKUP(K391,Eje_Pilar_Prop!C433:C534,1,FALSE),"NO"))</f>
        <v>1</v>
      </c>
      <c r="AT391" s="55">
        <f t="shared" si="73"/>
        <v>1</v>
      </c>
      <c r="AU391" s="36">
        <f t="shared" si="69"/>
        <v>1</v>
      </c>
      <c r="AV391" s="55">
        <f t="shared" si="61"/>
        <v>1</v>
      </c>
    </row>
    <row r="392" spans="1:48" s="37" customFormat="1" ht="45" customHeight="1">
      <c r="A392" s="39"/>
      <c r="B392" s="53"/>
      <c r="C392" s="81"/>
      <c r="D392" s="40"/>
      <c r="E392" s="57"/>
      <c r="F392" s="40"/>
      <c r="G392" s="41"/>
      <c r="H392" s="42"/>
      <c r="I392" s="43"/>
      <c r="J392" s="125"/>
      <c r="K392" s="44"/>
      <c r="L392" s="45" t="str">
        <f>IF(ISERROR(VLOOKUP(K392,Eje_Pilar_Prop!$C$2:$E$104,2,FALSE))," ",VLOOKUP(K392,Eje_Pilar_Prop!$C$2:$E$104,2,FALSE))</f>
        <v xml:space="preserve"> </v>
      </c>
      <c r="M392" s="45" t="str">
        <f>IF(ISERROR(VLOOKUP(K392,Eje_Pilar_Prop!$C$2:$E$104,3,FALSE))," ",VLOOKUP(K392,Eje_Pilar_Prop!$C$2:$E$104,3,FALSE))</f>
        <v xml:space="preserve"> </v>
      </c>
      <c r="N392" s="46"/>
      <c r="O392" s="335"/>
      <c r="P392" s="42"/>
      <c r="Q392" s="47"/>
      <c r="R392" s="48"/>
      <c r="S392" s="49"/>
      <c r="T392" s="50"/>
      <c r="U392" s="47"/>
      <c r="V392" s="51">
        <f t="shared" si="74"/>
        <v>0</v>
      </c>
      <c r="W392" s="94"/>
      <c r="X392" s="52"/>
      <c r="Y392" s="52"/>
      <c r="Z392" s="52"/>
      <c r="AA392" s="53"/>
      <c r="AB392" s="53"/>
      <c r="AC392" s="53"/>
      <c r="AD392" s="121"/>
      <c r="AE392" s="95"/>
      <c r="AF392" s="52"/>
      <c r="AG392" s="47"/>
      <c r="AH392" s="39"/>
      <c r="AI392" s="39"/>
      <c r="AJ392" s="39"/>
      <c r="AK392" s="39"/>
      <c r="AL392" s="54" t="str">
        <f t="shared" si="64"/>
        <v>-</v>
      </c>
      <c r="AM392" s="38"/>
      <c r="AN392" s="72" t="e">
        <f>IF(SUMPRODUCT((A$14:A392=A392)*(B$14:B392=B392)*(D$14:D389=D389))&gt;1,0,1)</f>
        <v>#N/A</v>
      </c>
      <c r="AO392" s="55">
        <f t="shared" si="65"/>
        <v>1</v>
      </c>
      <c r="AP392" s="55">
        <f t="shared" si="66"/>
        <v>1</v>
      </c>
      <c r="AQ392" s="56">
        <f>IF(ISBLANK(G392),1,IFERROR(VLOOKUP(G392,Tipo!$C$12:$C$27,1,FALSE),"NO"))</f>
        <v>1</v>
      </c>
      <c r="AR392" s="55">
        <f t="shared" si="67"/>
        <v>1</v>
      </c>
      <c r="AS392" s="55">
        <f>IF(ISBLANK(K392),1,IFERROR(VLOOKUP(K392,Eje_Pilar_Prop!C434:C535,1,FALSE),"NO"))</f>
        <v>1</v>
      </c>
      <c r="AT392" s="55">
        <f t="shared" si="73"/>
        <v>1</v>
      </c>
      <c r="AU392" s="36">
        <f t="shared" si="69"/>
        <v>1</v>
      </c>
      <c r="AV392" s="55">
        <f t="shared" si="61"/>
        <v>1</v>
      </c>
    </row>
    <row r="393" spans="1:48" s="37" customFormat="1" ht="45" customHeight="1">
      <c r="A393" s="39"/>
      <c r="B393" s="53"/>
      <c r="C393" s="81"/>
      <c r="D393" s="40"/>
      <c r="E393" s="57"/>
      <c r="F393" s="40"/>
      <c r="G393" s="41"/>
      <c r="H393" s="42"/>
      <c r="I393" s="43"/>
      <c r="J393" s="125"/>
      <c r="K393" s="44"/>
      <c r="L393" s="45" t="str">
        <f>IF(ISERROR(VLOOKUP(K393,Eje_Pilar_Prop!$C$2:$E$104,2,FALSE))," ",VLOOKUP(K393,Eje_Pilar_Prop!$C$2:$E$104,2,FALSE))</f>
        <v xml:space="preserve"> </v>
      </c>
      <c r="M393" s="45" t="str">
        <f>IF(ISERROR(VLOOKUP(K393,Eje_Pilar_Prop!$C$2:$E$104,3,FALSE))," ",VLOOKUP(K393,Eje_Pilar_Prop!$C$2:$E$104,3,FALSE))</f>
        <v xml:space="preserve"> </v>
      </c>
      <c r="N393" s="46"/>
      <c r="O393" s="335"/>
      <c r="P393" s="42"/>
      <c r="Q393" s="47"/>
      <c r="R393" s="48"/>
      <c r="S393" s="49"/>
      <c r="T393" s="50"/>
      <c r="U393" s="47"/>
      <c r="V393" s="51">
        <f t="shared" si="74"/>
        <v>0</v>
      </c>
      <c r="W393" s="94"/>
      <c r="X393" s="52"/>
      <c r="Y393" s="52"/>
      <c r="Z393" s="52"/>
      <c r="AA393" s="53"/>
      <c r="AB393" s="53"/>
      <c r="AC393" s="53"/>
      <c r="AD393" s="121"/>
      <c r="AE393" s="95"/>
      <c r="AF393" s="52"/>
      <c r="AG393" s="47"/>
      <c r="AH393" s="39"/>
      <c r="AI393" s="39"/>
      <c r="AJ393" s="39"/>
      <c r="AK393" s="39"/>
      <c r="AL393" s="54" t="str">
        <f t="shared" si="64"/>
        <v>-</v>
      </c>
      <c r="AM393" s="38"/>
      <c r="AN393" s="72" t="e">
        <f>IF(SUMPRODUCT((A$14:A393=A393)*(B$14:B393=B393)*(D$14:D390=D390))&gt;1,0,1)</f>
        <v>#N/A</v>
      </c>
      <c r="AO393" s="55">
        <f t="shared" si="65"/>
        <v>1</v>
      </c>
      <c r="AP393" s="55">
        <f t="shared" si="66"/>
        <v>1</v>
      </c>
      <c r="AQ393" s="56">
        <f>IF(ISBLANK(G393),1,IFERROR(VLOOKUP(G393,Tipo!$C$12:$C$27,1,FALSE),"NO"))</f>
        <v>1</v>
      </c>
      <c r="AR393" s="55">
        <f t="shared" si="67"/>
        <v>1</v>
      </c>
      <c r="AS393" s="55">
        <f>IF(ISBLANK(K393),1,IFERROR(VLOOKUP(K393,Eje_Pilar_Prop!C435:C536,1,FALSE),"NO"))</f>
        <v>1</v>
      </c>
      <c r="AT393" s="55">
        <f t="shared" si="73"/>
        <v>1</v>
      </c>
      <c r="AU393" s="36">
        <f t="shared" si="69"/>
        <v>1</v>
      </c>
      <c r="AV393" s="55">
        <f t="shared" si="61"/>
        <v>1</v>
      </c>
    </row>
    <row r="394" spans="1:48" s="37" customFormat="1" ht="45" customHeight="1">
      <c r="A394" s="39"/>
      <c r="B394" s="53"/>
      <c r="C394" s="81"/>
      <c r="D394" s="40"/>
      <c r="E394" s="57"/>
      <c r="F394" s="40"/>
      <c r="G394" s="41"/>
      <c r="H394" s="42"/>
      <c r="I394" s="43"/>
      <c r="J394" s="125"/>
      <c r="K394" s="44"/>
      <c r="L394" s="45" t="str">
        <f>IF(ISERROR(VLOOKUP(K394,Eje_Pilar_Prop!$C$2:$E$104,2,FALSE))," ",VLOOKUP(K394,Eje_Pilar_Prop!$C$2:$E$104,2,FALSE))</f>
        <v xml:space="preserve"> </v>
      </c>
      <c r="M394" s="45" t="str">
        <f>IF(ISERROR(VLOOKUP(K394,Eje_Pilar_Prop!$C$2:$E$104,3,FALSE))," ",VLOOKUP(K394,Eje_Pilar_Prop!$C$2:$E$104,3,FALSE))</f>
        <v xml:space="preserve"> </v>
      </c>
      <c r="N394" s="46"/>
      <c r="O394" s="335"/>
      <c r="P394" s="42"/>
      <c r="Q394" s="47"/>
      <c r="R394" s="48"/>
      <c r="S394" s="49"/>
      <c r="T394" s="50"/>
      <c r="U394" s="47"/>
      <c r="V394" s="51">
        <f t="shared" si="74"/>
        <v>0</v>
      </c>
      <c r="W394" s="94"/>
      <c r="X394" s="52"/>
      <c r="Y394" s="52"/>
      <c r="Z394" s="52"/>
      <c r="AA394" s="53"/>
      <c r="AB394" s="53"/>
      <c r="AC394" s="53"/>
      <c r="AD394" s="121"/>
      <c r="AE394" s="95"/>
      <c r="AF394" s="52"/>
      <c r="AG394" s="47"/>
      <c r="AH394" s="39"/>
      <c r="AI394" s="39"/>
      <c r="AJ394" s="39"/>
      <c r="AK394" s="39"/>
      <c r="AL394" s="54" t="str">
        <f t="shared" si="64"/>
        <v>-</v>
      </c>
      <c r="AM394" s="38"/>
      <c r="AN394" s="72" t="e">
        <f>IF(SUMPRODUCT((A$14:A394=A394)*(B$14:B394=B394)*(D$14:D391=D391))&gt;1,0,1)</f>
        <v>#N/A</v>
      </c>
      <c r="AO394" s="55">
        <f t="shared" si="65"/>
        <v>1</v>
      </c>
      <c r="AP394" s="55">
        <f t="shared" si="66"/>
        <v>1</v>
      </c>
      <c r="AQ394" s="56">
        <f>IF(ISBLANK(G394),1,IFERROR(VLOOKUP(G394,Tipo!$C$12:$C$27,1,FALSE),"NO"))</f>
        <v>1</v>
      </c>
      <c r="AR394" s="55">
        <f t="shared" si="67"/>
        <v>1</v>
      </c>
      <c r="AS394" s="55">
        <f>IF(ISBLANK(K394),1,IFERROR(VLOOKUP(K394,Eje_Pilar_Prop!C436:C537,1,FALSE),"NO"))</f>
        <v>1</v>
      </c>
      <c r="AT394" s="55">
        <f t="shared" si="73"/>
        <v>1</v>
      </c>
      <c r="AU394" s="36">
        <f t="shared" si="69"/>
        <v>1</v>
      </c>
      <c r="AV394" s="55">
        <f t="shared" si="61"/>
        <v>1</v>
      </c>
    </row>
    <row r="395" spans="1:48" s="37" customFormat="1" ht="45" customHeight="1">
      <c r="A395" s="39"/>
      <c r="B395" s="53"/>
      <c r="C395" s="81"/>
      <c r="D395" s="40"/>
      <c r="E395" s="57"/>
      <c r="F395" s="40"/>
      <c r="G395" s="41"/>
      <c r="H395" s="42"/>
      <c r="I395" s="43"/>
      <c r="J395" s="125"/>
      <c r="K395" s="44"/>
      <c r="L395" s="45" t="str">
        <f>IF(ISERROR(VLOOKUP(K395,Eje_Pilar_Prop!$C$2:$E$104,2,FALSE))," ",VLOOKUP(K395,Eje_Pilar_Prop!$C$2:$E$104,2,FALSE))</f>
        <v xml:space="preserve"> </v>
      </c>
      <c r="M395" s="45" t="str">
        <f>IF(ISERROR(VLOOKUP(K395,Eje_Pilar_Prop!$C$2:$E$104,3,FALSE))," ",VLOOKUP(K395,Eje_Pilar_Prop!$C$2:$E$104,3,FALSE))</f>
        <v xml:space="preserve"> </v>
      </c>
      <c r="N395" s="46"/>
      <c r="O395" s="335"/>
      <c r="P395" s="42"/>
      <c r="Q395" s="47"/>
      <c r="R395" s="48"/>
      <c r="S395" s="49"/>
      <c r="T395" s="50"/>
      <c r="U395" s="47"/>
      <c r="V395" s="51">
        <f t="shared" si="74"/>
        <v>0</v>
      </c>
      <c r="W395" s="94"/>
      <c r="X395" s="52"/>
      <c r="Y395" s="52"/>
      <c r="Z395" s="52"/>
      <c r="AA395" s="53"/>
      <c r="AB395" s="53"/>
      <c r="AC395" s="53"/>
      <c r="AD395" s="121"/>
      <c r="AE395" s="95"/>
      <c r="AF395" s="52"/>
      <c r="AG395" s="47"/>
      <c r="AH395" s="39"/>
      <c r="AI395" s="39"/>
      <c r="AJ395" s="39"/>
      <c r="AK395" s="39"/>
      <c r="AL395" s="54" t="str">
        <f t="shared" si="64"/>
        <v>-</v>
      </c>
      <c r="AM395" s="38"/>
      <c r="AN395" s="72" t="e">
        <f>IF(SUMPRODUCT((A$14:A395=A395)*(B$14:B395=B395)*(D$14:D392=D392))&gt;1,0,1)</f>
        <v>#N/A</v>
      </c>
      <c r="AO395" s="55">
        <f t="shared" si="65"/>
        <v>1</v>
      </c>
      <c r="AP395" s="55">
        <f t="shared" si="66"/>
        <v>1</v>
      </c>
      <c r="AQ395" s="56">
        <f>IF(ISBLANK(G395),1,IFERROR(VLOOKUP(G395,Tipo!$C$12:$C$27,1,FALSE),"NO"))</f>
        <v>1</v>
      </c>
      <c r="AR395" s="55">
        <f t="shared" si="67"/>
        <v>1</v>
      </c>
      <c r="AS395" s="55">
        <f>IF(ISBLANK(K395),1,IFERROR(VLOOKUP(K395,Eje_Pilar_Prop!C437:C538,1,FALSE),"NO"))</f>
        <v>1</v>
      </c>
      <c r="AT395" s="55">
        <f t="shared" si="73"/>
        <v>1</v>
      </c>
      <c r="AU395" s="36">
        <f t="shared" si="69"/>
        <v>1</v>
      </c>
      <c r="AV395" s="55">
        <f t="shared" si="61"/>
        <v>1</v>
      </c>
    </row>
    <row r="396" spans="1:48" s="37" customFormat="1" ht="45" customHeight="1">
      <c r="A396" s="39"/>
      <c r="B396" s="53"/>
      <c r="C396" s="81"/>
      <c r="D396" s="40"/>
      <c r="E396" s="57"/>
      <c r="F396" s="40"/>
      <c r="G396" s="41"/>
      <c r="H396" s="42"/>
      <c r="I396" s="43"/>
      <c r="J396" s="125"/>
      <c r="K396" s="44"/>
      <c r="L396" s="45" t="str">
        <f>IF(ISERROR(VLOOKUP(K396,Eje_Pilar_Prop!$C$2:$E$104,2,FALSE))," ",VLOOKUP(K396,Eje_Pilar_Prop!$C$2:$E$104,2,FALSE))</f>
        <v xml:space="preserve"> </v>
      </c>
      <c r="M396" s="45" t="str">
        <f>IF(ISERROR(VLOOKUP(K396,Eje_Pilar_Prop!$C$2:$E$104,3,FALSE))," ",VLOOKUP(K396,Eje_Pilar_Prop!$C$2:$E$104,3,FALSE))</f>
        <v xml:space="preserve"> </v>
      </c>
      <c r="N396" s="46"/>
      <c r="O396" s="335"/>
      <c r="P396" s="42"/>
      <c r="Q396" s="47"/>
      <c r="R396" s="48"/>
      <c r="S396" s="49"/>
      <c r="T396" s="50"/>
      <c r="U396" s="47"/>
      <c r="V396" s="51">
        <f t="shared" si="74"/>
        <v>0</v>
      </c>
      <c r="W396" s="94"/>
      <c r="X396" s="52"/>
      <c r="Y396" s="52"/>
      <c r="Z396" s="52"/>
      <c r="AA396" s="53"/>
      <c r="AB396" s="53"/>
      <c r="AC396" s="53"/>
      <c r="AD396" s="121"/>
      <c r="AE396" s="95"/>
      <c r="AF396" s="52"/>
      <c r="AG396" s="47"/>
      <c r="AH396" s="39"/>
      <c r="AI396" s="39"/>
      <c r="AJ396" s="39"/>
      <c r="AK396" s="39"/>
      <c r="AL396" s="54" t="str">
        <f t="shared" si="64"/>
        <v>-</v>
      </c>
      <c r="AM396" s="38"/>
      <c r="AN396" s="72" t="e">
        <f>IF(SUMPRODUCT((A$14:A396=A396)*(B$14:B396=B396)*(D$14:D393=D393))&gt;1,0,1)</f>
        <v>#N/A</v>
      </c>
      <c r="AO396" s="55">
        <f t="shared" si="65"/>
        <v>1</v>
      </c>
      <c r="AP396" s="55">
        <f t="shared" si="66"/>
        <v>1</v>
      </c>
      <c r="AQ396" s="56">
        <f>IF(ISBLANK(G396),1,IFERROR(VLOOKUP(G396,Tipo!$C$12:$C$27,1,FALSE),"NO"))</f>
        <v>1</v>
      </c>
      <c r="AR396" s="55">
        <f t="shared" si="67"/>
        <v>1</v>
      </c>
      <c r="AS396" s="55">
        <f>IF(ISBLANK(K396),1,IFERROR(VLOOKUP(K396,Eje_Pilar_Prop!C438:C539,1,FALSE),"NO"))</f>
        <v>1</v>
      </c>
      <c r="AT396" s="55">
        <f t="shared" si="73"/>
        <v>1</v>
      </c>
      <c r="AU396" s="36">
        <f t="shared" si="69"/>
        <v>1</v>
      </c>
      <c r="AV396" s="55">
        <f t="shared" si="61"/>
        <v>1</v>
      </c>
    </row>
    <row r="397" spans="1:48" s="37" customFormat="1" ht="45" customHeight="1">
      <c r="A397" s="39"/>
      <c r="B397" s="53"/>
      <c r="C397" s="81"/>
      <c r="D397" s="40"/>
      <c r="E397" s="57"/>
      <c r="F397" s="40"/>
      <c r="G397" s="41"/>
      <c r="H397" s="42"/>
      <c r="I397" s="43"/>
      <c r="J397" s="125"/>
      <c r="K397" s="44"/>
      <c r="L397" s="45" t="str">
        <f>IF(ISERROR(VLOOKUP(K397,Eje_Pilar_Prop!$C$2:$E$104,2,FALSE))," ",VLOOKUP(K397,Eje_Pilar_Prop!$C$2:$E$104,2,FALSE))</f>
        <v xml:space="preserve"> </v>
      </c>
      <c r="M397" s="45" t="str">
        <f>IF(ISERROR(VLOOKUP(K397,Eje_Pilar_Prop!$C$2:$E$104,3,FALSE))," ",VLOOKUP(K397,Eje_Pilar_Prop!$C$2:$E$104,3,FALSE))</f>
        <v xml:space="preserve"> </v>
      </c>
      <c r="N397" s="46"/>
      <c r="O397" s="335"/>
      <c r="P397" s="42"/>
      <c r="Q397" s="47"/>
      <c r="R397" s="48"/>
      <c r="S397" s="49"/>
      <c r="T397" s="50"/>
      <c r="U397" s="47"/>
      <c r="V397" s="51">
        <f t="shared" si="74"/>
        <v>0</v>
      </c>
      <c r="W397" s="94"/>
      <c r="X397" s="52"/>
      <c r="Y397" s="52"/>
      <c r="Z397" s="52"/>
      <c r="AA397" s="53"/>
      <c r="AB397" s="53"/>
      <c r="AC397" s="53"/>
      <c r="AD397" s="121"/>
      <c r="AE397" s="95"/>
      <c r="AF397" s="52"/>
      <c r="AG397" s="47"/>
      <c r="AH397" s="39"/>
      <c r="AI397" s="39"/>
      <c r="AJ397" s="39"/>
      <c r="AK397" s="39"/>
      <c r="AL397" s="54" t="str">
        <f t="shared" ref="AL397:AL460" si="75">IF(ISERROR(W397/V397),"-",(W397/V397))</f>
        <v>-</v>
      </c>
      <c r="AM397" s="38"/>
      <c r="AN397" s="72" t="e">
        <f>IF(SUMPRODUCT((A$14:A397=A397)*(B$14:B397=B397)*(D$14:D394=D394))&gt;1,0,1)</f>
        <v>#N/A</v>
      </c>
      <c r="AO397" s="55">
        <f t="shared" si="65"/>
        <v>1</v>
      </c>
      <c r="AP397" s="55">
        <f t="shared" si="66"/>
        <v>1</v>
      </c>
      <c r="AQ397" s="56">
        <f>IF(ISBLANK(G397),1,IFERROR(VLOOKUP(G397,Tipo!$C$12:$C$27,1,FALSE),"NO"))</f>
        <v>1</v>
      </c>
      <c r="AR397" s="55">
        <f t="shared" si="67"/>
        <v>1</v>
      </c>
      <c r="AS397" s="55">
        <f>IF(ISBLANK(K397),1,IFERROR(VLOOKUP(K397,Eje_Pilar_Prop!C439:C540,1,FALSE),"NO"))</f>
        <v>1</v>
      </c>
      <c r="AT397" s="55">
        <f t="shared" si="73"/>
        <v>1</v>
      </c>
      <c r="AU397" s="36">
        <f t="shared" si="69"/>
        <v>1</v>
      </c>
      <c r="AV397" s="55">
        <f t="shared" si="61"/>
        <v>1</v>
      </c>
    </row>
    <row r="398" spans="1:48" s="37" customFormat="1" ht="45" customHeight="1">
      <c r="A398" s="39"/>
      <c r="B398" s="53"/>
      <c r="C398" s="81"/>
      <c r="D398" s="40"/>
      <c r="E398" s="57"/>
      <c r="F398" s="40"/>
      <c r="G398" s="41"/>
      <c r="H398" s="42"/>
      <c r="I398" s="43"/>
      <c r="J398" s="125"/>
      <c r="K398" s="44"/>
      <c r="L398" s="45" t="str">
        <f>IF(ISERROR(VLOOKUP(K398,Eje_Pilar_Prop!$C$2:$E$104,2,FALSE))," ",VLOOKUP(K398,Eje_Pilar_Prop!$C$2:$E$104,2,FALSE))</f>
        <v xml:space="preserve"> </v>
      </c>
      <c r="M398" s="45" t="str">
        <f>IF(ISERROR(VLOOKUP(K398,Eje_Pilar_Prop!$C$2:$E$104,3,FALSE))," ",VLOOKUP(K398,Eje_Pilar_Prop!$C$2:$E$104,3,FALSE))</f>
        <v xml:space="preserve"> </v>
      </c>
      <c r="N398" s="46"/>
      <c r="O398" s="335"/>
      <c r="P398" s="42"/>
      <c r="Q398" s="47"/>
      <c r="R398" s="48"/>
      <c r="S398" s="49"/>
      <c r="T398" s="50"/>
      <c r="U398" s="47"/>
      <c r="V398" s="51">
        <f t="shared" si="74"/>
        <v>0</v>
      </c>
      <c r="W398" s="94"/>
      <c r="X398" s="52"/>
      <c r="Y398" s="52"/>
      <c r="Z398" s="52"/>
      <c r="AA398" s="53"/>
      <c r="AB398" s="53"/>
      <c r="AC398" s="53"/>
      <c r="AD398" s="121"/>
      <c r="AE398" s="95"/>
      <c r="AF398" s="52"/>
      <c r="AG398" s="47"/>
      <c r="AH398" s="39"/>
      <c r="AI398" s="39"/>
      <c r="AJ398" s="39"/>
      <c r="AK398" s="39"/>
      <c r="AL398" s="54" t="str">
        <f t="shared" si="75"/>
        <v>-</v>
      </c>
      <c r="AM398" s="38"/>
      <c r="AN398" s="72" t="e">
        <f>IF(SUMPRODUCT((A$14:A398=A398)*(B$14:B398=B398)*(D$14:D395=D395))&gt;1,0,1)</f>
        <v>#N/A</v>
      </c>
      <c r="AO398" s="55">
        <f t="shared" si="65"/>
        <v>1</v>
      </c>
      <c r="AP398" s="55">
        <f t="shared" si="66"/>
        <v>1</v>
      </c>
      <c r="AQ398" s="56">
        <f>IF(ISBLANK(G398),1,IFERROR(VLOOKUP(G398,Tipo!$C$12:$C$27,1,FALSE),"NO"))</f>
        <v>1</v>
      </c>
      <c r="AR398" s="55">
        <f t="shared" si="67"/>
        <v>1</v>
      </c>
      <c r="AS398" s="55">
        <f>IF(ISBLANK(K398),1,IFERROR(VLOOKUP(K398,Eje_Pilar_Prop!C440:C541,1,FALSE),"NO"))</f>
        <v>1</v>
      </c>
      <c r="AT398" s="55">
        <f t="shared" si="73"/>
        <v>1</v>
      </c>
      <c r="AU398" s="36">
        <f t="shared" si="69"/>
        <v>1</v>
      </c>
      <c r="AV398" s="55">
        <f t="shared" si="61"/>
        <v>1</v>
      </c>
    </row>
    <row r="399" spans="1:48" s="37" customFormat="1" ht="45" customHeight="1">
      <c r="A399" s="39"/>
      <c r="B399" s="53"/>
      <c r="C399" s="81"/>
      <c r="D399" s="40"/>
      <c r="E399" s="57"/>
      <c r="F399" s="40"/>
      <c r="G399" s="41"/>
      <c r="H399" s="42"/>
      <c r="I399" s="43"/>
      <c r="J399" s="125"/>
      <c r="K399" s="44"/>
      <c r="L399" s="45" t="str">
        <f>IF(ISERROR(VLOOKUP(K399,Eje_Pilar_Prop!$C$2:$E$104,2,FALSE))," ",VLOOKUP(K399,Eje_Pilar_Prop!$C$2:$E$104,2,FALSE))</f>
        <v xml:space="preserve"> </v>
      </c>
      <c r="M399" s="45" t="str">
        <f>IF(ISERROR(VLOOKUP(K399,Eje_Pilar_Prop!$C$2:$E$104,3,FALSE))," ",VLOOKUP(K399,Eje_Pilar_Prop!$C$2:$E$104,3,FALSE))</f>
        <v xml:space="preserve"> </v>
      </c>
      <c r="N399" s="46"/>
      <c r="O399" s="335"/>
      <c r="P399" s="42"/>
      <c r="Q399" s="47"/>
      <c r="R399" s="48"/>
      <c r="S399" s="49"/>
      <c r="T399" s="50"/>
      <c r="U399" s="47"/>
      <c r="V399" s="51">
        <f t="shared" si="74"/>
        <v>0</v>
      </c>
      <c r="W399" s="94"/>
      <c r="X399" s="52"/>
      <c r="Y399" s="52"/>
      <c r="Z399" s="52"/>
      <c r="AA399" s="53"/>
      <c r="AB399" s="53"/>
      <c r="AC399" s="53"/>
      <c r="AD399" s="121"/>
      <c r="AE399" s="95"/>
      <c r="AF399" s="52"/>
      <c r="AG399" s="47"/>
      <c r="AH399" s="39"/>
      <c r="AI399" s="39"/>
      <c r="AJ399" s="39"/>
      <c r="AK399" s="39"/>
      <c r="AL399" s="54" t="str">
        <f t="shared" si="75"/>
        <v>-</v>
      </c>
      <c r="AM399" s="38"/>
      <c r="AN399" s="72" t="e">
        <f>IF(SUMPRODUCT((A$14:A399=A399)*(B$14:B399=B399)*(D$14:D396=D396))&gt;1,0,1)</f>
        <v>#N/A</v>
      </c>
      <c r="AO399" s="55">
        <f t="shared" si="65"/>
        <v>1</v>
      </c>
      <c r="AP399" s="55">
        <f t="shared" si="66"/>
        <v>1</v>
      </c>
      <c r="AQ399" s="56">
        <f>IF(ISBLANK(G399),1,IFERROR(VLOOKUP(G399,Tipo!$C$12:$C$27,1,FALSE),"NO"))</f>
        <v>1</v>
      </c>
      <c r="AR399" s="55">
        <f t="shared" si="67"/>
        <v>1</v>
      </c>
      <c r="AS399" s="55">
        <f>IF(ISBLANK(K399),1,IFERROR(VLOOKUP(K399,Eje_Pilar_Prop!C441:C542,1,FALSE),"NO"))</f>
        <v>1</v>
      </c>
      <c r="AT399" s="55">
        <f t="shared" si="73"/>
        <v>1</v>
      </c>
      <c r="AU399" s="36">
        <f t="shared" si="69"/>
        <v>1</v>
      </c>
      <c r="AV399" s="55">
        <f t="shared" si="61"/>
        <v>1</v>
      </c>
    </row>
    <row r="400" spans="1:48" s="37" customFormat="1" ht="45" customHeight="1">
      <c r="A400" s="39"/>
      <c r="B400" s="53"/>
      <c r="C400" s="81"/>
      <c r="D400" s="40"/>
      <c r="E400" s="57"/>
      <c r="F400" s="40"/>
      <c r="G400" s="41"/>
      <c r="H400" s="42"/>
      <c r="I400" s="43"/>
      <c r="J400" s="125"/>
      <c r="K400" s="44"/>
      <c r="L400" s="45" t="str">
        <f>IF(ISERROR(VLOOKUP(K400,Eje_Pilar_Prop!$C$2:$E$104,2,FALSE))," ",VLOOKUP(K400,Eje_Pilar_Prop!$C$2:$E$104,2,FALSE))</f>
        <v xml:space="preserve"> </v>
      </c>
      <c r="M400" s="45" t="str">
        <f>IF(ISERROR(VLOOKUP(K400,Eje_Pilar_Prop!$C$2:$E$104,3,FALSE))," ",VLOOKUP(K400,Eje_Pilar_Prop!$C$2:$E$104,3,FALSE))</f>
        <v xml:space="preserve"> </v>
      </c>
      <c r="N400" s="46"/>
      <c r="O400" s="335"/>
      <c r="P400" s="42"/>
      <c r="Q400" s="47"/>
      <c r="R400" s="48"/>
      <c r="S400" s="49"/>
      <c r="T400" s="50"/>
      <c r="U400" s="47"/>
      <c r="V400" s="51">
        <f t="shared" si="74"/>
        <v>0</v>
      </c>
      <c r="W400" s="94"/>
      <c r="X400" s="52"/>
      <c r="Y400" s="52"/>
      <c r="Z400" s="52"/>
      <c r="AA400" s="53"/>
      <c r="AB400" s="53"/>
      <c r="AC400" s="53"/>
      <c r="AD400" s="121"/>
      <c r="AE400" s="95"/>
      <c r="AF400" s="52"/>
      <c r="AG400" s="47"/>
      <c r="AH400" s="39"/>
      <c r="AI400" s="39"/>
      <c r="AJ400" s="39"/>
      <c r="AK400" s="39"/>
      <c r="AL400" s="54" t="str">
        <f t="shared" si="75"/>
        <v>-</v>
      </c>
      <c r="AM400" s="38"/>
      <c r="AN400" s="72" t="e">
        <f>IF(SUMPRODUCT((A$14:A400=A400)*(B$14:B400=B400)*(D$14:D397=D397))&gt;1,0,1)</f>
        <v>#N/A</v>
      </c>
      <c r="AO400" s="55">
        <f t="shared" si="65"/>
        <v>1</v>
      </c>
      <c r="AP400" s="55">
        <f t="shared" si="66"/>
        <v>1</v>
      </c>
      <c r="AQ400" s="56">
        <f>IF(ISBLANK(G400),1,IFERROR(VLOOKUP(G400,Tipo!$C$12:$C$27,1,FALSE),"NO"))</f>
        <v>1</v>
      </c>
      <c r="AR400" s="55">
        <f t="shared" si="67"/>
        <v>1</v>
      </c>
      <c r="AS400" s="55">
        <f>IF(ISBLANK(K400),1,IFERROR(VLOOKUP(K400,Eje_Pilar_Prop!C442:C543,1,FALSE),"NO"))</f>
        <v>1</v>
      </c>
      <c r="AT400" s="55">
        <f t="shared" si="73"/>
        <v>1</v>
      </c>
      <c r="AU400" s="36">
        <f t="shared" si="69"/>
        <v>1</v>
      </c>
      <c r="AV400" s="55">
        <f t="shared" si="61"/>
        <v>1</v>
      </c>
    </row>
    <row r="401" spans="1:48" s="37" customFormat="1" ht="45" customHeight="1">
      <c r="A401" s="39"/>
      <c r="B401" s="53"/>
      <c r="C401" s="81"/>
      <c r="D401" s="40"/>
      <c r="E401" s="57"/>
      <c r="F401" s="40"/>
      <c r="G401" s="41"/>
      <c r="H401" s="42"/>
      <c r="I401" s="43"/>
      <c r="J401" s="125"/>
      <c r="K401" s="44"/>
      <c r="L401" s="45" t="str">
        <f>IF(ISERROR(VLOOKUP(K401,Eje_Pilar_Prop!$C$2:$E$104,2,FALSE))," ",VLOOKUP(K401,Eje_Pilar_Prop!$C$2:$E$104,2,FALSE))</f>
        <v xml:space="preserve"> </v>
      </c>
      <c r="M401" s="45" t="str">
        <f>IF(ISERROR(VLOOKUP(K401,Eje_Pilar_Prop!$C$2:$E$104,3,FALSE))," ",VLOOKUP(K401,Eje_Pilar_Prop!$C$2:$E$104,3,FALSE))</f>
        <v xml:space="preserve"> </v>
      </c>
      <c r="N401" s="46"/>
      <c r="O401" s="335"/>
      <c r="P401" s="42"/>
      <c r="Q401" s="47"/>
      <c r="R401" s="48"/>
      <c r="S401" s="49"/>
      <c r="T401" s="50"/>
      <c r="U401" s="47"/>
      <c r="V401" s="51">
        <f t="shared" si="74"/>
        <v>0</v>
      </c>
      <c r="W401" s="94"/>
      <c r="X401" s="52"/>
      <c r="Y401" s="52"/>
      <c r="Z401" s="52"/>
      <c r="AA401" s="53"/>
      <c r="AB401" s="53"/>
      <c r="AC401" s="53"/>
      <c r="AD401" s="121"/>
      <c r="AE401" s="95"/>
      <c r="AF401" s="52"/>
      <c r="AG401" s="47"/>
      <c r="AH401" s="39"/>
      <c r="AI401" s="39"/>
      <c r="AJ401" s="39"/>
      <c r="AK401" s="39"/>
      <c r="AL401" s="54" t="str">
        <f t="shared" si="75"/>
        <v>-</v>
      </c>
      <c r="AM401" s="38"/>
      <c r="AN401" s="72" t="e">
        <f>IF(SUMPRODUCT((A$14:A401=A401)*(B$14:B401=B401)*(D$14:D398=D398))&gt;1,0,1)</f>
        <v>#N/A</v>
      </c>
      <c r="AO401" s="55">
        <f t="shared" si="65"/>
        <v>1</v>
      </c>
      <c r="AP401" s="55">
        <f t="shared" si="66"/>
        <v>1</v>
      </c>
      <c r="AQ401" s="56">
        <f>IF(ISBLANK(G401),1,IFERROR(VLOOKUP(G401,Tipo!$C$12:$C$27,1,FALSE),"NO"))</f>
        <v>1</v>
      </c>
      <c r="AR401" s="55">
        <f t="shared" si="67"/>
        <v>1</v>
      </c>
      <c r="AS401" s="55">
        <f>IF(ISBLANK(K401),1,IFERROR(VLOOKUP(K401,Eje_Pilar_Prop!C443:C544,1,FALSE),"NO"))</f>
        <v>1</v>
      </c>
      <c r="AT401" s="55">
        <f t="shared" si="73"/>
        <v>1</v>
      </c>
      <c r="AU401" s="36">
        <f t="shared" si="69"/>
        <v>1</v>
      </c>
      <c r="AV401" s="55">
        <f t="shared" si="61"/>
        <v>1</v>
      </c>
    </row>
    <row r="402" spans="1:48" s="37" customFormat="1" ht="45" customHeight="1">
      <c r="A402" s="39"/>
      <c r="B402" s="53"/>
      <c r="C402" s="81"/>
      <c r="D402" s="40"/>
      <c r="E402" s="57"/>
      <c r="F402" s="40"/>
      <c r="G402" s="41"/>
      <c r="H402" s="42"/>
      <c r="I402" s="43"/>
      <c r="J402" s="125"/>
      <c r="K402" s="44"/>
      <c r="L402" s="45" t="str">
        <f>IF(ISERROR(VLOOKUP(K402,Eje_Pilar_Prop!$C$2:$E$104,2,FALSE))," ",VLOOKUP(K402,Eje_Pilar_Prop!$C$2:$E$104,2,FALSE))</f>
        <v xml:space="preserve"> </v>
      </c>
      <c r="M402" s="45" t="str">
        <f>IF(ISERROR(VLOOKUP(K402,Eje_Pilar_Prop!$C$2:$E$104,3,FALSE))," ",VLOOKUP(K402,Eje_Pilar_Prop!$C$2:$E$104,3,FALSE))</f>
        <v xml:space="preserve"> </v>
      </c>
      <c r="N402" s="46"/>
      <c r="O402" s="335"/>
      <c r="P402" s="42"/>
      <c r="Q402" s="47"/>
      <c r="R402" s="48"/>
      <c r="S402" s="49"/>
      <c r="T402" s="50"/>
      <c r="U402" s="47"/>
      <c r="V402" s="51">
        <f t="shared" si="74"/>
        <v>0</v>
      </c>
      <c r="W402" s="94"/>
      <c r="X402" s="52"/>
      <c r="Y402" s="52"/>
      <c r="Z402" s="52"/>
      <c r="AA402" s="53"/>
      <c r="AB402" s="53"/>
      <c r="AC402" s="53"/>
      <c r="AD402" s="121"/>
      <c r="AE402" s="95"/>
      <c r="AF402" s="52"/>
      <c r="AG402" s="47"/>
      <c r="AH402" s="39"/>
      <c r="AI402" s="39"/>
      <c r="AJ402" s="39"/>
      <c r="AK402" s="39"/>
      <c r="AL402" s="54" t="str">
        <f t="shared" si="75"/>
        <v>-</v>
      </c>
      <c r="AM402" s="38"/>
      <c r="AN402" s="72" t="e">
        <f>IF(SUMPRODUCT((A$14:A402=A402)*(B$14:B402=B402)*(D$14:D399=D399))&gt;1,0,1)</f>
        <v>#N/A</v>
      </c>
      <c r="AO402" s="55">
        <f t="shared" si="65"/>
        <v>1</v>
      </c>
      <c r="AP402" s="55">
        <f t="shared" si="66"/>
        <v>1</v>
      </c>
      <c r="AQ402" s="56">
        <f>IF(ISBLANK(G402),1,IFERROR(VLOOKUP(G402,Tipo!$C$12:$C$27,1,FALSE),"NO"))</f>
        <v>1</v>
      </c>
      <c r="AR402" s="55">
        <f t="shared" si="67"/>
        <v>1</v>
      </c>
      <c r="AS402" s="55">
        <f>IF(ISBLANK(K402),1,IFERROR(VLOOKUP(K402,Eje_Pilar_Prop!C444:C545,1,FALSE),"NO"))</f>
        <v>1</v>
      </c>
      <c r="AT402" s="55">
        <f t="shared" si="73"/>
        <v>1</v>
      </c>
      <c r="AU402" s="36">
        <f t="shared" si="69"/>
        <v>1</v>
      </c>
      <c r="AV402" s="55">
        <f t="shared" ref="AV402:AV465" si="76">IF(ISBLANK(J402),1,IFERROR(VLOOKUP(J402,pdd,1,FALSE),"NO"))</f>
        <v>1</v>
      </c>
    </row>
    <row r="403" spans="1:48" s="37" customFormat="1" ht="45" customHeight="1">
      <c r="A403" s="39"/>
      <c r="B403" s="53"/>
      <c r="C403" s="81"/>
      <c r="D403" s="40"/>
      <c r="E403" s="57"/>
      <c r="F403" s="40"/>
      <c r="G403" s="41"/>
      <c r="H403" s="42"/>
      <c r="I403" s="43"/>
      <c r="J403" s="125"/>
      <c r="K403" s="44"/>
      <c r="L403" s="45" t="str">
        <f>IF(ISERROR(VLOOKUP(K403,Eje_Pilar_Prop!$C$2:$E$104,2,FALSE))," ",VLOOKUP(K403,Eje_Pilar_Prop!$C$2:$E$104,2,FALSE))</f>
        <v xml:space="preserve"> </v>
      </c>
      <c r="M403" s="45" t="str">
        <f>IF(ISERROR(VLOOKUP(K403,Eje_Pilar_Prop!$C$2:$E$104,3,FALSE))," ",VLOOKUP(K403,Eje_Pilar_Prop!$C$2:$E$104,3,FALSE))</f>
        <v xml:space="preserve"> </v>
      </c>
      <c r="N403" s="46"/>
      <c r="O403" s="335"/>
      <c r="P403" s="42"/>
      <c r="Q403" s="47"/>
      <c r="R403" s="48"/>
      <c r="S403" s="49"/>
      <c r="T403" s="50"/>
      <c r="U403" s="47"/>
      <c r="V403" s="51">
        <f t="shared" si="74"/>
        <v>0</v>
      </c>
      <c r="W403" s="94"/>
      <c r="X403" s="52"/>
      <c r="Y403" s="52"/>
      <c r="Z403" s="52"/>
      <c r="AA403" s="53"/>
      <c r="AB403" s="53"/>
      <c r="AC403" s="53"/>
      <c r="AD403" s="121"/>
      <c r="AE403" s="95"/>
      <c r="AF403" s="52"/>
      <c r="AG403" s="47"/>
      <c r="AH403" s="39"/>
      <c r="AI403" s="39"/>
      <c r="AJ403" s="39"/>
      <c r="AK403" s="39"/>
      <c r="AL403" s="54" t="str">
        <f t="shared" si="75"/>
        <v>-</v>
      </c>
      <c r="AM403" s="38"/>
      <c r="AN403" s="72" t="e">
        <f>IF(SUMPRODUCT((A$14:A403=A403)*(B$14:B403=B403)*(D$14:D400=D400))&gt;1,0,1)</f>
        <v>#N/A</v>
      </c>
      <c r="AO403" s="55">
        <f t="shared" si="65"/>
        <v>1</v>
      </c>
      <c r="AP403" s="55">
        <f t="shared" si="66"/>
        <v>1</v>
      </c>
      <c r="AQ403" s="56">
        <f>IF(ISBLANK(G403),1,IFERROR(VLOOKUP(G403,Tipo!$C$12:$C$27,1,FALSE),"NO"))</f>
        <v>1</v>
      </c>
      <c r="AR403" s="55">
        <f t="shared" si="67"/>
        <v>1</v>
      </c>
      <c r="AS403" s="55">
        <f>IF(ISBLANK(K403),1,IFERROR(VLOOKUP(K403,Eje_Pilar_Prop!C445:C546,1,FALSE),"NO"))</f>
        <v>1</v>
      </c>
      <c r="AT403" s="55">
        <f t="shared" si="73"/>
        <v>1</v>
      </c>
      <c r="AU403" s="36">
        <f t="shared" si="69"/>
        <v>1</v>
      </c>
      <c r="AV403" s="55">
        <f t="shared" si="76"/>
        <v>1</v>
      </c>
    </row>
    <row r="404" spans="1:48" s="37" customFormat="1" ht="45" customHeight="1">
      <c r="A404" s="39"/>
      <c r="B404" s="53"/>
      <c r="C404" s="81"/>
      <c r="D404" s="40"/>
      <c r="E404" s="57"/>
      <c r="F404" s="40"/>
      <c r="G404" s="41"/>
      <c r="H404" s="42"/>
      <c r="I404" s="43"/>
      <c r="J404" s="125"/>
      <c r="K404" s="44"/>
      <c r="L404" s="45" t="str">
        <f>IF(ISERROR(VLOOKUP(K404,Eje_Pilar_Prop!$C$2:$E$104,2,FALSE))," ",VLOOKUP(K404,Eje_Pilar_Prop!$C$2:$E$104,2,FALSE))</f>
        <v xml:space="preserve"> </v>
      </c>
      <c r="M404" s="45" t="str">
        <f>IF(ISERROR(VLOOKUP(K404,Eje_Pilar_Prop!$C$2:$E$104,3,FALSE))," ",VLOOKUP(K404,Eje_Pilar_Prop!$C$2:$E$104,3,FALSE))</f>
        <v xml:space="preserve"> </v>
      </c>
      <c r="N404" s="46"/>
      <c r="O404" s="335"/>
      <c r="P404" s="42"/>
      <c r="Q404" s="47"/>
      <c r="R404" s="48"/>
      <c r="S404" s="49"/>
      <c r="T404" s="50"/>
      <c r="U404" s="47"/>
      <c r="V404" s="51">
        <f t="shared" si="74"/>
        <v>0</v>
      </c>
      <c r="W404" s="94"/>
      <c r="X404" s="52"/>
      <c r="Y404" s="52"/>
      <c r="Z404" s="52"/>
      <c r="AA404" s="53"/>
      <c r="AB404" s="53"/>
      <c r="AC404" s="53"/>
      <c r="AD404" s="121"/>
      <c r="AE404" s="95"/>
      <c r="AF404" s="52"/>
      <c r="AG404" s="47"/>
      <c r="AH404" s="39"/>
      <c r="AI404" s="39"/>
      <c r="AJ404" s="39"/>
      <c r="AK404" s="39"/>
      <c r="AL404" s="54" t="str">
        <f t="shared" si="75"/>
        <v>-</v>
      </c>
      <c r="AM404" s="38"/>
      <c r="AN404" s="72" t="e">
        <f>IF(SUMPRODUCT((A$14:A404=A404)*(B$14:B404=B404)*(D$14:D401=D401))&gt;1,0,1)</f>
        <v>#N/A</v>
      </c>
      <c r="AO404" s="55">
        <f t="shared" si="65"/>
        <v>1</v>
      </c>
      <c r="AP404" s="55">
        <f t="shared" si="66"/>
        <v>1</v>
      </c>
      <c r="AQ404" s="56">
        <f>IF(ISBLANK(G404),1,IFERROR(VLOOKUP(G404,Tipo!$C$12:$C$27,1,FALSE),"NO"))</f>
        <v>1</v>
      </c>
      <c r="AR404" s="55">
        <f t="shared" si="67"/>
        <v>1</v>
      </c>
      <c r="AS404" s="55">
        <f>IF(ISBLANK(K404),1,IFERROR(VLOOKUP(K404,Eje_Pilar_Prop!C446:C547,1,FALSE),"NO"))</f>
        <v>1</v>
      </c>
      <c r="AT404" s="55">
        <f t="shared" si="73"/>
        <v>1</v>
      </c>
      <c r="AU404" s="36">
        <f t="shared" si="69"/>
        <v>1</v>
      </c>
      <c r="AV404" s="55">
        <f t="shared" si="76"/>
        <v>1</v>
      </c>
    </row>
    <row r="405" spans="1:48" s="37" customFormat="1" ht="45" customHeight="1">
      <c r="A405" s="39"/>
      <c r="B405" s="53"/>
      <c r="C405" s="81"/>
      <c r="D405" s="40"/>
      <c r="E405" s="57"/>
      <c r="F405" s="40"/>
      <c r="G405" s="41"/>
      <c r="H405" s="42"/>
      <c r="I405" s="43"/>
      <c r="J405" s="125"/>
      <c r="K405" s="44"/>
      <c r="L405" s="45" t="str">
        <f>IF(ISERROR(VLOOKUP(K405,Eje_Pilar_Prop!$C$2:$E$104,2,FALSE))," ",VLOOKUP(K405,Eje_Pilar_Prop!$C$2:$E$104,2,FALSE))</f>
        <v xml:space="preserve"> </v>
      </c>
      <c r="M405" s="45" t="str">
        <f>IF(ISERROR(VLOOKUP(K405,Eje_Pilar_Prop!$C$2:$E$104,3,FALSE))," ",VLOOKUP(K405,Eje_Pilar_Prop!$C$2:$E$104,3,FALSE))</f>
        <v xml:space="preserve"> </v>
      </c>
      <c r="N405" s="46"/>
      <c r="O405" s="335"/>
      <c r="P405" s="42"/>
      <c r="Q405" s="47"/>
      <c r="R405" s="48"/>
      <c r="S405" s="49"/>
      <c r="T405" s="50"/>
      <c r="U405" s="47"/>
      <c r="V405" s="51">
        <f t="shared" si="74"/>
        <v>0</v>
      </c>
      <c r="W405" s="94"/>
      <c r="X405" s="52"/>
      <c r="Y405" s="52"/>
      <c r="Z405" s="52"/>
      <c r="AA405" s="53"/>
      <c r="AB405" s="53"/>
      <c r="AC405" s="53"/>
      <c r="AD405" s="121"/>
      <c r="AE405" s="95"/>
      <c r="AF405" s="52"/>
      <c r="AG405" s="47"/>
      <c r="AH405" s="39"/>
      <c r="AI405" s="39"/>
      <c r="AJ405" s="39"/>
      <c r="AK405" s="39"/>
      <c r="AL405" s="54" t="str">
        <f t="shared" si="75"/>
        <v>-</v>
      </c>
      <c r="AM405" s="38"/>
      <c r="AN405" s="72" t="e">
        <f>IF(SUMPRODUCT((A$14:A405=A405)*(B$14:B405=B405)*(D$14:D402=D402))&gt;1,0,1)</f>
        <v>#N/A</v>
      </c>
      <c r="AO405" s="55">
        <f t="shared" si="65"/>
        <v>1</v>
      </c>
      <c r="AP405" s="55">
        <f t="shared" si="66"/>
        <v>1</v>
      </c>
      <c r="AQ405" s="56">
        <f>IF(ISBLANK(G405),1,IFERROR(VLOOKUP(G405,Tipo!$C$12:$C$27,1,FALSE),"NO"))</f>
        <v>1</v>
      </c>
      <c r="AR405" s="55">
        <f t="shared" si="67"/>
        <v>1</v>
      </c>
      <c r="AS405" s="55">
        <f>IF(ISBLANK(K405),1,IFERROR(VLOOKUP(K405,Eje_Pilar_Prop!C447:C548,1,FALSE),"NO"))</f>
        <v>1</v>
      </c>
      <c r="AT405" s="55">
        <f t="shared" si="73"/>
        <v>1</v>
      </c>
      <c r="AU405" s="36">
        <f t="shared" si="69"/>
        <v>1</v>
      </c>
      <c r="AV405" s="55">
        <f t="shared" si="76"/>
        <v>1</v>
      </c>
    </row>
    <row r="406" spans="1:48" s="37" customFormat="1" ht="45" customHeight="1">
      <c r="A406" s="39"/>
      <c r="B406" s="53"/>
      <c r="C406" s="81"/>
      <c r="D406" s="40"/>
      <c r="E406" s="57"/>
      <c r="F406" s="40"/>
      <c r="G406" s="41"/>
      <c r="H406" s="42"/>
      <c r="I406" s="43"/>
      <c r="J406" s="125"/>
      <c r="K406" s="44"/>
      <c r="L406" s="45" t="str">
        <f>IF(ISERROR(VLOOKUP(K406,Eje_Pilar_Prop!$C$2:$E$104,2,FALSE))," ",VLOOKUP(K406,Eje_Pilar_Prop!$C$2:$E$104,2,FALSE))</f>
        <v xml:space="preserve"> </v>
      </c>
      <c r="M406" s="45" t="str">
        <f>IF(ISERROR(VLOOKUP(K406,Eje_Pilar_Prop!$C$2:$E$104,3,FALSE))," ",VLOOKUP(K406,Eje_Pilar_Prop!$C$2:$E$104,3,FALSE))</f>
        <v xml:space="preserve"> </v>
      </c>
      <c r="N406" s="46"/>
      <c r="O406" s="335"/>
      <c r="P406" s="42"/>
      <c r="Q406" s="47"/>
      <c r="R406" s="48"/>
      <c r="S406" s="49"/>
      <c r="T406" s="50"/>
      <c r="U406" s="47"/>
      <c r="V406" s="51">
        <f t="shared" si="74"/>
        <v>0</v>
      </c>
      <c r="W406" s="94"/>
      <c r="X406" s="52"/>
      <c r="Y406" s="52"/>
      <c r="Z406" s="52"/>
      <c r="AA406" s="53"/>
      <c r="AB406" s="53"/>
      <c r="AC406" s="53"/>
      <c r="AD406" s="121"/>
      <c r="AE406" s="95"/>
      <c r="AF406" s="52"/>
      <c r="AG406" s="47"/>
      <c r="AH406" s="39"/>
      <c r="AI406" s="39"/>
      <c r="AJ406" s="39"/>
      <c r="AK406" s="39"/>
      <c r="AL406" s="54" t="str">
        <f t="shared" si="75"/>
        <v>-</v>
      </c>
      <c r="AM406" s="38"/>
      <c r="AN406" s="72" t="e">
        <f>IF(SUMPRODUCT((A$14:A406=A406)*(B$14:B406=B406)*(D$14:D403=D403))&gt;1,0,1)</f>
        <v>#N/A</v>
      </c>
      <c r="AO406" s="55">
        <f t="shared" si="65"/>
        <v>1</v>
      </c>
      <c r="AP406" s="55">
        <f t="shared" si="66"/>
        <v>1</v>
      </c>
      <c r="AQ406" s="56">
        <f>IF(ISBLANK(G406),1,IFERROR(VLOOKUP(G406,Tipo!$C$12:$C$27,1,FALSE),"NO"))</f>
        <v>1</v>
      </c>
      <c r="AR406" s="55">
        <f t="shared" si="67"/>
        <v>1</v>
      </c>
      <c r="AS406" s="55">
        <f>IF(ISBLANK(K406),1,IFERROR(VLOOKUP(K406,Eje_Pilar_Prop!C448:C549,1,FALSE),"NO"))</f>
        <v>1</v>
      </c>
      <c r="AT406" s="55">
        <f t="shared" si="73"/>
        <v>1</v>
      </c>
      <c r="AU406" s="36">
        <f t="shared" si="69"/>
        <v>1</v>
      </c>
      <c r="AV406" s="55">
        <f t="shared" si="76"/>
        <v>1</v>
      </c>
    </row>
    <row r="407" spans="1:48" s="37" customFormat="1" ht="45" customHeight="1">
      <c r="A407" s="39"/>
      <c r="B407" s="53"/>
      <c r="C407" s="81"/>
      <c r="D407" s="40"/>
      <c r="E407" s="57"/>
      <c r="F407" s="40"/>
      <c r="G407" s="41"/>
      <c r="H407" s="42"/>
      <c r="I407" s="43"/>
      <c r="J407" s="125"/>
      <c r="K407" s="44"/>
      <c r="L407" s="45" t="str">
        <f>IF(ISERROR(VLOOKUP(K407,Eje_Pilar_Prop!$C$2:$E$104,2,FALSE))," ",VLOOKUP(K407,Eje_Pilar_Prop!$C$2:$E$104,2,FALSE))</f>
        <v xml:space="preserve"> </v>
      </c>
      <c r="M407" s="45" t="str">
        <f>IF(ISERROR(VLOOKUP(K407,Eje_Pilar_Prop!$C$2:$E$104,3,FALSE))," ",VLOOKUP(K407,Eje_Pilar_Prop!$C$2:$E$104,3,FALSE))</f>
        <v xml:space="preserve"> </v>
      </c>
      <c r="N407" s="46"/>
      <c r="O407" s="335"/>
      <c r="P407" s="42"/>
      <c r="Q407" s="47"/>
      <c r="R407" s="48"/>
      <c r="S407" s="49"/>
      <c r="T407" s="50"/>
      <c r="U407" s="47"/>
      <c r="V407" s="51">
        <f t="shared" si="74"/>
        <v>0</v>
      </c>
      <c r="W407" s="94"/>
      <c r="X407" s="52"/>
      <c r="Y407" s="52"/>
      <c r="Z407" s="52"/>
      <c r="AA407" s="53"/>
      <c r="AB407" s="53"/>
      <c r="AC407" s="53"/>
      <c r="AD407" s="121"/>
      <c r="AE407" s="95"/>
      <c r="AF407" s="52"/>
      <c r="AG407" s="47"/>
      <c r="AH407" s="39"/>
      <c r="AI407" s="39"/>
      <c r="AJ407" s="39"/>
      <c r="AK407" s="39"/>
      <c r="AL407" s="54" t="str">
        <f t="shared" si="75"/>
        <v>-</v>
      </c>
      <c r="AM407" s="38"/>
      <c r="AN407" s="72" t="e">
        <f>IF(SUMPRODUCT((A$14:A407=A407)*(B$14:B407=B407)*(D$14:D404=D404))&gt;1,0,1)</f>
        <v>#N/A</v>
      </c>
      <c r="AO407" s="55">
        <f t="shared" si="65"/>
        <v>1</v>
      </c>
      <c r="AP407" s="55">
        <f t="shared" si="66"/>
        <v>1</v>
      </c>
      <c r="AQ407" s="56">
        <f>IF(ISBLANK(G407),1,IFERROR(VLOOKUP(G407,Tipo!$C$12:$C$27,1,FALSE),"NO"))</f>
        <v>1</v>
      </c>
      <c r="AR407" s="55">
        <f t="shared" si="67"/>
        <v>1</v>
      </c>
      <c r="AS407" s="55">
        <f>IF(ISBLANK(K407),1,IFERROR(VLOOKUP(K407,Eje_Pilar_Prop!C449:C550,1,FALSE),"NO"))</f>
        <v>1</v>
      </c>
      <c r="AT407" s="55">
        <f t="shared" si="73"/>
        <v>1</v>
      </c>
      <c r="AU407" s="36">
        <f t="shared" si="69"/>
        <v>1</v>
      </c>
      <c r="AV407" s="55">
        <f t="shared" si="76"/>
        <v>1</v>
      </c>
    </row>
    <row r="408" spans="1:48" s="37" customFormat="1" ht="45" customHeight="1">
      <c r="A408" s="39"/>
      <c r="B408" s="53"/>
      <c r="C408" s="81"/>
      <c r="D408" s="40"/>
      <c r="E408" s="57"/>
      <c r="F408" s="40"/>
      <c r="G408" s="41"/>
      <c r="H408" s="42"/>
      <c r="I408" s="43"/>
      <c r="J408" s="125"/>
      <c r="K408" s="44"/>
      <c r="L408" s="45" t="str">
        <f>IF(ISERROR(VLOOKUP(K408,Eje_Pilar_Prop!$C$2:$E$104,2,FALSE))," ",VLOOKUP(K408,Eje_Pilar_Prop!$C$2:$E$104,2,FALSE))</f>
        <v xml:space="preserve"> </v>
      </c>
      <c r="M408" s="45" t="str">
        <f>IF(ISERROR(VLOOKUP(K408,Eje_Pilar_Prop!$C$2:$E$104,3,FALSE))," ",VLOOKUP(K408,Eje_Pilar_Prop!$C$2:$E$104,3,FALSE))</f>
        <v xml:space="preserve"> </v>
      </c>
      <c r="N408" s="46"/>
      <c r="O408" s="335"/>
      <c r="P408" s="42"/>
      <c r="Q408" s="47"/>
      <c r="R408" s="48"/>
      <c r="S408" s="49"/>
      <c r="T408" s="50"/>
      <c r="U408" s="47"/>
      <c r="V408" s="51">
        <f t="shared" si="74"/>
        <v>0</v>
      </c>
      <c r="W408" s="94"/>
      <c r="X408" s="52"/>
      <c r="Y408" s="52"/>
      <c r="Z408" s="52"/>
      <c r="AA408" s="53"/>
      <c r="AB408" s="53"/>
      <c r="AC408" s="53"/>
      <c r="AD408" s="121"/>
      <c r="AE408" s="95"/>
      <c r="AF408" s="52"/>
      <c r="AG408" s="47"/>
      <c r="AH408" s="39"/>
      <c r="AI408" s="39"/>
      <c r="AJ408" s="39"/>
      <c r="AK408" s="39"/>
      <c r="AL408" s="54" t="str">
        <f t="shared" si="75"/>
        <v>-</v>
      </c>
      <c r="AM408" s="38"/>
      <c r="AN408" s="72" t="e">
        <f>IF(SUMPRODUCT((A$14:A408=A408)*(B$14:B408=B408)*(D$14:D405=D405))&gt;1,0,1)</f>
        <v>#N/A</v>
      </c>
      <c r="AO408" s="55">
        <f t="shared" si="65"/>
        <v>1</v>
      </c>
      <c r="AP408" s="55">
        <f t="shared" si="66"/>
        <v>1</v>
      </c>
      <c r="AQ408" s="56">
        <f>IF(ISBLANK(G408),1,IFERROR(VLOOKUP(G408,Tipo!$C$12:$C$27,1,FALSE),"NO"))</f>
        <v>1</v>
      </c>
      <c r="AR408" s="55">
        <f t="shared" si="67"/>
        <v>1</v>
      </c>
      <c r="AS408" s="55">
        <f>IF(ISBLANK(K408),1,IFERROR(VLOOKUP(K408,Eje_Pilar_Prop!C450:C551,1,FALSE),"NO"))</f>
        <v>1</v>
      </c>
      <c r="AT408" s="55">
        <f t="shared" si="73"/>
        <v>1</v>
      </c>
      <c r="AU408" s="36">
        <f t="shared" si="69"/>
        <v>1</v>
      </c>
      <c r="AV408" s="55">
        <f t="shared" si="76"/>
        <v>1</v>
      </c>
    </row>
    <row r="409" spans="1:48" s="37" customFormat="1" ht="45" customHeight="1">
      <c r="A409" s="39"/>
      <c r="B409" s="53"/>
      <c r="C409" s="81"/>
      <c r="D409" s="40"/>
      <c r="E409" s="57"/>
      <c r="F409" s="40"/>
      <c r="G409" s="41"/>
      <c r="H409" s="42"/>
      <c r="I409" s="43"/>
      <c r="J409" s="125"/>
      <c r="K409" s="44"/>
      <c r="L409" s="45" t="str">
        <f>IF(ISERROR(VLOOKUP(K409,Eje_Pilar_Prop!$C$2:$E$104,2,FALSE))," ",VLOOKUP(K409,Eje_Pilar_Prop!$C$2:$E$104,2,FALSE))</f>
        <v xml:space="preserve"> </v>
      </c>
      <c r="M409" s="45" t="str">
        <f>IF(ISERROR(VLOOKUP(K409,Eje_Pilar_Prop!$C$2:$E$104,3,FALSE))," ",VLOOKUP(K409,Eje_Pilar_Prop!$C$2:$E$104,3,FALSE))</f>
        <v xml:space="preserve"> </v>
      </c>
      <c r="N409" s="46"/>
      <c r="O409" s="335"/>
      <c r="P409" s="42"/>
      <c r="Q409" s="47"/>
      <c r="R409" s="48"/>
      <c r="S409" s="49"/>
      <c r="T409" s="50"/>
      <c r="U409" s="47"/>
      <c r="V409" s="51">
        <f t="shared" si="74"/>
        <v>0</v>
      </c>
      <c r="W409" s="94"/>
      <c r="X409" s="52"/>
      <c r="Y409" s="52"/>
      <c r="Z409" s="52"/>
      <c r="AA409" s="53"/>
      <c r="AB409" s="53"/>
      <c r="AC409" s="53"/>
      <c r="AD409" s="121"/>
      <c r="AE409" s="95"/>
      <c r="AF409" s="52"/>
      <c r="AG409" s="47"/>
      <c r="AH409" s="39"/>
      <c r="AI409" s="39"/>
      <c r="AJ409" s="39"/>
      <c r="AK409" s="39"/>
      <c r="AL409" s="54" t="str">
        <f t="shared" si="75"/>
        <v>-</v>
      </c>
      <c r="AM409" s="38"/>
      <c r="AN409" s="72" t="e">
        <f>IF(SUMPRODUCT((A$14:A409=A409)*(B$14:B409=B409)*(D$14:D406=D406))&gt;1,0,1)</f>
        <v>#N/A</v>
      </c>
      <c r="AO409" s="55">
        <f t="shared" si="65"/>
        <v>1</v>
      </c>
      <c r="AP409" s="55">
        <f t="shared" si="66"/>
        <v>1</v>
      </c>
      <c r="AQ409" s="56">
        <f>IF(ISBLANK(G409),1,IFERROR(VLOOKUP(G409,Tipo!$C$12:$C$27,1,FALSE),"NO"))</f>
        <v>1</v>
      </c>
      <c r="AR409" s="55">
        <f t="shared" si="67"/>
        <v>1</v>
      </c>
      <c r="AS409" s="55">
        <f>IF(ISBLANK(K409),1,IFERROR(VLOOKUP(K409,Eje_Pilar_Prop!C451:C552,1,FALSE),"NO"))</f>
        <v>1</v>
      </c>
      <c r="AT409" s="55">
        <f t="shared" si="73"/>
        <v>1</v>
      </c>
      <c r="AU409" s="36">
        <f t="shared" si="69"/>
        <v>1</v>
      </c>
      <c r="AV409" s="55">
        <f t="shared" si="76"/>
        <v>1</v>
      </c>
    </row>
    <row r="410" spans="1:48" s="37" customFormat="1" ht="45" customHeight="1">
      <c r="A410" s="39"/>
      <c r="B410" s="53"/>
      <c r="C410" s="81"/>
      <c r="D410" s="40"/>
      <c r="E410" s="57"/>
      <c r="F410" s="40"/>
      <c r="G410" s="41"/>
      <c r="H410" s="42"/>
      <c r="I410" s="43"/>
      <c r="J410" s="125"/>
      <c r="K410" s="44"/>
      <c r="L410" s="45" t="str">
        <f>IF(ISERROR(VLOOKUP(K410,Eje_Pilar_Prop!$C$2:$E$104,2,FALSE))," ",VLOOKUP(K410,Eje_Pilar_Prop!$C$2:$E$104,2,FALSE))</f>
        <v xml:space="preserve"> </v>
      </c>
      <c r="M410" s="45" t="str">
        <f>IF(ISERROR(VLOOKUP(K410,Eje_Pilar_Prop!$C$2:$E$104,3,FALSE))," ",VLOOKUP(K410,Eje_Pilar_Prop!$C$2:$E$104,3,FALSE))</f>
        <v xml:space="preserve"> </v>
      </c>
      <c r="N410" s="46"/>
      <c r="O410" s="335"/>
      <c r="P410" s="42"/>
      <c r="Q410" s="47"/>
      <c r="R410" s="48"/>
      <c r="S410" s="49"/>
      <c r="T410" s="50"/>
      <c r="U410" s="47"/>
      <c r="V410" s="51">
        <f t="shared" si="74"/>
        <v>0</v>
      </c>
      <c r="W410" s="94"/>
      <c r="X410" s="52"/>
      <c r="Y410" s="52"/>
      <c r="Z410" s="52"/>
      <c r="AA410" s="53"/>
      <c r="AB410" s="53"/>
      <c r="AC410" s="53"/>
      <c r="AD410" s="121"/>
      <c r="AE410" s="95"/>
      <c r="AF410" s="52"/>
      <c r="AG410" s="47"/>
      <c r="AH410" s="39"/>
      <c r="AI410" s="39"/>
      <c r="AJ410" s="39"/>
      <c r="AK410" s="39"/>
      <c r="AL410" s="54" t="str">
        <f t="shared" si="75"/>
        <v>-</v>
      </c>
      <c r="AM410" s="38"/>
      <c r="AN410" s="72" t="e">
        <f>IF(SUMPRODUCT((A$14:A410=A410)*(B$14:B410=B410)*(D$14:D407=D407))&gt;1,0,1)</f>
        <v>#N/A</v>
      </c>
      <c r="AO410" s="55">
        <f t="shared" si="65"/>
        <v>1</v>
      </c>
      <c r="AP410" s="55">
        <f t="shared" si="66"/>
        <v>1</v>
      </c>
      <c r="AQ410" s="56">
        <f>IF(ISBLANK(G410),1,IFERROR(VLOOKUP(G410,Tipo!$C$12:$C$27,1,FALSE),"NO"))</f>
        <v>1</v>
      </c>
      <c r="AR410" s="55">
        <f t="shared" si="67"/>
        <v>1</v>
      </c>
      <c r="AS410" s="55">
        <f>IF(ISBLANK(K410),1,IFERROR(VLOOKUP(K410,Eje_Pilar_Prop!C452:C553,1,FALSE),"NO"))</f>
        <v>1</v>
      </c>
      <c r="AT410" s="55">
        <f t="shared" si="73"/>
        <v>1</v>
      </c>
      <c r="AU410" s="36">
        <f t="shared" si="69"/>
        <v>1</v>
      </c>
      <c r="AV410" s="55">
        <f t="shared" si="76"/>
        <v>1</v>
      </c>
    </row>
    <row r="411" spans="1:48" s="37" customFormat="1" ht="45" customHeight="1">
      <c r="A411" s="39"/>
      <c r="B411" s="53"/>
      <c r="C411" s="81"/>
      <c r="D411" s="40"/>
      <c r="E411" s="57"/>
      <c r="F411" s="40"/>
      <c r="G411" s="41"/>
      <c r="H411" s="42"/>
      <c r="I411" s="43"/>
      <c r="J411" s="125"/>
      <c r="K411" s="44"/>
      <c r="L411" s="45" t="str">
        <f>IF(ISERROR(VLOOKUP(K411,Eje_Pilar_Prop!$C$2:$E$104,2,FALSE))," ",VLOOKUP(K411,Eje_Pilar_Prop!$C$2:$E$104,2,FALSE))</f>
        <v xml:space="preserve"> </v>
      </c>
      <c r="M411" s="45" t="str">
        <f>IF(ISERROR(VLOOKUP(K411,Eje_Pilar_Prop!$C$2:$E$104,3,FALSE))," ",VLOOKUP(K411,Eje_Pilar_Prop!$C$2:$E$104,3,FALSE))</f>
        <v xml:space="preserve"> </v>
      </c>
      <c r="N411" s="46"/>
      <c r="O411" s="335"/>
      <c r="P411" s="42"/>
      <c r="Q411" s="47"/>
      <c r="R411" s="48"/>
      <c r="S411" s="49"/>
      <c r="T411" s="50"/>
      <c r="U411" s="47"/>
      <c r="V411" s="51">
        <f t="shared" si="74"/>
        <v>0</v>
      </c>
      <c r="W411" s="94"/>
      <c r="X411" s="52"/>
      <c r="Y411" s="52"/>
      <c r="Z411" s="52"/>
      <c r="AA411" s="53"/>
      <c r="AB411" s="53"/>
      <c r="AC411" s="53"/>
      <c r="AD411" s="121"/>
      <c r="AE411" s="95"/>
      <c r="AF411" s="52"/>
      <c r="AG411" s="47"/>
      <c r="AH411" s="39"/>
      <c r="AI411" s="39"/>
      <c r="AJ411" s="39"/>
      <c r="AK411" s="39"/>
      <c r="AL411" s="54" t="str">
        <f t="shared" si="75"/>
        <v>-</v>
      </c>
      <c r="AM411" s="38"/>
      <c r="AN411" s="72" t="e">
        <f>IF(SUMPRODUCT((A$14:A411=A411)*(B$14:B411=B411)*(D$14:D408=D408))&gt;1,0,1)</f>
        <v>#N/A</v>
      </c>
      <c r="AO411" s="55">
        <f t="shared" si="65"/>
        <v>1</v>
      </c>
      <c r="AP411" s="55">
        <f t="shared" si="66"/>
        <v>1</v>
      </c>
      <c r="AQ411" s="56">
        <f>IF(ISBLANK(G411),1,IFERROR(VLOOKUP(G411,Tipo!$C$12:$C$27,1,FALSE),"NO"))</f>
        <v>1</v>
      </c>
      <c r="AR411" s="55">
        <f t="shared" si="67"/>
        <v>1</v>
      </c>
      <c r="AS411" s="55">
        <f>IF(ISBLANK(K411),1,IFERROR(VLOOKUP(K411,Eje_Pilar_Prop!C453:C554,1,FALSE),"NO"))</f>
        <v>1</v>
      </c>
      <c r="AT411" s="55">
        <f t="shared" si="73"/>
        <v>1</v>
      </c>
      <c r="AU411" s="36">
        <f t="shared" si="69"/>
        <v>1</v>
      </c>
      <c r="AV411" s="55">
        <f t="shared" si="76"/>
        <v>1</v>
      </c>
    </row>
    <row r="412" spans="1:48" s="37" customFormat="1" ht="45" customHeight="1">
      <c r="A412" s="39"/>
      <c r="B412" s="53"/>
      <c r="C412" s="81"/>
      <c r="D412" s="40"/>
      <c r="E412" s="57"/>
      <c r="F412" s="40"/>
      <c r="G412" s="41"/>
      <c r="H412" s="42"/>
      <c r="I412" s="43"/>
      <c r="J412" s="125"/>
      <c r="K412" s="44"/>
      <c r="L412" s="45" t="str">
        <f>IF(ISERROR(VLOOKUP(K412,Eje_Pilar_Prop!$C$2:$E$104,2,FALSE))," ",VLOOKUP(K412,Eje_Pilar_Prop!$C$2:$E$104,2,FALSE))</f>
        <v xml:space="preserve"> </v>
      </c>
      <c r="M412" s="45" t="str">
        <f>IF(ISERROR(VLOOKUP(K412,Eje_Pilar_Prop!$C$2:$E$104,3,FALSE))," ",VLOOKUP(K412,Eje_Pilar_Prop!$C$2:$E$104,3,FALSE))</f>
        <v xml:space="preserve"> </v>
      </c>
      <c r="N412" s="46"/>
      <c r="O412" s="335"/>
      <c r="P412" s="42"/>
      <c r="Q412" s="47"/>
      <c r="R412" s="48"/>
      <c r="S412" s="49"/>
      <c r="T412" s="50"/>
      <c r="U412" s="47"/>
      <c r="V412" s="51">
        <f t="shared" si="74"/>
        <v>0</v>
      </c>
      <c r="W412" s="94"/>
      <c r="X412" s="52"/>
      <c r="Y412" s="52"/>
      <c r="Z412" s="52"/>
      <c r="AA412" s="53"/>
      <c r="AB412" s="53"/>
      <c r="AC412" s="53"/>
      <c r="AD412" s="121"/>
      <c r="AE412" s="95"/>
      <c r="AF412" s="52"/>
      <c r="AG412" s="47"/>
      <c r="AH412" s="39"/>
      <c r="AI412" s="39"/>
      <c r="AJ412" s="39"/>
      <c r="AK412" s="39"/>
      <c r="AL412" s="54" t="str">
        <f t="shared" si="75"/>
        <v>-</v>
      </c>
      <c r="AM412" s="38"/>
      <c r="AN412" s="72" t="e">
        <f>IF(SUMPRODUCT((A$14:A412=A412)*(B$14:B412=B412)*(D$14:D409=D409))&gt;1,0,1)</f>
        <v>#N/A</v>
      </c>
      <c r="AO412" s="55">
        <f t="shared" ref="AO412:AO475" si="77">IF(ISBLANK(E412),1,IFERROR(VLOOKUP(E412,tipo,1,FALSE),"NO"))</f>
        <v>1</v>
      </c>
      <c r="AP412" s="55">
        <f t="shared" ref="AP412:AP475" si="78">IF(ISBLANK(F412),1,IFERROR(VLOOKUP(F412,modal,1,FALSE),"NO"))</f>
        <v>1</v>
      </c>
      <c r="AQ412" s="56">
        <f>IF(ISBLANK(G412),1,IFERROR(VLOOKUP(G412,Tipo!$C$12:$C$27,1,FALSE),"NO"))</f>
        <v>1</v>
      </c>
      <c r="AR412" s="55">
        <f t="shared" ref="AR412:AR475" si="79">IF(ISBLANK(I412),1,IFERROR(VLOOKUP(I412,afectacion,1,FALSE),"NO"))</f>
        <v>1</v>
      </c>
      <c r="AS412" s="55">
        <f>IF(ISBLANK(K412),1,IFERROR(VLOOKUP(K412,Eje_Pilar_Prop!C454:C555,1,FALSE),"NO"))</f>
        <v>1</v>
      </c>
      <c r="AT412" s="55">
        <f t="shared" si="73"/>
        <v>1</v>
      </c>
      <c r="AU412" s="36">
        <f t="shared" si="69"/>
        <v>1</v>
      </c>
      <c r="AV412" s="55">
        <f t="shared" si="76"/>
        <v>1</v>
      </c>
    </row>
    <row r="413" spans="1:48" s="37" customFormat="1" ht="45" customHeight="1">
      <c r="A413" s="39"/>
      <c r="B413" s="53"/>
      <c r="C413" s="81"/>
      <c r="D413" s="40"/>
      <c r="E413" s="57"/>
      <c r="F413" s="40"/>
      <c r="G413" s="41"/>
      <c r="H413" s="42"/>
      <c r="I413" s="43"/>
      <c r="J413" s="125"/>
      <c r="K413" s="44"/>
      <c r="L413" s="45" t="str">
        <f>IF(ISERROR(VLOOKUP(K413,Eje_Pilar_Prop!$C$2:$E$104,2,FALSE))," ",VLOOKUP(K413,Eje_Pilar_Prop!$C$2:$E$104,2,FALSE))</f>
        <v xml:space="preserve"> </v>
      </c>
      <c r="M413" s="45" t="str">
        <f>IF(ISERROR(VLOOKUP(K413,Eje_Pilar_Prop!$C$2:$E$104,3,FALSE))," ",VLOOKUP(K413,Eje_Pilar_Prop!$C$2:$E$104,3,FALSE))</f>
        <v xml:space="preserve"> </v>
      </c>
      <c r="N413" s="46"/>
      <c r="O413" s="335"/>
      <c r="P413" s="42"/>
      <c r="Q413" s="47"/>
      <c r="R413" s="48"/>
      <c r="S413" s="49"/>
      <c r="T413" s="50"/>
      <c r="U413" s="47"/>
      <c r="V413" s="51">
        <f t="shared" si="74"/>
        <v>0</v>
      </c>
      <c r="W413" s="94"/>
      <c r="X413" s="52"/>
      <c r="Y413" s="52"/>
      <c r="Z413" s="52"/>
      <c r="AA413" s="53"/>
      <c r="AB413" s="53"/>
      <c r="AC413" s="53"/>
      <c r="AD413" s="121"/>
      <c r="AE413" s="95"/>
      <c r="AF413" s="52"/>
      <c r="AG413" s="47"/>
      <c r="AH413" s="39"/>
      <c r="AI413" s="39"/>
      <c r="AJ413" s="39"/>
      <c r="AK413" s="39"/>
      <c r="AL413" s="54" t="str">
        <f t="shared" si="75"/>
        <v>-</v>
      </c>
      <c r="AM413" s="38"/>
      <c r="AN413" s="72" t="e">
        <f>IF(SUMPRODUCT((A$14:A413=A413)*(B$14:B413=B413)*(D$14:D410=D410))&gt;1,0,1)</f>
        <v>#N/A</v>
      </c>
      <c r="AO413" s="55">
        <f t="shared" si="77"/>
        <v>1</v>
      </c>
      <c r="AP413" s="55">
        <f t="shared" si="78"/>
        <v>1</v>
      </c>
      <c r="AQ413" s="56">
        <f>IF(ISBLANK(G413),1,IFERROR(VLOOKUP(G413,Tipo!$C$12:$C$27,1,FALSE),"NO"))</f>
        <v>1</v>
      </c>
      <c r="AR413" s="55">
        <f t="shared" si="79"/>
        <v>1</v>
      </c>
      <c r="AS413" s="55">
        <f>IF(ISBLANK(K413),1,IFERROR(VLOOKUP(K413,Eje_Pilar_Prop!C455:C556,1,FALSE),"NO"))</f>
        <v>1</v>
      </c>
      <c r="AT413" s="55">
        <f t="shared" si="73"/>
        <v>1</v>
      </c>
      <c r="AU413" s="36">
        <f t="shared" si="69"/>
        <v>1</v>
      </c>
      <c r="AV413" s="55">
        <f t="shared" si="76"/>
        <v>1</v>
      </c>
    </row>
    <row r="414" spans="1:48" s="37" customFormat="1" ht="45" customHeight="1">
      <c r="A414" s="39"/>
      <c r="B414" s="53"/>
      <c r="C414" s="81"/>
      <c r="D414" s="40"/>
      <c r="E414" s="57"/>
      <c r="F414" s="40"/>
      <c r="G414" s="41"/>
      <c r="H414" s="42"/>
      <c r="I414" s="43"/>
      <c r="J414" s="125"/>
      <c r="K414" s="44"/>
      <c r="L414" s="45" t="str">
        <f>IF(ISERROR(VLOOKUP(K414,Eje_Pilar_Prop!$C$2:$E$104,2,FALSE))," ",VLOOKUP(K414,Eje_Pilar_Prop!$C$2:$E$104,2,FALSE))</f>
        <v xml:space="preserve"> </v>
      </c>
      <c r="M414" s="45" t="str">
        <f>IF(ISERROR(VLOOKUP(K414,Eje_Pilar_Prop!$C$2:$E$104,3,FALSE))," ",VLOOKUP(K414,Eje_Pilar_Prop!$C$2:$E$104,3,FALSE))</f>
        <v xml:space="preserve"> </v>
      </c>
      <c r="N414" s="46"/>
      <c r="O414" s="335"/>
      <c r="P414" s="42"/>
      <c r="Q414" s="47"/>
      <c r="R414" s="48"/>
      <c r="S414" s="49"/>
      <c r="T414" s="50"/>
      <c r="U414" s="47"/>
      <c r="V414" s="51">
        <f t="shared" si="74"/>
        <v>0</v>
      </c>
      <c r="W414" s="94"/>
      <c r="X414" s="52"/>
      <c r="Y414" s="52"/>
      <c r="Z414" s="52"/>
      <c r="AA414" s="53"/>
      <c r="AB414" s="53"/>
      <c r="AC414" s="53"/>
      <c r="AD414" s="121"/>
      <c r="AE414" s="95"/>
      <c r="AF414" s="52"/>
      <c r="AG414" s="47"/>
      <c r="AH414" s="39"/>
      <c r="AI414" s="39"/>
      <c r="AJ414" s="39"/>
      <c r="AK414" s="39"/>
      <c r="AL414" s="54" t="str">
        <f t="shared" si="75"/>
        <v>-</v>
      </c>
      <c r="AM414" s="38"/>
      <c r="AN414" s="72" t="e">
        <f>IF(SUMPRODUCT((A$14:A414=A414)*(B$14:B414=B414)*(D$14:D411=D411))&gt;1,0,1)</f>
        <v>#N/A</v>
      </c>
      <c r="AO414" s="55">
        <f t="shared" si="77"/>
        <v>1</v>
      </c>
      <c r="AP414" s="55">
        <f t="shared" si="78"/>
        <v>1</v>
      </c>
      <c r="AQ414" s="56">
        <f>IF(ISBLANK(G414),1,IFERROR(VLOOKUP(G414,Tipo!$C$12:$C$27,1,FALSE),"NO"))</f>
        <v>1</v>
      </c>
      <c r="AR414" s="55">
        <f t="shared" si="79"/>
        <v>1</v>
      </c>
      <c r="AS414" s="55">
        <f>IF(ISBLANK(K414),1,IFERROR(VLOOKUP(K414,Eje_Pilar_Prop!C456:C557,1,FALSE),"NO"))</f>
        <v>1</v>
      </c>
      <c r="AT414" s="55">
        <f t="shared" si="73"/>
        <v>1</v>
      </c>
      <c r="AU414" s="36">
        <f t="shared" si="69"/>
        <v>1</v>
      </c>
      <c r="AV414" s="55">
        <f t="shared" si="76"/>
        <v>1</v>
      </c>
    </row>
    <row r="415" spans="1:48" s="37" customFormat="1" ht="45" customHeight="1">
      <c r="A415" s="39"/>
      <c r="B415" s="53"/>
      <c r="C415" s="81"/>
      <c r="D415" s="40"/>
      <c r="E415" s="57"/>
      <c r="F415" s="40"/>
      <c r="G415" s="41"/>
      <c r="H415" s="42"/>
      <c r="I415" s="43"/>
      <c r="J415" s="125"/>
      <c r="K415" s="44"/>
      <c r="L415" s="45" t="str">
        <f>IF(ISERROR(VLOOKUP(K415,Eje_Pilar_Prop!$C$2:$E$104,2,FALSE))," ",VLOOKUP(K415,Eje_Pilar_Prop!$C$2:$E$104,2,FALSE))</f>
        <v xml:space="preserve"> </v>
      </c>
      <c r="M415" s="45" t="str">
        <f>IF(ISERROR(VLOOKUP(K415,Eje_Pilar_Prop!$C$2:$E$104,3,FALSE))," ",VLOOKUP(K415,Eje_Pilar_Prop!$C$2:$E$104,3,FALSE))</f>
        <v xml:space="preserve"> </v>
      </c>
      <c r="N415" s="46"/>
      <c r="O415" s="335"/>
      <c r="P415" s="42"/>
      <c r="Q415" s="47"/>
      <c r="R415" s="48"/>
      <c r="S415" s="49"/>
      <c r="T415" s="50"/>
      <c r="U415" s="47"/>
      <c r="V415" s="51">
        <f t="shared" si="74"/>
        <v>0</v>
      </c>
      <c r="W415" s="94"/>
      <c r="X415" s="52"/>
      <c r="Y415" s="52"/>
      <c r="Z415" s="52"/>
      <c r="AA415" s="53"/>
      <c r="AB415" s="53"/>
      <c r="AC415" s="53"/>
      <c r="AD415" s="121"/>
      <c r="AE415" s="95"/>
      <c r="AF415" s="52"/>
      <c r="AG415" s="47"/>
      <c r="AH415" s="39"/>
      <c r="AI415" s="39"/>
      <c r="AJ415" s="39"/>
      <c r="AK415" s="39"/>
      <c r="AL415" s="54" t="str">
        <f t="shared" si="75"/>
        <v>-</v>
      </c>
      <c r="AM415" s="38"/>
      <c r="AN415" s="72" t="e">
        <f>IF(SUMPRODUCT((A$14:A415=A415)*(B$14:B415=B415)*(D$14:D412=D412))&gt;1,0,1)</f>
        <v>#N/A</v>
      </c>
      <c r="AO415" s="55">
        <f t="shared" si="77"/>
        <v>1</v>
      </c>
      <c r="AP415" s="55">
        <f t="shared" si="78"/>
        <v>1</v>
      </c>
      <c r="AQ415" s="56">
        <f>IF(ISBLANK(G415),1,IFERROR(VLOOKUP(G415,Tipo!$C$12:$C$27,1,FALSE),"NO"))</f>
        <v>1</v>
      </c>
      <c r="AR415" s="55">
        <f t="shared" si="79"/>
        <v>1</v>
      </c>
      <c r="AS415" s="55">
        <f>IF(ISBLANK(K415),1,IFERROR(VLOOKUP(K415,Eje_Pilar_Prop!C457:C558,1,FALSE),"NO"))</f>
        <v>1</v>
      </c>
      <c r="AT415" s="55">
        <f t="shared" si="73"/>
        <v>1</v>
      </c>
      <c r="AU415" s="36">
        <f t="shared" si="69"/>
        <v>1</v>
      </c>
      <c r="AV415" s="55">
        <f t="shared" si="76"/>
        <v>1</v>
      </c>
    </row>
    <row r="416" spans="1:48" s="37" customFormat="1" ht="45" customHeight="1">
      <c r="A416" s="39"/>
      <c r="B416" s="53"/>
      <c r="C416" s="81"/>
      <c r="D416" s="40"/>
      <c r="E416" s="57"/>
      <c r="F416" s="40"/>
      <c r="G416" s="41"/>
      <c r="H416" s="42"/>
      <c r="I416" s="43"/>
      <c r="J416" s="125"/>
      <c r="K416" s="44"/>
      <c r="L416" s="45" t="str">
        <f>IF(ISERROR(VLOOKUP(K416,Eje_Pilar_Prop!$C$2:$E$104,2,FALSE))," ",VLOOKUP(K416,Eje_Pilar_Prop!$C$2:$E$104,2,FALSE))</f>
        <v xml:space="preserve"> </v>
      </c>
      <c r="M416" s="45" t="str">
        <f>IF(ISERROR(VLOOKUP(K416,Eje_Pilar_Prop!$C$2:$E$104,3,FALSE))," ",VLOOKUP(K416,Eje_Pilar_Prop!$C$2:$E$104,3,FALSE))</f>
        <v xml:space="preserve"> </v>
      </c>
      <c r="N416" s="46"/>
      <c r="O416" s="335"/>
      <c r="P416" s="42"/>
      <c r="Q416" s="47"/>
      <c r="R416" s="48"/>
      <c r="S416" s="49"/>
      <c r="T416" s="50"/>
      <c r="U416" s="47"/>
      <c r="V416" s="51">
        <f t="shared" si="74"/>
        <v>0</v>
      </c>
      <c r="W416" s="94"/>
      <c r="X416" s="52"/>
      <c r="Y416" s="52"/>
      <c r="Z416" s="52"/>
      <c r="AA416" s="53"/>
      <c r="AB416" s="53"/>
      <c r="AC416" s="53"/>
      <c r="AD416" s="121"/>
      <c r="AE416" s="95"/>
      <c r="AF416" s="52"/>
      <c r="AG416" s="47"/>
      <c r="AH416" s="39"/>
      <c r="AI416" s="39"/>
      <c r="AJ416" s="39"/>
      <c r="AK416" s="39"/>
      <c r="AL416" s="54" t="str">
        <f t="shared" si="75"/>
        <v>-</v>
      </c>
      <c r="AM416" s="38"/>
      <c r="AN416" s="72" t="e">
        <f>IF(SUMPRODUCT((A$14:A416=A416)*(B$14:B416=B416)*(D$14:D413=D413))&gt;1,0,1)</f>
        <v>#N/A</v>
      </c>
      <c r="AO416" s="55">
        <f t="shared" si="77"/>
        <v>1</v>
      </c>
      <c r="AP416" s="55">
        <f t="shared" si="78"/>
        <v>1</v>
      </c>
      <c r="AQ416" s="56">
        <f>IF(ISBLANK(G416),1,IFERROR(VLOOKUP(G416,Tipo!$C$12:$C$27,1,FALSE),"NO"))</f>
        <v>1</v>
      </c>
      <c r="AR416" s="55">
        <f t="shared" si="79"/>
        <v>1</v>
      </c>
      <c r="AS416" s="55">
        <f>IF(ISBLANK(K416),1,IFERROR(VLOOKUP(K416,Eje_Pilar_Prop!C458:C559,1,FALSE),"NO"))</f>
        <v>1</v>
      </c>
      <c r="AT416" s="55">
        <f t="shared" si="73"/>
        <v>1</v>
      </c>
      <c r="AU416" s="36">
        <f t="shared" ref="AU416:AU479" si="80">IF(OR(YEAR(X416)=2020,ISBLANK(X416)),1,"NO")</f>
        <v>1</v>
      </c>
      <c r="AV416" s="55">
        <f t="shared" si="76"/>
        <v>1</v>
      </c>
    </row>
    <row r="417" spans="1:48" s="37" customFormat="1" ht="45" customHeight="1">
      <c r="A417" s="39"/>
      <c r="B417" s="53"/>
      <c r="C417" s="81"/>
      <c r="D417" s="40"/>
      <c r="E417" s="57"/>
      <c r="F417" s="40"/>
      <c r="G417" s="41"/>
      <c r="H417" s="42"/>
      <c r="I417" s="43"/>
      <c r="J417" s="125"/>
      <c r="K417" s="44"/>
      <c r="L417" s="45" t="str">
        <f>IF(ISERROR(VLOOKUP(K417,Eje_Pilar_Prop!$C$2:$E$104,2,FALSE))," ",VLOOKUP(K417,Eje_Pilar_Prop!$C$2:$E$104,2,FALSE))</f>
        <v xml:space="preserve"> </v>
      </c>
      <c r="M417" s="45" t="str">
        <f>IF(ISERROR(VLOOKUP(K417,Eje_Pilar_Prop!$C$2:$E$104,3,FALSE))," ",VLOOKUP(K417,Eje_Pilar_Prop!$C$2:$E$104,3,FALSE))</f>
        <v xml:space="preserve"> </v>
      </c>
      <c r="N417" s="46"/>
      <c r="O417" s="335"/>
      <c r="P417" s="42"/>
      <c r="Q417" s="47"/>
      <c r="R417" s="48"/>
      <c r="S417" s="49"/>
      <c r="T417" s="50"/>
      <c r="U417" s="47"/>
      <c r="V417" s="51">
        <f t="shared" si="74"/>
        <v>0</v>
      </c>
      <c r="W417" s="94"/>
      <c r="X417" s="52"/>
      <c r="Y417" s="52"/>
      <c r="Z417" s="52"/>
      <c r="AA417" s="53"/>
      <c r="AB417" s="53"/>
      <c r="AC417" s="53"/>
      <c r="AD417" s="121"/>
      <c r="AE417" s="95"/>
      <c r="AF417" s="52"/>
      <c r="AG417" s="47"/>
      <c r="AH417" s="39"/>
      <c r="AI417" s="39"/>
      <c r="AJ417" s="39"/>
      <c r="AK417" s="39"/>
      <c r="AL417" s="54" t="str">
        <f t="shared" si="75"/>
        <v>-</v>
      </c>
      <c r="AM417" s="38"/>
      <c r="AN417" s="72" t="e">
        <f>IF(SUMPRODUCT((A$14:A417=A417)*(B$14:B417=B417)*(D$14:D414=D414))&gt;1,0,1)</f>
        <v>#N/A</v>
      </c>
      <c r="AO417" s="55">
        <f t="shared" si="77"/>
        <v>1</v>
      </c>
      <c r="AP417" s="55">
        <f t="shared" si="78"/>
        <v>1</v>
      </c>
      <c r="AQ417" s="56">
        <f>IF(ISBLANK(G417),1,IFERROR(VLOOKUP(G417,Tipo!$C$12:$C$27,1,FALSE),"NO"))</f>
        <v>1</v>
      </c>
      <c r="AR417" s="55">
        <f t="shared" si="79"/>
        <v>1</v>
      </c>
      <c r="AS417" s="55">
        <f>IF(ISBLANK(K417),1,IFERROR(VLOOKUP(K417,Eje_Pilar_Prop!C459:C560,1,FALSE),"NO"))</f>
        <v>1</v>
      </c>
      <c r="AT417" s="55">
        <f t="shared" si="73"/>
        <v>1</v>
      </c>
      <c r="AU417" s="36">
        <f t="shared" si="80"/>
        <v>1</v>
      </c>
      <c r="AV417" s="55">
        <f t="shared" si="76"/>
        <v>1</v>
      </c>
    </row>
    <row r="418" spans="1:48" s="37" customFormat="1" ht="45" customHeight="1">
      <c r="A418" s="39"/>
      <c r="B418" s="53"/>
      <c r="C418" s="81"/>
      <c r="D418" s="40"/>
      <c r="E418" s="57"/>
      <c r="F418" s="40"/>
      <c r="G418" s="41"/>
      <c r="H418" s="42"/>
      <c r="I418" s="43"/>
      <c r="J418" s="125"/>
      <c r="K418" s="44"/>
      <c r="L418" s="45" t="str">
        <f>IF(ISERROR(VLOOKUP(K418,Eje_Pilar_Prop!$C$2:$E$104,2,FALSE))," ",VLOOKUP(K418,Eje_Pilar_Prop!$C$2:$E$104,2,FALSE))</f>
        <v xml:space="preserve"> </v>
      </c>
      <c r="M418" s="45" t="str">
        <f>IF(ISERROR(VLOOKUP(K418,Eje_Pilar_Prop!$C$2:$E$104,3,FALSE))," ",VLOOKUP(K418,Eje_Pilar_Prop!$C$2:$E$104,3,FALSE))</f>
        <v xml:space="preserve"> </v>
      </c>
      <c r="N418" s="46"/>
      <c r="O418" s="335"/>
      <c r="P418" s="42"/>
      <c r="Q418" s="47"/>
      <c r="R418" s="48"/>
      <c r="S418" s="49"/>
      <c r="T418" s="50"/>
      <c r="U418" s="47"/>
      <c r="V418" s="51">
        <f t="shared" si="74"/>
        <v>0</v>
      </c>
      <c r="W418" s="94"/>
      <c r="X418" s="52"/>
      <c r="Y418" s="52"/>
      <c r="Z418" s="52"/>
      <c r="AA418" s="53"/>
      <c r="AB418" s="53"/>
      <c r="AC418" s="53"/>
      <c r="AD418" s="121"/>
      <c r="AE418" s="95"/>
      <c r="AF418" s="52"/>
      <c r="AG418" s="47"/>
      <c r="AH418" s="39"/>
      <c r="AI418" s="39"/>
      <c r="AJ418" s="39"/>
      <c r="AK418" s="39"/>
      <c r="AL418" s="54" t="str">
        <f t="shared" si="75"/>
        <v>-</v>
      </c>
      <c r="AM418" s="38"/>
      <c r="AN418" s="72" t="e">
        <f>IF(SUMPRODUCT((A$14:A418=A418)*(B$14:B418=B418)*(D$14:D415=D415))&gt;1,0,1)</f>
        <v>#N/A</v>
      </c>
      <c r="AO418" s="55">
        <f t="shared" si="77"/>
        <v>1</v>
      </c>
      <c r="AP418" s="55">
        <f t="shared" si="78"/>
        <v>1</v>
      </c>
      <c r="AQ418" s="56">
        <f>IF(ISBLANK(G418),1,IFERROR(VLOOKUP(G418,Tipo!$C$12:$C$27,1,FALSE),"NO"))</f>
        <v>1</v>
      </c>
      <c r="AR418" s="55">
        <f t="shared" si="79"/>
        <v>1</v>
      </c>
      <c r="AS418" s="55">
        <f>IF(ISBLANK(K418),1,IFERROR(VLOOKUP(K418,Eje_Pilar_Prop!C460:C561,1,FALSE),"NO"))</f>
        <v>1</v>
      </c>
      <c r="AT418" s="55">
        <f t="shared" si="73"/>
        <v>1</v>
      </c>
      <c r="AU418" s="36">
        <f t="shared" si="80"/>
        <v>1</v>
      </c>
      <c r="AV418" s="55">
        <f t="shared" si="76"/>
        <v>1</v>
      </c>
    </row>
    <row r="419" spans="1:48" s="37" customFormat="1" ht="45" customHeight="1">
      <c r="A419" s="39"/>
      <c r="B419" s="53"/>
      <c r="C419" s="81"/>
      <c r="D419" s="40"/>
      <c r="E419" s="57"/>
      <c r="F419" s="40"/>
      <c r="G419" s="41"/>
      <c r="H419" s="42"/>
      <c r="I419" s="43"/>
      <c r="J419" s="125"/>
      <c r="K419" s="44"/>
      <c r="L419" s="45" t="str">
        <f>IF(ISERROR(VLOOKUP(K419,Eje_Pilar_Prop!$C$2:$E$104,2,FALSE))," ",VLOOKUP(K419,Eje_Pilar_Prop!$C$2:$E$104,2,FALSE))</f>
        <v xml:space="preserve"> </v>
      </c>
      <c r="M419" s="45" t="str">
        <f>IF(ISERROR(VLOOKUP(K419,Eje_Pilar_Prop!$C$2:$E$104,3,FALSE))," ",VLOOKUP(K419,Eje_Pilar_Prop!$C$2:$E$104,3,FALSE))</f>
        <v xml:space="preserve"> </v>
      </c>
      <c r="N419" s="46"/>
      <c r="O419" s="335"/>
      <c r="P419" s="42"/>
      <c r="Q419" s="47"/>
      <c r="R419" s="48"/>
      <c r="S419" s="49"/>
      <c r="T419" s="50"/>
      <c r="U419" s="47"/>
      <c r="V419" s="51">
        <f t="shared" si="74"/>
        <v>0</v>
      </c>
      <c r="W419" s="94"/>
      <c r="X419" s="52"/>
      <c r="Y419" s="52"/>
      <c r="Z419" s="52"/>
      <c r="AA419" s="53"/>
      <c r="AB419" s="53"/>
      <c r="AC419" s="53"/>
      <c r="AD419" s="121"/>
      <c r="AE419" s="95"/>
      <c r="AF419" s="52"/>
      <c r="AG419" s="47"/>
      <c r="AH419" s="39"/>
      <c r="AI419" s="39"/>
      <c r="AJ419" s="39"/>
      <c r="AK419" s="39"/>
      <c r="AL419" s="54" t="str">
        <f t="shared" si="75"/>
        <v>-</v>
      </c>
      <c r="AM419" s="38"/>
      <c r="AN419" s="72" t="e">
        <f>IF(SUMPRODUCT((A$14:A419=A419)*(B$14:B419=B419)*(D$14:D416=D416))&gt;1,0,1)</f>
        <v>#N/A</v>
      </c>
      <c r="AO419" s="55">
        <f t="shared" si="77"/>
        <v>1</v>
      </c>
      <c r="AP419" s="55">
        <f t="shared" si="78"/>
        <v>1</v>
      </c>
      <c r="AQ419" s="56">
        <f>IF(ISBLANK(G419),1,IFERROR(VLOOKUP(G419,Tipo!$C$12:$C$27,1,FALSE),"NO"))</f>
        <v>1</v>
      </c>
      <c r="AR419" s="55">
        <f t="shared" si="79"/>
        <v>1</v>
      </c>
      <c r="AS419" s="55">
        <f>IF(ISBLANK(K419),1,IFERROR(VLOOKUP(K419,Eje_Pilar_Prop!C461:C562,1,FALSE),"NO"))</f>
        <v>1</v>
      </c>
      <c r="AT419" s="55">
        <f t="shared" si="73"/>
        <v>1</v>
      </c>
      <c r="AU419" s="36">
        <f t="shared" si="80"/>
        <v>1</v>
      </c>
      <c r="AV419" s="55">
        <f t="shared" si="76"/>
        <v>1</v>
      </c>
    </row>
    <row r="420" spans="1:48" s="37" customFormat="1" ht="45" customHeight="1">
      <c r="A420" s="39"/>
      <c r="B420" s="53"/>
      <c r="C420" s="81"/>
      <c r="D420" s="40"/>
      <c r="E420" s="57"/>
      <c r="F420" s="40"/>
      <c r="G420" s="41"/>
      <c r="H420" s="42"/>
      <c r="I420" s="43"/>
      <c r="J420" s="125"/>
      <c r="K420" s="44"/>
      <c r="L420" s="45" t="str">
        <f>IF(ISERROR(VLOOKUP(K420,Eje_Pilar_Prop!$C$2:$E$104,2,FALSE))," ",VLOOKUP(K420,Eje_Pilar_Prop!$C$2:$E$104,2,FALSE))</f>
        <v xml:space="preserve"> </v>
      </c>
      <c r="M420" s="45" t="str">
        <f>IF(ISERROR(VLOOKUP(K420,Eje_Pilar_Prop!$C$2:$E$104,3,FALSE))," ",VLOOKUP(K420,Eje_Pilar_Prop!$C$2:$E$104,3,FALSE))</f>
        <v xml:space="preserve"> </v>
      </c>
      <c r="N420" s="46"/>
      <c r="O420" s="335"/>
      <c r="P420" s="42"/>
      <c r="Q420" s="47"/>
      <c r="R420" s="48"/>
      <c r="S420" s="49"/>
      <c r="T420" s="50"/>
      <c r="U420" s="47"/>
      <c r="V420" s="51">
        <f t="shared" si="74"/>
        <v>0</v>
      </c>
      <c r="W420" s="94"/>
      <c r="X420" s="52"/>
      <c r="Y420" s="52"/>
      <c r="Z420" s="52"/>
      <c r="AA420" s="53"/>
      <c r="AB420" s="53"/>
      <c r="AC420" s="53"/>
      <c r="AD420" s="121"/>
      <c r="AE420" s="95"/>
      <c r="AF420" s="52"/>
      <c r="AG420" s="47"/>
      <c r="AH420" s="39"/>
      <c r="AI420" s="39"/>
      <c r="AJ420" s="39"/>
      <c r="AK420" s="39"/>
      <c r="AL420" s="54" t="str">
        <f t="shared" si="75"/>
        <v>-</v>
      </c>
      <c r="AM420" s="38"/>
      <c r="AN420" s="72" t="e">
        <f>IF(SUMPRODUCT((A$14:A420=A420)*(B$14:B420=B420)*(D$14:D417=D417))&gt;1,0,1)</f>
        <v>#N/A</v>
      </c>
      <c r="AO420" s="55">
        <f t="shared" si="77"/>
        <v>1</v>
      </c>
      <c r="AP420" s="55">
        <f t="shared" si="78"/>
        <v>1</v>
      </c>
      <c r="AQ420" s="56">
        <f>IF(ISBLANK(G420),1,IFERROR(VLOOKUP(G420,Tipo!$C$12:$C$27,1,FALSE),"NO"))</f>
        <v>1</v>
      </c>
      <c r="AR420" s="55">
        <f t="shared" si="79"/>
        <v>1</v>
      </c>
      <c r="AS420" s="55">
        <f>IF(ISBLANK(K420),1,IFERROR(VLOOKUP(K420,Eje_Pilar_Prop!C462:C563,1,FALSE),"NO"))</f>
        <v>1</v>
      </c>
      <c r="AT420" s="55">
        <f t="shared" si="73"/>
        <v>1</v>
      </c>
      <c r="AU420" s="36">
        <f t="shared" si="80"/>
        <v>1</v>
      </c>
      <c r="AV420" s="55">
        <f t="shared" si="76"/>
        <v>1</v>
      </c>
    </row>
    <row r="421" spans="1:48" s="37" customFormat="1" ht="45" customHeight="1">
      <c r="A421" s="39"/>
      <c r="B421" s="53"/>
      <c r="C421" s="81"/>
      <c r="D421" s="40"/>
      <c r="E421" s="57"/>
      <c r="F421" s="40"/>
      <c r="G421" s="41"/>
      <c r="H421" s="42"/>
      <c r="I421" s="43"/>
      <c r="J421" s="125"/>
      <c r="K421" s="44"/>
      <c r="L421" s="45" t="str">
        <f>IF(ISERROR(VLOOKUP(K421,Eje_Pilar_Prop!$C$2:$E$104,2,FALSE))," ",VLOOKUP(K421,Eje_Pilar_Prop!$C$2:$E$104,2,FALSE))</f>
        <v xml:space="preserve"> </v>
      </c>
      <c r="M421" s="45" t="str">
        <f>IF(ISERROR(VLOOKUP(K421,Eje_Pilar_Prop!$C$2:$E$104,3,FALSE))," ",VLOOKUP(K421,Eje_Pilar_Prop!$C$2:$E$104,3,FALSE))</f>
        <v xml:space="preserve"> </v>
      </c>
      <c r="N421" s="46"/>
      <c r="O421" s="335"/>
      <c r="P421" s="42"/>
      <c r="Q421" s="47"/>
      <c r="R421" s="48"/>
      <c r="S421" s="49"/>
      <c r="T421" s="50"/>
      <c r="U421" s="47"/>
      <c r="V421" s="51">
        <f t="shared" si="74"/>
        <v>0</v>
      </c>
      <c r="W421" s="94"/>
      <c r="X421" s="52"/>
      <c r="Y421" s="52"/>
      <c r="Z421" s="52"/>
      <c r="AA421" s="53"/>
      <c r="AB421" s="53"/>
      <c r="AC421" s="53"/>
      <c r="AD421" s="121"/>
      <c r="AE421" s="95"/>
      <c r="AF421" s="52"/>
      <c r="AG421" s="47"/>
      <c r="AH421" s="39"/>
      <c r="AI421" s="39"/>
      <c r="AJ421" s="39"/>
      <c r="AK421" s="39"/>
      <c r="AL421" s="54" t="str">
        <f t="shared" si="75"/>
        <v>-</v>
      </c>
      <c r="AM421" s="38"/>
      <c r="AN421" s="72" t="e">
        <f>IF(SUMPRODUCT((A$14:A421=A421)*(B$14:B421=B421)*(D$14:D418=D418))&gt;1,0,1)</f>
        <v>#N/A</v>
      </c>
      <c r="AO421" s="55">
        <f t="shared" si="77"/>
        <v>1</v>
      </c>
      <c r="AP421" s="55">
        <f t="shared" si="78"/>
        <v>1</v>
      </c>
      <c r="AQ421" s="56">
        <f>IF(ISBLANK(G421),1,IFERROR(VLOOKUP(G421,Tipo!$C$12:$C$27,1,FALSE),"NO"))</f>
        <v>1</v>
      </c>
      <c r="AR421" s="55">
        <f t="shared" si="79"/>
        <v>1</v>
      </c>
      <c r="AS421" s="55">
        <f>IF(ISBLANK(K421),1,IFERROR(VLOOKUP(K421,Eje_Pilar_Prop!C463:C564,1,FALSE),"NO"))</f>
        <v>1</v>
      </c>
      <c r="AT421" s="55">
        <f t="shared" si="73"/>
        <v>1</v>
      </c>
      <c r="AU421" s="36">
        <f t="shared" si="80"/>
        <v>1</v>
      </c>
      <c r="AV421" s="55">
        <f t="shared" si="76"/>
        <v>1</v>
      </c>
    </row>
    <row r="422" spans="1:48" s="37" customFormat="1" ht="45" customHeight="1">
      <c r="A422" s="39"/>
      <c r="B422" s="53"/>
      <c r="C422" s="81"/>
      <c r="D422" s="40"/>
      <c r="E422" s="57"/>
      <c r="F422" s="40"/>
      <c r="G422" s="41"/>
      <c r="H422" s="42"/>
      <c r="I422" s="43"/>
      <c r="J422" s="125"/>
      <c r="K422" s="44"/>
      <c r="L422" s="45" t="str">
        <f>IF(ISERROR(VLOOKUP(K422,Eje_Pilar_Prop!$C$2:$E$104,2,FALSE))," ",VLOOKUP(K422,Eje_Pilar_Prop!$C$2:$E$104,2,FALSE))</f>
        <v xml:space="preserve"> </v>
      </c>
      <c r="M422" s="45" t="str">
        <f>IF(ISERROR(VLOOKUP(K422,Eje_Pilar_Prop!$C$2:$E$104,3,FALSE))," ",VLOOKUP(K422,Eje_Pilar_Prop!$C$2:$E$104,3,FALSE))</f>
        <v xml:space="preserve"> </v>
      </c>
      <c r="N422" s="46"/>
      <c r="O422" s="335"/>
      <c r="P422" s="42"/>
      <c r="Q422" s="47"/>
      <c r="R422" s="48"/>
      <c r="S422" s="49"/>
      <c r="T422" s="50"/>
      <c r="U422" s="47"/>
      <c r="V422" s="51">
        <f t="shared" si="74"/>
        <v>0</v>
      </c>
      <c r="W422" s="94"/>
      <c r="X422" s="52"/>
      <c r="Y422" s="52"/>
      <c r="Z422" s="52"/>
      <c r="AA422" s="53"/>
      <c r="AB422" s="53"/>
      <c r="AC422" s="53"/>
      <c r="AD422" s="121"/>
      <c r="AE422" s="95"/>
      <c r="AF422" s="52"/>
      <c r="AG422" s="47"/>
      <c r="AH422" s="39"/>
      <c r="AI422" s="39"/>
      <c r="AJ422" s="39"/>
      <c r="AK422" s="39"/>
      <c r="AL422" s="54" t="str">
        <f t="shared" si="75"/>
        <v>-</v>
      </c>
      <c r="AM422" s="38"/>
      <c r="AN422" s="72" t="e">
        <f>IF(SUMPRODUCT((A$14:A422=A422)*(B$14:B422=B422)*(D$14:D419=D419))&gt;1,0,1)</f>
        <v>#N/A</v>
      </c>
      <c r="AO422" s="55">
        <f t="shared" si="77"/>
        <v>1</v>
      </c>
      <c r="AP422" s="55">
        <f t="shared" si="78"/>
        <v>1</v>
      </c>
      <c r="AQ422" s="56">
        <f>IF(ISBLANK(G422),1,IFERROR(VLOOKUP(G422,Tipo!$C$12:$C$27,1,FALSE),"NO"))</f>
        <v>1</v>
      </c>
      <c r="AR422" s="55">
        <f t="shared" si="79"/>
        <v>1</v>
      </c>
      <c r="AS422" s="55">
        <f>IF(ISBLANK(K422),1,IFERROR(VLOOKUP(K422,Eje_Pilar_Prop!C464:C565,1,FALSE),"NO"))</f>
        <v>1</v>
      </c>
      <c r="AT422" s="55">
        <f t="shared" ref="AT422:AT453" si="81">IF(ISBLANK(C419),1,IFERROR(VLOOKUP(C419,SECOP,1,FALSE),"NO"))</f>
        <v>1</v>
      </c>
      <c r="AU422" s="36">
        <f t="shared" si="80"/>
        <v>1</v>
      </c>
      <c r="AV422" s="55">
        <f t="shared" si="76"/>
        <v>1</v>
      </c>
    </row>
    <row r="423" spans="1:48" s="37" customFormat="1" ht="45" customHeight="1">
      <c r="A423" s="39"/>
      <c r="B423" s="53"/>
      <c r="C423" s="81"/>
      <c r="D423" s="40"/>
      <c r="E423" s="57"/>
      <c r="F423" s="40"/>
      <c r="G423" s="41"/>
      <c r="H423" s="42"/>
      <c r="I423" s="43"/>
      <c r="J423" s="125"/>
      <c r="K423" s="44"/>
      <c r="L423" s="45" t="str">
        <f>IF(ISERROR(VLOOKUP(K423,Eje_Pilar_Prop!$C$2:$E$104,2,FALSE))," ",VLOOKUP(K423,Eje_Pilar_Prop!$C$2:$E$104,2,FALSE))</f>
        <v xml:space="preserve"> </v>
      </c>
      <c r="M423" s="45" t="str">
        <f>IF(ISERROR(VLOOKUP(K423,Eje_Pilar_Prop!$C$2:$E$104,3,FALSE))," ",VLOOKUP(K423,Eje_Pilar_Prop!$C$2:$E$104,3,FALSE))</f>
        <v xml:space="preserve"> </v>
      </c>
      <c r="N423" s="46"/>
      <c r="O423" s="335"/>
      <c r="P423" s="42"/>
      <c r="Q423" s="47"/>
      <c r="R423" s="48"/>
      <c r="S423" s="49"/>
      <c r="T423" s="50"/>
      <c r="U423" s="47"/>
      <c r="V423" s="51">
        <f t="shared" ref="V423:V454" si="82">+Q423+S423+U423</f>
        <v>0</v>
      </c>
      <c r="W423" s="94"/>
      <c r="X423" s="52"/>
      <c r="Y423" s="52"/>
      <c r="Z423" s="52"/>
      <c r="AA423" s="53"/>
      <c r="AB423" s="53"/>
      <c r="AC423" s="53"/>
      <c r="AD423" s="121"/>
      <c r="AE423" s="95"/>
      <c r="AF423" s="52"/>
      <c r="AG423" s="47"/>
      <c r="AH423" s="39"/>
      <c r="AI423" s="39"/>
      <c r="AJ423" s="39"/>
      <c r="AK423" s="39"/>
      <c r="AL423" s="54" t="str">
        <f t="shared" si="75"/>
        <v>-</v>
      </c>
      <c r="AM423" s="38"/>
      <c r="AN423" s="72" t="e">
        <f>IF(SUMPRODUCT((A$14:A423=A423)*(B$14:B423=B423)*(D$14:D420=D420))&gt;1,0,1)</f>
        <v>#N/A</v>
      </c>
      <c r="AO423" s="55">
        <f t="shared" si="77"/>
        <v>1</v>
      </c>
      <c r="AP423" s="55">
        <f t="shared" si="78"/>
        <v>1</v>
      </c>
      <c r="AQ423" s="56">
        <f>IF(ISBLANK(G423),1,IFERROR(VLOOKUP(G423,Tipo!$C$12:$C$27,1,FALSE),"NO"))</f>
        <v>1</v>
      </c>
      <c r="AR423" s="55">
        <f t="shared" si="79"/>
        <v>1</v>
      </c>
      <c r="AS423" s="55">
        <f>IF(ISBLANK(K423),1,IFERROR(VLOOKUP(K423,Eje_Pilar_Prop!C465:C566,1,FALSE),"NO"))</f>
        <v>1</v>
      </c>
      <c r="AT423" s="55">
        <f t="shared" si="81"/>
        <v>1</v>
      </c>
      <c r="AU423" s="36">
        <f t="shared" si="80"/>
        <v>1</v>
      </c>
      <c r="AV423" s="55">
        <f t="shared" si="76"/>
        <v>1</v>
      </c>
    </row>
    <row r="424" spans="1:48" s="37" customFormat="1" ht="45" customHeight="1">
      <c r="A424" s="39"/>
      <c r="B424" s="53"/>
      <c r="C424" s="81"/>
      <c r="D424" s="40"/>
      <c r="E424" s="57"/>
      <c r="F424" s="40"/>
      <c r="G424" s="41"/>
      <c r="H424" s="42"/>
      <c r="I424" s="43"/>
      <c r="J424" s="125"/>
      <c r="K424" s="44"/>
      <c r="L424" s="45" t="str">
        <f>IF(ISERROR(VLOOKUP(K424,Eje_Pilar_Prop!$C$2:$E$104,2,FALSE))," ",VLOOKUP(K424,Eje_Pilar_Prop!$C$2:$E$104,2,FALSE))</f>
        <v xml:space="preserve"> </v>
      </c>
      <c r="M424" s="45" t="str">
        <f>IF(ISERROR(VLOOKUP(K424,Eje_Pilar_Prop!$C$2:$E$104,3,FALSE))," ",VLOOKUP(K424,Eje_Pilar_Prop!$C$2:$E$104,3,FALSE))</f>
        <v xml:space="preserve"> </v>
      </c>
      <c r="N424" s="46"/>
      <c r="O424" s="335"/>
      <c r="P424" s="42"/>
      <c r="Q424" s="47"/>
      <c r="R424" s="48"/>
      <c r="S424" s="49"/>
      <c r="T424" s="50"/>
      <c r="U424" s="47"/>
      <c r="V424" s="51">
        <f t="shared" si="82"/>
        <v>0</v>
      </c>
      <c r="W424" s="94"/>
      <c r="X424" s="52"/>
      <c r="Y424" s="52"/>
      <c r="Z424" s="52"/>
      <c r="AA424" s="53"/>
      <c r="AB424" s="53"/>
      <c r="AC424" s="53"/>
      <c r="AD424" s="121"/>
      <c r="AE424" s="95"/>
      <c r="AF424" s="52"/>
      <c r="AG424" s="47"/>
      <c r="AH424" s="39"/>
      <c r="AI424" s="39"/>
      <c r="AJ424" s="39"/>
      <c r="AK424" s="39"/>
      <c r="AL424" s="54" t="str">
        <f t="shared" si="75"/>
        <v>-</v>
      </c>
      <c r="AM424" s="38"/>
      <c r="AN424" s="72" t="e">
        <f>IF(SUMPRODUCT((A$14:A424=A424)*(B$14:B424=B424)*(D$14:D421=D421))&gt;1,0,1)</f>
        <v>#N/A</v>
      </c>
      <c r="AO424" s="55">
        <f t="shared" si="77"/>
        <v>1</v>
      </c>
      <c r="AP424" s="55">
        <f t="shared" si="78"/>
        <v>1</v>
      </c>
      <c r="AQ424" s="56">
        <f>IF(ISBLANK(G424),1,IFERROR(VLOOKUP(G424,Tipo!$C$12:$C$27,1,FALSE),"NO"))</f>
        <v>1</v>
      </c>
      <c r="AR424" s="55">
        <f t="shared" si="79"/>
        <v>1</v>
      </c>
      <c r="AS424" s="55">
        <f>IF(ISBLANK(K424),1,IFERROR(VLOOKUP(K424,Eje_Pilar_Prop!C466:C567,1,FALSE),"NO"))</f>
        <v>1</v>
      </c>
      <c r="AT424" s="55">
        <f t="shared" si="81"/>
        <v>1</v>
      </c>
      <c r="AU424" s="36">
        <f t="shared" si="80"/>
        <v>1</v>
      </c>
      <c r="AV424" s="55">
        <f t="shared" si="76"/>
        <v>1</v>
      </c>
    </row>
    <row r="425" spans="1:48" s="37" customFormat="1" ht="45" customHeight="1">
      <c r="A425" s="39"/>
      <c r="B425" s="53"/>
      <c r="C425" s="81"/>
      <c r="D425" s="40"/>
      <c r="E425" s="57"/>
      <c r="F425" s="40"/>
      <c r="G425" s="41"/>
      <c r="H425" s="42"/>
      <c r="I425" s="43"/>
      <c r="J425" s="125"/>
      <c r="K425" s="44"/>
      <c r="L425" s="45" t="str">
        <f>IF(ISERROR(VLOOKUP(K425,Eje_Pilar_Prop!$C$2:$E$104,2,FALSE))," ",VLOOKUP(K425,Eje_Pilar_Prop!$C$2:$E$104,2,FALSE))</f>
        <v xml:space="preserve"> </v>
      </c>
      <c r="M425" s="45" t="str">
        <f>IF(ISERROR(VLOOKUP(K425,Eje_Pilar_Prop!$C$2:$E$104,3,FALSE))," ",VLOOKUP(K425,Eje_Pilar_Prop!$C$2:$E$104,3,FALSE))</f>
        <v xml:space="preserve"> </v>
      </c>
      <c r="N425" s="46"/>
      <c r="O425" s="335"/>
      <c r="P425" s="42"/>
      <c r="Q425" s="47"/>
      <c r="R425" s="48"/>
      <c r="S425" s="49"/>
      <c r="T425" s="50"/>
      <c r="U425" s="47"/>
      <c r="V425" s="51">
        <f t="shared" si="82"/>
        <v>0</v>
      </c>
      <c r="W425" s="94"/>
      <c r="X425" s="52"/>
      <c r="Y425" s="52"/>
      <c r="Z425" s="52"/>
      <c r="AA425" s="53"/>
      <c r="AB425" s="53"/>
      <c r="AC425" s="53"/>
      <c r="AD425" s="121"/>
      <c r="AE425" s="95"/>
      <c r="AF425" s="52"/>
      <c r="AG425" s="47"/>
      <c r="AH425" s="39"/>
      <c r="AI425" s="39"/>
      <c r="AJ425" s="39"/>
      <c r="AK425" s="39"/>
      <c r="AL425" s="54" t="str">
        <f t="shared" si="75"/>
        <v>-</v>
      </c>
      <c r="AM425" s="38"/>
      <c r="AN425" s="72" t="e">
        <f>IF(SUMPRODUCT((A$14:A425=A425)*(B$14:B425=B425)*(D$14:D422=D422))&gt;1,0,1)</f>
        <v>#N/A</v>
      </c>
      <c r="AO425" s="55">
        <f t="shared" si="77"/>
        <v>1</v>
      </c>
      <c r="AP425" s="55">
        <f t="shared" si="78"/>
        <v>1</v>
      </c>
      <c r="AQ425" s="56">
        <f>IF(ISBLANK(G425),1,IFERROR(VLOOKUP(G425,Tipo!$C$12:$C$27,1,FALSE),"NO"))</f>
        <v>1</v>
      </c>
      <c r="AR425" s="55">
        <f t="shared" si="79"/>
        <v>1</v>
      </c>
      <c r="AS425" s="55">
        <f>IF(ISBLANK(K425),1,IFERROR(VLOOKUP(K425,Eje_Pilar_Prop!C467:C568,1,FALSE),"NO"))</f>
        <v>1</v>
      </c>
      <c r="AT425" s="55">
        <f t="shared" si="81"/>
        <v>1</v>
      </c>
      <c r="AU425" s="36">
        <f t="shared" si="80"/>
        <v>1</v>
      </c>
      <c r="AV425" s="55">
        <f t="shared" si="76"/>
        <v>1</v>
      </c>
    </row>
    <row r="426" spans="1:48" s="37" customFormat="1" ht="45" customHeight="1">
      <c r="A426" s="39"/>
      <c r="B426" s="53"/>
      <c r="C426" s="81"/>
      <c r="D426" s="40"/>
      <c r="E426" s="57"/>
      <c r="F426" s="40"/>
      <c r="G426" s="41"/>
      <c r="H426" s="42"/>
      <c r="I426" s="43"/>
      <c r="J426" s="125"/>
      <c r="K426" s="44"/>
      <c r="L426" s="45" t="str">
        <f>IF(ISERROR(VLOOKUP(K426,Eje_Pilar_Prop!$C$2:$E$104,2,FALSE))," ",VLOOKUP(K426,Eje_Pilar_Prop!$C$2:$E$104,2,FALSE))</f>
        <v xml:space="preserve"> </v>
      </c>
      <c r="M426" s="45" t="str">
        <f>IF(ISERROR(VLOOKUP(K426,Eje_Pilar_Prop!$C$2:$E$104,3,FALSE))," ",VLOOKUP(K426,Eje_Pilar_Prop!$C$2:$E$104,3,FALSE))</f>
        <v xml:space="preserve"> </v>
      </c>
      <c r="N426" s="46"/>
      <c r="O426" s="335"/>
      <c r="P426" s="42"/>
      <c r="Q426" s="47"/>
      <c r="R426" s="48"/>
      <c r="S426" s="49"/>
      <c r="T426" s="50"/>
      <c r="U426" s="47"/>
      <c r="V426" s="51">
        <f t="shared" si="82"/>
        <v>0</v>
      </c>
      <c r="W426" s="94"/>
      <c r="X426" s="52"/>
      <c r="Y426" s="52"/>
      <c r="Z426" s="52"/>
      <c r="AA426" s="53"/>
      <c r="AB426" s="53"/>
      <c r="AC426" s="53"/>
      <c r="AD426" s="121"/>
      <c r="AE426" s="95"/>
      <c r="AF426" s="52"/>
      <c r="AG426" s="47"/>
      <c r="AH426" s="39"/>
      <c r="AI426" s="39"/>
      <c r="AJ426" s="39"/>
      <c r="AK426" s="39"/>
      <c r="AL426" s="54" t="str">
        <f t="shared" si="75"/>
        <v>-</v>
      </c>
      <c r="AM426" s="38"/>
      <c r="AN426" s="72" t="e">
        <f>IF(SUMPRODUCT((A$14:A426=A426)*(B$14:B426=B426)*(D$14:D423=D423))&gt;1,0,1)</f>
        <v>#N/A</v>
      </c>
      <c r="AO426" s="55">
        <f t="shared" si="77"/>
        <v>1</v>
      </c>
      <c r="AP426" s="55">
        <f t="shared" si="78"/>
        <v>1</v>
      </c>
      <c r="AQ426" s="56">
        <f>IF(ISBLANK(G426),1,IFERROR(VLOOKUP(G426,Tipo!$C$12:$C$27,1,FALSE),"NO"))</f>
        <v>1</v>
      </c>
      <c r="AR426" s="55">
        <f t="shared" si="79"/>
        <v>1</v>
      </c>
      <c r="AS426" s="55">
        <f>IF(ISBLANK(K426),1,IFERROR(VLOOKUP(K426,Eje_Pilar_Prop!C468:C569,1,FALSE),"NO"))</f>
        <v>1</v>
      </c>
      <c r="AT426" s="55">
        <f t="shared" si="81"/>
        <v>1</v>
      </c>
      <c r="AU426" s="36">
        <f t="shared" si="80"/>
        <v>1</v>
      </c>
      <c r="AV426" s="55">
        <f t="shared" si="76"/>
        <v>1</v>
      </c>
    </row>
    <row r="427" spans="1:48" s="37" customFormat="1" ht="45" customHeight="1">
      <c r="A427" s="39"/>
      <c r="B427" s="53"/>
      <c r="C427" s="81"/>
      <c r="D427" s="40"/>
      <c r="E427" s="57"/>
      <c r="F427" s="40"/>
      <c r="G427" s="41"/>
      <c r="H427" s="42"/>
      <c r="I427" s="43"/>
      <c r="J427" s="125"/>
      <c r="K427" s="44"/>
      <c r="L427" s="45" t="str">
        <f>IF(ISERROR(VLOOKUP(K427,Eje_Pilar_Prop!$C$2:$E$104,2,FALSE))," ",VLOOKUP(K427,Eje_Pilar_Prop!$C$2:$E$104,2,FALSE))</f>
        <v xml:space="preserve"> </v>
      </c>
      <c r="M427" s="45" t="str">
        <f>IF(ISERROR(VLOOKUP(K427,Eje_Pilar_Prop!$C$2:$E$104,3,FALSE))," ",VLOOKUP(K427,Eje_Pilar_Prop!$C$2:$E$104,3,FALSE))</f>
        <v xml:space="preserve"> </v>
      </c>
      <c r="N427" s="46"/>
      <c r="O427" s="335"/>
      <c r="P427" s="42"/>
      <c r="Q427" s="47"/>
      <c r="R427" s="48"/>
      <c r="S427" s="49"/>
      <c r="T427" s="50"/>
      <c r="U427" s="47"/>
      <c r="V427" s="51">
        <f t="shared" si="82"/>
        <v>0</v>
      </c>
      <c r="W427" s="94"/>
      <c r="X427" s="52"/>
      <c r="Y427" s="52"/>
      <c r="Z427" s="52"/>
      <c r="AA427" s="53"/>
      <c r="AB427" s="53"/>
      <c r="AC427" s="53"/>
      <c r="AD427" s="121"/>
      <c r="AE427" s="95"/>
      <c r="AF427" s="52"/>
      <c r="AG427" s="47"/>
      <c r="AH427" s="39"/>
      <c r="AI427" s="39"/>
      <c r="AJ427" s="39"/>
      <c r="AK427" s="39"/>
      <c r="AL427" s="54" t="str">
        <f t="shared" si="75"/>
        <v>-</v>
      </c>
      <c r="AM427" s="38"/>
      <c r="AN427" s="72" t="e">
        <f>IF(SUMPRODUCT((A$14:A427=A427)*(B$14:B427=B427)*(D$14:D424=D424))&gt;1,0,1)</f>
        <v>#N/A</v>
      </c>
      <c r="AO427" s="55">
        <f t="shared" si="77"/>
        <v>1</v>
      </c>
      <c r="AP427" s="55">
        <f t="shared" si="78"/>
        <v>1</v>
      </c>
      <c r="AQ427" s="56">
        <f>IF(ISBLANK(G427),1,IFERROR(VLOOKUP(G427,Tipo!$C$12:$C$27,1,FALSE),"NO"))</f>
        <v>1</v>
      </c>
      <c r="AR427" s="55">
        <f t="shared" si="79"/>
        <v>1</v>
      </c>
      <c r="AS427" s="55">
        <f>IF(ISBLANK(K427),1,IFERROR(VLOOKUP(K427,Eje_Pilar_Prop!C469:C570,1,FALSE),"NO"))</f>
        <v>1</v>
      </c>
      <c r="AT427" s="55">
        <f t="shared" si="81"/>
        <v>1</v>
      </c>
      <c r="AU427" s="36">
        <f t="shared" si="80"/>
        <v>1</v>
      </c>
      <c r="AV427" s="55">
        <f t="shared" si="76"/>
        <v>1</v>
      </c>
    </row>
    <row r="428" spans="1:48" s="37" customFormat="1" ht="45" customHeight="1">
      <c r="A428" s="39"/>
      <c r="B428" s="53"/>
      <c r="C428" s="81"/>
      <c r="D428" s="40"/>
      <c r="E428" s="57"/>
      <c r="F428" s="40"/>
      <c r="G428" s="41"/>
      <c r="H428" s="42"/>
      <c r="I428" s="43"/>
      <c r="J428" s="125"/>
      <c r="K428" s="44"/>
      <c r="L428" s="45" t="str">
        <f>IF(ISERROR(VLOOKUP(K428,Eje_Pilar_Prop!$C$2:$E$104,2,FALSE))," ",VLOOKUP(K428,Eje_Pilar_Prop!$C$2:$E$104,2,FALSE))</f>
        <v xml:space="preserve"> </v>
      </c>
      <c r="M428" s="45" t="str">
        <f>IF(ISERROR(VLOOKUP(K428,Eje_Pilar_Prop!$C$2:$E$104,3,FALSE))," ",VLOOKUP(K428,Eje_Pilar_Prop!$C$2:$E$104,3,FALSE))</f>
        <v xml:space="preserve"> </v>
      </c>
      <c r="N428" s="46"/>
      <c r="O428" s="335"/>
      <c r="P428" s="42"/>
      <c r="Q428" s="47"/>
      <c r="R428" s="48"/>
      <c r="S428" s="49"/>
      <c r="T428" s="50"/>
      <c r="U428" s="47"/>
      <c r="V428" s="51">
        <f t="shared" si="82"/>
        <v>0</v>
      </c>
      <c r="W428" s="94"/>
      <c r="X428" s="52"/>
      <c r="Y428" s="52"/>
      <c r="Z428" s="52"/>
      <c r="AA428" s="53"/>
      <c r="AB428" s="53"/>
      <c r="AC428" s="53"/>
      <c r="AD428" s="121"/>
      <c r="AE428" s="95"/>
      <c r="AF428" s="52"/>
      <c r="AG428" s="47"/>
      <c r="AH428" s="39"/>
      <c r="AI428" s="39"/>
      <c r="AJ428" s="39"/>
      <c r="AK428" s="39"/>
      <c r="AL428" s="54" t="str">
        <f t="shared" si="75"/>
        <v>-</v>
      </c>
      <c r="AM428" s="38"/>
      <c r="AN428" s="72" t="e">
        <f>IF(SUMPRODUCT((A$14:A428=A428)*(B$14:B428=B428)*(D$14:D425=D425))&gt;1,0,1)</f>
        <v>#N/A</v>
      </c>
      <c r="AO428" s="55">
        <f t="shared" si="77"/>
        <v>1</v>
      </c>
      <c r="AP428" s="55">
        <f t="shared" si="78"/>
        <v>1</v>
      </c>
      <c r="AQ428" s="56">
        <f>IF(ISBLANK(G428),1,IFERROR(VLOOKUP(G428,Tipo!$C$12:$C$27,1,FALSE),"NO"))</f>
        <v>1</v>
      </c>
      <c r="AR428" s="55">
        <f t="shared" si="79"/>
        <v>1</v>
      </c>
      <c r="AS428" s="55">
        <f>IF(ISBLANK(K428),1,IFERROR(VLOOKUP(K428,Eje_Pilar_Prop!C470:C571,1,FALSE),"NO"))</f>
        <v>1</v>
      </c>
      <c r="AT428" s="55">
        <f t="shared" si="81"/>
        <v>1</v>
      </c>
      <c r="AU428" s="36">
        <f t="shared" si="80"/>
        <v>1</v>
      </c>
      <c r="AV428" s="55">
        <f t="shared" si="76"/>
        <v>1</v>
      </c>
    </row>
    <row r="429" spans="1:48" s="37" customFormat="1" ht="45" customHeight="1">
      <c r="A429" s="39"/>
      <c r="B429" s="53"/>
      <c r="C429" s="81"/>
      <c r="D429" s="40"/>
      <c r="E429" s="57"/>
      <c r="F429" s="40"/>
      <c r="G429" s="41"/>
      <c r="H429" s="42"/>
      <c r="I429" s="43"/>
      <c r="J429" s="125"/>
      <c r="K429" s="44"/>
      <c r="L429" s="45" t="str">
        <f>IF(ISERROR(VLOOKUP(K429,Eje_Pilar_Prop!$C$2:$E$104,2,FALSE))," ",VLOOKUP(K429,Eje_Pilar_Prop!$C$2:$E$104,2,FALSE))</f>
        <v xml:space="preserve"> </v>
      </c>
      <c r="M429" s="45" t="str">
        <f>IF(ISERROR(VLOOKUP(K429,Eje_Pilar_Prop!$C$2:$E$104,3,FALSE))," ",VLOOKUP(K429,Eje_Pilar_Prop!$C$2:$E$104,3,FALSE))</f>
        <v xml:space="preserve"> </v>
      </c>
      <c r="N429" s="46"/>
      <c r="O429" s="335"/>
      <c r="P429" s="42"/>
      <c r="Q429" s="47"/>
      <c r="R429" s="48"/>
      <c r="S429" s="49"/>
      <c r="T429" s="50"/>
      <c r="U429" s="47"/>
      <c r="V429" s="51">
        <f t="shared" si="82"/>
        <v>0</v>
      </c>
      <c r="W429" s="94"/>
      <c r="X429" s="52"/>
      <c r="Y429" s="52"/>
      <c r="Z429" s="52"/>
      <c r="AA429" s="53"/>
      <c r="AB429" s="53"/>
      <c r="AC429" s="53"/>
      <c r="AD429" s="121"/>
      <c r="AE429" s="95"/>
      <c r="AF429" s="52"/>
      <c r="AG429" s="47"/>
      <c r="AH429" s="39"/>
      <c r="AI429" s="39"/>
      <c r="AJ429" s="39"/>
      <c r="AK429" s="39"/>
      <c r="AL429" s="54" t="str">
        <f t="shared" si="75"/>
        <v>-</v>
      </c>
      <c r="AM429" s="38"/>
      <c r="AN429" s="72" t="e">
        <f>IF(SUMPRODUCT((A$14:A429=A429)*(B$14:B429=B429)*(D$14:D426=D426))&gt;1,0,1)</f>
        <v>#N/A</v>
      </c>
      <c r="AO429" s="55">
        <f t="shared" si="77"/>
        <v>1</v>
      </c>
      <c r="AP429" s="55">
        <f t="shared" si="78"/>
        <v>1</v>
      </c>
      <c r="AQ429" s="56">
        <f>IF(ISBLANK(G429),1,IFERROR(VLOOKUP(G429,Tipo!$C$12:$C$27,1,FALSE),"NO"))</f>
        <v>1</v>
      </c>
      <c r="AR429" s="55">
        <f t="shared" si="79"/>
        <v>1</v>
      </c>
      <c r="AS429" s="55">
        <f>IF(ISBLANK(K429),1,IFERROR(VLOOKUP(K429,Eje_Pilar_Prop!C471:C572,1,FALSE),"NO"))</f>
        <v>1</v>
      </c>
      <c r="AT429" s="55">
        <f t="shared" si="81"/>
        <v>1</v>
      </c>
      <c r="AU429" s="36">
        <f t="shared" si="80"/>
        <v>1</v>
      </c>
      <c r="AV429" s="55">
        <f t="shared" si="76"/>
        <v>1</v>
      </c>
    </row>
    <row r="430" spans="1:48" s="37" customFormat="1" ht="45" customHeight="1">
      <c r="A430" s="39"/>
      <c r="B430" s="53"/>
      <c r="C430" s="81"/>
      <c r="D430" s="40"/>
      <c r="E430" s="57"/>
      <c r="F430" s="40"/>
      <c r="G430" s="41"/>
      <c r="H430" s="42"/>
      <c r="I430" s="43"/>
      <c r="J430" s="125"/>
      <c r="K430" s="44"/>
      <c r="L430" s="45" t="str">
        <f>IF(ISERROR(VLOOKUP(K430,Eje_Pilar_Prop!$C$2:$E$104,2,FALSE))," ",VLOOKUP(K430,Eje_Pilar_Prop!$C$2:$E$104,2,FALSE))</f>
        <v xml:space="preserve"> </v>
      </c>
      <c r="M430" s="45" t="str">
        <f>IF(ISERROR(VLOOKUP(K430,Eje_Pilar_Prop!$C$2:$E$104,3,FALSE))," ",VLOOKUP(K430,Eje_Pilar_Prop!$C$2:$E$104,3,FALSE))</f>
        <v xml:space="preserve"> </v>
      </c>
      <c r="N430" s="46"/>
      <c r="O430" s="335"/>
      <c r="P430" s="42"/>
      <c r="Q430" s="47"/>
      <c r="R430" s="48"/>
      <c r="S430" s="49"/>
      <c r="T430" s="50"/>
      <c r="U430" s="47"/>
      <c r="V430" s="51">
        <f t="shared" si="82"/>
        <v>0</v>
      </c>
      <c r="W430" s="94"/>
      <c r="X430" s="52"/>
      <c r="Y430" s="52"/>
      <c r="Z430" s="52"/>
      <c r="AA430" s="53"/>
      <c r="AB430" s="53"/>
      <c r="AC430" s="53"/>
      <c r="AD430" s="121"/>
      <c r="AE430" s="95"/>
      <c r="AF430" s="52"/>
      <c r="AG430" s="47"/>
      <c r="AH430" s="39"/>
      <c r="AI430" s="39"/>
      <c r="AJ430" s="39"/>
      <c r="AK430" s="39"/>
      <c r="AL430" s="54" t="str">
        <f t="shared" si="75"/>
        <v>-</v>
      </c>
      <c r="AM430" s="38"/>
      <c r="AN430" s="72" t="e">
        <f>IF(SUMPRODUCT((A$14:A430=A430)*(B$14:B430=B430)*(D$14:D427=D427))&gt;1,0,1)</f>
        <v>#N/A</v>
      </c>
      <c r="AO430" s="55">
        <f t="shared" si="77"/>
        <v>1</v>
      </c>
      <c r="AP430" s="55">
        <f t="shared" si="78"/>
        <v>1</v>
      </c>
      <c r="AQ430" s="56">
        <f>IF(ISBLANK(G430),1,IFERROR(VLOOKUP(G430,Tipo!$C$12:$C$27,1,FALSE),"NO"))</f>
        <v>1</v>
      </c>
      <c r="AR430" s="55">
        <f t="shared" si="79"/>
        <v>1</v>
      </c>
      <c r="AS430" s="55">
        <f>IF(ISBLANK(K430),1,IFERROR(VLOOKUP(K430,Eje_Pilar_Prop!C472:C573,1,FALSE),"NO"))</f>
        <v>1</v>
      </c>
      <c r="AT430" s="55">
        <f t="shared" si="81"/>
        <v>1</v>
      </c>
      <c r="AU430" s="36">
        <f t="shared" si="80"/>
        <v>1</v>
      </c>
      <c r="AV430" s="55">
        <f t="shared" si="76"/>
        <v>1</v>
      </c>
    </row>
    <row r="431" spans="1:48" s="37" customFormat="1" ht="45" customHeight="1">
      <c r="A431" s="39"/>
      <c r="B431" s="53"/>
      <c r="C431" s="81"/>
      <c r="D431" s="40"/>
      <c r="E431" s="57"/>
      <c r="F431" s="40"/>
      <c r="G431" s="41"/>
      <c r="H431" s="42"/>
      <c r="I431" s="43"/>
      <c r="J431" s="125"/>
      <c r="K431" s="44"/>
      <c r="L431" s="45" t="str">
        <f>IF(ISERROR(VLOOKUP(K431,Eje_Pilar_Prop!$C$2:$E$104,2,FALSE))," ",VLOOKUP(K431,Eje_Pilar_Prop!$C$2:$E$104,2,FALSE))</f>
        <v xml:space="preserve"> </v>
      </c>
      <c r="M431" s="45" t="str">
        <f>IF(ISERROR(VLOOKUP(K431,Eje_Pilar_Prop!$C$2:$E$104,3,FALSE))," ",VLOOKUP(K431,Eje_Pilar_Prop!$C$2:$E$104,3,FALSE))</f>
        <v xml:space="preserve"> </v>
      </c>
      <c r="N431" s="46"/>
      <c r="O431" s="335"/>
      <c r="P431" s="42"/>
      <c r="Q431" s="47"/>
      <c r="R431" s="48"/>
      <c r="S431" s="49"/>
      <c r="T431" s="50"/>
      <c r="U431" s="47"/>
      <c r="V431" s="51">
        <f t="shared" si="82"/>
        <v>0</v>
      </c>
      <c r="W431" s="94"/>
      <c r="X431" s="52"/>
      <c r="Y431" s="52"/>
      <c r="Z431" s="52"/>
      <c r="AA431" s="53"/>
      <c r="AB431" s="53"/>
      <c r="AC431" s="53"/>
      <c r="AD431" s="121"/>
      <c r="AE431" s="95"/>
      <c r="AF431" s="52"/>
      <c r="AG431" s="47"/>
      <c r="AH431" s="39"/>
      <c r="AI431" s="39"/>
      <c r="AJ431" s="39"/>
      <c r="AK431" s="39"/>
      <c r="AL431" s="54" t="str">
        <f t="shared" si="75"/>
        <v>-</v>
      </c>
      <c r="AM431" s="38"/>
      <c r="AN431" s="72" t="e">
        <f>IF(SUMPRODUCT((A$14:A431=A431)*(B$14:B431=B431)*(D$14:D428=D428))&gt;1,0,1)</f>
        <v>#N/A</v>
      </c>
      <c r="AO431" s="55">
        <f t="shared" si="77"/>
        <v>1</v>
      </c>
      <c r="AP431" s="55">
        <f t="shared" si="78"/>
        <v>1</v>
      </c>
      <c r="AQ431" s="56">
        <f>IF(ISBLANK(G431),1,IFERROR(VLOOKUP(G431,Tipo!$C$12:$C$27,1,FALSE),"NO"))</f>
        <v>1</v>
      </c>
      <c r="AR431" s="55">
        <f t="shared" si="79"/>
        <v>1</v>
      </c>
      <c r="AS431" s="55">
        <f>IF(ISBLANK(K431),1,IFERROR(VLOOKUP(K431,Eje_Pilar_Prop!C473:C574,1,FALSE),"NO"))</f>
        <v>1</v>
      </c>
      <c r="AT431" s="55">
        <f t="shared" si="81"/>
        <v>1</v>
      </c>
      <c r="AU431" s="36">
        <f t="shared" si="80"/>
        <v>1</v>
      </c>
      <c r="AV431" s="55">
        <f t="shared" si="76"/>
        <v>1</v>
      </c>
    </row>
    <row r="432" spans="1:48" s="37" customFormat="1" ht="45" customHeight="1">
      <c r="A432" s="39"/>
      <c r="B432" s="53"/>
      <c r="C432" s="81"/>
      <c r="D432" s="40"/>
      <c r="E432" s="57"/>
      <c r="F432" s="40"/>
      <c r="G432" s="41"/>
      <c r="H432" s="42"/>
      <c r="I432" s="43"/>
      <c r="J432" s="125"/>
      <c r="K432" s="44"/>
      <c r="L432" s="45" t="str">
        <f>IF(ISERROR(VLOOKUP(K432,Eje_Pilar_Prop!$C$2:$E$104,2,FALSE))," ",VLOOKUP(K432,Eje_Pilar_Prop!$C$2:$E$104,2,FALSE))</f>
        <v xml:space="preserve"> </v>
      </c>
      <c r="M432" s="45" t="str">
        <f>IF(ISERROR(VLOOKUP(K432,Eje_Pilar_Prop!$C$2:$E$104,3,FALSE))," ",VLOOKUP(K432,Eje_Pilar_Prop!$C$2:$E$104,3,FALSE))</f>
        <v xml:space="preserve"> </v>
      </c>
      <c r="N432" s="46"/>
      <c r="O432" s="335"/>
      <c r="P432" s="42"/>
      <c r="Q432" s="47"/>
      <c r="R432" s="48"/>
      <c r="S432" s="49"/>
      <c r="T432" s="50"/>
      <c r="U432" s="47"/>
      <c r="V432" s="51">
        <f t="shared" si="82"/>
        <v>0</v>
      </c>
      <c r="W432" s="94"/>
      <c r="X432" s="52"/>
      <c r="Y432" s="52"/>
      <c r="Z432" s="52"/>
      <c r="AA432" s="53"/>
      <c r="AB432" s="53"/>
      <c r="AC432" s="53"/>
      <c r="AD432" s="121"/>
      <c r="AE432" s="95"/>
      <c r="AF432" s="52"/>
      <c r="AG432" s="47"/>
      <c r="AH432" s="39"/>
      <c r="AI432" s="39"/>
      <c r="AJ432" s="39"/>
      <c r="AK432" s="39"/>
      <c r="AL432" s="54" t="str">
        <f t="shared" si="75"/>
        <v>-</v>
      </c>
      <c r="AM432" s="38"/>
      <c r="AN432" s="72" t="e">
        <f>IF(SUMPRODUCT((A$14:A432=A432)*(B$14:B432=B432)*(D$14:D429=D429))&gt;1,0,1)</f>
        <v>#N/A</v>
      </c>
      <c r="AO432" s="55">
        <f t="shared" si="77"/>
        <v>1</v>
      </c>
      <c r="AP432" s="55">
        <f t="shared" si="78"/>
        <v>1</v>
      </c>
      <c r="AQ432" s="56">
        <f>IF(ISBLANK(G432),1,IFERROR(VLOOKUP(G432,Tipo!$C$12:$C$27,1,FALSE),"NO"))</f>
        <v>1</v>
      </c>
      <c r="AR432" s="55">
        <f t="shared" si="79"/>
        <v>1</v>
      </c>
      <c r="AS432" s="55">
        <f>IF(ISBLANK(K432),1,IFERROR(VLOOKUP(K432,Eje_Pilar_Prop!C474:C575,1,FALSE),"NO"))</f>
        <v>1</v>
      </c>
      <c r="AT432" s="55">
        <f t="shared" si="81"/>
        <v>1</v>
      </c>
      <c r="AU432" s="36">
        <f t="shared" si="80"/>
        <v>1</v>
      </c>
      <c r="AV432" s="55">
        <f t="shared" si="76"/>
        <v>1</v>
      </c>
    </row>
    <row r="433" spans="1:48" s="37" customFormat="1" ht="45" customHeight="1">
      <c r="A433" s="39"/>
      <c r="B433" s="53"/>
      <c r="C433" s="81"/>
      <c r="D433" s="40"/>
      <c r="E433" s="57"/>
      <c r="F433" s="40"/>
      <c r="G433" s="41"/>
      <c r="H433" s="42"/>
      <c r="I433" s="43"/>
      <c r="J433" s="125"/>
      <c r="K433" s="44"/>
      <c r="L433" s="45" t="str">
        <f>IF(ISERROR(VLOOKUP(K433,Eje_Pilar_Prop!$C$2:$E$104,2,FALSE))," ",VLOOKUP(K433,Eje_Pilar_Prop!$C$2:$E$104,2,FALSE))</f>
        <v xml:space="preserve"> </v>
      </c>
      <c r="M433" s="45" t="str">
        <f>IF(ISERROR(VLOOKUP(K433,Eje_Pilar_Prop!$C$2:$E$104,3,FALSE))," ",VLOOKUP(K433,Eje_Pilar_Prop!$C$2:$E$104,3,FALSE))</f>
        <v xml:space="preserve"> </v>
      </c>
      <c r="N433" s="46"/>
      <c r="O433" s="335"/>
      <c r="P433" s="42"/>
      <c r="Q433" s="47"/>
      <c r="R433" s="48"/>
      <c r="S433" s="49"/>
      <c r="T433" s="50"/>
      <c r="U433" s="47"/>
      <c r="V433" s="51">
        <f t="shared" si="82"/>
        <v>0</v>
      </c>
      <c r="W433" s="94"/>
      <c r="X433" s="52"/>
      <c r="Y433" s="52"/>
      <c r="Z433" s="52"/>
      <c r="AA433" s="53"/>
      <c r="AB433" s="53"/>
      <c r="AC433" s="53"/>
      <c r="AD433" s="121"/>
      <c r="AE433" s="95"/>
      <c r="AF433" s="52"/>
      <c r="AG433" s="47"/>
      <c r="AH433" s="39"/>
      <c r="AI433" s="39"/>
      <c r="AJ433" s="39"/>
      <c r="AK433" s="39"/>
      <c r="AL433" s="54" t="str">
        <f t="shared" si="75"/>
        <v>-</v>
      </c>
      <c r="AM433" s="38"/>
      <c r="AN433" s="72" t="e">
        <f>IF(SUMPRODUCT((A$14:A433=A433)*(B$14:B433=B433)*(D$14:D430=D430))&gt;1,0,1)</f>
        <v>#N/A</v>
      </c>
      <c r="AO433" s="55">
        <f t="shared" si="77"/>
        <v>1</v>
      </c>
      <c r="AP433" s="55">
        <f t="shared" si="78"/>
        <v>1</v>
      </c>
      <c r="AQ433" s="56">
        <f>IF(ISBLANK(G433),1,IFERROR(VLOOKUP(G433,Tipo!$C$12:$C$27,1,FALSE),"NO"))</f>
        <v>1</v>
      </c>
      <c r="AR433" s="55">
        <f t="shared" si="79"/>
        <v>1</v>
      </c>
      <c r="AS433" s="55">
        <f>IF(ISBLANK(K433),1,IFERROR(VLOOKUP(K433,Eje_Pilar_Prop!C475:C576,1,FALSE),"NO"))</f>
        <v>1</v>
      </c>
      <c r="AT433" s="55">
        <f t="shared" si="81"/>
        <v>1</v>
      </c>
      <c r="AU433" s="36">
        <f t="shared" si="80"/>
        <v>1</v>
      </c>
      <c r="AV433" s="55">
        <f t="shared" si="76"/>
        <v>1</v>
      </c>
    </row>
    <row r="434" spans="1:48" s="37" customFormat="1" ht="45" customHeight="1">
      <c r="A434" s="39"/>
      <c r="B434" s="53"/>
      <c r="C434" s="81"/>
      <c r="D434" s="40"/>
      <c r="E434" s="57"/>
      <c r="F434" s="40"/>
      <c r="G434" s="41"/>
      <c r="H434" s="42"/>
      <c r="I434" s="43"/>
      <c r="J434" s="125"/>
      <c r="K434" s="44"/>
      <c r="L434" s="45" t="str">
        <f>IF(ISERROR(VLOOKUP(K434,Eje_Pilar_Prop!$C$2:$E$104,2,FALSE))," ",VLOOKUP(K434,Eje_Pilar_Prop!$C$2:$E$104,2,FALSE))</f>
        <v xml:space="preserve"> </v>
      </c>
      <c r="M434" s="45" t="str">
        <f>IF(ISERROR(VLOOKUP(K434,Eje_Pilar_Prop!$C$2:$E$104,3,FALSE))," ",VLOOKUP(K434,Eje_Pilar_Prop!$C$2:$E$104,3,FALSE))</f>
        <v xml:space="preserve"> </v>
      </c>
      <c r="N434" s="46"/>
      <c r="O434" s="335"/>
      <c r="P434" s="42"/>
      <c r="Q434" s="47"/>
      <c r="R434" s="48"/>
      <c r="S434" s="49"/>
      <c r="T434" s="50"/>
      <c r="U434" s="47"/>
      <c r="V434" s="51">
        <f t="shared" si="82"/>
        <v>0</v>
      </c>
      <c r="W434" s="94"/>
      <c r="X434" s="52"/>
      <c r="Y434" s="52"/>
      <c r="Z434" s="52"/>
      <c r="AA434" s="53"/>
      <c r="AB434" s="53"/>
      <c r="AC434" s="53"/>
      <c r="AD434" s="121"/>
      <c r="AE434" s="95"/>
      <c r="AF434" s="52"/>
      <c r="AG434" s="47"/>
      <c r="AH434" s="39"/>
      <c r="AI434" s="39"/>
      <c r="AJ434" s="39"/>
      <c r="AK434" s="39"/>
      <c r="AL434" s="54" t="str">
        <f t="shared" si="75"/>
        <v>-</v>
      </c>
      <c r="AM434" s="38"/>
      <c r="AN434" s="72" t="e">
        <f>IF(SUMPRODUCT((A$14:A434=A434)*(B$14:B434=B434)*(D$14:D431=D431))&gt;1,0,1)</f>
        <v>#N/A</v>
      </c>
      <c r="AO434" s="55">
        <f t="shared" si="77"/>
        <v>1</v>
      </c>
      <c r="AP434" s="55">
        <f t="shared" si="78"/>
        <v>1</v>
      </c>
      <c r="AQ434" s="56">
        <f>IF(ISBLANK(G434),1,IFERROR(VLOOKUP(G434,Tipo!$C$12:$C$27,1,FALSE),"NO"))</f>
        <v>1</v>
      </c>
      <c r="AR434" s="55">
        <f t="shared" si="79"/>
        <v>1</v>
      </c>
      <c r="AS434" s="55">
        <f>IF(ISBLANK(K434),1,IFERROR(VLOOKUP(K434,Eje_Pilar_Prop!C476:C577,1,FALSE),"NO"))</f>
        <v>1</v>
      </c>
      <c r="AT434" s="55">
        <f t="shared" si="81"/>
        <v>1</v>
      </c>
      <c r="AU434" s="36">
        <f t="shared" si="80"/>
        <v>1</v>
      </c>
      <c r="AV434" s="55">
        <f t="shared" si="76"/>
        <v>1</v>
      </c>
    </row>
    <row r="435" spans="1:48" s="37" customFormat="1" ht="45" customHeight="1">
      <c r="A435" s="39"/>
      <c r="B435" s="53"/>
      <c r="C435" s="81"/>
      <c r="D435" s="40"/>
      <c r="E435" s="57"/>
      <c r="F435" s="40"/>
      <c r="G435" s="41"/>
      <c r="H435" s="42"/>
      <c r="I435" s="43"/>
      <c r="J435" s="125"/>
      <c r="K435" s="44"/>
      <c r="L435" s="45" t="str">
        <f>IF(ISERROR(VLOOKUP(K435,Eje_Pilar_Prop!$C$2:$E$104,2,FALSE))," ",VLOOKUP(K435,Eje_Pilar_Prop!$C$2:$E$104,2,FALSE))</f>
        <v xml:space="preserve"> </v>
      </c>
      <c r="M435" s="45" t="str">
        <f>IF(ISERROR(VLOOKUP(K435,Eje_Pilar_Prop!$C$2:$E$104,3,FALSE))," ",VLOOKUP(K435,Eje_Pilar_Prop!$C$2:$E$104,3,FALSE))</f>
        <v xml:space="preserve"> </v>
      </c>
      <c r="N435" s="46"/>
      <c r="O435" s="335"/>
      <c r="P435" s="42"/>
      <c r="Q435" s="47"/>
      <c r="R435" s="48"/>
      <c r="S435" s="49"/>
      <c r="T435" s="50"/>
      <c r="U435" s="47"/>
      <c r="V435" s="51">
        <f t="shared" si="82"/>
        <v>0</v>
      </c>
      <c r="W435" s="94"/>
      <c r="X435" s="52"/>
      <c r="Y435" s="52"/>
      <c r="Z435" s="52"/>
      <c r="AA435" s="53"/>
      <c r="AB435" s="53"/>
      <c r="AC435" s="53"/>
      <c r="AD435" s="121"/>
      <c r="AE435" s="95"/>
      <c r="AF435" s="52"/>
      <c r="AG435" s="47"/>
      <c r="AH435" s="39"/>
      <c r="AI435" s="39"/>
      <c r="AJ435" s="39"/>
      <c r="AK435" s="39"/>
      <c r="AL435" s="54" t="str">
        <f t="shared" si="75"/>
        <v>-</v>
      </c>
      <c r="AM435" s="38"/>
      <c r="AN435" s="72" t="e">
        <f>IF(SUMPRODUCT((A$14:A435=A435)*(B$14:B435=B435)*(D$14:D432=D432))&gt;1,0,1)</f>
        <v>#N/A</v>
      </c>
      <c r="AO435" s="55">
        <f t="shared" si="77"/>
        <v>1</v>
      </c>
      <c r="AP435" s="55">
        <f t="shared" si="78"/>
        <v>1</v>
      </c>
      <c r="AQ435" s="56">
        <f>IF(ISBLANK(G435),1,IFERROR(VLOOKUP(G435,Tipo!$C$12:$C$27,1,FALSE),"NO"))</f>
        <v>1</v>
      </c>
      <c r="AR435" s="55">
        <f t="shared" si="79"/>
        <v>1</v>
      </c>
      <c r="AS435" s="55">
        <f>IF(ISBLANK(K435),1,IFERROR(VLOOKUP(K435,Eje_Pilar_Prop!C477:C578,1,FALSE),"NO"))</f>
        <v>1</v>
      </c>
      <c r="AT435" s="55">
        <f t="shared" si="81"/>
        <v>1</v>
      </c>
      <c r="AU435" s="36">
        <f t="shared" si="80"/>
        <v>1</v>
      </c>
      <c r="AV435" s="55">
        <f t="shared" si="76"/>
        <v>1</v>
      </c>
    </row>
    <row r="436" spans="1:48" s="37" customFormat="1" ht="45" customHeight="1">
      <c r="A436" s="39"/>
      <c r="B436" s="53"/>
      <c r="C436" s="81"/>
      <c r="D436" s="40"/>
      <c r="E436" s="57"/>
      <c r="F436" s="40"/>
      <c r="G436" s="41"/>
      <c r="H436" s="42"/>
      <c r="I436" s="43"/>
      <c r="J436" s="125"/>
      <c r="K436" s="44"/>
      <c r="L436" s="45" t="str">
        <f>IF(ISERROR(VLOOKUP(K436,Eje_Pilar_Prop!$C$2:$E$104,2,FALSE))," ",VLOOKUP(K436,Eje_Pilar_Prop!$C$2:$E$104,2,FALSE))</f>
        <v xml:space="preserve"> </v>
      </c>
      <c r="M436" s="45" t="str">
        <f>IF(ISERROR(VLOOKUP(K436,Eje_Pilar_Prop!$C$2:$E$104,3,FALSE))," ",VLOOKUP(K436,Eje_Pilar_Prop!$C$2:$E$104,3,FALSE))</f>
        <v xml:space="preserve"> </v>
      </c>
      <c r="N436" s="46"/>
      <c r="O436" s="335"/>
      <c r="P436" s="42"/>
      <c r="Q436" s="47"/>
      <c r="R436" s="48"/>
      <c r="S436" s="49"/>
      <c r="T436" s="50"/>
      <c r="U436" s="47"/>
      <c r="V436" s="51">
        <f t="shared" si="82"/>
        <v>0</v>
      </c>
      <c r="W436" s="94"/>
      <c r="X436" s="52"/>
      <c r="Y436" s="52"/>
      <c r="Z436" s="52"/>
      <c r="AA436" s="53"/>
      <c r="AB436" s="53"/>
      <c r="AC436" s="53"/>
      <c r="AD436" s="121"/>
      <c r="AE436" s="95"/>
      <c r="AF436" s="52"/>
      <c r="AG436" s="47"/>
      <c r="AH436" s="39"/>
      <c r="AI436" s="39"/>
      <c r="AJ436" s="39"/>
      <c r="AK436" s="39"/>
      <c r="AL436" s="54" t="str">
        <f t="shared" si="75"/>
        <v>-</v>
      </c>
      <c r="AM436" s="38"/>
      <c r="AN436" s="72" t="e">
        <f>IF(SUMPRODUCT((A$14:A436=A436)*(B$14:B436=B436)*(D$14:D433=D433))&gt;1,0,1)</f>
        <v>#N/A</v>
      </c>
      <c r="AO436" s="55">
        <f t="shared" si="77"/>
        <v>1</v>
      </c>
      <c r="AP436" s="55">
        <f t="shared" si="78"/>
        <v>1</v>
      </c>
      <c r="AQ436" s="56">
        <f>IF(ISBLANK(G436),1,IFERROR(VLOOKUP(G436,Tipo!$C$12:$C$27,1,FALSE),"NO"))</f>
        <v>1</v>
      </c>
      <c r="AR436" s="55">
        <f t="shared" si="79"/>
        <v>1</v>
      </c>
      <c r="AS436" s="55">
        <f>IF(ISBLANK(K436),1,IFERROR(VLOOKUP(K436,Eje_Pilar_Prop!C478:C579,1,FALSE),"NO"))</f>
        <v>1</v>
      </c>
      <c r="AT436" s="55">
        <f t="shared" si="81"/>
        <v>1</v>
      </c>
      <c r="AU436" s="36">
        <f t="shared" si="80"/>
        <v>1</v>
      </c>
      <c r="AV436" s="55">
        <f t="shared" si="76"/>
        <v>1</v>
      </c>
    </row>
    <row r="437" spans="1:48" s="37" customFormat="1" ht="45" customHeight="1">
      <c r="A437" s="39"/>
      <c r="B437" s="53"/>
      <c r="C437" s="81"/>
      <c r="D437" s="40"/>
      <c r="E437" s="57"/>
      <c r="F437" s="40"/>
      <c r="G437" s="41"/>
      <c r="H437" s="42"/>
      <c r="I437" s="43"/>
      <c r="J437" s="125"/>
      <c r="K437" s="44"/>
      <c r="L437" s="45" t="str">
        <f>IF(ISERROR(VLOOKUP(K437,Eje_Pilar_Prop!$C$2:$E$104,2,FALSE))," ",VLOOKUP(K437,Eje_Pilar_Prop!$C$2:$E$104,2,FALSE))</f>
        <v xml:space="preserve"> </v>
      </c>
      <c r="M437" s="45" t="str">
        <f>IF(ISERROR(VLOOKUP(K437,Eje_Pilar_Prop!$C$2:$E$104,3,FALSE))," ",VLOOKUP(K437,Eje_Pilar_Prop!$C$2:$E$104,3,FALSE))</f>
        <v xml:space="preserve"> </v>
      </c>
      <c r="N437" s="46"/>
      <c r="O437" s="335"/>
      <c r="P437" s="42"/>
      <c r="Q437" s="47"/>
      <c r="R437" s="48"/>
      <c r="S437" s="49"/>
      <c r="T437" s="50"/>
      <c r="U437" s="47"/>
      <c r="V437" s="51">
        <f t="shared" si="82"/>
        <v>0</v>
      </c>
      <c r="W437" s="94"/>
      <c r="X437" s="52"/>
      <c r="Y437" s="52"/>
      <c r="Z437" s="52"/>
      <c r="AA437" s="53"/>
      <c r="AB437" s="53"/>
      <c r="AC437" s="53"/>
      <c r="AD437" s="121"/>
      <c r="AE437" s="95"/>
      <c r="AF437" s="52"/>
      <c r="AG437" s="47"/>
      <c r="AH437" s="39"/>
      <c r="AI437" s="39"/>
      <c r="AJ437" s="39"/>
      <c r="AK437" s="39"/>
      <c r="AL437" s="54" t="str">
        <f t="shared" si="75"/>
        <v>-</v>
      </c>
      <c r="AM437" s="38"/>
      <c r="AN437" s="72" t="e">
        <f>IF(SUMPRODUCT((A$14:A437=A437)*(B$14:B437=B437)*(D$14:D434=D434))&gt;1,0,1)</f>
        <v>#N/A</v>
      </c>
      <c r="AO437" s="55">
        <f t="shared" si="77"/>
        <v>1</v>
      </c>
      <c r="AP437" s="55">
        <f t="shared" si="78"/>
        <v>1</v>
      </c>
      <c r="AQ437" s="56">
        <f>IF(ISBLANK(G437),1,IFERROR(VLOOKUP(G437,Tipo!$C$12:$C$27,1,FALSE),"NO"))</f>
        <v>1</v>
      </c>
      <c r="AR437" s="55">
        <f t="shared" si="79"/>
        <v>1</v>
      </c>
      <c r="AS437" s="55">
        <f>IF(ISBLANK(K437),1,IFERROR(VLOOKUP(K437,Eje_Pilar_Prop!C479:C580,1,FALSE),"NO"))</f>
        <v>1</v>
      </c>
      <c r="AT437" s="55">
        <f t="shared" si="81"/>
        <v>1</v>
      </c>
      <c r="AU437" s="36">
        <f t="shared" si="80"/>
        <v>1</v>
      </c>
      <c r="AV437" s="55">
        <f t="shared" si="76"/>
        <v>1</v>
      </c>
    </row>
    <row r="438" spans="1:48" s="37" customFormat="1" ht="45" customHeight="1">
      <c r="A438" s="39"/>
      <c r="B438" s="53"/>
      <c r="C438" s="81"/>
      <c r="D438" s="40"/>
      <c r="E438" s="57"/>
      <c r="F438" s="40"/>
      <c r="G438" s="41"/>
      <c r="H438" s="42"/>
      <c r="I438" s="43"/>
      <c r="J438" s="125"/>
      <c r="K438" s="44"/>
      <c r="L438" s="45" t="str">
        <f>IF(ISERROR(VLOOKUP(K438,Eje_Pilar_Prop!$C$2:$E$104,2,FALSE))," ",VLOOKUP(K438,Eje_Pilar_Prop!$C$2:$E$104,2,FALSE))</f>
        <v xml:space="preserve"> </v>
      </c>
      <c r="M438" s="45" t="str">
        <f>IF(ISERROR(VLOOKUP(K438,Eje_Pilar_Prop!$C$2:$E$104,3,FALSE))," ",VLOOKUP(K438,Eje_Pilar_Prop!$C$2:$E$104,3,FALSE))</f>
        <v xml:space="preserve"> </v>
      </c>
      <c r="N438" s="46"/>
      <c r="O438" s="335"/>
      <c r="P438" s="42"/>
      <c r="Q438" s="47"/>
      <c r="R438" s="48"/>
      <c r="S438" s="49"/>
      <c r="T438" s="50"/>
      <c r="U438" s="47"/>
      <c r="V438" s="51">
        <f t="shared" si="82"/>
        <v>0</v>
      </c>
      <c r="W438" s="94"/>
      <c r="X438" s="52"/>
      <c r="Y438" s="52"/>
      <c r="Z438" s="52"/>
      <c r="AA438" s="53"/>
      <c r="AB438" s="53"/>
      <c r="AC438" s="53"/>
      <c r="AD438" s="121"/>
      <c r="AE438" s="95"/>
      <c r="AF438" s="52"/>
      <c r="AG438" s="47"/>
      <c r="AH438" s="39"/>
      <c r="AI438" s="39"/>
      <c r="AJ438" s="39"/>
      <c r="AK438" s="39"/>
      <c r="AL438" s="54" t="str">
        <f t="shared" si="75"/>
        <v>-</v>
      </c>
      <c r="AM438" s="38"/>
      <c r="AN438" s="72" t="e">
        <f>IF(SUMPRODUCT((A$14:A438=A438)*(B$14:B438=B438)*(D$14:D435=D435))&gt;1,0,1)</f>
        <v>#N/A</v>
      </c>
      <c r="AO438" s="55">
        <f t="shared" si="77"/>
        <v>1</v>
      </c>
      <c r="AP438" s="55">
        <f t="shared" si="78"/>
        <v>1</v>
      </c>
      <c r="AQ438" s="56">
        <f>IF(ISBLANK(G438),1,IFERROR(VLOOKUP(G438,Tipo!$C$12:$C$27,1,FALSE),"NO"))</f>
        <v>1</v>
      </c>
      <c r="AR438" s="55">
        <f t="shared" si="79"/>
        <v>1</v>
      </c>
      <c r="AS438" s="55">
        <f>IF(ISBLANK(K438),1,IFERROR(VLOOKUP(K438,Eje_Pilar_Prop!C480:C581,1,FALSE),"NO"))</f>
        <v>1</v>
      </c>
      <c r="AT438" s="55">
        <f t="shared" si="81"/>
        <v>1</v>
      </c>
      <c r="AU438" s="36">
        <f t="shared" si="80"/>
        <v>1</v>
      </c>
      <c r="AV438" s="55">
        <f t="shared" si="76"/>
        <v>1</v>
      </c>
    </row>
    <row r="439" spans="1:48" s="37" customFormat="1" ht="45" customHeight="1">
      <c r="A439" s="39"/>
      <c r="B439" s="53"/>
      <c r="C439" s="81"/>
      <c r="D439" s="40"/>
      <c r="E439" s="57"/>
      <c r="F439" s="40"/>
      <c r="G439" s="41"/>
      <c r="H439" s="42"/>
      <c r="I439" s="43"/>
      <c r="J439" s="125"/>
      <c r="K439" s="44"/>
      <c r="L439" s="45" t="str">
        <f>IF(ISERROR(VLOOKUP(K439,Eje_Pilar_Prop!$C$2:$E$104,2,FALSE))," ",VLOOKUP(K439,Eje_Pilar_Prop!$C$2:$E$104,2,FALSE))</f>
        <v xml:space="preserve"> </v>
      </c>
      <c r="M439" s="45" t="str">
        <f>IF(ISERROR(VLOOKUP(K439,Eje_Pilar_Prop!$C$2:$E$104,3,FALSE))," ",VLOOKUP(K439,Eje_Pilar_Prop!$C$2:$E$104,3,FALSE))</f>
        <v xml:space="preserve"> </v>
      </c>
      <c r="N439" s="46"/>
      <c r="O439" s="335"/>
      <c r="P439" s="42"/>
      <c r="Q439" s="47"/>
      <c r="R439" s="48"/>
      <c r="S439" s="49"/>
      <c r="T439" s="50"/>
      <c r="U439" s="47"/>
      <c r="V439" s="51">
        <f t="shared" si="82"/>
        <v>0</v>
      </c>
      <c r="W439" s="94"/>
      <c r="X439" s="52"/>
      <c r="Y439" s="52"/>
      <c r="Z439" s="52"/>
      <c r="AA439" s="53"/>
      <c r="AB439" s="53"/>
      <c r="AC439" s="53"/>
      <c r="AD439" s="121"/>
      <c r="AE439" s="95"/>
      <c r="AF439" s="52"/>
      <c r="AG439" s="47"/>
      <c r="AH439" s="39"/>
      <c r="AI439" s="39"/>
      <c r="AJ439" s="39"/>
      <c r="AK439" s="39"/>
      <c r="AL439" s="54" t="str">
        <f t="shared" si="75"/>
        <v>-</v>
      </c>
      <c r="AM439" s="38"/>
      <c r="AN439" s="72" t="e">
        <f>IF(SUMPRODUCT((A$14:A439=A439)*(B$14:B439=B439)*(D$14:D436=D436))&gt;1,0,1)</f>
        <v>#N/A</v>
      </c>
      <c r="AO439" s="55">
        <f t="shared" si="77"/>
        <v>1</v>
      </c>
      <c r="AP439" s="55">
        <f t="shared" si="78"/>
        <v>1</v>
      </c>
      <c r="AQ439" s="56">
        <f>IF(ISBLANK(G439),1,IFERROR(VLOOKUP(G439,Tipo!$C$12:$C$27,1,FALSE),"NO"))</f>
        <v>1</v>
      </c>
      <c r="AR439" s="55">
        <f t="shared" si="79"/>
        <v>1</v>
      </c>
      <c r="AS439" s="55">
        <f>IF(ISBLANK(K439),1,IFERROR(VLOOKUP(K439,Eje_Pilar_Prop!C481:C582,1,FALSE),"NO"))</f>
        <v>1</v>
      </c>
      <c r="AT439" s="55">
        <f t="shared" si="81"/>
        <v>1</v>
      </c>
      <c r="AU439" s="36">
        <f t="shared" si="80"/>
        <v>1</v>
      </c>
      <c r="AV439" s="55">
        <f t="shared" si="76"/>
        <v>1</v>
      </c>
    </row>
    <row r="440" spans="1:48" s="37" customFormat="1" ht="45" customHeight="1">
      <c r="A440" s="39"/>
      <c r="B440" s="53"/>
      <c r="C440" s="81"/>
      <c r="D440" s="40"/>
      <c r="E440" s="57"/>
      <c r="F440" s="40"/>
      <c r="G440" s="41"/>
      <c r="H440" s="42"/>
      <c r="I440" s="43"/>
      <c r="J440" s="125"/>
      <c r="K440" s="44"/>
      <c r="L440" s="45" t="str">
        <f>IF(ISERROR(VLOOKUP(K440,Eje_Pilar_Prop!$C$2:$E$104,2,FALSE))," ",VLOOKUP(K440,Eje_Pilar_Prop!$C$2:$E$104,2,FALSE))</f>
        <v xml:space="preserve"> </v>
      </c>
      <c r="M440" s="45" t="str">
        <f>IF(ISERROR(VLOOKUP(K440,Eje_Pilar_Prop!$C$2:$E$104,3,FALSE))," ",VLOOKUP(K440,Eje_Pilar_Prop!$C$2:$E$104,3,FALSE))</f>
        <v xml:space="preserve"> </v>
      </c>
      <c r="N440" s="46"/>
      <c r="O440" s="335"/>
      <c r="P440" s="42"/>
      <c r="Q440" s="47"/>
      <c r="R440" s="48"/>
      <c r="S440" s="49"/>
      <c r="T440" s="50"/>
      <c r="U440" s="47"/>
      <c r="V440" s="51">
        <f t="shared" si="82"/>
        <v>0</v>
      </c>
      <c r="W440" s="94"/>
      <c r="X440" s="52"/>
      <c r="Y440" s="52"/>
      <c r="Z440" s="52"/>
      <c r="AA440" s="53"/>
      <c r="AB440" s="53"/>
      <c r="AC440" s="53"/>
      <c r="AD440" s="121"/>
      <c r="AE440" s="95"/>
      <c r="AF440" s="52"/>
      <c r="AG440" s="47"/>
      <c r="AH440" s="39"/>
      <c r="AI440" s="39"/>
      <c r="AJ440" s="39"/>
      <c r="AK440" s="39"/>
      <c r="AL440" s="54" t="str">
        <f t="shared" si="75"/>
        <v>-</v>
      </c>
      <c r="AM440" s="38"/>
      <c r="AN440" s="72" t="e">
        <f>IF(SUMPRODUCT((A$14:A440=A440)*(B$14:B440=B440)*(D$14:D437=D437))&gt;1,0,1)</f>
        <v>#N/A</v>
      </c>
      <c r="AO440" s="55">
        <f t="shared" si="77"/>
        <v>1</v>
      </c>
      <c r="AP440" s="55">
        <f t="shared" si="78"/>
        <v>1</v>
      </c>
      <c r="AQ440" s="56">
        <f>IF(ISBLANK(G440),1,IFERROR(VLOOKUP(G440,Tipo!$C$12:$C$27,1,FALSE),"NO"))</f>
        <v>1</v>
      </c>
      <c r="AR440" s="55">
        <f t="shared" si="79"/>
        <v>1</v>
      </c>
      <c r="AS440" s="55">
        <f>IF(ISBLANK(K440),1,IFERROR(VLOOKUP(K440,Eje_Pilar_Prop!C482:C583,1,FALSE),"NO"))</f>
        <v>1</v>
      </c>
      <c r="AT440" s="55">
        <f t="shared" si="81"/>
        <v>1</v>
      </c>
      <c r="AU440" s="36">
        <f t="shared" si="80"/>
        <v>1</v>
      </c>
      <c r="AV440" s="55">
        <f t="shared" si="76"/>
        <v>1</v>
      </c>
    </row>
    <row r="441" spans="1:48" s="37" customFormat="1" ht="45" customHeight="1">
      <c r="A441" s="39"/>
      <c r="B441" s="53"/>
      <c r="C441" s="81"/>
      <c r="D441" s="40"/>
      <c r="E441" s="57"/>
      <c r="F441" s="40"/>
      <c r="G441" s="41"/>
      <c r="H441" s="42"/>
      <c r="I441" s="43"/>
      <c r="J441" s="125"/>
      <c r="K441" s="44"/>
      <c r="L441" s="45" t="str">
        <f>IF(ISERROR(VLOOKUP(K441,Eje_Pilar_Prop!$C$2:$E$104,2,FALSE))," ",VLOOKUP(K441,Eje_Pilar_Prop!$C$2:$E$104,2,FALSE))</f>
        <v xml:space="preserve"> </v>
      </c>
      <c r="M441" s="45" t="str">
        <f>IF(ISERROR(VLOOKUP(K441,Eje_Pilar_Prop!$C$2:$E$104,3,FALSE))," ",VLOOKUP(K441,Eje_Pilar_Prop!$C$2:$E$104,3,FALSE))</f>
        <v xml:space="preserve"> </v>
      </c>
      <c r="N441" s="46"/>
      <c r="O441" s="335"/>
      <c r="P441" s="42"/>
      <c r="Q441" s="47"/>
      <c r="R441" s="48"/>
      <c r="S441" s="49"/>
      <c r="T441" s="50"/>
      <c r="U441" s="47"/>
      <c r="V441" s="51">
        <f t="shared" si="82"/>
        <v>0</v>
      </c>
      <c r="W441" s="94"/>
      <c r="X441" s="52"/>
      <c r="Y441" s="52"/>
      <c r="Z441" s="52"/>
      <c r="AA441" s="53"/>
      <c r="AB441" s="53"/>
      <c r="AC441" s="53"/>
      <c r="AD441" s="121"/>
      <c r="AE441" s="95"/>
      <c r="AF441" s="52"/>
      <c r="AG441" s="47"/>
      <c r="AH441" s="39"/>
      <c r="AI441" s="39"/>
      <c r="AJ441" s="39"/>
      <c r="AK441" s="39"/>
      <c r="AL441" s="54" t="str">
        <f t="shared" si="75"/>
        <v>-</v>
      </c>
      <c r="AM441" s="38"/>
      <c r="AN441" s="72" t="e">
        <f>IF(SUMPRODUCT((A$14:A441=A441)*(B$14:B441=B441)*(D$14:D438=D438))&gt;1,0,1)</f>
        <v>#N/A</v>
      </c>
      <c r="AO441" s="55">
        <f t="shared" si="77"/>
        <v>1</v>
      </c>
      <c r="AP441" s="55">
        <f t="shared" si="78"/>
        <v>1</v>
      </c>
      <c r="AQ441" s="56">
        <f>IF(ISBLANK(G441),1,IFERROR(VLOOKUP(G441,Tipo!$C$12:$C$27,1,FALSE),"NO"))</f>
        <v>1</v>
      </c>
      <c r="AR441" s="55">
        <f t="shared" si="79"/>
        <v>1</v>
      </c>
      <c r="AS441" s="55">
        <f>IF(ISBLANK(K441),1,IFERROR(VLOOKUP(K441,Eje_Pilar_Prop!C483:C584,1,FALSE),"NO"))</f>
        <v>1</v>
      </c>
      <c r="AT441" s="55">
        <f t="shared" si="81"/>
        <v>1</v>
      </c>
      <c r="AU441" s="36">
        <f t="shared" si="80"/>
        <v>1</v>
      </c>
      <c r="AV441" s="55">
        <f t="shared" si="76"/>
        <v>1</v>
      </c>
    </row>
    <row r="442" spans="1:48" s="37" customFormat="1" ht="45" customHeight="1">
      <c r="A442" s="39"/>
      <c r="B442" s="53"/>
      <c r="C442" s="81"/>
      <c r="D442" s="40"/>
      <c r="E442" s="57"/>
      <c r="F442" s="40"/>
      <c r="G442" s="41"/>
      <c r="H442" s="42"/>
      <c r="I442" s="43"/>
      <c r="J442" s="125"/>
      <c r="K442" s="44"/>
      <c r="L442" s="45" t="str">
        <f>IF(ISERROR(VLOOKUP(K442,Eje_Pilar_Prop!$C$2:$E$104,2,FALSE))," ",VLOOKUP(K442,Eje_Pilar_Prop!$C$2:$E$104,2,FALSE))</f>
        <v xml:space="preserve"> </v>
      </c>
      <c r="M442" s="45" t="str">
        <f>IF(ISERROR(VLOOKUP(K442,Eje_Pilar_Prop!$C$2:$E$104,3,FALSE))," ",VLOOKUP(K442,Eje_Pilar_Prop!$C$2:$E$104,3,FALSE))</f>
        <v xml:space="preserve"> </v>
      </c>
      <c r="N442" s="46"/>
      <c r="O442" s="335"/>
      <c r="P442" s="42"/>
      <c r="Q442" s="47"/>
      <c r="R442" s="48"/>
      <c r="S442" s="49"/>
      <c r="T442" s="50"/>
      <c r="U442" s="47"/>
      <c r="V442" s="51">
        <f t="shared" si="82"/>
        <v>0</v>
      </c>
      <c r="W442" s="94"/>
      <c r="X442" s="52"/>
      <c r="Y442" s="52"/>
      <c r="Z442" s="52"/>
      <c r="AA442" s="53"/>
      <c r="AB442" s="53"/>
      <c r="AC442" s="53"/>
      <c r="AD442" s="121"/>
      <c r="AE442" s="95"/>
      <c r="AF442" s="52"/>
      <c r="AG442" s="47"/>
      <c r="AH442" s="39"/>
      <c r="AI442" s="39"/>
      <c r="AJ442" s="39"/>
      <c r="AK442" s="39"/>
      <c r="AL442" s="54" t="str">
        <f t="shared" si="75"/>
        <v>-</v>
      </c>
      <c r="AM442" s="38"/>
      <c r="AN442" s="72" t="e">
        <f>IF(SUMPRODUCT((A$14:A442=A442)*(B$14:B442=B442)*(D$14:D439=D439))&gt;1,0,1)</f>
        <v>#N/A</v>
      </c>
      <c r="AO442" s="55">
        <f t="shared" si="77"/>
        <v>1</v>
      </c>
      <c r="AP442" s="55">
        <f t="shared" si="78"/>
        <v>1</v>
      </c>
      <c r="AQ442" s="56">
        <f>IF(ISBLANK(G442),1,IFERROR(VLOOKUP(G442,Tipo!$C$12:$C$27,1,FALSE),"NO"))</f>
        <v>1</v>
      </c>
      <c r="AR442" s="55">
        <f t="shared" si="79"/>
        <v>1</v>
      </c>
      <c r="AS442" s="55">
        <f>IF(ISBLANK(K442),1,IFERROR(VLOOKUP(K442,Eje_Pilar_Prop!C484:C585,1,FALSE),"NO"))</f>
        <v>1</v>
      </c>
      <c r="AT442" s="55">
        <f t="shared" si="81"/>
        <v>1</v>
      </c>
      <c r="AU442" s="36">
        <f t="shared" si="80"/>
        <v>1</v>
      </c>
      <c r="AV442" s="55">
        <f t="shared" si="76"/>
        <v>1</v>
      </c>
    </row>
    <row r="443" spans="1:48" s="37" customFormat="1" ht="45" customHeight="1">
      <c r="A443" s="39"/>
      <c r="B443" s="53"/>
      <c r="C443" s="81"/>
      <c r="D443" s="40"/>
      <c r="E443" s="57"/>
      <c r="F443" s="40"/>
      <c r="G443" s="41"/>
      <c r="H443" s="42"/>
      <c r="I443" s="43"/>
      <c r="J443" s="125"/>
      <c r="K443" s="44"/>
      <c r="L443" s="45" t="str">
        <f>IF(ISERROR(VLOOKUP(K443,Eje_Pilar_Prop!$C$2:$E$104,2,FALSE))," ",VLOOKUP(K443,Eje_Pilar_Prop!$C$2:$E$104,2,FALSE))</f>
        <v xml:space="preserve"> </v>
      </c>
      <c r="M443" s="45" t="str">
        <f>IF(ISERROR(VLOOKUP(K443,Eje_Pilar_Prop!$C$2:$E$104,3,FALSE))," ",VLOOKUP(K443,Eje_Pilar_Prop!$C$2:$E$104,3,FALSE))</f>
        <v xml:space="preserve"> </v>
      </c>
      <c r="N443" s="46"/>
      <c r="O443" s="335"/>
      <c r="P443" s="42"/>
      <c r="Q443" s="47"/>
      <c r="R443" s="48"/>
      <c r="S443" s="49"/>
      <c r="T443" s="50"/>
      <c r="U443" s="47"/>
      <c r="V443" s="51">
        <f t="shared" si="82"/>
        <v>0</v>
      </c>
      <c r="W443" s="94"/>
      <c r="X443" s="52"/>
      <c r="Y443" s="52"/>
      <c r="Z443" s="52"/>
      <c r="AA443" s="53"/>
      <c r="AB443" s="53"/>
      <c r="AC443" s="53"/>
      <c r="AD443" s="121"/>
      <c r="AE443" s="95"/>
      <c r="AF443" s="52"/>
      <c r="AG443" s="47"/>
      <c r="AH443" s="39"/>
      <c r="AI443" s="39"/>
      <c r="AJ443" s="39"/>
      <c r="AK443" s="39"/>
      <c r="AL443" s="54" t="str">
        <f t="shared" si="75"/>
        <v>-</v>
      </c>
      <c r="AM443" s="38"/>
      <c r="AN443" s="72" t="e">
        <f>IF(SUMPRODUCT((A$14:A443=A443)*(B$14:B443=B443)*(D$14:D440=D440))&gt;1,0,1)</f>
        <v>#N/A</v>
      </c>
      <c r="AO443" s="55">
        <f t="shared" si="77"/>
        <v>1</v>
      </c>
      <c r="AP443" s="55">
        <f t="shared" si="78"/>
        <v>1</v>
      </c>
      <c r="AQ443" s="56">
        <f>IF(ISBLANK(G443),1,IFERROR(VLOOKUP(G443,Tipo!$C$12:$C$27,1,FALSE),"NO"))</f>
        <v>1</v>
      </c>
      <c r="AR443" s="55">
        <f t="shared" si="79"/>
        <v>1</v>
      </c>
      <c r="AS443" s="55">
        <f>IF(ISBLANK(K443),1,IFERROR(VLOOKUP(K443,Eje_Pilar_Prop!C485:C586,1,FALSE),"NO"))</f>
        <v>1</v>
      </c>
      <c r="AT443" s="55">
        <f t="shared" si="81"/>
        <v>1</v>
      </c>
      <c r="AU443" s="36">
        <f t="shared" si="80"/>
        <v>1</v>
      </c>
      <c r="AV443" s="55">
        <f t="shared" si="76"/>
        <v>1</v>
      </c>
    </row>
    <row r="444" spans="1:48" s="37" customFormat="1" ht="45" customHeight="1">
      <c r="A444" s="39"/>
      <c r="B444" s="53"/>
      <c r="C444" s="81"/>
      <c r="D444" s="40"/>
      <c r="E444" s="57"/>
      <c r="F444" s="40"/>
      <c r="G444" s="41"/>
      <c r="H444" s="42"/>
      <c r="I444" s="43"/>
      <c r="J444" s="125"/>
      <c r="K444" s="44"/>
      <c r="L444" s="45" t="str">
        <f>IF(ISERROR(VLOOKUP(K444,Eje_Pilar_Prop!$C$2:$E$104,2,FALSE))," ",VLOOKUP(K444,Eje_Pilar_Prop!$C$2:$E$104,2,FALSE))</f>
        <v xml:space="preserve"> </v>
      </c>
      <c r="M444" s="45" t="str">
        <f>IF(ISERROR(VLOOKUP(K444,Eje_Pilar_Prop!$C$2:$E$104,3,FALSE))," ",VLOOKUP(K444,Eje_Pilar_Prop!$C$2:$E$104,3,FALSE))</f>
        <v xml:space="preserve"> </v>
      </c>
      <c r="N444" s="46"/>
      <c r="O444" s="335"/>
      <c r="P444" s="42"/>
      <c r="Q444" s="47"/>
      <c r="R444" s="48"/>
      <c r="S444" s="49"/>
      <c r="T444" s="50"/>
      <c r="U444" s="47"/>
      <c r="V444" s="51">
        <f t="shared" si="82"/>
        <v>0</v>
      </c>
      <c r="W444" s="94"/>
      <c r="X444" s="52"/>
      <c r="Y444" s="52"/>
      <c r="Z444" s="52"/>
      <c r="AA444" s="53"/>
      <c r="AB444" s="53"/>
      <c r="AC444" s="53"/>
      <c r="AD444" s="121"/>
      <c r="AE444" s="95"/>
      <c r="AF444" s="52"/>
      <c r="AG444" s="47"/>
      <c r="AH444" s="39"/>
      <c r="AI444" s="39"/>
      <c r="AJ444" s="39"/>
      <c r="AK444" s="39"/>
      <c r="AL444" s="54" t="str">
        <f t="shared" si="75"/>
        <v>-</v>
      </c>
      <c r="AM444" s="38"/>
      <c r="AN444" s="72" t="e">
        <f>IF(SUMPRODUCT((A$14:A444=A444)*(B$14:B444=B444)*(D$14:D441=D441))&gt;1,0,1)</f>
        <v>#N/A</v>
      </c>
      <c r="AO444" s="55">
        <f t="shared" si="77"/>
        <v>1</v>
      </c>
      <c r="AP444" s="55">
        <f t="shared" si="78"/>
        <v>1</v>
      </c>
      <c r="AQ444" s="56">
        <f>IF(ISBLANK(G444),1,IFERROR(VLOOKUP(G444,Tipo!$C$12:$C$27,1,FALSE),"NO"))</f>
        <v>1</v>
      </c>
      <c r="AR444" s="55">
        <f t="shared" si="79"/>
        <v>1</v>
      </c>
      <c r="AS444" s="55">
        <f>IF(ISBLANK(K444),1,IFERROR(VLOOKUP(K444,Eje_Pilar_Prop!C486:C587,1,FALSE),"NO"))</f>
        <v>1</v>
      </c>
      <c r="AT444" s="55">
        <f t="shared" si="81"/>
        <v>1</v>
      </c>
      <c r="AU444" s="36">
        <f t="shared" si="80"/>
        <v>1</v>
      </c>
      <c r="AV444" s="55">
        <f t="shared" si="76"/>
        <v>1</v>
      </c>
    </row>
    <row r="445" spans="1:48" s="37" customFormat="1" ht="45" customHeight="1">
      <c r="A445" s="39"/>
      <c r="B445" s="53"/>
      <c r="C445" s="81"/>
      <c r="D445" s="40"/>
      <c r="E445" s="57"/>
      <c r="F445" s="40"/>
      <c r="G445" s="41"/>
      <c r="H445" s="42"/>
      <c r="I445" s="43"/>
      <c r="J445" s="125"/>
      <c r="K445" s="44"/>
      <c r="L445" s="45" t="str">
        <f>IF(ISERROR(VLOOKUP(K445,Eje_Pilar_Prop!$C$2:$E$104,2,FALSE))," ",VLOOKUP(K445,Eje_Pilar_Prop!$C$2:$E$104,2,FALSE))</f>
        <v xml:space="preserve"> </v>
      </c>
      <c r="M445" s="45" t="str">
        <f>IF(ISERROR(VLOOKUP(K445,Eje_Pilar_Prop!$C$2:$E$104,3,FALSE))," ",VLOOKUP(K445,Eje_Pilar_Prop!$C$2:$E$104,3,FALSE))</f>
        <v xml:space="preserve"> </v>
      </c>
      <c r="N445" s="46"/>
      <c r="O445" s="335"/>
      <c r="P445" s="42"/>
      <c r="Q445" s="47"/>
      <c r="R445" s="48"/>
      <c r="S445" s="49"/>
      <c r="T445" s="50"/>
      <c r="U445" s="47"/>
      <c r="V445" s="51">
        <f t="shared" si="82"/>
        <v>0</v>
      </c>
      <c r="W445" s="94"/>
      <c r="X445" s="52"/>
      <c r="Y445" s="52"/>
      <c r="Z445" s="52"/>
      <c r="AA445" s="53"/>
      <c r="AB445" s="53"/>
      <c r="AC445" s="53"/>
      <c r="AD445" s="121"/>
      <c r="AE445" s="95"/>
      <c r="AF445" s="52"/>
      <c r="AG445" s="47"/>
      <c r="AH445" s="39"/>
      <c r="AI445" s="39"/>
      <c r="AJ445" s="39"/>
      <c r="AK445" s="39"/>
      <c r="AL445" s="54" t="str">
        <f t="shared" si="75"/>
        <v>-</v>
      </c>
      <c r="AM445" s="38"/>
      <c r="AN445" s="72" t="e">
        <f>IF(SUMPRODUCT((A$14:A445=A445)*(B$14:B445=B445)*(D$14:D442=D442))&gt;1,0,1)</f>
        <v>#N/A</v>
      </c>
      <c r="AO445" s="55">
        <f t="shared" si="77"/>
        <v>1</v>
      </c>
      <c r="AP445" s="55">
        <f t="shared" si="78"/>
        <v>1</v>
      </c>
      <c r="AQ445" s="56">
        <f>IF(ISBLANK(G445),1,IFERROR(VLOOKUP(G445,Tipo!$C$12:$C$27,1,FALSE),"NO"))</f>
        <v>1</v>
      </c>
      <c r="AR445" s="55">
        <f t="shared" si="79"/>
        <v>1</v>
      </c>
      <c r="AS445" s="55">
        <f>IF(ISBLANK(K445),1,IFERROR(VLOOKUP(K445,Eje_Pilar_Prop!C487:C588,1,FALSE),"NO"))</f>
        <v>1</v>
      </c>
      <c r="AT445" s="55">
        <f t="shared" si="81"/>
        <v>1</v>
      </c>
      <c r="AU445" s="36">
        <f t="shared" si="80"/>
        <v>1</v>
      </c>
      <c r="AV445" s="55">
        <f t="shared" si="76"/>
        <v>1</v>
      </c>
    </row>
    <row r="446" spans="1:48" s="37" customFormat="1" ht="45" customHeight="1">
      <c r="A446" s="39"/>
      <c r="B446" s="53"/>
      <c r="C446" s="81"/>
      <c r="D446" s="40"/>
      <c r="E446" s="57"/>
      <c r="F446" s="40"/>
      <c r="G446" s="41"/>
      <c r="H446" s="42"/>
      <c r="I446" s="43"/>
      <c r="J446" s="125"/>
      <c r="K446" s="44"/>
      <c r="L446" s="45" t="str">
        <f>IF(ISERROR(VLOOKUP(K446,Eje_Pilar_Prop!$C$2:$E$104,2,FALSE))," ",VLOOKUP(K446,Eje_Pilar_Prop!$C$2:$E$104,2,FALSE))</f>
        <v xml:space="preserve"> </v>
      </c>
      <c r="M446" s="45" t="str">
        <f>IF(ISERROR(VLOOKUP(K446,Eje_Pilar_Prop!$C$2:$E$104,3,FALSE))," ",VLOOKUP(K446,Eje_Pilar_Prop!$C$2:$E$104,3,FALSE))</f>
        <v xml:space="preserve"> </v>
      </c>
      <c r="N446" s="46"/>
      <c r="O446" s="335"/>
      <c r="P446" s="42"/>
      <c r="Q446" s="47"/>
      <c r="R446" s="48"/>
      <c r="S446" s="49"/>
      <c r="T446" s="50"/>
      <c r="U446" s="47"/>
      <c r="V446" s="51">
        <f t="shared" si="82"/>
        <v>0</v>
      </c>
      <c r="W446" s="94"/>
      <c r="X446" s="52"/>
      <c r="Y446" s="52"/>
      <c r="Z446" s="52"/>
      <c r="AA446" s="53"/>
      <c r="AB446" s="53"/>
      <c r="AC446" s="53"/>
      <c r="AD446" s="121"/>
      <c r="AE446" s="95"/>
      <c r="AF446" s="52"/>
      <c r="AG446" s="47"/>
      <c r="AH446" s="39"/>
      <c r="AI446" s="39"/>
      <c r="AJ446" s="39"/>
      <c r="AK446" s="39"/>
      <c r="AL446" s="54" t="str">
        <f t="shared" si="75"/>
        <v>-</v>
      </c>
      <c r="AM446" s="38"/>
      <c r="AN446" s="72" t="e">
        <f>IF(SUMPRODUCT((A$14:A446=A446)*(B$14:B446=B446)*(D$14:D443=D443))&gt;1,0,1)</f>
        <v>#N/A</v>
      </c>
      <c r="AO446" s="55">
        <f t="shared" si="77"/>
        <v>1</v>
      </c>
      <c r="AP446" s="55">
        <f t="shared" si="78"/>
        <v>1</v>
      </c>
      <c r="AQ446" s="56">
        <f>IF(ISBLANK(G446),1,IFERROR(VLOOKUP(G446,Tipo!$C$12:$C$27,1,FALSE),"NO"))</f>
        <v>1</v>
      </c>
      <c r="AR446" s="55">
        <f t="shared" si="79"/>
        <v>1</v>
      </c>
      <c r="AS446" s="55">
        <f>IF(ISBLANK(K446),1,IFERROR(VLOOKUP(K446,Eje_Pilar_Prop!C488:C589,1,FALSE),"NO"))</f>
        <v>1</v>
      </c>
      <c r="AT446" s="55">
        <f t="shared" si="81"/>
        <v>1</v>
      </c>
      <c r="AU446" s="36">
        <f t="shared" si="80"/>
        <v>1</v>
      </c>
      <c r="AV446" s="55">
        <f t="shared" si="76"/>
        <v>1</v>
      </c>
    </row>
    <row r="447" spans="1:48" s="37" customFormat="1" ht="45" customHeight="1">
      <c r="A447" s="39"/>
      <c r="B447" s="53"/>
      <c r="C447" s="81"/>
      <c r="D447" s="40"/>
      <c r="E447" s="57"/>
      <c r="F447" s="40"/>
      <c r="G447" s="41"/>
      <c r="H447" s="42"/>
      <c r="I447" s="43"/>
      <c r="J447" s="125"/>
      <c r="K447" s="44"/>
      <c r="L447" s="45" t="str">
        <f>IF(ISERROR(VLOOKUP(K447,Eje_Pilar_Prop!$C$2:$E$104,2,FALSE))," ",VLOOKUP(K447,Eje_Pilar_Prop!$C$2:$E$104,2,FALSE))</f>
        <v xml:space="preserve"> </v>
      </c>
      <c r="M447" s="45" t="str">
        <f>IF(ISERROR(VLOOKUP(K447,Eje_Pilar_Prop!$C$2:$E$104,3,FALSE))," ",VLOOKUP(K447,Eje_Pilar_Prop!$C$2:$E$104,3,FALSE))</f>
        <v xml:space="preserve"> </v>
      </c>
      <c r="N447" s="46"/>
      <c r="O447" s="335"/>
      <c r="P447" s="42"/>
      <c r="Q447" s="47"/>
      <c r="R447" s="48"/>
      <c r="S447" s="49"/>
      <c r="T447" s="50"/>
      <c r="U447" s="47"/>
      <c r="V447" s="51">
        <f t="shared" si="82"/>
        <v>0</v>
      </c>
      <c r="W447" s="94"/>
      <c r="X447" s="52"/>
      <c r="Y447" s="52"/>
      <c r="Z447" s="52"/>
      <c r="AA447" s="53"/>
      <c r="AB447" s="53"/>
      <c r="AC447" s="53"/>
      <c r="AD447" s="121"/>
      <c r="AE447" s="95"/>
      <c r="AF447" s="52"/>
      <c r="AG447" s="47"/>
      <c r="AH447" s="39"/>
      <c r="AI447" s="39"/>
      <c r="AJ447" s="39"/>
      <c r="AK447" s="39"/>
      <c r="AL447" s="54" t="str">
        <f t="shared" si="75"/>
        <v>-</v>
      </c>
      <c r="AM447" s="38"/>
      <c r="AN447" s="72" t="e">
        <f>IF(SUMPRODUCT((A$14:A447=A447)*(B$14:B447=B447)*(D$14:D444=D444))&gt;1,0,1)</f>
        <v>#N/A</v>
      </c>
      <c r="AO447" s="55">
        <f t="shared" si="77"/>
        <v>1</v>
      </c>
      <c r="AP447" s="55">
        <f t="shared" si="78"/>
        <v>1</v>
      </c>
      <c r="AQ447" s="56">
        <f>IF(ISBLANK(G447),1,IFERROR(VLOOKUP(G447,Tipo!$C$12:$C$27,1,FALSE),"NO"))</f>
        <v>1</v>
      </c>
      <c r="AR447" s="55">
        <f t="shared" si="79"/>
        <v>1</v>
      </c>
      <c r="AS447" s="55">
        <f>IF(ISBLANK(K447),1,IFERROR(VLOOKUP(K447,Eje_Pilar_Prop!C489:C590,1,FALSE),"NO"))</f>
        <v>1</v>
      </c>
      <c r="AT447" s="55">
        <f t="shared" si="81"/>
        <v>1</v>
      </c>
      <c r="AU447" s="36">
        <f t="shared" si="80"/>
        <v>1</v>
      </c>
      <c r="AV447" s="55">
        <f t="shared" si="76"/>
        <v>1</v>
      </c>
    </row>
    <row r="448" spans="1:48" s="37" customFormat="1" ht="45" customHeight="1">
      <c r="A448" s="39"/>
      <c r="B448" s="53"/>
      <c r="C448" s="81"/>
      <c r="D448" s="40"/>
      <c r="E448" s="57"/>
      <c r="F448" s="40"/>
      <c r="G448" s="41"/>
      <c r="H448" s="42"/>
      <c r="I448" s="43"/>
      <c r="J448" s="125"/>
      <c r="K448" s="44"/>
      <c r="L448" s="45" t="str">
        <f>IF(ISERROR(VLOOKUP(K448,Eje_Pilar_Prop!$C$2:$E$104,2,FALSE))," ",VLOOKUP(K448,Eje_Pilar_Prop!$C$2:$E$104,2,FALSE))</f>
        <v xml:space="preserve"> </v>
      </c>
      <c r="M448" s="45" t="str">
        <f>IF(ISERROR(VLOOKUP(K448,Eje_Pilar_Prop!$C$2:$E$104,3,FALSE))," ",VLOOKUP(K448,Eje_Pilar_Prop!$C$2:$E$104,3,FALSE))</f>
        <v xml:space="preserve"> </v>
      </c>
      <c r="N448" s="46"/>
      <c r="O448" s="335"/>
      <c r="P448" s="42"/>
      <c r="Q448" s="47"/>
      <c r="R448" s="48"/>
      <c r="S448" s="49"/>
      <c r="T448" s="50"/>
      <c r="U448" s="47"/>
      <c r="V448" s="51">
        <f t="shared" si="82"/>
        <v>0</v>
      </c>
      <c r="W448" s="94"/>
      <c r="X448" s="52"/>
      <c r="Y448" s="52"/>
      <c r="Z448" s="52"/>
      <c r="AA448" s="53"/>
      <c r="AB448" s="53"/>
      <c r="AC448" s="53"/>
      <c r="AD448" s="121"/>
      <c r="AE448" s="95"/>
      <c r="AF448" s="52"/>
      <c r="AG448" s="47"/>
      <c r="AH448" s="39"/>
      <c r="AI448" s="39"/>
      <c r="AJ448" s="39"/>
      <c r="AK448" s="39"/>
      <c r="AL448" s="54" t="str">
        <f t="shared" si="75"/>
        <v>-</v>
      </c>
      <c r="AM448" s="38"/>
      <c r="AN448" s="72" t="e">
        <f>IF(SUMPRODUCT((A$14:A448=A448)*(B$14:B448=B448)*(D$14:D445=D445))&gt;1,0,1)</f>
        <v>#N/A</v>
      </c>
      <c r="AO448" s="55">
        <f t="shared" si="77"/>
        <v>1</v>
      </c>
      <c r="AP448" s="55">
        <f t="shared" si="78"/>
        <v>1</v>
      </c>
      <c r="AQ448" s="56">
        <f>IF(ISBLANK(G448),1,IFERROR(VLOOKUP(G448,Tipo!$C$12:$C$27,1,FALSE),"NO"))</f>
        <v>1</v>
      </c>
      <c r="AR448" s="55">
        <f t="shared" si="79"/>
        <v>1</v>
      </c>
      <c r="AS448" s="55">
        <f>IF(ISBLANK(K448),1,IFERROR(VLOOKUP(K448,Eje_Pilar_Prop!C490:C591,1,FALSE),"NO"))</f>
        <v>1</v>
      </c>
      <c r="AT448" s="55">
        <f t="shared" si="81"/>
        <v>1</v>
      </c>
      <c r="AU448" s="36">
        <f t="shared" si="80"/>
        <v>1</v>
      </c>
      <c r="AV448" s="55">
        <f t="shared" si="76"/>
        <v>1</v>
      </c>
    </row>
    <row r="449" spans="1:48" s="37" customFormat="1" ht="45" customHeight="1">
      <c r="A449" s="39"/>
      <c r="B449" s="53"/>
      <c r="C449" s="81"/>
      <c r="D449" s="40"/>
      <c r="E449" s="57"/>
      <c r="F449" s="40"/>
      <c r="G449" s="41"/>
      <c r="H449" s="42"/>
      <c r="I449" s="43"/>
      <c r="J449" s="125"/>
      <c r="K449" s="44"/>
      <c r="L449" s="45" t="str">
        <f>IF(ISERROR(VLOOKUP(K449,Eje_Pilar_Prop!$C$2:$E$104,2,FALSE))," ",VLOOKUP(K449,Eje_Pilar_Prop!$C$2:$E$104,2,FALSE))</f>
        <v xml:space="preserve"> </v>
      </c>
      <c r="M449" s="45" t="str">
        <f>IF(ISERROR(VLOOKUP(K449,Eje_Pilar_Prop!$C$2:$E$104,3,FALSE))," ",VLOOKUP(K449,Eje_Pilar_Prop!$C$2:$E$104,3,FALSE))</f>
        <v xml:space="preserve"> </v>
      </c>
      <c r="N449" s="46"/>
      <c r="O449" s="335"/>
      <c r="P449" s="42"/>
      <c r="Q449" s="47"/>
      <c r="R449" s="48"/>
      <c r="S449" s="49"/>
      <c r="T449" s="50"/>
      <c r="U449" s="47"/>
      <c r="V449" s="51">
        <f t="shared" si="82"/>
        <v>0</v>
      </c>
      <c r="W449" s="94"/>
      <c r="X449" s="52"/>
      <c r="Y449" s="52"/>
      <c r="Z449" s="52"/>
      <c r="AA449" s="53"/>
      <c r="AB449" s="53"/>
      <c r="AC449" s="53"/>
      <c r="AD449" s="121"/>
      <c r="AE449" s="95"/>
      <c r="AF449" s="52"/>
      <c r="AG449" s="47"/>
      <c r="AH449" s="39"/>
      <c r="AI449" s="39"/>
      <c r="AJ449" s="39"/>
      <c r="AK449" s="39"/>
      <c r="AL449" s="54" t="str">
        <f t="shared" si="75"/>
        <v>-</v>
      </c>
      <c r="AM449" s="38"/>
      <c r="AN449" s="72" t="e">
        <f>IF(SUMPRODUCT((A$14:A449=A449)*(B$14:B449=B449)*(D$14:D446=D446))&gt;1,0,1)</f>
        <v>#N/A</v>
      </c>
      <c r="AO449" s="55">
        <f t="shared" si="77"/>
        <v>1</v>
      </c>
      <c r="AP449" s="55">
        <f t="shared" si="78"/>
        <v>1</v>
      </c>
      <c r="AQ449" s="56">
        <f>IF(ISBLANK(G449),1,IFERROR(VLOOKUP(G449,Tipo!$C$12:$C$27,1,FALSE),"NO"))</f>
        <v>1</v>
      </c>
      <c r="AR449" s="55">
        <f t="shared" si="79"/>
        <v>1</v>
      </c>
      <c r="AS449" s="55">
        <f>IF(ISBLANK(K449),1,IFERROR(VLOOKUP(K449,Eje_Pilar_Prop!C491:C592,1,FALSE),"NO"))</f>
        <v>1</v>
      </c>
      <c r="AT449" s="55">
        <f t="shared" si="81"/>
        <v>1</v>
      </c>
      <c r="AU449" s="36">
        <f t="shared" si="80"/>
        <v>1</v>
      </c>
      <c r="AV449" s="55">
        <f t="shared" si="76"/>
        <v>1</v>
      </c>
    </row>
    <row r="450" spans="1:48" s="37" customFormat="1" ht="45" customHeight="1">
      <c r="A450" s="39"/>
      <c r="B450" s="53"/>
      <c r="C450" s="81"/>
      <c r="D450" s="40"/>
      <c r="E450" s="57"/>
      <c r="F450" s="40"/>
      <c r="G450" s="41"/>
      <c r="H450" s="42"/>
      <c r="I450" s="43"/>
      <c r="J450" s="125"/>
      <c r="K450" s="44"/>
      <c r="L450" s="45" t="str">
        <f>IF(ISERROR(VLOOKUP(K450,Eje_Pilar_Prop!$C$2:$E$104,2,FALSE))," ",VLOOKUP(K450,Eje_Pilar_Prop!$C$2:$E$104,2,FALSE))</f>
        <v xml:space="preserve"> </v>
      </c>
      <c r="M450" s="45" t="str">
        <f>IF(ISERROR(VLOOKUP(K450,Eje_Pilar_Prop!$C$2:$E$104,3,FALSE))," ",VLOOKUP(K450,Eje_Pilar_Prop!$C$2:$E$104,3,FALSE))</f>
        <v xml:space="preserve"> </v>
      </c>
      <c r="N450" s="46"/>
      <c r="O450" s="335"/>
      <c r="P450" s="42"/>
      <c r="Q450" s="47"/>
      <c r="R450" s="48"/>
      <c r="S450" s="49"/>
      <c r="T450" s="50"/>
      <c r="U450" s="47"/>
      <c r="V450" s="51">
        <f t="shared" si="82"/>
        <v>0</v>
      </c>
      <c r="W450" s="94"/>
      <c r="X450" s="52"/>
      <c r="Y450" s="52"/>
      <c r="Z450" s="52"/>
      <c r="AA450" s="53"/>
      <c r="AB450" s="53"/>
      <c r="AC450" s="53"/>
      <c r="AD450" s="121"/>
      <c r="AE450" s="95"/>
      <c r="AF450" s="52"/>
      <c r="AG450" s="47"/>
      <c r="AH450" s="39"/>
      <c r="AI450" s="39"/>
      <c r="AJ450" s="39"/>
      <c r="AK450" s="39"/>
      <c r="AL450" s="54" t="str">
        <f t="shared" si="75"/>
        <v>-</v>
      </c>
      <c r="AM450" s="38"/>
      <c r="AN450" s="72" t="e">
        <f>IF(SUMPRODUCT((A$14:A450=A450)*(B$14:B450=B450)*(D$14:D447=D447))&gt;1,0,1)</f>
        <v>#N/A</v>
      </c>
      <c r="AO450" s="55">
        <f t="shared" si="77"/>
        <v>1</v>
      </c>
      <c r="AP450" s="55">
        <f t="shared" si="78"/>
        <v>1</v>
      </c>
      <c r="AQ450" s="56">
        <f>IF(ISBLANK(G450),1,IFERROR(VLOOKUP(G450,Tipo!$C$12:$C$27,1,FALSE),"NO"))</f>
        <v>1</v>
      </c>
      <c r="AR450" s="55">
        <f t="shared" si="79"/>
        <v>1</v>
      </c>
      <c r="AS450" s="55">
        <f>IF(ISBLANK(K450),1,IFERROR(VLOOKUP(K450,Eje_Pilar_Prop!C492:C593,1,FALSE),"NO"))</f>
        <v>1</v>
      </c>
      <c r="AT450" s="55">
        <f t="shared" si="81"/>
        <v>1</v>
      </c>
      <c r="AU450" s="36">
        <f t="shared" si="80"/>
        <v>1</v>
      </c>
      <c r="AV450" s="55">
        <f t="shared" si="76"/>
        <v>1</v>
      </c>
    </row>
    <row r="451" spans="1:48" s="37" customFormat="1" ht="45" customHeight="1">
      <c r="A451" s="39"/>
      <c r="B451" s="53"/>
      <c r="C451" s="81"/>
      <c r="D451" s="40"/>
      <c r="E451" s="57"/>
      <c r="F451" s="40"/>
      <c r="G451" s="41"/>
      <c r="H451" s="42"/>
      <c r="I451" s="43"/>
      <c r="J451" s="125"/>
      <c r="K451" s="44"/>
      <c r="L451" s="45" t="str">
        <f>IF(ISERROR(VLOOKUP(K451,Eje_Pilar_Prop!$C$2:$E$104,2,FALSE))," ",VLOOKUP(K451,Eje_Pilar_Prop!$C$2:$E$104,2,FALSE))</f>
        <v xml:space="preserve"> </v>
      </c>
      <c r="M451" s="45" t="str">
        <f>IF(ISERROR(VLOOKUP(K451,Eje_Pilar_Prop!$C$2:$E$104,3,FALSE))," ",VLOOKUP(K451,Eje_Pilar_Prop!$C$2:$E$104,3,FALSE))</f>
        <v xml:space="preserve"> </v>
      </c>
      <c r="N451" s="46"/>
      <c r="O451" s="335"/>
      <c r="P451" s="42"/>
      <c r="Q451" s="47"/>
      <c r="R451" s="48"/>
      <c r="S451" s="49"/>
      <c r="T451" s="50"/>
      <c r="U451" s="47"/>
      <c r="V451" s="51">
        <f t="shared" si="82"/>
        <v>0</v>
      </c>
      <c r="W451" s="94"/>
      <c r="X451" s="52"/>
      <c r="Y451" s="52"/>
      <c r="Z451" s="52"/>
      <c r="AA451" s="53"/>
      <c r="AB451" s="53"/>
      <c r="AC451" s="53"/>
      <c r="AD451" s="121"/>
      <c r="AE451" s="95"/>
      <c r="AF451" s="52"/>
      <c r="AG451" s="47"/>
      <c r="AH451" s="39"/>
      <c r="AI451" s="39"/>
      <c r="AJ451" s="39"/>
      <c r="AK451" s="39"/>
      <c r="AL451" s="54" t="str">
        <f t="shared" si="75"/>
        <v>-</v>
      </c>
      <c r="AM451" s="38"/>
      <c r="AN451" s="72" t="e">
        <f>IF(SUMPRODUCT((A$14:A451=A451)*(B$14:B451=B451)*(D$14:D448=D448))&gt;1,0,1)</f>
        <v>#N/A</v>
      </c>
      <c r="AO451" s="55">
        <f t="shared" si="77"/>
        <v>1</v>
      </c>
      <c r="AP451" s="55">
        <f t="shared" si="78"/>
        <v>1</v>
      </c>
      <c r="AQ451" s="56">
        <f>IF(ISBLANK(G451),1,IFERROR(VLOOKUP(G451,Tipo!$C$12:$C$27,1,FALSE),"NO"))</f>
        <v>1</v>
      </c>
      <c r="AR451" s="55">
        <f t="shared" si="79"/>
        <v>1</v>
      </c>
      <c r="AS451" s="55">
        <f>IF(ISBLANK(K451),1,IFERROR(VLOOKUP(K451,Eje_Pilar_Prop!C493:C594,1,FALSE),"NO"))</f>
        <v>1</v>
      </c>
      <c r="AT451" s="55">
        <f t="shared" si="81"/>
        <v>1</v>
      </c>
      <c r="AU451" s="36">
        <f t="shared" si="80"/>
        <v>1</v>
      </c>
      <c r="AV451" s="55">
        <f t="shared" si="76"/>
        <v>1</v>
      </c>
    </row>
    <row r="452" spans="1:48" s="37" customFormat="1" ht="45" customHeight="1">
      <c r="A452" s="39"/>
      <c r="B452" s="53"/>
      <c r="C452" s="81"/>
      <c r="D452" s="40"/>
      <c r="E452" s="57"/>
      <c r="F452" s="40"/>
      <c r="G452" s="41"/>
      <c r="H452" s="42"/>
      <c r="I452" s="43"/>
      <c r="J452" s="125"/>
      <c r="K452" s="44"/>
      <c r="L452" s="45" t="str">
        <f>IF(ISERROR(VLOOKUP(K452,Eje_Pilar_Prop!$C$2:$E$104,2,FALSE))," ",VLOOKUP(K452,Eje_Pilar_Prop!$C$2:$E$104,2,FALSE))</f>
        <v xml:space="preserve"> </v>
      </c>
      <c r="M452" s="45" t="str">
        <f>IF(ISERROR(VLOOKUP(K452,Eje_Pilar_Prop!$C$2:$E$104,3,FALSE))," ",VLOOKUP(K452,Eje_Pilar_Prop!$C$2:$E$104,3,FALSE))</f>
        <v xml:space="preserve"> </v>
      </c>
      <c r="N452" s="46"/>
      <c r="O452" s="335"/>
      <c r="P452" s="42"/>
      <c r="Q452" s="47"/>
      <c r="R452" s="48"/>
      <c r="S452" s="49"/>
      <c r="T452" s="50"/>
      <c r="U452" s="47"/>
      <c r="V452" s="51">
        <f t="shared" si="82"/>
        <v>0</v>
      </c>
      <c r="W452" s="94"/>
      <c r="X452" s="52"/>
      <c r="Y452" s="52"/>
      <c r="Z452" s="52"/>
      <c r="AA452" s="53"/>
      <c r="AB452" s="53"/>
      <c r="AC452" s="53"/>
      <c r="AD452" s="121"/>
      <c r="AE452" s="95"/>
      <c r="AF452" s="52"/>
      <c r="AG452" s="47"/>
      <c r="AH452" s="39"/>
      <c r="AI452" s="39"/>
      <c r="AJ452" s="39"/>
      <c r="AK452" s="39"/>
      <c r="AL452" s="54" t="str">
        <f t="shared" si="75"/>
        <v>-</v>
      </c>
      <c r="AM452" s="38"/>
      <c r="AN452" s="72" t="e">
        <f>IF(SUMPRODUCT((A$14:A452=A452)*(B$14:B452=B452)*(D$14:D449=D449))&gt;1,0,1)</f>
        <v>#N/A</v>
      </c>
      <c r="AO452" s="55">
        <f t="shared" si="77"/>
        <v>1</v>
      </c>
      <c r="AP452" s="55">
        <f t="shared" si="78"/>
        <v>1</v>
      </c>
      <c r="AQ452" s="56">
        <f>IF(ISBLANK(G452),1,IFERROR(VLOOKUP(G452,Tipo!$C$12:$C$27,1,FALSE),"NO"))</f>
        <v>1</v>
      </c>
      <c r="AR452" s="55">
        <f t="shared" si="79"/>
        <v>1</v>
      </c>
      <c r="AS452" s="55">
        <f>IF(ISBLANK(K452),1,IFERROR(VLOOKUP(K452,Eje_Pilar_Prop!C494:C595,1,FALSE),"NO"))</f>
        <v>1</v>
      </c>
      <c r="AT452" s="55">
        <f t="shared" si="81"/>
        <v>1</v>
      </c>
      <c r="AU452" s="36">
        <f t="shared" si="80"/>
        <v>1</v>
      </c>
      <c r="AV452" s="55">
        <f t="shared" si="76"/>
        <v>1</v>
      </c>
    </row>
    <row r="453" spans="1:48" s="37" customFormat="1" ht="45" customHeight="1">
      <c r="A453" s="39"/>
      <c r="B453" s="53"/>
      <c r="C453" s="81"/>
      <c r="D453" s="40"/>
      <c r="E453" s="57"/>
      <c r="F453" s="40"/>
      <c r="G453" s="41"/>
      <c r="H453" s="42"/>
      <c r="I453" s="43"/>
      <c r="J453" s="125"/>
      <c r="K453" s="44"/>
      <c r="L453" s="45" t="str">
        <f>IF(ISERROR(VLOOKUP(K453,Eje_Pilar_Prop!$C$2:$E$104,2,FALSE))," ",VLOOKUP(K453,Eje_Pilar_Prop!$C$2:$E$104,2,FALSE))</f>
        <v xml:space="preserve"> </v>
      </c>
      <c r="M453" s="45" t="str">
        <f>IF(ISERROR(VLOOKUP(K453,Eje_Pilar_Prop!$C$2:$E$104,3,FALSE))," ",VLOOKUP(K453,Eje_Pilar_Prop!$C$2:$E$104,3,FALSE))</f>
        <v xml:space="preserve"> </v>
      </c>
      <c r="N453" s="46"/>
      <c r="O453" s="335"/>
      <c r="P453" s="42"/>
      <c r="Q453" s="47"/>
      <c r="R453" s="48"/>
      <c r="S453" s="49"/>
      <c r="T453" s="50"/>
      <c r="U453" s="47"/>
      <c r="V453" s="51">
        <f t="shared" si="82"/>
        <v>0</v>
      </c>
      <c r="W453" s="94"/>
      <c r="X453" s="52"/>
      <c r="Y453" s="52"/>
      <c r="Z453" s="52"/>
      <c r="AA453" s="53"/>
      <c r="AB453" s="53"/>
      <c r="AC453" s="53"/>
      <c r="AD453" s="121"/>
      <c r="AE453" s="95"/>
      <c r="AF453" s="52"/>
      <c r="AG453" s="47"/>
      <c r="AH453" s="39"/>
      <c r="AI453" s="39"/>
      <c r="AJ453" s="39"/>
      <c r="AK453" s="39"/>
      <c r="AL453" s="54" t="str">
        <f t="shared" si="75"/>
        <v>-</v>
      </c>
      <c r="AM453" s="38"/>
      <c r="AN453" s="72" t="e">
        <f>IF(SUMPRODUCT((A$14:A453=A453)*(B$14:B453=B453)*(D$14:D450=D450))&gt;1,0,1)</f>
        <v>#N/A</v>
      </c>
      <c r="AO453" s="55">
        <f t="shared" si="77"/>
        <v>1</v>
      </c>
      <c r="AP453" s="55">
        <f t="shared" si="78"/>
        <v>1</v>
      </c>
      <c r="AQ453" s="56">
        <f>IF(ISBLANK(G453),1,IFERROR(VLOOKUP(G453,Tipo!$C$12:$C$27,1,FALSE),"NO"))</f>
        <v>1</v>
      </c>
      <c r="AR453" s="55">
        <f t="shared" si="79"/>
        <v>1</v>
      </c>
      <c r="AS453" s="55">
        <f>IF(ISBLANK(K453),1,IFERROR(VLOOKUP(K453,Eje_Pilar_Prop!C495:C596,1,FALSE),"NO"))</f>
        <v>1</v>
      </c>
      <c r="AT453" s="55">
        <f t="shared" si="81"/>
        <v>1</v>
      </c>
      <c r="AU453" s="36">
        <f t="shared" si="80"/>
        <v>1</v>
      </c>
      <c r="AV453" s="55">
        <f t="shared" si="76"/>
        <v>1</v>
      </c>
    </row>
    <row r="454" spans="1:48" s="37" customFormat="1" ht="45" customHeight="1">
      <c r="A454" s="39"/>
      <c r="B454" s="53"/>
      <c r="C454" s="81"/>
      <c r="D454" s="40"/>
      <c r="E454" s="57"/>
      <c r="F454" s="40"/>
      <c r="G454" s="41"/>
      <c r="H454" s="42"/>
      <c r="I454" s="43"/>
      <c r="J454" s="125"/>
      <c r="K454" s="44"/>
      <c r="L454" s="45" t="str">
        <f>IF(ISERROR(VLOOKUP(K454,Eje_Pilar_Prop!$C$2:$E$104,2,FALSE))," ",VLOOKUP(K454,Eje_Pilar_Prop!$C$2:$E$104,2,FALSE))</f>
        <v xml:space="preserve"> </v>
      </c>
      <c r="M454" s="45" t="str">
        <f>IF(ISERROR(VLOOKUP(K454,Eje_Pilar_Prop!$C$2:$E$104,3,FALSE))," ",VLOOKUP(K454,Eje_Pilar_Prop!$C$2:$E$104,3,FALSE))</f>
        <v xml:space="preserve"> </v>
      </c>
      <c r="N454" s="46"/>
      <c r="O454" s="335"/>
      <c r="P454" s="42"/>
      <c r="Q454" s="47"/>
      <c r="R454" s="48"/>
      <c r="S454" s="49"/>
      <c r="T454" s="50"/>
      <c r="U454" s="47"/>
      <c r="V454" s="51">
        <f t="shared" si="82"/>
        <v>0</v>
      </c>
      <c r="W454" s="94"/>
      <c r="X454" s="52"/>
      <c r="Y454" s="52"/>
      <c r="Z454" s="52"/>
      <c r="AA454" s="53"/>
      <c r="AB454" s="53"/>
      <c r="AC454" s="53"/>
      <c r="AD454" s="121"/>
      <c r="AE454" s="95"/>
      <c r="AF454" s="52"/>
      <c r="AG454" s="47"/>
      <c r="AH454" s="39"/>
      <c r="AI454" s="39"/>
      <c r="AJ454" s="39"/>
      <c r="AK454" s="39"/>
      <c r="AL454" s="54" t="str">
        <f t="shared" si="75"/>
        <v>-</v>
      </c>
      <c r="AM454" s="38"/>
      <c r="AN454" s="72" t="e">
        <f>IF(SUMPRODUCT((A$14:A454=A454)*(B$14:B454=B454)*(D$14:D451=D451))&gt;1,0,1)</f>
        <v>#N/A</v>
      </c>
      <c r="AO454" s="55">
        <f t="shared" si="77"/>
        <v>1</v>
      </c>
      <c r="AP454" s="55">
        <f t="shared" si="78"/>
        <v>1</v>
      </c>
      <c r="AQ454" s="56">
        <f>IF(ISBLANK(G454),1,IFERROR(VLOOKUP(G454,Tipo!$C$12:$C$27,1,FALSE),"NO"))</f>
        <v>1</v>
      </c>
      <c r="AR454" s="55">
        <f t="shared" si="79"/>
        <v>1</v>
      </c>
      <c r="AS454" s="55">
        <f>IF(ISBLANK(K454),1,IFERROR(VLOOKUP(K454,Eje_Pilar_Prop!C496:C597,1,FALSE),"NO"))</f>
        <v>1</v>
      </c>
      <c r="AT454" s="55">
        <f t="shared" ref="AT454:AT485" si="83">IF(ISBLANK(C451),1,IFERROR(VLOOKUP(C451,SECOP,1,FALSE),"NO"))</f>
        <v>1</v>
      </c>
      <c r="AU454" s="36">
        <f t="shared" si="80"/>
        <v>1</v>
      </c>
      <c r="AV454" s="55">
        <f t="shared" si="76"/>
        <v>1</v>
      </c>
    </row>
    <row r="455" spans="1:48" s="37" customFormat="1" ht="45" customHeight="1">
      <c r="A455" s="39"/>
      <c r="B455" s="53"/>
      <c r="C455" s="81"/>
      <c r="D455" s="40"/>
      <c r="E455" s="57"/>
      <c r="F455" s="40"/>
      <c r="G455" s="41"/>
      <c r="H455" s="42"/>
      <c r="I455" s="43"/>
      <c r="J455" s="125"/>
      <c r="K455" s="44"/>
      <c r="L455" s="45" t="str">
        <f>IF(ISERROR(VLOOKUP(K455,Eje_Pilar_Prop!$C$2:$E$104,2,FALSE))," ",VLOOKUP(K455,Eje_Pilar_Prop!$C$2:$E$104,2,FALSE))</f>
        <v xml:space="preserve"> </v>
      </c>
      <c r="M455" s="45" t="str">
        <f>IF(ISERROR(VLOOKUP(K455,Eje_Pilar_Prop!$C$2:$E$104,3,FALSE))," ",VLOOKUP(K455,Eje_Pilar_Prop!$C$2:$E$104,3,FALSE))</f>
        <v xml:space="preserve"> </v>
      </c>
      <c r="N455" s="46"/>
      <c r="O455" s="335"/>
      <c r="P455" s="42"/>
      <c r="Q455" s="47"/>
      <c r="R455" s="48"/>
      <c r="S455" s="49"/>
      <c r="T455" s="50"/>
      <c r="U455" s="47"/>
      <c r="V455" s="51">
        <f t="shared" ref="V455:V486" si="84">+Q455+S455+U455</f>
        <v>0</v>
      </c>
      <c r="W455" s="94"/>
      <c r="X455" s="52"/>
      <c r="Y455" s="52"/>
      <c r="Z455" s="52"/>
      <c r="AA455" s="53"/>
      <c r="AB455" s="53"/>
      <c r="AC455" s="53"/>
      <c r="AD455" s="121"/>
      <c r="AE455" s="95"/>
      <c r="AF455" s="52"/>
      <c r="AG455" s="47"/>
      <c r="AH455" s="39"/>
      <c r="AI455" s="39"/>
      <c r="AJ455" s="39"/>
      <c r="AK455" s="39"/>
      <c r="AL455" s="54" t="str">
        <f t="shared" si="75"/>
        <v>-</v>
      </c>
      <c r="AM455" s="38"/>
      <c r="AN455" s="72" t="e">
        <f>IF(SUMPRODUCT((A$14:A455=A455)*(B$14:B455=B455)*(D$14:D452=D452))&gt;1,0,1)</f>
        <v>#N/A</v>
      </c>
      <c r="AO455" s="55">
        <f t="shared" si="77"/>
        <v>1</v>
      </c>
      <c r="AP455" s="55">
        <f t="shared" si="78"/>
        <v>1</v>
      </c>
      <c r="AQ455" s="56">
        <f>IF(ISBLANK(G455),1,IFERROR(VLOOKUP(G455,Tipo!$C$12:$C$27,1,FALSE),"NO"))</f>
        <v>1</v>
      </c>
      <c r="AR455" s="55">
        <f t="shared" si="79"/>
        <v>1</v>
      </c>
      <c r="AS455" s="55">
        <f>IF(ISBLANK(K455),1,IFERROR(VLOOKUP(K455,Eje_Pilar_Prop!C497:C598,1,FALSE),"NO"))</f>
        <v>1</v>
      </c>
      <c r="AT455" s="55">
        <f t="shared" si="83"/>
        <v>1</v>
      </c>
      <c r="AU455" s="36">
        <f t="shared" si="80"/>
        <v>1</v>
      </c>
      <c r="AV455" s="55">
        <f t="shared" si="76"/>
        <v>1</v>
      </c>
    </row>
    <row r="456" spans="1:48" s="37" customFormat="1" ht="45" customHeight="1">
      <c r="A456" s="39"/>
      <c r="B456" s="53"/>
      <c r="C456" s="81"/>
      <c r="D456" s="40"/>
      <c r="E456" s="57"/>
      <c r="F456" s="40"/>
      <c r="G456" s="41"/>
      <c r="H456" s="42"/>
      <c r="I456" s="43"/>
      <c r="J456" s="125"/>
      <c r="K456" s="44"/>
      <c r="L456" s="45" t="str">
        <f>IF(ISERROR(VLOOKUP(K456,Eje_Pilar_Prop!$C$2:$E$104,2,FALSE))," ",VLOOKUP(K456,Eje_Pilar_Prop!$C$2:$E$104,2,FALSE))</f>
        <v xml:space="preserve"> </v>
      </c>
      <c r="M456" s="45" t="str">
        <f>IF(ISERROR(VLOOKUP(K456,Eje_Pilar_Prop!$C$2:$E$104,3,FALSE))," ",VLOOKUP(K456,Eje_Pilar_Prop!$C$2:$E$104,3,FALSE))</f>
        <v xml:space="preserve"> </v>
      </c>
      <c r="N456" s="46"/>
      <c r="O456" s="335"/>
      <c r="P456" s="42"/>
      <c r="Q456" s="47"/>
      <c r="R456" s="48"/>
      <c r="S456" s="49"/>
      <c r="T456" s="50"/>
      <c r="U456" s="47"/>
      <c r="V456" s="51">
        <f t="shared" si="84"/>
        <v>0</v>
      </c>
      <c r="W456" s="94"/>
      <c r="X456" s="52"/>
      <c r="Y456" s="52"/>
      <c r="Z456" s="52"/>
      <c r="AA456" s="53"/>
      <c r="AB456" s="53"/>
      <c r="AC456" s="53"/>
      <c r="AD456" s="121"/>
      <c r="AE456" s="95"/>
      <c r="AF456" s="52"/>
      <c r="AG456" s="47"/>
      <c r="AH456" s="39"/>
      <c r="AI456" s="39"/>
      <c r="AJ456" s="39"/>
      <c r="AK456" s="39"/>
      <c r="AL456" s="54" t="str">
        <f t="shared" si="75"/>
        <v>-</v>
      </c>
      <c r="AM456" s="38"/>
      <c r="AN456" s="72" t="e">
        <f>IF(SUMPRODUCT((A$14:A456=A456)*(B$14:B456=B456)*(D$14:D453=D453))&gt;1,0,1)</f>
        <v>#N/A</v>
      </c>
      <c r="AO456" s="55">
        <f t="shared" si="77"/>
        <v>1</v>
      </c>
      <c r="AP456" s="55">
        <f t="shared" si="78"/>
        <v>1</v>
      </c>
      <c r="AQ456" s="56">
        <f>IF(ISBLANK(G456),1,IFERROR(VLOOKUP(G456,Tipo!$C$12:$C$27,1,FALSE),"NO"))</f>
        <v>1</v>
      </c>
      <c r="AR456" s="55">
        <f t="shared" si="79"/>
        <v>1</v>
      </c>
      <c r="AS456" s="55">
        <f>IF(ISBLANK(K456),1,IFERROR(VLOOKUP(K456,Eje_Pilar_Prop!C498:C599,1,FALSE),"NO"))</f>
        <v>1</v>
      </c>
      <c r="AT456" s="55">
        <f t="shared" si="83"/>
        <v>1</v>
      </c>
      <c r="AU456" s="36">
        <f t="shared" si="80"/>
        <v>1</v>
      </c>
      <c r="AV456" s="55">
        <f t="shared" si="76"/>
        <v>1</v>
      </c>
    </row>
    <row r="457" spans="1:48" s="37" customFormat="1" ht="45" customHeight="1">
      <c r="A457" s="39"/>
      <c r="B457" s="53"/>
      <c r="C457" s="81"/>
      <c r="D457" s="40"/>
      <c r="E457" s="57"/>
      <c r="F457" s="40"/>
      <c r="G457" s="41"/>
      <c r="H457" s="42"/>
      <c r="I457" s="43"/>
      <c r="J457" s="125"/>
      <c r="K457" s="44"/>
      <c r="L457" s="45" t="str">
        <f>IF(ISERROR(VLOOKUP(K457,Eje_Pilar_Prop!$C$2:$E$104,2,FALSE))," ",VLOOKUP(K457,Eje_Pilar_Prop!$C$2:$E$104,2,FALSE))</f>
        <v xml:space="preserve"> </v>
      </c>
      <c r="M457" s="45" t="str">
        <f>IF(ISERROR(VLOOKUP(K457,Eje_Pilar_Prop!$C$2:$E$104,3,FALSE))," ",VLOOKUP(K457,Eje_Pilar_Prop!$C$2:$E$104,3,FALSE))</f>
        <v xml:space="preserve"> </v>
      </c>
      <c r="N457" s="46"/>
      <c r="O457" s="335"/>
      <c r="P457" s="42"/>
      <c r="Q457" s="47"/>
      <c r="R457" s="48"/>
      <c r="S457" s="49"/>
      <c r="T457" s="50"/>
      <c r="U457" s="47"/>
      <c r="V457" s="51">
        <f t="shared" si="84"/>
        <v>0</v>
      </c>
      <c r="W457" s="94"/>
      <c r="X457" s="52"/>
      <c r="Y457" s="52"/>
      <c r="Z457" s="52"/>
      <c r="AA457" s="53"/>
      <c r="AB457" s="53"/>
      <c r="AC457" s="53"/>
      <c r="AD457" s="121"/>
      <c r="AE457" s="95"/>
      <c r="AF457" s="52"/>
      <c r="AG457" s="47"/>
      <c r="AH457" s="39"/>
      <c r="AI457" s="39"/>
      <c r="AJ457" s="39"/>
      <c r="AK457" s="39"/>
      <c r="AL457" s="54" t="str">
        <f t="shared" si="75"/>
        <v>-</v>
      </c>
      <c r="AM457" s="38"/>
      <c r="AN457" s="72" t="e">
        <f>IF(SUMPRODUCT((A$14:A457=A457)*(B$14:B457=B457)*(D$14:D454=D454))&gt;1,0,1)</f>
        <v>#N/A</v>
      </c>
      <c r="AO457" s="55">
        <f t="shared" si="77"/>
        <v>1</v>
      </c>
      <c r="AP457" s="55">
        <f t="shared" si="78"/>
        <v>1</v>
      </c>
      <c r="AQ457" s="56">
        <f>IF(ISBLANK(G457),1,IFERROR(VLOOKUP(G457,Tipo!$C$12:$C$27,1,FALSE),"NO"))</f>
        <v>1</v>
      </c>
      <c r="AR457" s="55">
        <f t="shared" si="79"/>
        <v>1</v>
      </c>
      <c r="AS457" s="55">
        <f>IF(ISBLANK(K457),1,IFERROR(VLOOKUP(K457,Eje_Pilar_Prop!C499:C600,1,FALSE),"NO"))</f>
        <v>1</v>
      </c>
      <c r="AT457" s="55">
        <f t="shared" si="83"/>
        <v>1</v>
      </c>
      <c r="AU457" s="36">
        <f t="shared" si="80"/>
        <v>1</v>
      </c>
      <c r="AV457" s="55">
        <f t="shared" si="76"/>
        <v>1</v>
      </c>
    </row>
    <row r="458" spans="1:48" s="37" customFormat="1" ht="45" customHeight="1">
      <c r="A458" s="39"/>
      <c r="B458" s="53"/>
      <c r="C458" s="81"/>
      <c r="D458" s="40"/>
      <c r="E458" s="57"/>
      <c r="F458" s="40"/>
      <c r="G458" s="41"/>
      <c r="H458" s="42"/>
      <c r="I458" s="43"/>
      <c r="J458" s="125"/>
      <c r="K458" s="44"/>
      <c r="L458" s="45" t="str">
        <f>IF(ISERROR(VLOOKUP(K458,Eje_Pilar_Prop!$C$2:$E$104,2,FALSE))," ",VLOOKUP(K458,Eje_Pilar_Prop!$C$2:$E$104,2,FALSE))</f>
        <v xml:space="preserve"> </v>
      </c>
      <c r="M458" s="45" t="str">
        <f>IF(ISERROR(VLOOKUP(K458,Eje_Pilar_Prop!$C$2:$E$104,3,FALSE))," ",VLOOKUP(K458,Eje_Pilar_Prop!$C$2:$E$104,3,FALSE))</f>
        <v xml:space="preserve"> </v>
      </c>
      <c r="N458" s="46"/>
      <c r="O458" s="335"/>
      <c r="P458" s="42"/>
      <c r="Q458" s="47"/>
      <c r="R458" s="48"/>
      <c r="S458" s="49"/>
      <c r="T458" s="50"/>
      <c r="U458" s="47"/>
      <c r="V458" s="51">
        <f t="shared" si="84"/>
        <v>0</v>
      </c>
      <c r="W458" s="94"/>
      <c r="X458" s="52"/>
      <c r="Y458" s="52"/>
      <c r="Z458" s="52"/>
      <c r="AA458" s="53"/>
      <c r="AB458" s="53"/>
      <c r="AC458" s="53"/>
      <c r="AD458" s="121"/>
      <c r="AE458" s="95"/>
      <c r="AF458" s="52"/>
      <c r="AG458" s="47"/>
      <c r="AH458" s="39"/>
      <c r="AI458" s="39"/>
      <c r="AJ458" s="39"/>
      <c r="AK458" s="39"/>
      <c r="AL458" s="54" t="str">
        <f t="shared" si="75"/>
        <v>-</v>
      </c>
      <c r="AM458" s="38"/>
      <c r="AN458" s="72" t="e">
        <f>IF(SUMPRODUCT((A$14:A458=A458)*(B$14:B458=B458)*(D$14:D455=D455))&gt;1,0,1)</f>
        <v>#N/A</v>
      </c>
      <c r="AO458" s="55">
        <f t="shared" si="77"/>
        <v>1</v>
      </c>
      <c r="AP458" s="55">
        <f t="shared" si="78"/>
        <v>1</v>
      </c>
      <c r="AQ458" s="56">
        <f>IF(ISBLANK(G458),1,IFERROR(VLOOKUP(G458,Tipo!$C$12:$C$27,1,FALSE),"NO"))</f>
        <v>1</v>
      </c>
      <c r="AR458" s="55">
        <f t="shared" si="79"/>
        <v>1</v>
      </c>
      <c r="AS458" s="55">
        <f>IF(ISBLANK(K458),1,IFERROR(VLOOKUP(K458,Eje_Pilar_Prop!C500:C601,1,FALSE),"NO"))</f>
        <v>1</v>
      </c>
      <c r="AT458" s="55">
        <f t="shared" si="83"/>
        <v>1</v>
      </c>
      <c r="AU458" s="36">
        <f t="shared" si="80"/>
        <v>1</v>
      </c>
      <c r="AV458" s="55">
        <f t="shared" si="76"/>
        <v>1</v>
      </c>
    </row>
    <row r="459" spans="1:48" s="37" customFormat="1" ht="45" customHeight="1">
      <c r="A459" s="39"/>
      <c r="B459" s="53"/>
      <c r="C459" s="81"/>
      <c r="D459" s="40"/>
      <c r="E459" s="57"/>
      <c r="F459" s="40"/>
      <c r="G459" s="41"/>
      <c r="H459" s="42"/>
      <c r="I459" s="43"/>
      <c r="J459" s="125"/>
      <c r="K459" s="44"/>
      <c r="L459" s="45" t="str">
        <f>IF(ISERROR(VLOOKUP(K459,Eje_Pilar_Prop!$C$2:$E$104,2,FALSE))," ",VLOOKUP(K459,Eje_Pilar_Prop!$C$2:$E$104,2,FALSE))</f>
        <v xml:space="preserve"> </v>
      </c>
      <c r="M459" s="45" t="str">
        <f>IF(ISERROR(VLOOKUP(K459,Eje_Pilar_Prop!$C$2:$E$104,3,FALSE))," ",VLOOKUP(K459,Eje_Pilar_Prop!$C$2:$E$104,3,FALSE))</f>
        <v xml:space="preserve"> </v>
      </c>
      <c r="N459" s="46"/>
      <c r="O459" s="335"/>
      <c r="P459" s="42"/>
      <c r="Q459" s="47"/>
      <c r="R459" s="48"/>
      <c r="S459" s="49"/>
      <c r="T459" s="50"/>
      <c r="U459" s="47"/>
      <c r="V459" s="51">
        <f t="shared" si="84"/>
        <v>0</v>
      </c>
      <c r="W459" s="94"/>
      <c r="X459" s="52"/>
      <c r="Y459" s="52"/>
      <c r="Z459" s="52"/>
      <c r="AA459" s="53"/>
      <c r="AB459" s="53"/>
      <c r="AC459" s="53"/>
      <c r="AD459" s="121"/>
      <c r="AE459" s="95"/>
      <c r="AF459" s="52"/>
      <c r="AG459" s="47"/>
      <c r="AH459" s="39"/>
      <c r="AI459" s="39"/>
      <c r="AJ459" s="39"/>
      <c r="AK459" s="39"/>
      <c r="AL459" s="54" t="str">
        <f t="shared" si="75"/>
        <v>-</v>
      </c>
      <c r="AM459" s="38"/>
      <c r="AN459" s="72" t="e">
        <f>IF(SUMPRODUCT((A$14:A459=A459)*(B$14:B459=B459)*(D$14:D456=D456))&gt;1,0,1)</f>
        <v>#N/A</v>
      </c>
      <c r="AO459" s="55">
        <f t="shared" si="77"/>
        <v>1</v>
      </c>
      <c r="AP459" s="55">
        <f t="shared" si="78"/>
        <v>1</v>
      </c>
      <c r="AQ459" s="56">
        <f>IF(ISBLANK(G459),1,IFERROR(VLOOKUP(G459,Tipo!$C$12:$C$27,1,FALSE),"NO"))</f>
        <v>1</v>
      </c>
      <c r="AR459" s="55">
        <f t="shared" si="79"/>
        <v>1</v>
      </c>
      <c r="AS459" s="55">
        <f>IF(ISBLANK(K459),1,IFERROR(VLOOKUP(K459,Eje_Pilar_Prop!C501:C602,1,FALSE),"NO"))</f>
        <v>1</v>
      </c>
      <c r="AT459" s="55">
        <f t="shared" si="83"/>
        <v>1</v>
      </c>
      <c r="AU459" s="36">
        <f t="shared" si="80"/>
        <v>1</v>
      </c>
      <c r="AV459" s="55">
        <f t="shared" si="76"/>
        <v>1</v>
      </c>
    </row>
    <row r="460" spans="1:48" s="37" customFormat="1" ht="45" customHeight="1">
      <c r="A460" s="39"/>
      <c r="B460" s="53"/>
      <c r="C460" s="81"/>
      <c r="D460" s="40"/>
      <c r="E460" s="57"/>
      <c r="F460" s="40"/>
      <c r="G460" s="41"/>
      <c r="H460" s="42"/>
      <c r="I460" s="43"/>
      <c r="J460" s="125"/>
      <c r="K460" s="44"/>
      <c r="L460" s="45" t="str">
        <f>IF(ISERROR(VLOOKUP(K460,Eje_Pilar_Prop!$C$2:$E$104,2,FALSE))," ",VLOOKUP(K460,Eje_Pilar_Prop!$C$2:$E$104,2,FALSE))</f>
        <v xml:space="preserve"> </v>
      </c>
      <c r="M460" s="45" t="str">
        <f>IF(ISERROR(VLOOKUP(K460,Eje_Pilar_Prop!$C$2:$E$104,3,FALSE))," ",VLOOKUP(K460,Eje_Pilar_Prop!$C$2:$E$104,3,FALSE))</f>
        <v xml:space="preserve"> </v>
      </c>
      <c r="N460" s="46"/>
      <c r="O460" s="335"/>
      <c r="P460" s="42"/>
      <c r="Q460" s="47"/>
      <c r="R460" s="48"/>
      <c r="S460" s="49"/>
      <c r="T460" s="50"/>
      <c r="U460" s="47"/>
      <c r="V460" s="51">
        <f t="shared" si="84"/>
        <v>0</v>
      </c>
      <c r="W460" s="94"/>
      <c r="X460" s="52"/>
      <c r="Y460" s="52"/>
      <c r="Z460" s="52"/>
      <c r="AA460" s="53"/>
      <c r="AB460" s="53"/>
      <c r="AC460" s="53"/>
      <c r="AD460" s="121"/>
      <c r="AE460" s="95"/>
      <c r="AF460" s="52"/>
      <c r="AG460" s="47"/>
      <c r="AH460" s="39"/>
      <c r="AI460" s="39"/>
      <c r="AJ460" s="39"/>
      <c r="AK460" s="39"/>
      <c r="AL460" s="54" t="str">
        <f t="shared" si="75"/>
        <v>-</v>
      </c>
      <c r="AM460" s="38"/>
      <c r="AN460" s="72" t="e">
        <f>IF(SUMPRODUCT((A$14:A460=A460)*(B$14:B460=B460)*(D$14:D457=D457))&gt;1,0,1)</f>
        <v>#N/A</v>
      </c>
      <c r="AO460" s="55">
        <f t="shared" si="77"/>
        <v>1</v>
      </c>
      <c r="AP460" s="55">
        <f t="shared" si="78"/>
        <v>1</v>
      </c>
      <c r="AQ460" s="56">
        <f>IF(ISBLANK(G460),1,IFERROR(VLOOKUP(G460,Tipo!$C$12:$C$27,1,FALSE),"NO"))</f>
        <v>1</v>
      </c>
      <c r="AR460" s="55">
        <f t="shared" si="79"/>
        <v>1</v>
      </c>
      <c r="AS460" s="55">
        <f>IF(ISBLANK(K460),1,IFERROR(VLOOKUP(K460,Eje_Pilar_Prop!C502:C603,1,FALSE),"NO"))</f>
        <v>1</v>
      </c>
      <c r="AT460" s="55">
        <f t="shared" si="83"/>
        <v>1</v>
      </c>
      <c r="AU460" s="36">
        <f t="shared" si="80"/>
        <v>1</v>
      </c>
      <c r="AV460" s="55">
        <f t="shared" si="76"/>
        <v>1</v>
      </c>
    </row>
    <row r="461" spans="1:48" s="37" customFormat="1" ht="45" customHeight="1">
      <c r="A461" s="39"/>
      <c r="B461" s="53"/>
      <c r="C461" s="81"/>
      <c r="D461" s="40"/>
      <c r="E461" s="57"/>
      <c r="F461" s="40"/>
      <c r="G461" s="41"/>
      <c r="H461" s="42"/>
      <c r="I461" s="43"/>
      <c r="J461" s="125"/>
      <c r="K461" s="44"/>
      <c r="L461" s="45" t="str">
        <f>IF(ISERROR(VLOOKUP(K461,Eje_Pilar_Prop!$C$2:$E$104,2,FALSE))," ",VLOOKUP(K461,Eje_Pilar_Prop!$C$2:$E$104,2,FALSE))</f>
        <v xml:space="preserve"> </v>
      </c>
      <c r="M461" s="45" t="str">
        <f>IF(ISERROR(VLOOKUP(K461,Eje_Pilar_Prop!$C$2:$E$104,3,FALSE))," ",VLOOKUP(K461,Eje_Pilar_Prop!$C$2:$E$104,3,FALSE))</f>
        <v xml:space="preserve"> </v>
      </c>
      <c r="N461" s="46"/>
      <c r="O461" s="335"/>
      <c r="P461" s="42"/>
      <c r="Q461" s="47"/>
      <c r="R461" s="48"/>
      <c r="S461" s="49"/>
      <c r="T461" s="50"/>
      <c r="U461" s="47"/>
      <c r="V461" s="51">
        <f t="shared" si="84"/>
        <v>0</v>
      </c>
      <c r="W461" s="94"/>
      <c r="X461" s="52"/>
      <c r="Y461" s="52"/>
      <c r="Z461" s="52"/>
      <c r="AA461" s="53"/>
      <c r="AB461" s="53"/>
      <c r="AC461" s="53"/>
      <c r="AD461" s="121"/>
      <c r="AE461" s="95"/>
      <c r="AF461" s="52"/>
      <c r="AG461" s="47"/>
      <c r="AH461" s="39"/>
      <c r="AI461" s="39"/>
      <c r="AJ461" s="39"/>
      <c r="AK461" s="39"/>
      <c r="AL461" s="54" t="str">
        <f t="shared" ref="AL461:AL524" si="85">IF(ISERROR(W461/V461),"-",(W461/V461))</f>
        <v>-</v>
      </c>
      <c r="AM461" s="38"/>
      <c r="AN461" s="72" t="e">
        <f>IF(SUMPRODUCT((A$14:A461=A461)*(B$14:B461=B461)*(D$14:D458=D458))&gt;1,0,1)</f>
        <v>#N/A</v>
      </c>
      <c r="AO461" s="55">
        <f t="shared" si="77"/>
        <v>1</v>
      </c>
      <c r="AP461" s="55">
        <f t="shared" si="78"/>
        <v>1</v>
      </c>
      <c r="AQ461" s="56">
        <f>IF(ISBLANK(G461),1,IFERROR(VLOOKUP(G461,Tipo!$C$12:$C$27,1,FALSE),"NO"))</f>
        <v>1</v>
      </c>
      <c r="AR461" s="55">
        <f t="shared" si="79"/>
        <v>1</v>
      </c>
      <c r="AS461" s="55">
        <f>IF(ISBLANK(K461),1,IFERROR(VLOOKUP(K461,Eje_Pilar_Prop!C503:C604,1,FALSE),"NO"))</f>
        <v>1</v>
      </c>
      <c r="AT461" s="55">
        <f t="shared" si="83"/>
        <v>1</v>
      </c>
      <c r="AU461" s="36">
        <f t="shared" si="80"/>
        <v>1</v>
      </c>
      <c r="AV461" s="55">
        <f t="shared" si="76"/>
        <v>1</v>
      </c>
    </row>
    <row r="462" spans="1:48" s="37" customFormat="1" ht="45" customHeight="1">
      <c r="A462" s="39"/>
      <c r="B462" s="53"/>
      <c r="C462" s="81"/>
      <c r="D462" s="40"/>
      <c r="E462" s="57"/>
      <c r="F462" s="40"/>
      <c r="G462" s="41"/>
      <c r="H462" s="42"/>
      <c r="I462" s="43"/>
      <c r="J462" s="125"/>
      <c r="K462" s="44"/>
      <c r="L462" s="45" t="str">
        <f>IF(ISERROR(VLOOKUP(K462,Eje_Pilar_Prop!$C$2:$E$104,2,FALSE))," ",VLOOKUP(K462,Eje_Pilar_Prop!$C$2:$E$104,2,FALSE))</f>
        <v xml:space="preserve"> </v>
      </c>
      <c r="M462" s="45" t="str">
        <f>IF(ISERROR(VLOOKUP(K462,Eje_Pilar_Prop!$C$2:$E$104,3,FALSE))," ",VLOOKUP(K462,Eje_Pilar_Prop!$C$2:$E$104,3,FALSE))</f>
        <v xml:space="preserve"> </v>
      </c>
      <c r="N462" s="46"/>
      <c r="O462" s="335"/>
      <c r="P462" s="42"/>
      <c r="Q462" s="47"/>
      <c r="R462" s="48"/>
      <c r="S462" s="49"/>
      <c r="T462" s="50"/>
      <c r="U462" s="47"/>
      <c r="V462" s="51">
        <f t="shared" si="84"/>
        <v>0</v>
      </c>
      <c r="W462" s="94"/>
      <c r="X462" s="52"/>
      <c r="Y462" s="52"/>
      <c r="Z462" s="52"/>
      <c r="AA462" s="53"/>
      <c r="AB462" s="53"/>
      <c r="AC462" s="53"/>
      <c r="AD462" s="121"/>
      <c r="AE462" s="95"/>
      <c r="AF462" s="52"/>
      <c r="AG462" s="47"/>
      <c r="AH462" s="39"/>
      <c r="AI462" s="39"/>
      <c r="AJ462" s="39"/>
      <c r="AK462" s="39"/>
      <c r="AL462" s="54" t="str">
        <f t="shared" si="85"/>
        <v>-</v>
      </c>
      <c r="AM462" s="38"/>
      <c r="AN462" s="72" t="e">
        <f>IF(SUMPRODUCT((A$14:A462=A462)*(B$14:B462=B462)*(D$14:D459=D459))&gt;1,0,1)</f>
        <v>#N/A</v>
      </c>
      <c r="AO462" s="55">
        <f t="shared" si="77"/>
        <v>1</v>
      </c>
      <c r="AP462" s="55">
        <f t="shared" si="78"/>
        <v>1</v>
      </c>
      <c r="AQ462" s="56">
        <f>IF(ISBLANK(G462),1,IFERROR(VLOOKUP(G462,Tipo!$C$12:$C$27,1,FALSE),"NO"))</f>
        <v>1</v>
      </c>
      <c r="AR462" s="55">
        <f t="shared" si="79"/>
        <v>1</v>
      </c>
      <c r="AS462" s="55">
        <f>IF(ISBLANK(K462),1,IFERROR(VLOOKUP(K462,Eje_Pilar_Prop!C504:C605,1,FALSE),"NO"))</f>
        <v>1</v>
      </c>
      <c r="AT462" s="55">
        <f t="shared" si="83"/>
        <v>1</v>
      </c>
      <c r="AU462" s="36">
        <f t="shared" si="80"/>
        <v>1</v>
      </c>
      <c r="AV462" s="55">
        <f t="shared" si="76"/>
        <v>1</v>
      </c>
    </row>
    <row r="463" spans="1:48" s="37" customFormat="1" ht="45" customHeight="1">
      <c r="A463" s="39"/>
      <c r="B463" s="53"/>
      <c r="C463" s="81"/>
      <c r="D463" s="40"/>
      <c r="E463" s="57"/>
      <c r="F463" s="40"/>
      <c r="G463" s="41"/>
      <c r="H463" s="42"/>
      <c r="I463" s="43"/>
      <c r="J463" s="125"/>
      <c r="K463" s="44"/>
      <c r="L463" s="45" t="str">
        <f>IF(ISERROR(VLOOKUP(K463,Eje_Pilar_Prop!$C$2:$E$104,2,FALSE))," ",VLOOKUP(K463,Eje_Pilar_Prop!$C$2:$E$104,2,FALSE))</f>
        <v xml:space="preserve"> </v>
      </c>
      <c r="M463" s="45" t="str">
        <f>IF(ISERROR(VLOOKUP(K463,Eje_Pilar_Prop!$C$2:$E$104,3,FALSE))," ",VLOOKUP(K463,Eje_Pilar_Prop!$C$2:$E$104,3,FALSE))</f>
        <v xml:space="preserve"> </v>
      </c>
      <c r="N463" s="46"/>
      <c r="O463" s="335"/>
      <c r="P463" s="42"/>
      <c r="Q463" s="47"/>
      <c r="R463" s="48"/>
      <c r="S463" s="49"/>
      <c r="T463" s="50"/>
      <c r="U463" s="47"/>
      <c r="V463" s="51">
        <f t="shared" si="84"/>
        <v>0</v>
      </c>
      <c r="W463" s="94"/>
      <c r="X463" s="52"/>
      <c r="Y463" s="52"/>
      <c r="Z463" s="52"/>
      <c r="AA463" s="53"/>
      <c r="AB463" s="53"/>
      <c r="AC463" s="53"/>
      <c r="AD463" s="121"/>
      <c r="AE463" s="95"/>
      <c r="AF463" s="52"/>
      <c r="AG463" s="47"/>
      <c r="AH463" s="39"/>
      <c r="AI463" s="39"/>
      <c r="AJ463" s="39"/>
      <c r="AK463" s="39"/>
      <c r="AL463" s="54" t="str">
        <f t="shared" si="85"/>
        <v>-</v>
      </c>
      <c r="AM463" s="38"/>
      <c r="AN463" s="72" t="e">
        <f>IF(SUMPRODUCT((A$14:A463=A463)*(B$14:B463=B463)*(D$14:D460=D460))&gt;1,0,1)</f>
        <v>#N/A</v>
      </c>
      <c r="AO463" s="55">
        <f t="shared" si="77"/>
        <v>1</v>
      </c>
      <c r="AP463" s="55">
        <f t="shared" si="78"/>
        <v>1</v>
      </c>
      <c r="AQ463" s="56">
        <f>IF(ISBLANK(G463),1,IFERROR(VLOOKUP(G463,Tipo!$C$12:$C$27,1,FALSE),"NO"))</f>
        <v>1</v>
      </c>
      <c r="AR463" s="55">
        <f t="shared" si="79"/>
        <v>1</v>
      </c>
      <c r="AS463" s="55">
        <f>IF(ISBLANK(K463),1,IFERROR(VLOOKUP(K463,Eje_Pilar_Prop!C505:C606,1,FALSE),"NO"))</f>
        <v>1</v>
      </c>
      <c r="AT463" s="55">
        <f t="shared" si="83"/>
        <v>1</v>
      </c>
      <c r="AU463" s="36">
        <f t="shared" si="80"/>
        <v>1</v>
      </c>
      <c r="AV463" s="55">
        <f t="shared" si="76"/>
        <v>1</v>
      </c>
    </row>
    <row r="464" spans="1:48" s="37" customFormat="1" ht="45" customHeight="1">
      <c r="A464" s="39"/>
      <c r="B464" s="53"/>
      <c r="C464" s="81"/>
      <c r="D464" s="40"/>
      <c r="E464" s="57"/>
      <c r="F464" s="40"/>
      <c r="G464" s="41"/>
      <c r="H464" s="42"/>
      <c r="I464" s="43"/>
      <c r="J464" s="125"/>
      <c r="K464" s="44"/>
      <c r="L464" s="45" t="str">
        <f>IF(ISERROR(VLOOKUP(K464,Eje_Pilar_Prop!$C$2:$E$104,2,FALSE))," ",VLOOKUP(K464,Eje_Pilar_Prop!$C$2:$E$104,2,FALSE))</f>
        <v xml:space="preserve"> </v>
      </c>
      <c r="M464" s="45" t="str">
        <f>IF(ISERROR(VLOOKUP(K464,Eje_Pilar_Prop!$C$2:$E$104,3,FALSE))," ",VLOOKUP(K464,Eje_Pilar_Prop!$C$2:$E$104,3,FALSE))</f>
        <v xml:space="preserve"> </v>
      </c>
      <c r="N464" s="46"/>
      <c r="O464" s="335"/>
      <c r="P464" s="42"/>
      <c r="Q464" s="47"/>
      <c r="R464" s="48"/>
      <c r="S464" s="49"/>
      <c r="T464" s="50"/>
      <c r="U464" s="47"/>
      <c r="V464" s="51">
        <f t="shared" si="84"/>
        <v>0</v>
      </c>
      <c r="W464" s="94"/>
      <c r="X464" s="52"/>
      <c r="Y464" s="52"/>
      <c r="Z464" s="52"/>
      <c r="AA464" s="53"/>
      <c r="AB464" s="53"/>
      <c r="AC464" s="53"/>
      <c r="AD464" s="121"/>
      <c r="AE464" s="95"/>
      <c r="AF464" s="52"/>
      <c r="AG464" s="47"/>
      <c r="AH464" s="39"/>
      <c r="AI464" s="39"/>
      <c r="AJ464" s="39"/>
      <c r="AK464" s="39"/>
      <c r="AL464" s="54" t="str">
        <f t="shared" si="85"/>
        <v>-</v>
      </c>
      <c r="AM464" s="38"/>
      <c r="AN464" s="72" t="e">
        <f>IF(SUMPRODUCT((A$14:A464=A464)*(B$14:B464=B464)*(D$14:D461=D461))&gt;1,0,1)</f>
        <v>#N/A</v>
      </c>
      <c r="AO464" s="55">
        <f t="shared" si="77"/>
        <v>1</v>
      </c>
      <c r="AP464" s="55">
        <f t="shared" si="78"/>
        <v>1</v>
      </c>
      <c r="AQ464" s="56">
        <f>IF(ISBLANK(G464),1,IFERROR(VLOOKUP(G464,Tipo!$C$12:$C$27,1,FALSE),"NO"))</f>
        <v>1</v>
      </c>
      <c r="AR464" s="55">
        <f t="shared" si="79"/>
        <v>1</v>
      </c>
      <c r="AS464" s="55">
        <f>IF(ISBLANK(K464),1,IFERROR(VLOOKUP(K464,Eje_Pilar_Prop!C506:C607,1,FALSE),"NO"))</f>
        <v>1</v>
      </c>
      <c r="AT464" s="55">
        <f t="shared" si="83"/>
        <v>1</v>
      </c>
      <c r="AU464" s="36">
        <f t="shared" si="80"/>
        <v>1</v>
      </c>
      <c r="AV464" s="55">
        <f t="shared" si="76"/>
        <v>1</v>
      </c>
    </row>
    <row r="465" spans="1:48" s="37" customFormat="1" ht="45" customHeight="1">
      <c r="A465" s="39"/>
      <c r="B465" s="53"/>
      <c r="C465" s="81"/>
      <c r="D465" s="40"/>
      <c r="E465" s="57"/>
      <c r="F465" s="40"/>
      <c r="G465" s="41"/>
      <c r="H465" s="42"/>
      <c r="I465" s="43"/>
      <c r="J465" s="125"/>
      <c r="K465" s="44"/>
      <c r="L465" s="45" t="str">
        <f>IF(ISERROR(VLOOKUP(K465,Eje_Pilar_Prop!$C$2:$E$104,2,FALSE))," ",VLOOKUP(K465,Eje_Pilar_Prop!$C$2:$E$104,2,FALSE))</f>
        <v xml:space="preserve"> </v>
      </c>
      <c r="M465" s="45" t="str">
        <f>IF(ISERROR(VLOOKUP(K465,Eje_Pilar_Prop!$C$2:$E$104,3,FALSE))," ",VLOOKUP(K465,Eje_Pilar_Prop!$C$2:$E$104,3,FALSE))</f>
        <v xml:space="preserve"> </v>
      </c>
      <c r="N465" s="46"/>
      <c r="O465" s="335"/>
      <c r="P465" s="42"/>
      <c r="Q465" s="47"/>
      <c r="R465" s="48"/>
      <c r="S465" s="49"/>
      <c r="T465" s="50"/>
      <c r="U465" s="47"/>
      <c r="V465" s="51">
        <f t="shared" si="84"/>
        <v>0</v>
      </c>
      <c r="W465" s="94"/>
      <c r="X465" s="52"/>
      <c r="Y465" s="52"/>
      <c r="Z465" s="52"/>
      <c r="AA465" s="53"/>
      <c r="AB465" s="53"/>
      <c r="AC465" s="53"/>
      <c r="AD465" s="121"/>
      <c r="AE465" s="95"/>
      <c r="AF465" s="52"/>
      <c r="AG465" s="47"/>
      <c r="AH465" s="39"/>
      <c r="AI465" s="39"/>
      <c r="AJ465" s="39"/>
      <c r="AK465" s="39"/>
      <c r="AL465" s="54" t="str">
        <f t="shared" si="85"/>
        <v>-</v>
      </c>
      <c r="AM465" s="38"/>
      <c r="AN465" s="72" t="e">
        <f>IF(SUMPRODUCT((A$14:A465=A465)*(B$14:B465=B465)*(D$14:D462=D462))&gt;1,0,1)</f>
        <v>#N/A</v>
      </c>
      <c r="AO465" s="55">
        <f t="shared" si="77"/>
        <v>1</v>
      </c>
      <c r="AP465" s="55">
        <f t="shared" si="78"/>
        <v>1</v>
      </c>
      <c r="AQ465" s="56">
        <f>IF(ISBLANK(G465),1,IFERROR(VLOOKUP(G465,Tipo!$C$12:$C$27,1,FALSE),"NO"))</f>
        <v>1</v>
      </c>
      <c r="AR465" s="55">
        <f t="shared" si="79"/>
        <v>1</v>
      </c>
      <c r="AS465" s="55">
        <f>IF(ISBLANK(K465),1,IFERROR(VLOOKUP(K465,Eje_Pilar_Prop!C507:C608,1,FALSE),"NO"))</f>
        <v>1</v>
      </c>
      <c r="AT465" s="55">
        <f t="shared" si="83"/>
        <v>1</v>
      </c>
      <c r="AU465" s="36">
        <f t="shared" si="80"/>
        <v>1</v>
      </c>
      <c r="AV465" s="55">
        <f t="shared" si="76"/>
        <v>1</v>
      </c>
    </row>
    <row r="466" spans="1:48" s="37" customFormat="1" ht="45" customHeight="1">
      <c r="A466" s="39"/>
      <c r="B466" s="53"/>
      <c r="C466" s="81"/>
      <c r="D466" s="40"/>
      <c r="E466" s="57"/>
      <c r="F466" s="40"/>
      <c r="G466" s="41"/>
      <c r="H466" s="42"/>
      <c r="I466" s="43"/>
      <c r="J466" s="125"/>
      <c r="K466" s="44"/>
      <c r="L466" s="45" t="str">
        <f>IF(ISERROR(VLOOKUP(K466,Eje_Pilar_Prop!$C$2:$E$104,2,FALSE))," ",VLOOKUP(K466,Eje_Pilar_Prop!$C$2:$E$104,2,FALSE))</f>
        <v xml:space="preserve"> </v>
      </c>
      <c r="M466" s="45" t="str">
        <f>IF(ISERROR(VLOOKUP(K466,Eje_Pilar_Prop!$C$2:$E$104,3,FALSE))," ",VLOOKUP(K466,Eje_Pilar_Prop!$C$2:$E$104,3,FALSE))</f>
        <v xml:space="preserve"> </v>
      </c>
      <c r="N466" s="46"/>
      <c r="O466" s="335"/>
      <c r="P466" s="42"/>
      <c r="Q466" s="47"/>
      <c r="R466" s="48"/>
      <c r="S466" s="49"/>
      <c r="T466" s="50"/>
      <c r="U466" s="47"/>
      <c r="V466" s="51">
        <f t="shared" si="84"/>
        <v>0</v>
      </c>
      <c r="W466" s="94"/>
      <c r="X466" s="52"/>
      <c r="Y466" s="52"/>
      <c r="Z466" s="52"/>
      <c r="AA466" s="53"/>
      <c r="AB466" s="53"/>
      <c r="AC466" s="53"/>
      <c r="AD466" s="121"/>
      <c r="AE466" s="95"/>
      <c r="AF466" s="52"/>
      <c r="AG466" s="47"/>
      <c r="AH466" s="39"/>
      <c r="AI466" s="39"/>
      <c r="AJ466" s="39"/>
      <c r="AK466" s="39"/>
      <c r="AL466" s="54" t="str">
        <f t="shared" si="85"/>
        <v>-</v>
      </c>
      <c r="AM466" s="38"/>
      <c r="AN466" s="72" t="e">
        <f>IF(SUMPRODUCT((A$14:A466=A466)*(B$14:B466=B466)*(D$14:D463=D463))&gt;1,0,1)</f>
        <v>#N/A</v>
      </c>
      <c r="AO466" s="55">
        <f t="shared" si="77"/>
        <v>1</v>
      </c>
      <c r="AP466" s="55">
        <f t="shared" si="78"/>
        <v>1</v>
      </c>
      <c r="AQ466" s="56">
        <f>IF(ISBLANK(G466),1,IFERROR(VLOOKUP(G466,Tipo!$C$12:$C$27,1,FALSE),"NO"))</f>
        <v>1</v>
      </c>
      <c r="AR466" s="55">
        <f t="shared" si="79"/>
        <v>1</v>
      </c>
      <c r="AS466" s="55">
        <f>IF(ISBLANK(K466),1,IFERROR(VLOOKUP(K466,Eje_Pilar_Prop!C508:C609,1,FALSE),"NO"))</f>
        <v>1</v>
      </c>
      <c r="AT466" s="55">
        <f t="shared" si="83"/>
        <v>1</v>
      </c>
      <c r="AU466" s="36">
        <f t="shared" si="80"/>
        <v>1</v>
      </c>
      <c r="AV466" s="55">
        <f t="shared" ref="AV466:AV534" si="86">IF(ISBLANK(J466),1,IFERROR(VLOOKUP(J466,pdd,1,FALSE),"NO"))</f>
        <v>1</v>
      </c>
    </row>
    <row r="467" spans="1:48" s="37" customFormat="1" ht="45" customHeight="1">
      <c r="A467" s="39"/>
      <c r="B467" s="53"/>
      <c r="C467" s="81"/>
      <c r="D467" s="40"/>
      <c r="E467" s="57"/>
      <c r="F467" s="40"/>
      <c r="G467" s="41"/>
      <c r="H467" s="42"/>
      <c r="I467" s="43"/>
      <c r="J467" s="125"/>
      <c r="K467" s="44"/>
      <c r="L467" s="45" t="str">
        <f>IF(ISERROR(VLOOKUP(K467,Eje_Pilar_Prop!$C$2:$E$104,2,FALSE))," ",VLOOKUP(K467,Eje_Pilar_Prop!$C$2:$E$104,2,FALSE))</f>
        <v xml:space="preserve"> </v>
      </c>
      <c r="M467" s="45" t="str">
        <f>IF(ISERROR(VLOOKUP(K467,Eje_Pilar_Prop!$C$2:$E$104,3,FALSE))," ",VLOOKUP(K467,Eje_Pilar_Prop!$C$2:$E$104,3,FALSE))</f>
        <v xml:space="preserve"> </v>
      </c>
      <c r="N467" s="46"/>
      <c r="O467" s="335"/>
      <c r="P467" s="42"/>
      <c r="Q467" s="47"/>
      <c r="R467" s="48"/>
      <c r="S467" s="49"/>
      <c r="T467" s="50"/>
      <c r="U467" s="47"/>
      <c r="V467" s="51">
        <f t="shared" si="84"/>
        <v>0</v>
      </c>
      <c r="W467" s="94"/>
      <c r="X467" s="52"/>
      <c r="Y467" s="52"/>
      <c r="Z467" s="52"/>
      <c r="AA467" s="53"/>
      <c r="AB467" s="53"/>
      <c r="AC467" s="53"/>
      <c r="AD467" s="121"/>
      <c r="AE467" s="95"/>
      <c r="AF467" s="52"/>
      <c r="AG467" s="47"/>
      <c r="AH467" s="39"/>
      <c r="AI467" s="39"/>
      <c r="AJ467" s="39"/>
      <c r="AK467" s="39"/>
      <c r="AL467" s="54" t="str">
        <f t="shared" si="85"/>
        <v>-</v>
      </c>
      <c r="AM467" s="38"/>
      <c r="AN467" s="72" t="e">
        <f>IF(SUMPRODUCT((A$14:A467=A467)*(B$14:B467=B467)*(D$14:D464=D464))&gt;1,0,1)</f>
        <v>#N/A</v>
      </c>
      <c r="AO467" s="55">
        <f t="shared" si="77"/>
        <v>1</v>
      </c>
      <c r="AP467" s="55">
        <f t="shared" si="78"/>
        <v>1</v>
      </c>
      <c r="AQ467" s="56">
        <f>IF(ISBLANK(G467),1,IFERROR(VLOOKUP(G467,Tipo!$C$12:$C$27,1,FALSE),"NO"))</f>
        <v>1</v>
      </c>
      <c r="AR467" s="55">
        <f t="shared" si="79"/>
        <v>1</v>
      </c>
      <c r="AS467" s="55">
        <f>IF(ISBLANK(K467),1,IFERROR(VLOOKUP(K467,Eje_Pilar_Prop!C509:C610,1,FALSE),"NO"))</f>
        <v>1</v>
      </c>
      <c r="AT467" s="55">
        <f t="shared" si="83"/>
        <v>1</v>
      </c>
      <c r="AU467" s="36">
        <f t="shared" si="80"/>
        <v>1</v>
      </c>
      <c r="AV467" s="55">
        <f t="shared" si="86"/>
        <v>1</v>
      </c>
    </row>
    <row r="468" spans="1:48" s="37" customFormat="1" ht="45" customHeight="1">
      <c r="A468" s="39"/>
      <c r="B468" s="53"/>
      <c r="C468" s="81"/>
      <c r="D468" s="40"/>
      <c r="E468" s="57"/>
      <c r="F468" s="40"/>
      <c r="G468" s="41"/>
      <c r="H468" s="42"/>
      <c r="I468" s="43"/>
      <c r="J468" s="125"/>
      <c r="K468" s="44"/>
      <c r="L468" s="45" t="str">
        <f>IF(ISERROR(VLOOKUP(K468,Eje_Pilar_Prop!$C$2:$E$104,2,FALSE))," ",VLOOKUP(K468,Eje_Pilar_Prop!$C$2:$E$104,2,FALSE))</f>
        <v xml:space="preserve"> </v>
      </c>
      <c r="M468" s="45" t="str">
        <f>IF(ISERROR(VLOOKUP(K468,Eje_Pilar_Prop!$C$2:$E$104,3,FALSE))," ",VLOOKUP(K468,Eje_Pilar_Prop!$C$2:$E$104,3,FALSE))</f>
        <v xml:space="preserve"> </v>
      </c>
      <c r="N468" s="46"/>
      <c r="O468" s="335"/>
      <c r="P468" s="42"/>
      <c r="Q468" s="47"/>
      <c r="R468" s="48"/>
      <c r="S468" s="49"/>
      <c r="T468" s="50"/>
      <c r="U468" s="47"/>
      <c r="V468" s="51">
        <f t="shared" si="84"/>
        <v>0</v>
      </c>
      <c r="W468" s="94"/>
      <c r="X468" s="52"/>
      <c r="Y468" s="52"/>
      <c r="Z468" s="52"/>
      <c r="AA468" s="53"/>
      <c r="AB468" s="53"/>
      <c r="AC468" s="53"/>
      <c r="AD468" s="121"/>
      <c r="AE468" s="95"/>
      <c r="AF468" s="52"/>
      <c r="AG468" s="47"/>
      <c r="AH468" s="39"/>
      <c r="AI468" s="39"/>
      <c r="AJ468" s="39"/>
      <c r="AK468" s="39"/>
      <c r="AL468" s="54" t="str">
        <f t="shared" si="85"/>
        <v>-</v>
      </c>
      <c r="AM468" s="38"/>
      <c r="AN468" s="72" t="e">
        <f>IF(SUMPRODUCT((A$14:A468=A468)*(B$14:B468=B468)*(D$14:D465=D465))&gt;1,0,1)</f>
        <v>#N/A</v>
      </c>
      <c r="AO468" s="55">
        <f t="shared" si="77"/>
        <v>1</v>
      </c>
      <c r="AP468" s="55">
        <f t="shared" si="78"/>
        <v>1</v>
      </c>
      <c r="AQ468" s="56">
        <f>IF(ISBLANK(G468),1,IFERROR(VLOOKUP(G468,Tipo!$C$12:$C$27,1,FALSE),"NO"))</f>
        <v>1</v>
      </c>
      <c r="AR468" s="55">
        <f t="shared" si="79"/>
        <v>1</v>
      </c>
      <c r="AS468" s="55">
        <f>IF(ISBLANK(K468),1,IFERROR(VLOOKUP(K468,Eje_Pilar_Prop!C510:C611,1,FALSE),"NO"))</f>
        <v>1</v>
      </c>
      <c r="AT468" s="55">
        <f t="shared" si="83"/>
        <v>1</v>
      </c>
      <c r="AU468" s="36">
        <f t="shared" si="80"/>
        <v>1</v>
      </c>
      <c r="AV468" s="55">
        <f t="shared" si="86"/>
        <v>1</v>
      </c>
    </row>
    <row r="469" spans="1:48" s="37" customFormat="1" ht="45" customHeight="1">
      <c r="A469" s="39"/>
      <c r="B469" s="53"/>
      <c r="C469" s="81"/>
      <c r="D469" s="40"/>
      <c r="E469" s="57"/>
      <c r="F469" s="40"/>
      <c r="G469" s="41"/>
      <c r="H469" s="42"/>
      <c r="I469" s="43"/>
      <c r="J469" s="125"/>
      <c r="K469" s="44"/>
      <c r="L469" s="45" t="str">
        <f>IF(ISERROR(VLOOKUP(K469,Eje_Pilar_Prop!$C$2:$E$104,2,FALSE))," ",VLOOKUP(K469,Eje_Pilar_Prop!$C$2:$E$104,2,FALSE))</f>
        <v xml:space="preserve"> </v>
      </c>
      <c r="M469" s="45" t="str">
        <f>IF(ISERROR(VLOOKUP(K469,Eje_Pilar_Prop!$C$2:$E$104,3,FALSE))," ",VLOOKUP(K469,Eje_Pilar_Prop!$C$2:$E$104,3,FALSE))</f>
        <v xml:space="preserve"> </v>
      </c>
      <c r="N469" s="46"/>
      <c r="O469" s="335"/>
      <c r="P469" s="42"/>
      <c r="Q469" s="47"/>
      <c r="R469" s="48"/>
      <c r="S469" s="49"/>
      <c r="T469" s="50"/>
      <c r="U469" s="47"/>
      <c r="V469" s="51">
        <f t="shared" si="84"/>
        <v>0</v>
      </c>
      <c r="W469" s="94"/>
      <c r="X469" s="52"/>
      <c r="Y469" s="52"/>
      <c r="Z469" s="52"/>
      <c r="AA469" s="53"/>
      <c r="AB469" s="53"/>
      <c r="AC469" s="53"/>
      <c r="AD469" s="121"/>
      <c r="AE469" s="95"/>
      <c r="AF469" s="52"/>
      <c r="AG469" s="47"/>
      <c r="AH469" s="39"/>
      <c r="AI469" s="39"/>
      <c r="AJ469" s="39"/>
      <c r="AK469" s="39"/>
      <c r="AL469" s="54" t="str">
        <f t="shared" si="85"/>
        <v>-</v>
      </c>
      <c r="AM469" s="38"/>
      <c r="AN469" s="72" t="e">
        <f>IF(SUMPRODUCT((A$14:A469=A469)*(B$14:B469=B469)*(D$14:D466=D466))&gt;1,0,1)</f>
        <v>#N/A</v>
      </c>
      <c r="AO469" s="55">
        <f t="shared" si="77"/>
        <v>1</v>
      </c>
      <c r="AP469" s="55">
        <f t="shared" si="78"/>
        <v>1</v>
      </c>
      <c r="AQ469" s="56">
        <f>IF(ISBLANK(G469),1,IFERROR(VLOOKUP(G469,Tipo!$C$12:$C$27,1,FALSE),"NO"))</f>
        <v>1</v>
      </c>
      <c r="AR469" s="55">
        <f t="shared" si="79"/>
        <v>1</v>
      </c>
      <c r="AS469" s="55">
        <f>IF(ISBLANK(K469),1,IFERROR(VLOOKUP(K469,Eje_Pilar_Prop!C511:C612,1,FALSE),"NO"))</f>
        <v>1</v>
      </c>
      <c r="AT469" s="55">
        <f t="shared" si="83"/>
        <v>1</v>
      </c>
      <c r="AU469" s="36">
        <f t="shared" si="80"/>
        <v>1</v>
      </c>
      <c r="AV469" s="55">
        <f t="shared" si="86"/>
        <v>1</v>
      </c>
    </row>
    <row r="470" spans="1:48" s="37" customFormat="1" ht="45" customHeight="1">
      <c r="A470" s="39"/>
      <c r="B470" s="53"/>
      <c r="C470" s="81"/>
      <c r="D470" s="40"/>
      <c r="E470" s="57"/>
      <c r="F470" s="40"/>
      <c r="G470" s="41"/>
      <c r="H470" s="42"/>
      <c r="I470" s="43"/>
      <c r="J470" s="125"/>
      <c r="K470" s="44"/>
      <c r="L470" s="45" t="str">
        <f>IF(ISERROR(VLOOKUP(K470,Eje_Pilar_Prop!$C$2:$E$104,2,FALSE))," ",VLOOKUP(K470,Eje_Pilar_Prop!$C$2:$E$104,2,FALSE))</f>
        <v xml:space="preserve"> </v>
      </c>
      <c r="M470" s="45" t="str">
        <f>IF(ISERROR(VLOOKUP(K470,Eje_Pilar_Prop!$C$2:$E$104,3,FALSE))," ",VLOOKUP(K470,Eje_Pilar_Prop!$C$2:$E$104,3,FALSE))</f>
        <v xml:space="preserve"> </v>
      </c>
      <c r="N470" s="46"/>
      <c r="O470" s="335"/>
      <c r="P470" s="42"/>
      <c r="Q470" s="47"/>
      <c r="R470" s="48"/>
      <c r="S470" s="49"/>
      <c r="T470" s="50"/>
      <c r="U470" s="47"/>
      <c r="V470" s="51">
        <f t="shared" si="84"/>
        <v>0</v>
      </c>
      <c r="W470" s="94"/>
      <c r="X470" s="52"/>
      <c r="Y470" s="52"/>
      <c r="Z470" s="52"/>
      <c r="AA470" s="53"/>
      <c r="AB470" s="53"/>
      <c r="AC470" s="53"/>
      <c r="AD470" s="121"/>
      <c r="AE470" s="95"/>
      <c r="AF470" s="52"/>
      <c r="AG470" s="47"/>
      <c r="AH470" s="39"/>
      <c r="AI470" s="39"/>
      <c r="AJ470" s="39"/>
      <c r="AK470" s="39"/>
      <c r="AL470" s="54" t="str">
        <f t="shared" si="85"/>
        <v>-</v>
      </c>
      <c r="AM470" s="38"/>
      <c r="AN470" s="72" t="e">
        <f>IF(SUMPRODUCT((A$14:A470=A470)*(B$14:B470=B470)*(D$14:D467=D467))&gt;1,0,1)</f>
        <v>#N/A</v>
      </c>
      <c r="AO470" s="55">
        <f t="shared" si="77"/>
        <v>1</v>
      </c>
      <c r="AP470" s="55">
        <f t="shared" si="78"/>
        <v>1</v>
      </c>
      <c r="AQ470" s="56">
        <f>IF(ISBLANK(G470),1,IFERROR(VLOOKUP(G470,Tipo!$C$12:$C$27,1,FALSE),"NO"))</f>
        <v>1</v>
      </c>
      <c r="AR470" s="55">
        <f t="shared" si="79"/>
        <v>1</v>
      </c>
      <c r="AS470" s="55">
        <f>IF(ISBLANK(K470),1,IFERROR(VLOOKUP(K470,Eje_Pilar_Prop!C512:C613,1,FALSE),"NO"))</f>
        <v>1</v>
      </c>
      <c r="AT470" s="55">
        <f t="shared" si="83"/>
        <v>1</v>
      </c>
      <c r="AU470" s="36">
        <f t="shared" si="80"/>
        <v>1</v>
      </c>
      <c r="AV470" s="55">
        <f t="shared" si="86"/>
        <v>1</v>
      </c>
    </row>
    <row r="471" spans="1:48" s="37" customFormat="1" ht="45" customHeight="1">
      <c r="A471" s="39"/>
      <c r="B471" s="53"/>
      <c r="C471" s="81"/>
      <c r="D471" s="40"/>
      <c r="E471" s="57"/>
      <c r="F471" s="40"/>
      <c r="G471" s="41"/>
      <c r="H471" s="42"/>
      <c r="I471" s="43"/>
      <c r="J471" s="125"/>
      <c r="K471" s="44"/>
      <c r="L471" s="45" t="str">
        <f>IF(ISERROR(VLOOKUP(K471,Eje_Pilar_Prop!$C$2:$E$104,2,FALSE))," ",VLOOKUP(K471,Eje_Pilar_Prop!$C$2:$E$104,2,FALSE))</f>
        <v xml:space="preserve"> </v>
      </c>
      <c r="M471" s="45" t="str">
        <f>IF(ISERROR(VLOOKUP(K471,Eje_Pilar_Prop!$C$2:$E$104,3,FALSE))," ",VLOOKUP(K471,Eje_Pilar_Prop!$C$2:$E$104,3,FALSE))</f>
        <v xml:space="preserve"> </v>
      </c>
      <c r="N471" s="46"/>
      <c r="O471" s="335"/>
      <c r="P471" s="42"/>
      <c r="Q471" s="47"/>
      <c r="R471" s="48"/>
      <c r="S471" s="49"/>
      <c r="T471" s="50"/>
      <c r="U471" s="47"/>
      <c r="V471" s="51">
        <f t="shared" si="84"/>
        <v>0</v>
      </c>
      <c r="W471" s="94"/>
      <c r="X471" s="52"/>
      <c r="Y471" s="52"/>
      <c r="Z471" s="52"/>
      <c r="AA471" s="53"/>
      <c r="AB471" s="53"/>
      <c r="AC471" s="53"/>
      <c r="AD471" s="121"/>
      <c r="AE471" s="95"/>
      <c r="AF471" s="52"/>
      <c r="AG471" s="47"/>
      <c r="AH471" s="39"/>
      <c r="AI471" s="39"/>
      <c r="AJ471" s="39"/>
      <c r="AK471" s="39"/>
      <c r="AL471" s="54" t="str">
        <f t="shared" si="85"/>
        <v>-</v>
      </c>
      <c r="AM471" s="38"/>
      <c r="AN471" s="72" t="e">
        <f>IF(SUMPRODUCT((A$14:A471=A471)*(B$14:B471=B471)*(D$14:D468=D468))&gt;1,0,1)</f>
        <v>#N/A</v>
      </c>
      <c r="AO471" s="55">
        <f t="shared" si="77"/>
        <v>1</v>
      </c>
      <c r="AP471" s="55">
        <f t="shared" si="78"/>
        <v>1</v>
      </c>
      <c r="AQ471" s="56">
        <f>IF(ISBLANK(G471),1,IFERROR(VLOOKUP(G471,Tipo!$C$12:$C$27,1,FALSE),"NO"))</f>
        <v>1</v>
      </c>
      <c r="AR471" s="55">
        <f t="shared" si="79"/>
        <v>1</v>
      </c>
      <c r="AS471" s="55">
        <f>IF(ISBLANK(K471),1,IFERROR(VLOOKUP(K471,Eje_Pilar_Prop!C513:C614,1,FALSE),"NO"))</f>
        <v>1</v>
      </c>
      <c r="AT471" s="55">
        <f t="shared" si="83"/>
        <v>1</v>
      </c>
      <c r="AU471" s="36">
        <f t="shared" si="80"/>
        <v>1</v>
      </c>
      <c r="AV471" s="55">
        <f t="shared" si="86"/>
        <v>1</v>
      </c>
    </row>
    <row r="472" spans="1:48" s="37" customFormat="1" ht="45" customHeight="1">
      <c r="A472" s="39"/>
      <c r="B472" s="53"/>
      <c r="C472" s="81"/>
      <c r="D472" s="40"/>
      <c r="E472" s="57"/>
      <c r="F472" s="40"/>
      <c r="G472" s="41"/>
      <c r="H472" s="42"/>
      <c r="I472" s="43"/>
      <c r="J472" s="125"/>
      <c r="K472" s="44"/>
      <c r="L472" s="45" t="str">
        <f>IF(ISERROR(VLOOKUP(K472,Eje_Pilar_Prop!$C$2:$E$104,2,FALSE))," ",VLOOKUP(K472,Eje_Pilar_Prop!$C$2:$E$104,2,FALSE))</f>
        <v xml:space="preserve"> </v>
      </c>
      <c r="M472" s="45" t="str">
        <f>IF(ISERROR(VLOOKUP(K472,Eje_Pilar_Prop!$C$2:$E$104,3,FALSE))," ",VLOOKUP(K472,Eje_Pilar_Prop!$C$2:$E$104,3,FALSE))</f>
        <v xml:space="preserve"> </v>
      </c>
      <c r="N472" s="46"/>
      <c r="O472" s="335"/>
      <c r="P472" s="42"/>
      <c r="Q472" s="47"/>
      <c r="R472" s="48"/>
      <c r="S472" s="49"/>
      <c r="T472" s="50"/>
      <c r="U472" s="47"/>
      <c r="V472" s="51">
        <f t="shared" si="84"/>
        <v>0</v>
      </c>
      <c r="W472" s="94"/>
      <c r="X472" s="52"/>
      <c r="Y472" s="52"/>
      <c r="Z472" s="52"/>
      <c r="AA472" s="53"/>
      <c r="AB472" s="53"/>
      <c r="AC472" s="53"/>
      <c r="AD472" s="121"/>
      <c r="AE472" s="95"/>
      <c r="AF472" s="52"/>
      <c r="AG472" s="47"/>
      <c r="AH472" s="39"/>
      <c r="AI472" s="39"/>
      <c r="AJ472" s="39"/>
      <c r="AK472" s="39"/>
      <c r="AL472" s="54" t="str">
        <f t="shared" si="85"/>
        <v>-</v>
      </c>
      <c r="AM472" s="38"/>
      <c r="AN472" s="72" t="e">
        <f>IF(SUMPRODUCT((A$14:A472=A472)*(B$14:B472=B472)*(D$14:D469=D469))&gt;1,0,1)</f>
        <v>#N/A</v>
      </c>
      <c r="AO472" s="55">
        <f t="shared" si="77"/>
        <v>1</v>
      </c>
      <c r="AP472" s="55">
        <f t="shared" si="78"/>
        <v>1</v>
      </c>
      <c r="AQ472" s="56">
        <f>IF(ISBLANK(G472),1,IFERROR(VLOOKUP(G472,Tipo!$C$12:$C$27,1,FALSE),"NO"))</f>
        <v>1</v>
      </c>
      <c r="AR472" s="55">
        <f t="shared" si="79"/>
        <v>1</v>
      </c>
      <c r="AS472" s="55">
        <f>IF(ISBLANK(K472),1,IFERROR(VLOOKUP(K472,Eje_Pilar_Prop!C514:C615,1,FALSE),"NO"))</f>
        <v>1</v>
      </c>
      <c r="AT472" s="55">
        <f t="shared" si="83"/>
        <v>1</v>
      </c>
      <c r="AU472" s="36">
        <f t="shared" si="80"/>
        <v>1</v>
      </c>
      <c r="AV472" s="55">
        <f t="shared" si="86"/>
        <v>1</v>
      </c>
    </row>
    <row r="473" spans="1:48" s="37" customFormat="1" ht="45" customHeight="1">
      <c r="A473" s="39"/>
      <c r="B473" s="53"/>
      <c r="C473" s="81"/>
      <c r="D473" s="40"/>
      <c r="E473" s="57"/>
      <c r="F473" s="40"/>
      <c r="G473" s="41"/>
      <c r="H473" s="42"/>
      <c r="I473" s="43"/>
      <c r="J473" s="125"/>
      <c r="K473" s="44"/>
      <c r="L473" s="45" t="str">
        <f>IF(ISERROR(VLOOKUP(K473,Eje_Pilar_Prop!$C$2:$E$104,2,FALSE))," ",VLOOKUP(K473,Eje_Pilar_Prop!$C$2:$E$104,2,FALSE))</f>
        <v xml:space="preserve"> </v>
      </c>
      <c r="M473" s="45" t="str">
        <f>IF(ISERROR(VLOOKUP(K473,Eje_Pilar_Prop!$C$2:$E$104,3,FALSE))," ",VLOOKUP(K473,Eje_Pilar_Prop!$C$2:$E$104,3,FALSE))</f>
        <v xml:space="preserve"> </v>
      </c>
      <c r="N473" s="46"/>
      <c r="O473" s="335"/>
      <c r="P473" s="42"/>
      <c r="Q473" s="47"/>
      <c r="R473" s="48"/>
      <c r="S473" s="49"/>
      <c r="T473" s="50"/>
      <c r="U473" s="47"/>
      <c r="V473" s="51">
        <f t="shared" si="84"/>
        <v>0</v>
      </c>
      <c r="W473" s="94"/>
      <c r="X473" s="52"/>
      <c r="Y473" s="52"/>
      <c r="Z473" s="52"/>
      <c r="AA473" s="53"/>
      <c r="AB473" s="53"/>
      <c r="AC473" s="53"/>
      <c r="AD473" s="121"/>
      <c r="AE473" s="95"/>
      <c r="AF473" s="52"/>
      <c r="AG473" s="47"/>
      <c r="AH473" s="39"/>
      <c r="AI473" s="39"/>
      <c r="AJ473" s="39"/>
      <c r="AK473" s="39"/>
      <c r="AL473" s="54" t="str">
        <f t="shared" si="85"/>
        <v>-</v>
      </c>
      <c r="AM473" s="38"/>
      <c r="AN473" s="72" t="e">
        <f>IF(SUMPRODUCT((A$14:A473=A473)*(B$14:B473=B473)*(D$14:D470=D470))&gt;1,0,1)</f>
        <v>#N/A</v>
      </c>
      <c r="AO473" s="55">
        <f t="shared" si="77"/>
        <v>1</v>
      </c>
      <c r="AP473" s="55">
        <f t="shared" si="78"/>
        <v>1</v>
      </c>
      <c r="AQ473" s="56">
        <f>IF(ISBLANK(G473),1,IFERROR(VLOOKUP(G473,Tipo!$C$12:$C$27,1,FALSE),"NO"))</f>
        <v>1</v>
      </c>
      <c r="AR473" s="55">
        <f t="shared" si="79"/>
        <v>1</v>
      </c>
      <c r="AS473" s="55">
        <f>IF(ISBLANK(K473),1,IFERROR(VLOOKUP(K473,Eje_Pilar_Prop!C515:C616,1,FALSE),"NO"))</f>
        <v>1</v>
      </c>
      <c r="AT473" s="55">
        <f t="shared" si="83"/>
        <v>1</v>
      </c>
      <c r="AU473" s="36">
        <f t="shared" si="80"/>
        <v>1</v>
      </c>
      <c r="AV473" s="55">
        <f t="shared" si="86"/>
        <v>1</v>
      </c>
    </row>
    <row r="474" spans="1:48" s="37" customFormat="1" ht="45" customHeight="1">
      <c r="A474" s="39"/>
      <c r="B474" s="53"/>
      <c r="C474" s="81"/>
      <c r="D474" s="40"/>
      <c r="E474" s="57"/>
      <c r="F474" s="40"/>
      <c r="G474" s="41"/>
      <c r="H474" s="42"/>
      <c r="I474" s="43"/>
      <c r="J474" s="125"/>
      <c r="K474" s="44"/>
      <c r="L474" s="45" t="str">
        <f>IF(ISERROR(VLOOKUP(K474,Eje_Pilar_Prop!$C$2:$E$104,2,FALSE))," ",VLOOKUP(K474,Eje_Pilar_Prop!$C$2:$E$104,2,FALSE))</f>
        <v xml:space="preserve"> </v>
      </c>
      <c r="M474" s="45" t="str">
        <f>IF(ISERROR(VLOOKUP(K474,Eje_Pilar_Prop!$C$2:$E$104,3,FALSE))," ",VLOOKUP(K474,Eje_Pilar_Prop!$C$2:$E$104,3,FALSE))</f>
        <v xml:space="preserve"> </v>
      </c>
      <c r="N474" s="46"/>
      <c r="O474" s="335"/>
      <c r="P474" s="42"/>
      <c r="Q474" s="47"/>
      <c r="R474" s="48"/>
      <c r="S474" s="49"/>
      <c r="T474" s="50"/>
      <c r="U474" s="47"/>
      <c r="V474" s="51">
        <f t="shared" si="84"/>
        <v>0</v>
      </c>
      <c r="W474" s="94"/>
      <c r="X474" s="52"/>
      <c r="Y474" s="52"/>
      <c r="Z474" s="52"/>
      <c r="AA474" s="53"/>
      <c r="AB474" s="53"/>
      <c r="AC474" s="53"/>
      <c r="AD474" s="121"/>
      <c r="AE474" s="95"/>
      <c r="AF474" s="52"/>
      <c r="AG474" s="47"/>
      <c r="AH474" s="39"/>
      <c r="AI474" s="39"/>
      <c r="AJ474" s="39"/>
      <c r="AK474" s="39"/>
      <c r="AL474" s="54" t="str">
        <f t="shared" si="85"/>
        <v>-</v>
      </c>
      <c r="AM474" s="38"/>
      <c r="AN474" s="72" t="e">
        <f>IF(SUMPRODUCT((A$14:A474=A474)*(B$14:B474=B474)*(D$14:D471=D471))&gt;1,0,1)</f>
        <v>#N/A</v>
      </c>
      <c r="AO474" s="55">
        <f t="shared" si="77"/>
        <v>1</v>
      </c>
      <c r="AP474" s="55">
        <f t="shared" si="78"/>
        <v>1</v>
      </c>
      <c r="AQ474" s="56">
        <f>IF(ISBLANK(G474),1,IFERROR(VLOOKUP(G474,Tipo!$C$12:$C$27,1,FALSE),"NO"))</f>
        <v>1</v>
      </c>
      <c r="AR474" s="55">
        <f t="shared" si="79"/>
        <v>1</v>
      </c>
      <c r="AS474" s="55">
        <f>IF(ISBLANK(K474),1,IFERROR(VLOOKUP(K474,Eje_Pilar_Prop!C516:C617,1,FALSE),"NO"))</f>
        <v>1</v>
      </c>
      <c r="AT474" s="55">
        <f t="shared" si="83"/>
        <v>1</v>
      </c>
      <c r="AU474" s="36">
        <f t="shared" si="80"/>
        <v>1</v>
      </c>
      <c r="AV474" s="55">
        <f t="shared" si="86"/>
        <v>1</v>
      </c>
    </row>
    <row r="475" spans="1:48" s="37" customFormat="1" ht="45" customHeight="1">
      <c r="A475" s="39"/>
      <c r="B475" s="53"/>
      <c r="C475" s="81"/>
      <c r="D475" s="40"/>
      <c r="E475" s="57"/>
      <c r="F475" s="40"/>
      <c r="G475" s="41"/>
      <c r="H475" s="42"/>
      <c r="I475" s="43"/>
      <c r="J475" s="125"/>
      <c r="K475" s="44"/>
      <c r="L475" s="45" t="str">
        <f>IF(ISERROR(VLOOKUP(K475,Eje_Pilar_Prop!$C$2:$E$104,2,FALSE))," ",VLOOKUP(K475,Eje_Pilar_Prop!$C$2:$E$104,2,FALSE))</f>
        <v xml:space="preserve"> </v>
      </c>
      <c r="M475" s="45" t="str">
        <f>IF(ISERROR(VLOOKUP(K475,Eje_Pilar_Prop!$C$2:$E$104,3,FALSE))," ",VLOOKUP(K475,Eje_Pilar_Prop!$C$2:$E$104,3,FALSE))</f>
        <v xml:space="preserve"> </v>
      </c>
      <c r="N475" s="46"/>
      <c r="O475" s="335"/>
      <c r="P475" s="42"/>
      <c r="Q475" s="47"/>
      <c r="R475" s="48"/>
      <c r="S475" s="49"/>
      <c r="T475" s="50"/>
      <c r="U475" s="47"/>
      <c r="V475" s="51">
        <f t="shared" si="84"/>
        <v>0</v>
      </c>
      <c r="W475" s="94"/>
      <c r="X475" s="52"/>
      <c r="Y475" s="52"/>
      <c r="Z475" s="52"/>
      <c r="AA475" s="53"/>
      <c r="AB475" s="53"/>
      <c r="AC475" s="53"/>
      <c r="AD475" s="121"/>
      <c r="AE475" s="95"/>
      <c r="AF475" s="52"/>
      <c r="AG475" s="47"/>
      <c r="AH475" s="39"/>
      <c r="AI475" s="39"/>
      <c r="AJ475" s="39"/>
      <c r="AK475" s="39"/>
      <c r="AL475" s="54" t="str">
        <f t="shared" si="85"/>
        <v>-</v>
      </c>
      <c r="AM475" s="38"/>
      <c r="AN475" s="72" t="e">
        <f>IF(SUMPRODUCT((A$14:A475=A475)*(B$14:B475=B475)*(D$14:D472=D472))&gt;1,0,1)</f>
        <v>#N/A</v>
      </c>
      <c r="AO475" s="55">
        <f t="shared" si="77"/>
        <v>1</v>
      </c>
      <c r="AP475" s="55">
        <f t="shared" si="78"/>
        <v>1</v>
      </c>
      <c r="AQ475" s="56">
        <f>IF(ISBLANK(G475),1,IFERROR(VLOOKUP(G475,Tipo!$C$12:$C$27,1,FALSE),"NO"))</f>
        <v>1</v>
      </c>
      <c r="AR475" s="55">
        <f t="shared" si="79"/>
        <v>1</v>
      </c>
      <c r="AS475" s="55">
        <f>IF(ISBLANK(K475),1,IFERROR(VLOOKUP(K475,Eje_Pilar_Prop!C517:C618,1,FALSE),"NO"))</f>
        <v>1</v>
      </c>
      <c r="AT475" s="55">
        <f t="shared" si="83"/>
        <v>1</v>
      </c>
      <c r="AU475" s="36">
        <f t="shared" si="80"/>
        <v>1</v>
      </c>
      <c r="AV475" s="55">
        <f t="shared" si="86"/>
        <v>1</v>
      </c>
    </row>
    <row r="476" spans="1:48" s="37" customFormat="1" ht="45" customHeight="1">
      <c r="A476" s="39"/>
      <c r="B476" s="53"/>
      <c r="C476" s="81"/>
      <c r="D476" s="40"/>
      <c r="E476" s="57"/>
      <c r="F476" s="40"/>
      <c r="G476" s="41"/>
      <c r="H476" s="42"/>
      <c r="I476" s="43"/>
      <c r="J476" s="125"/>
      <c r="K476" s="44"/>
      <c r="L476" s="45" t="str">
        <f>IF(ISERROR(VLOOKUP(K476,Eje_Pilar_Prop!$C$2:$E$104,2,FALSE))," ",VLOOKUP(K476,Eje_Pilar_Prop!$C$2:$E$104,2,FALSE))</f>
        <v xml:space="preserve"> </v>
      </c>
      <c r="M476" s="45" t="str">
        <f>IF(ISERROR(VLOOKUP(K476,Eje_Pilar_Prop!$C$2:$E$104,3,FALSE))," ",VLOOKUP(K476,Eje_Pilar_Prop!$C$2:$E$104,3,FALSE))</f>
        <v xml:space="preserve"> </v>
      </c>
      <c r="N476" s="46"/>
      <c r="O476" s="335"/>
      <c r="P476" s="42"/>
      <c r="Q476" s="47"/>
      <c r="R476" s="48"/>
      <c r="S476" s="49"/>
      <c r="T476" s="50"/>
      <c r="U476" s="47"/>
      <c r="V476" s="51">
        <f t="shared" si="84"/>
        <v>0</v>
      </c>
      <c r="W476" s="94"/>
      <c r="X476" s="52"/>
      <c r="Y476" s="52"/>
      <c r="Z476" s="52"/>
      <c r="AA476" s="53"/>
      <c r="AB476" s="53"/>
      <c r="AC476" s="53"/>
      <c r="AD476" s="121"/>
      <c r="AE476" s="95"/>
      <c r="AF476" s="52"/>
      <c r="AG476" s="47"/>
      <c r="AH476" s="39"/>
      <c r="AI476" s="39"/>
      <c r="AJ476" s="39"/>
      <c r="AK476" s="39"/>
      <c r="AL476" s="54" t="str">
        <f t="shared" si="85"/>
        <v>-</v>
      </c>
      <c r="AM476" s="38"/>
      <c r="AN476" s="72" t="e">
        <f>IF(SUMPRODUCT((A$14:A476=A476)*(B$14:B476=B476)*(D$14:D473=D473))&gt;1,0,1)</f>
        <v>#N/A</v>
      </c>
      <c r="AO476" s="55">
        <f t="shared" ref="AO476:AO534" si="87">IF(ISBLANK(E476),1,IFERROR(VLOOKUP(E476,tipo,1,FALSE),"NO"))</f>
        <v>1</v>
      </c>
      <c r="AP476" s="55">
        <f t="shared" ref="AP476:AP534" si="88">IF(ISBLANK(F476),1,IFERROR(VLOOKUP(F476,modal,1,FALSE),"NO"))</f>
        <v>1</v>
      </c>
      <c r="AQ476" s="56">
        <f>IF(ISBLANK(G476),1,IFERROR(VLOOKUP(G476,Tipo!$C$12:$C$27,1,FALSE),"NO"))</f>
        <v>1</v>
      </c>
      <c r="AR476" s="55">
        <f t="shared" ref="AR476:AR534" si="89">IF(ISBLANK(I476),1,IFERROR(VLOOKUP(I476,afectacion,1,FALSE),"NO"))</f>
        <v>1</v>
      </c>
      <c r="AS476" s="55">
        <f>IF(ISBLANK(K476),1,IFERROR(VLOOKUP(K476,Eje_Pilar_Prop!C518:C619,1,FALSE),"NO"))</f>
        <v>1</v>
      </c>
      <c r="AT476" s="55">
        <f t="shared" si="83"/>
        <v>1</v>
      </c>
      <c r="AU476" s="36">
        <f t="shared" si="80"/>
        <v>1</v>
      </c>
      <c r="AV476" s="55">
        <f t="shared" si="86"/>
        <v>1</v>
      </c>
    </row>
    <row r="477" spans="1:48" s="37" customFormat="1" ht="45" customHeight="1">
      <c r="A477" s="39"/>
      <c r="B477" s="53"/>
      <c r="C477" s="81"/>
      <c r="D477" s="40"/>
      <c r="E477" s="57"/>
      <c r="F477" s="40"/>
      <c r="G477" s="41"/>
      <c r="H477" s="42"/>
      <c r="I477" s="43"/>
      <c r="J477" s="125"/>
      <c r="K477" s="44"/>
      <c r="L477" s="45" t="str">
        <f>IF(ISERROR(VLOOKUP(K477,Eje_Pilar_Prop!$C$2:$E$104,2,FALSE))," ",VLOOKUP(K477,Eje_Pilar_Prop!$C$2:$E$104,2,FALSE))</f>
        <v xml:space="preserve"> </v>
      </c>
      <c r="M477" s="45" t="str">
        <f>IF(ISERROR(VLOOKUP(K477,Eje_Pilar_Prop!$C$2:$E$104,3,FALSE))," ",VLOOKUP(K477,Eje_Pilar_Prop!$C$2:$E$104,3,FALSE))</f>
        <v xml:space="preserve"> </v>
      </c>
      <c r="N477" s="46"/>
      <c r="O477" s="335"/>
      <c r="P477" s="42"/>
      <c r="Q477" s="47"/>
      <c r="R477" s="48"/>
      <c r="S477" s="49"/>
      <c r="T477" s="50"/>
      <c r="U477" s="47"/>
      <c r="V477" s="51">
        <f t="shared" si="84"/>
        <v>0</v>
      </c>
      <c r="W477" s="94"/>
      <c r="X477" s="52"/>
      <c r="Y477" s="52"/>
      <c r="Z477" s="52"/>
      <c r="AA477" s="53"/>
      <c r="AB477" s="53"/>
      <c r="AC477" s="53"/>
      <c r="AD477" s="121"/>
      <c r="AE477" s="95"/>
      <c r="AF477" s="52"/>
      <c r="AG477" s="47"/>
      <c r="AH477" s="39"/>
      <c r="AI477" s="39"/>
      <c r="AJ477" s="39"/>
      <c r="AK477" s="39"/>
      <c r="AL477" s="54" t="str">
        <f t="shared" si="85"/>
        <v>-</v>
      </c>
      <c r="AM477" s="38"/>
      <c r="AN477" s="72" t="e">
        <f>IF(SUMPRODUCT((A$14:A477=A477)*(B$14:B477=B477)*(D$14:D474=D474))&gt;1,0,1)</f>
        <v>#N/A</v>
      </c>
      <c r="AO477" s="55">
        <f t="shared" si="87"/>
        <v>1</v>
      </c>
      <c r="AP477" s="55">
        <f t="shared" si="88"/>
        <v>1</v>
      </c>
      <c r="AQ477" s="56">
        <f>IF(ISBLANK(G477),1,IFERROR(VLOOKUP(G477,Tipo!$C$12:$C$27,1,FALSE),"NO"))</f>
        <v>1</v>
      </c>
      <c r="AR477" s="55">
        <f t="shared" si="89"/>
        <v>1</v>
      </c>
      <c r="AS477" s="55">
        <f>IF(ISBLANK(K477),1,IFERROR(VLOOKUP(K477,Eje_Pilar_Prop!C519:C620,1,FALSE),"NO"))</f>
        <v>1</v>
      </c>
      <c r="AT477" s="55">
        <f t="shared" si="83"/>
        <v>1</v>
      </c>
      <c r="AU477" s="36">
        <f t="shared" si="80"/>
        <v>1</v>
      </c>
      <c r="AV477" s="55">
        <f t="shared" si="86"/>
        <v>1</v>
      </c>
    </row>
    <row r="478" spans="1:48" s="37" customFormat="1" ht="45" customHeight="1">
      <c r="A478" s="39"/>
      <c r="B478" s="53"/>
      <c r="C478" s="81"/>
      <c r="D478" s="40"/>
      <c r="E478" s="57"/>
      <c r="F478" s="40"/>
      <c r="G478" s="41"/>
      <c r="H478" s="42"/>
      <c r="I478" s="43"/>
      <c r="J478" s="125"/>
      <c r="K478" s="44"/>
      <c r="L478" s="45" t="str">
        <f>IF(ISERROR(VLOOKUP(K478,Eje_Pilar_Prop!$C$2:$E$104,2,FALSE))," ",VLOOKUP(K478,Eje_Pilar_Prop!$C$2:$E$104,2,FALSE))</f>
        <v xml:space="preserve"> </v>
      </c>
      <c r="M478" s="45" t="str">
        <f>IF(ISERROR(VLOOKUP(K478,Eje_Pilar_Prop!$C$2:$E$104,3,FALSE))," ",VLOOKUP(K478,Eje_Pilar_Prop!$C$2:$E$104,3,FALSE))</f>
        <v xml:space="preserve"> </v>
      </c>
      <c r="N478" s="46"/>
      <c r="O478" s="335"/>
      <c r="P478" s="42"/>
      <c r="Q478" s="47"/>
      <c r="R478" s="48"/>
      <c r="S478" s="49"/>
      <c r="T478" s="50"/>
      <c r="U478" s="47"/>
      <c r="V478" s="51">
        <f t="shared" si="84"/>
        <v>0</v>
      </c>
      <c r="W478" s="94"/>
      <c r="X478" s="52"/>
      <c r="Y478" s="52"/>
      <c r="Z478" s="52"/>
      <c r="AA478" s="53"/>
      <c r="AB478" s="53"/>
      <c r="AC478" s="53"/>
      <c r="AD478" s="121"/>
      <c r="AE478" s="95"/>
      <c r="AF478" s="52"/>
      <c r="AG478" s="47"/>
      <c r="AH478" s="39"/>
      <c r="AI478" s="39"/>
      <c r="AJ478" s="39"/>
      <c r="AK478" s="39"/>
      <c r="AL478" s="54" t="str">
        <f t="shared" si="85"/>
        <v>-</v>
      </c>
      <c r="AM478" s="38"/>
      <c r="AN478" s="72" t="e">
        <f>IF(SUMPRODUCT((A$14:A478=A478)*(B$14:B478=B478)*(D$14:D475=D475))&gt;1,0,1)</f>
        <v>#N/A</v>
      </c>
      <c r="AO478" s="55">
        <f t="shared" si="87"/>
        <v>1</v>
      </c>
      <c r="AP478" s="55">
        <f t="shared" si="88"/>
        <v>1</v>
      </c>
      <c r="AQ478" s="56">
        <f>IF(ISBLANK(G478),1,IFERROR(VLOOKUP(G478,Tipo!$C$12:$C$27,1,FALSE),"NO"))</f>
        <v>1</v>
      </c>
      <c r="AR478" s="55">
        <f t="shared" si="89"/>
        <v>1</v>
      </c>
      <c r="AS478" s="55">
        <f>IF(ISBLANK(K478),1,IFERROR(VLOOKUP(K478,Eje_Pilar_Prop!C520:C621,1,FALSE),"NO"))</f>
        <v>1</v>
      </c>
      <c r="AT478" s="55">
        <f t="shared" si="83"/>
        <v>1</v>
      </c>
      <c r="AU478" s="36">
        <f t="shared" si="80"/>
        <v>1</v>
      </c>
      <c r="AV478" s="55">
        <f t="shared" si="86"/>
        <v>1</v>
      </c>
    </row>
    <row r="479" spans="1:48" s="37" customFormat="1" ht="45" customHeight="1">
      <c r="A479" s="39"/>
      <c r="B479" s="53"/>
      <c r="C479" s="81"/>
      <c r="D479" s="40"/>
      <c r="E479" s="57"/>
      <c r="F479" s="40"/>
      <c r="G479" s="41"/>
      <c r="H479" s="42"/>
      <c r="I479" s="43"/>
      <c r="J479" s="125"/>
      <c r="K479" s="44"/>
      <c r="L479" s="45" t="str">
        <f>IF(ISERROR(VLOOKUP(K479,Eje_Pilar_Prop!$C$2:$E$104,2,FALSE))," ",VLOOKUP(K479,Eje_Pilar_Prop!$C$2:$E$104,2,FALSE))</f>
        <v xml:space="preserve"> </v>
      </c>
      <c r="M479" s="45" t="str">
        <f>IF(ISERROR(VLOOKUP(K479,Eje_Pilar_Prop!$C$2:$E$104,3,FALSE))," ",VLOOKUP(K479,Eje_Pilar_Prop!$C$2:$E$104,3,FALSE))</f>
        <v xml:space="preserve"> </v>
      </c>
      <c r="N479" s="46"/>
      <c r="O479" s="335"/>
      <c r="P479" s="42"/>
      <c r="Q479" s="47"/>
      <c r="R479" s="48"/>
      <c r="S479" s="49"/>
      <c r="T479" s="50"/>
      <c r="U479" s="47"/>
      <c r="V479" s="51">
        <f t="shared" si="84"/>
        <v>0</v>
      </c>
      <c r="W479" s="94"/>
      <c r="X479" s="52"/>
      <c r="Y479" s="52"/>
      <c r="Z479" s="52"/>
      <c r="AA479" s="53"/>
      <c r="AB479" s="53"/>
      <c r="AC479" s="53"/>
      <c r="AD479" s="121"/>
      <c r="AE479" s="95"/>
      <c r="AF479" s="52"/>
      <c r="AG479" s="47"/>
      <c r="AH479" s="39"/>
      <c r="AI479" s="39"/>
      <c r="AJ479" s="39"/>
      <c r="AK479" s="39"/>
      <c r="AL479" s="54" t="str">
        <f t="shared" si="85"/>
        <v>-</v>
      </c>
      <c r="AM479" s="38"/>
      <c r="AN479" s="72" t="e">
        <f>IF(SUMPRODUCT((A$14:A479=A479)*(B$14:B479=B479)*(D$14:D476=D476))&gt;1,0,1)</f>
        <v>#N/A</v>
      </c>
      <c r="AO479" s="55">
        <f t="shared" si="87"/>
        <v>1</v>
      </c>
      <c r="AP479" s="55">
        <f t="shared" si="88"/>
        <v>1</v>
      </c>
      <c r="AQ479" s="56">
        <f>IF(ISBLANK(G479),1,IFERROR(VLOOKUP(G479,Tipo!$C$12:$C$27,1,FALSE),"NO"))</f>
        <v>1</v>
      </c>
      <c r="AR479" s="55">
        <f t="shared" si="89"/>
        <v>1</v>
      </c>
      <c r="AS479" s="55">
        <f>IF(ISBLANK(K479),1,IFERROR(VLOOKUP(K479,Eje_Pilar_Prop!C521:C622,1,FALSE),"NO"))</f>
        <v>1</v>
      </c>
      <c r="AT479" s="55">
        <f t="shared" si="83"/>
        <v>1</v>
      </c>
      <c r="AU479" s="36">
        <f t="shared" si="80"/>
        <v>1</v>
      </c>
      <c r="AV479" s="55">
        <f t="shared" si="86"/>
        <v>1</v>
      </c>
    </row>
    <row r="480" spans="1:48" s="37" customFormat="1" ht="45" customHeight="1">
      <c r="A480" s="39"/>
      <c r="B480" s="53"/>
      <c r="C480" s="81"/>
      <c r="D480" s="40"/>
      <c r="E480" s="57"/>
      <c r="F480" s="40"/>
      <c r="G480" s="41"/>
      <c r="H480" s="42"/>
      <c r="I480" s="43"/>
      <c r="J480" s="125"/>
      <c r="K480" s="44"/>
      <c r="L480" s="45" t="str">
        <f>IF(ISERROR(VLOOKUP(K480,Eje_Pilar_Prop!$C$2:$E$104,2,FALSE))," ",VLOOKUP(K480,Eje_Pilar_Prop!$C$2:$E$104,2,FALSE))</f>
        <v xml:space="preserve"> </v>
      </c>
      <c r="M480" s="45" t="str">
        <f>IF(ISERROR(VLOOKUP(K480,Eje_Pilar_Prop!$C$2:$E$104,3,FALSE))," ",VLOOKUP(K480,Eje_Pilar_Prop!$C$2:$E$104,3,FALSE))</f>
        <v xml:space="preserve"> </v>
      </c>
      <c r="N480" s="46"/>
      <c r="O480" s="335"/>
      <c r="P480" s="42"/>
      <c r="Q480" s="47"/>
      <c r="R480" s="48"/>
      <c r="S480" s="49"/>
      <c r="T480" s="50"/>
      <c r="U480" s="47"/>
      <c r="V480" s="51">
        <f t="shared" si="84"/>
        <v>0</v>
      </c>
      <c r="W480" s="94"/>
      <c r="X480" s="52"/>
      <c r="Y480" s="52"/>
      <c r="Z480" s="52"/>
      <c r="AA480" s="53"/>
      <c r="AB480" s="53"/>
      <c r="AC480" s="53"/>
      <c r="AD480" s="121"/>
      <c r="AE480" s="95"/>
      <c r="AF480" s="52"/>
      <c r="AG480" s="47"/>
      <c r="AH480" s="39"/>
      <c r="AI480" s="39"/>
      <c r="AJ480" s="39"/>
      <c r="AK480" s="39"/>
      <c r="AL480" s="54" t="str">
        <f t="shared" si="85"/>
        <v>-</v>
      </c>
      <c r="AM480" s="38"/>
      <c r="AN480" s="72" t="e">
        <f>IF(SUMPRODUCT((A$14:A480=A480)*(B$14:B480=B480)*(D$14:D477=D477))&gt;1,0,1)</f>
        <v>#N/A</v>
      </c>
      <c r="AO480" s="55">
        <f t="shared" si="87"/>
        <v>1</v>
      </c>
      <c r="AP480" s="55">
        <f t="shared" si="88"/>
        <v>1</v>
      </c>
      <c r="AQ480" s="56">
        <f>IF(ISBLANK(G480),1,IFERROR(VLOOKUP(G480,Tipo!$C$12:$C$27,1,FALSE),"NO"))</f>
        <v>1</v>
      </c>
      <c r="AR480" s="55">
        <f t="shared" si="89"/>
        <v>1</v>
      </c>
      <c r="AS480" s="55">
        <f>IF(ISBLANK(K480),1,IFERROR(VLOOKUP(K480,Eje_Pilar_Prop!C522:C623,1,FALSE),"NO"))</f>
        <v>1</v>
      </c>
      <c r="AT480" s="55">
        <f t="shared" si="83"/>
        <v>1</v>
      </c>
      <c r="AU480" s="36">
        <f t="shared" ref="AU480:AU534" si="90">IF(OR(YEAR(X480)=2020,ISBLANK(X480)),1,"NO")</f>
        <v>1</v>
      </c>
      <c r="AV480" s="55">
        <f t="shared" si="86"/>
        <v>1</v>
      </c>
    </row>
    <row r="481" spans="1:48" s="37" customFormat="1" ht="45" customHeight="1">
      <c r="A481" s="39"/>
      <c r="B481" s="53"/>
      <c r="C481" s="81"/>
      <c r="D481" s="40"/>
      <c r="E481" s="57"/>
      <c r="F481" s="40"/>
      <c r="G481" s="41"/>
      <c r="H481" s="42"/>
      <c r="I481" s="43"/>
      <c r="J481" s="125"/>
      <c r="K481" s="44"/>
      <c r="L481" s="45" t="str">
        <f>IF(ISERROR(VLOOKUP(K481,Eje_Pilar_Prop!$C$2:$E$104,2,FALSE))," ",VLOOKUP(K481,Eje_Pilar_Prop!$C$2:$E$104,2,FALSE))</f>
        <v xml:space="preserve"> </v>
      </c>
      <c r="M481" s="45" t="str">
        <f>IF(ISERROR(VLOOKUP(K481,Eje_Pilar_Prop!$C$2:$E$104,3,FALSE))," ",VLOOKUP(K481,Eje_Pilar_Prop!$C$2:$E$104,3,FALSE))</f>
        <v xml:space="preserve"> </v>
      </c>
      <c r="N481" s="46"/>
      <c r="O481" s="335"/>
      <c r="P481" s="42"/>
      <c r="Q481" s="47"/>
      <c r="R481" s="48"/>
      <c r="S481" s="49"/>
      <c r="T481" s="50"/>
      <c r="U481" s="47"/>
      <c r="V481" s="51">
        <f t="shared" si="84"/>
        <v>0</v>
      </c>
      <c r="W481" s="94"/>
      <c r="X481" s="52"/>
      <c r="Y481" s="52"/>
      <c r="Z481" s="52"/>
      <c r="AA481" s="53"/>
      <c r="AB481" s="53"/>
      <c r="AC481" s="53"/>
      <c r="AD481" s="121"/>
      <c r="AE481" s="95"/>
      <c r="AF481" s="52"/>
      <c r="AG481" s="47"/>
      <c r="AH481" s="39"/>
      <c r="AI481" s="39"/>
      <c r="AJ481" s="39"/>
      <c r="AK481" s="39"/>
      <c r="AL481" s="54" t="str">
        <f t="shared" si="85"/>
        <v>-</v>
      </c>
      <c r="AM481" s="38"/>
      <c r="AN481" s="72" t="e">
        <f>IF(SUMPRODUCT((A$14:A481=A481)*(B$14:B481=B481)*(D$14:D478=D478))&gt;1,0,1)</f>
        <v>#N/A</v>
      </c>
      <c r="AO481" s="55">
        <f t="shared" si="87"/>
        <v>1</v>
      </c>
      <c r="AP481" s="55">
        <f t="shared" si="88"/>
        <v>1</v>
      </c>
      <c r="AQ481" s="56">
        <f>IF(ISBLANK(G481),1,IFERROR(VLOOKUP(G481,Tipo!$C$12:$C$27,1,FALSE),"NO"))</f>
        <v>1</v>
      </c>
      <c r="AR481" s="55">
        <f t="shared" si="89"/>
        <v>1</v>
      </c>
      <c r="AS481" s="55">
        <f>IF(ISBLANK(K481),1,IFERROR(VLOOKUP(K481,Eje_Pilar_Prop!C523:C624,1,FALSE),"NO"))</f>
        <v>1</v>
      </c>
      <c r="AT481" s="55">
        <f t="shared" si="83"/>
        <v>1</v>
      </c>
      <c r="AU481" s="36">
        <f t="shared" si="90"/>
        <v>1</v>
      </c>
      <c r="AV481" s="55">
        <f t="shared" si="86"/>
        <v>1</v>
      </c>
    </row>
    <row r="482" spans="1:48" s="37" customFormat="1" ht="45" customHeight="1">
      <c r="A482" s="39"/>
      <c r="B482" s="53"/>
      <c r="C482" s="81"/>
      <c r="D482" s="40"/>
      <c r="E482" s="57"/>
      <c r="F482" s="40"/>
      <c r="G482" s="41"/>
      <c r="H482" s="42"/>
      <c r="I482" s="43"/>
      <c r="J482" s="125"/>
      <c r="K482" s="44"/>
      <c r="L482" s="45" t="str">
        <f>IF(ISERROR(VLOOKUP(K482,Eje_Pilar_Prop!$C$2:$E$104,2,FALSE))," ",VLOOKUP(K482,Eje_Pilar_Prop!$C$2:$E$104,2,FALSE))</f>
        <v xml:space="preserve"> </v>
      </c>
      <c r="M482" s="45" t="str">
        <f>IF(ISERROR(VLOOKUP(K482,Eje_Pilar_Prop!$C$2:$E$104,3,FALSE))," ",VLOOKUP(K482,Eje_Pilar_Prop!$C$2:$E$104,3,FALSE))</f>
        <v xml:space="preserve"> </v>
      </c>
      <c r="N482" s="46"/>
      <c r="O482" s="335"/>
      <c r="P482" s="42"/>
      <c r="Q482" s="47"/>
      <c r="R482" s="48"/>
      <c r="S482" s="49"/>
      <c r="T482" s="50"/>
      <c r="U482" s="47"/>
      <c r="V482" s="51">
        <f t="shared" si="84"/>
        <v>0</v>
      </c>
      <c r="W482" s="94"/>
      <c r="X482" s="52"/>
      <c r="Y482" s="52"/>
      <c r="Z482" s="52"/>
      <c r="AA482" s="53"/>
      <c r="AB482" s="53"/>
      <c r="AC482" s="53"/>
      <c r="AD482" s="121"/>
      <c r="AE482" s="95"/>
      <c r="AF482" s="52"/>
      <c r="AG482" s="47"/>
      <c r="AH482" s="39"/>
      <c r="AI482" s="39"/>
      <c r="AJ482" s="39"/>
      <c r="AK482" s="39"/>
      <c r="AL482" s="54" t="str">
        <f t="shared" si="85"/>
        <v>-</v>
      </c>
      <c r="AM482" s="38"/>
      <c r="AN482" s="72" t="e">
        <f>IF(SUMPRODUCT((A$14:A482=A482)*(B$14:B482=B482)*(D$14:D479=D479))&gt;1,0,1)</f>
        <v>#N/A</v>
      </c>
      <c r="AO482" s="55">
        <f t="shared" si="87"/>
        <v>1</v>
      </c>
      <c r="AP482" s="55">
        <f t="shared" si="88"/>
        <v>1</v>
      </c>
      <c r="AQ482" s="56">
        <f>IF(ISBLANK(G482),1,IFERROR(VLOOKUP(G482,Tipo!$C$12:$C$27,1,FALSE),"NO"))</f>
        <v>1</v>
      </c>
      <c r="AR482" s="55">
        <f t="shared" si="89"/>
        <v>1</v>
      </c>
      <c r="AS482" s="55">
        <f>IF(ISBLANK(K482),1,IFERROR(VLOOKUP(K482,Eje_Pilar_Prop!C524:C625,1,FALSE),"NO"))</f>
        <v>1</v>
      </c>
      <c r="AT482" s="55">
        <f t="shared" si="83"/>
        <v>1</v>
      </c>
      <c r="AU482" s="36">
        <f t="shared" si="90"/>
        <v>1</v>
      </c>
      <c r="AV482" s="55">
        <f t="shared" si="86"/>
        <v>1</v>
      </c>
    </row>
    <row r="483" spans="1:48" s="37" customFormat="1" ht="45" customHeight="1">
      <c r="A483" s="39"/>
      <c r="B483" s="53"/>
      <c r="C483" s="81"/>
      <c r="D483" s="40"/>
      <c r="E483" s="57"/>
      <c r="F483" s="40"/>
      <c r="G483" s="41"/>
      <c r="H483" s="42"/>
      <c r="I483" s="43"/>
      <c r="J483" s="125"/>
      <c r="K483" s="44"/>
      <c r="L483" s="45" t="str">
        <f>IF(ISERROR(VLOOKUP(K483,Eje_Pilar_Prop!$C$2:$E$104,2,FALSE))," ",VLOOKUP(K483,Eje_Pilar_Prop!$C$2:$E$104,2,FALSE))</f>
        <v xml:space="preserve"> </v>
      </c>
      <c r="M483" s="45" t="str">
        <f>IF(ISERROR(VLOOKUP(K483,Eje_Pilar_Prop!$C$2:$E$104,3,FALSE))," ",VLOOKUP(K483,Eje_Pilar_Prop!$C$2:$E$104,3,FALSE))</f>
        <v xml:space="preserve"> </v>
      </c>
      <c r="N483" s="46"/>
      <c r="O483" s="335"/>
      <c r="P483" s="42"/>
      <c r="Q483" s="47"/>
      <c r="R483" s="48"/>
      <c r="S483" s="49"/>
      <c r="T483" s="50"/>
      <c r="U483" s="47"/>
      <c r="V483" s="51">
        <f t="shared" si="84"/>
        <v>0</v>
      </c>
      <c r="W483" s="94"/>
      <c r="X483" s="52"/>
      <c r="Y483" s="52"/>
      <c r="Z483" s="52"/>
      <c r="AA483" s="53"/>
      <c r="AB483" s="53"/>
      <c r="AC483" s="53"/>
      <c r="AD483" s="121"/>
      <c r="AE483" s="95"/>
      <c r="AF483" s="52"/>
      <c r="AG483" s="47"/>
      <c r="AH483" s="39"/>
      <c r="AI483" s="39"/>
      <c r="AJ483" s="39"/>
      <c r="AK483" s="39"/>
      <c r="AL483" s="54" t="str">
        <f t="shared" si="85"/>
        <v>-</v>
      </c>
      <c r="AM483" s="38"/>
      <c r="AN483" s="72" t="e">
        <f>IF(SUMPRODUCT((A$14:A483=A483)*(B$14:B483=B483)*(D$14:D480=D480))&gt;1,0,1)</f>
        <v>#N/A</v>
      </c>
      <c r="AO483" s="55">
        <f t="shared" si="87"/>
        <v>1</v>
      </c>
      <c r="AP483" s="55">
        <f t="shared" si="88"/>
        <v>1</v>
      </c>
      <c r="AQ483" s="56">
        <f>IF(ISBLANK(G483),1,IFERROR(VLOOKUP(G483,Tipo!$C$12:$C$27,1,FALSE),"NO"))</f>
        <v>1</v>
      </c>
      <c r="AR483" s="55">
        <f t="shared" si="89"/>
        <v>1</v>
      </c>
      <c r="AS483" s="55">
        <f>IF(ISBLANK(K483),1,IFERROR(VLOOKUP(K483,Eje_Pilar_Prop!C525:C626,1,FALSE),"NO"))</f>
        <v>1</v>
      </c>
      <c r="AT483" s="55">
        <f t="shared" si="83"/>
        <v>1</v>
      </c>
      <c r="AU483" s="36">
        <f t="shared" si="90"/>
        <v>1</v>
      </c>
      <c r="AV483" s="55">
        <f t="shared" si="86"/>
        <v>1</v>
      </c>
    </row>
    <row r="484" spans="1:48" s="37" customFormat="1" ht="45" customHeight="1">
      <c r="A484" s="39"/>
      <c r="B484" s="53"/>
      <c r="C484" s="81"/>
      <c r="D484" s="40"/>
      <c r="E484" s="57"/>
      <c r="F484" s="40"/>
      <c r="G484" s="41"/>
      <c r="H484" s="42"/>
      <c r="I484" s="43"/>
      <c r="J484" s="125"/>
      <c r="K484" s="44"/>
      <c r="L484" s="45" t="str">
        <f>IF(ISERROR(VLOOKUP(K484,Eje_Pilar_Prop!$C$2:$E$104,2,FALSE))," ",VLOOKUP(K484,Eje_Pilar_Prop!$C$2:$E$104,2,FALSE))</f>
        <v xml:space="preserve"> </v>
      </c>
      <c r="M484" s="45" t="str">
        <f>IF(ISERROR(VLOOKUP(K484,Eje_Pilar_Prop!$C$2:$E$104,3,FALSE))," ",VLOOKUP(K484,Eje_Pilar_Prop!$C$2:$E$104,3,FALSE))</f>
        <v xml:space="preserve"> </v>
      </c>
      <c r="N484" s="46"/>
      <c r="O484" s="335"/>
      <c r="P484" s="42"/>
      <c r="Q484" s="47"/>
      <c r="R484" s="48"/>
      <c r="S484" s="49"/>
      <c r="T484" s="50"/>
      <c r="U484" s="47"/>
      <c r="V484" s="51">
        <f t="shared" si="84"/>
        <v>0</v>
      </c>
      <c r="W484" s="94"/>
      <c r="X484" s="52"/>
      <c r="Y484" s="52"/>
      <c r="Z484" s="52"/>
      <c r="AA484" s="53"/>
      <c r="AB484" s="53"/>
      <c r="AC484" s="53"/>
      <c r="AD484" s="121"/>
      <c r="AE484" s="95"/>
      <c r="AF484" s="52"/>
      <c r="AG484" s="47"/>
      <c r="AH484" s="39"/>
      <c r="AI484" s="39"/>
      <c r="AJ484" s="39"/>
      <c r="AK484" s="39"/>
      <c r="AL484" s="54" t="str">
        <f t="shared" si="85"/>
        <v>-</v>
      </c>
      <c r="AM484" s="38"/>
      <c r="AN484" s="72" t="e">
        <f>IF(SUMPRODUCT((A$14:A484=A484)*(B$14:B484=B484)*(D$14:D481=D481))&gt;1,0,1)</f>
        <v>#N/A</v>
      </c>
      <c r="AO484" s="55">
        <f t="shared" si="87"/>
        <v>1</v>
      </c>
      <c r="AP484" s="55">
        <f t="shared" si="88"/>
        <v>1</v>
      </c>
      <c r="AQ484" s="56">
        <f>IF(ISBLANK(G484),1,IFERROR(VLOOKUP(G484,Tipo!$C$12:$C$27,1,FALSE),"NO"))</f>
        <v>1</v>
      </c>
      <c r="AR484" s="55">
        <f t="shared" si="89"/>
        <v>1</v>
      </c>
      <c r="AS484" s="55">
        <f>IF(ISBLANK(K484),1,IFERROR(VLOOKUP(K484,Eje_Pilar_Prop!C526:C627,1,FALSE),"NO"))</f>
        <v>1</v>
      </c>
      <c r="AT484" s="55">
        <f t="shared" si="83"/>
        <v>1</v>
      </c>
      <c r="AU484" s="36">
        <f t="shared" si="90"/>
        <v>1</v>
      </c>
      <c r="AV484" s="55">
        <f t="shared" si="86"/>
        <v>1</v>
      </c>
    </row>
    <row r="485" spans="1:48" s="37" customFormat="1" ht="45" customHeight="1">
      <c r="A485" s="39"/>
      <c r="B485" s="53"/>
      <c r="C485" s="81"/>
      <c r="D485" s="40"/>
      <c r="E485" s="57"/>
      <c r="F485" s="40"/>
      <c r="G485" s="41"/>
      <c r="H485" s="42"/>
      <c r="I485" s="43"/>
      <c r="J485" s="125"/>
      <c r="K485" s="44"/>
      <c r="L485" s="45" t="str">
        <f>IF(ISERROR(VLOOKUP(K485,Eje_Pilar_Prop!$C$2:$E$104,2,FALSE))," ",VLOOKUP(K485,Eje_Pilar_Prop!$C$2:$E$104,2,FALSE))</f>
        <v xml:space="preserve"> </v>
      </c>
      <c r="M485" s="45" t="str">
        <f>IF(ISERROR(VLOOKUP(K485,Eje_Pilar_Prop!$C$2:$E$104,3,FALSE))," ",VLOOKUP(K485,Eje_Pilar_Prop!$C$2:$E$104,3,FALSE))</f>
        <v xml:space="preserve"> </v>
      </c>
      <c r="N485" s="46"/>
      <c r="O485" s="335"/>
      <c r="P485" s="42"/>
      <c r="Q485" s="47"/>
      <c r="R485" s="48"/>
      <c r="S485" s="49"/>
      <c r="T485" s="50"/>
      <c r="U485" s="47"/>
      <c r="V485" s="51">
        <f t="shared" si="84"/>
        <v>0</v>
      </c>
      <c r="W485" s="94"/>
      <c r="X485" s="52"/>
      <c r="Y485" s="52"/>
      <c r="Z485" s="52"/>
      <c r="AA485" s="53"/>
      <c r="AB485" s="53"/>
      <c r="AC485" s="53"/>
      <c r="AD485" s="121"/>
      <c r="AE485" s="95"/>
      <c r="AF485" s="52"/>
      <c r="AG485" s="47"/>
      <c r="AH485" s="39"/>
      <c r="AI485" s="39"/>
      <c r="AJ485" s="39"/>
      <c r="AK485" s="39"/>
      <c r="AL485" s="54" t="str">
        <f t="shared" si="85"/>
        <v>-</v>
      </c>
      <c r="AM485" s="38"/>
      <c r="AN485" s="72" t="e">
        <f>IF(SUMPRODUCT((A$14:A485=A485)*(B$14:B485=B485)*(D$14:D482=D482))&gt;1,0,1)</f>
        <v>#N/A</v>
      </c>
      <c r="AO485" s="55">
        <f t="shared" si="87"/>
        <v>1</v>
      </c>
      <c r="AP485" s="55">
        <f t="shared" si="88"/>
        <v>1</v>
      </c>
      <c r="AQ485" s="56">
        <f>IF(ISBLANK(G485),1,IFERROR(VLOOKUP(G485,Tipo!$C$12:$C$27,1,FALSE),"NO"))</f>
        <v>1</v>
      </c>
      <c r="AR485" s="55">
        <f t="shared" si="89"/>
        <v>1</v>
      </c>
      <c r="AS485" s="55">
        <f>IF(ISBLANK(K485),1,IFERROR(VLOOKUP(K485,Eje_Pilar_Prop!C527:C628,1,FALSE),"NO"))</f>
        <v>1</v>
      </c>
      <c r="AT485" s="55">
        <f t="shared" si="83"/>
        <v>1</v>
      </c>
      <c r="AU485" s="36">
        <f t="shared" si="90"/>
        <v>1</v>
      </c>
      <c r="AV485" s="55">
        <f t="shared" si="86"/>
        <v>1</v>
      </c>
    </row>
    <row r="486" spans="1:48" s="37" customFormat="1" ht="45" customHeight="1">
      <c r="A486" s="39"/>
      <c r="B486" s="53"/>
      <c r="C486" s="81"/>
      <c r="D486" s="40"/>
      <c r="E486" s="57"/>
      <c r="F486" s="40"/>
      <c r="G486" s="41"/>
      <c r="H486" s="42"/>
      <c r="I486" s="43"/>
      <c r="J486" s="125"/>
      <c r="K486" s="44"/>
      <c r="L486" s="45" t="str">
        <f>IF(ISERROR(VLOOKUP(K486,Eje_Pilar_Prop!$C$2:$E$104,2,FALSE))," ",VLOOKUP(K486,Eje_Pilar_Prop!$C$2:$E$104,2,FALSE))</f>
        <v xml:space="preserve"> </v>
      </c>
      <c r="M486" s="45" t="str">
        <f>IF(ISERROR(VLOOKUP(K486,Eje_Pilar_Prop!$C$2:$E$104,3,FALSE))," ",VLOOKUP(K486,Eje_Pilar_Prop!$C$2:$E$104,3,FALSE))</f>
        <v xml:space="preserve"> </v>
      </c>
      <c r="N486" s="46"/>
      <c r="O486" s="335"/>
      <c r="P486" s="42"/>
      <c r="Q486" s="47"/>
      <c r="R486" s="48"/>
      <c r="S486" s="49"/>
      <c r="T486" s="50"/>
      <c r="U486" s="47"/>
      <c r="V486" s="51">
        <f t="shared" si="84"/>
        <v>0</v>
      </c>
      <c r="W486" s="94"/>
      <c r="X486" s="52"/>
      <c r="Y486" s="52"/>
      <c r="Z486" s="52"/>
      <c r="AA486" s="53"/>
      <c r="AB486" s="53"/>
      <c r="AC486" s="53"/>
      <c r="AD486" s="121"/>
      <c r="AE486" s="95"/>
      <c r="AF486" s="52"/>
      <c r="AG486" s="47"/>
      <c r="AH486" s="39"/>
      <c r="AI486" s="39"/>
      <c r="AJ486" s="39"/>
      <c r="AK486" s="39"/>
      <c r="AL486" s="54" t="str">
        <f t="shared" si="85"/>
        <v>-</v>
      </c>
      <c r="AM486" s="38"/>
      <c r="AN486" s="72" t="e">
        <f>IF(SUMPRODUCT((A$14:A486=A486)*(B$14:B486=B486)*(D$14:D483=D483))&gt;1,0,1)</f>
        <v>#N/A</v>
      </c>
      <c r="AO486" s="55">
        <f t="shared" si="87"/>
        <v>1</v>
      </c>
      <c r="AP486" s="55">
        <f t="shared" si="88"/>
        <v>1</v>
      </c>
      <c r="AQ486" s="56">
        <f>IF(ISBLANK(G486),1,IFERROR(VLOOKUP(G486,Tipo!$C$12:$C$27,1,FALSE),"NO"))</f>
        <v>1</v>
      </c>
      <c r="AR486" s="55">
        <f t="shared" si="89"/>
        <v>1</v>
      </c>
      <c r="AS486" s="55">
        <f>IF(ISBLANK(K486),1,IFERROR(VLOOKUP(K486,Eje_Pilar_Prop!C528:C629,1,FALSE),"NO"))</f>
        <v>1</v>
      </c>
      <c r="AT486" s="55">
        <f t="shared" ref="AT486:AT517" si="91">IF(ISBLANK(C483),1,IFERROR(VLOOKUP(C483,SECOP,1,FALSE),"NO"))</f>
        <v>1</v>
      </c>
      <c r="AU486" s="36">
        <f t="shared" si="90"/>
        <v>1</v>
      </c>
      <c r="AV486" s="55">
        <f t="shared" si="86"/>
        <v>1</v>
      </c>
    </row>
    <row r="487" spans="1:48" s="37" customFormat="1" ht="45" customHeight="1">
      <c r="A487" s="39"/>
      <c r="B487" s="53"/>
      <c r="C487" s="81"/>
      <c r="D487" s="40"/>
      <c r="E487" s="57"/>
      <c r="F487" s="40"/>
      <c r="G487" s="41"/>
      <c r="H487" s="42"/>
      <c r="I487" s="43"/>
      <c r="J487" s="125"/>
      <c r="K487" s="44"/>
      <c r="L487" s="45" t="str">
        <f>IF(ISERROR(VLOOKUP(K487,Eje_Pilar_Prop!$C$2:$E$104,2,FALSE))," ",VLOOKUP(K487,Eje_Pilar_Prop!$C$2:$E$104,2,FALSE))</f>
        <v xml:space="preserve"> </v>
      </c>
      <c r="M487" s="45" t="str">
        <f>IF(ISERROR(VLOOKUP(K487,Eje_Pilar_Prop!$C$2:$E$104,3,FALSE))," ",VLOOKUP(K487,Eje_Pilar_Prop!$C$2:$E$104,3,FALSE))</f>
        <v xml:space="preserve"> </v>
      </c>
      <c r="N487" s="46"/>
      <c r="O487" s="335"/>
      <c r="P487" s="42"/>
      <c r="Q487" s="47"/>
      <c r="R487" s="48"/>
      <c r="S487" s="49"/>
      <c r="T487" s="50"/>
      <c r="U487" s="47"/>
      <c r="V487" s="51">
        <f t="shared" ref="V487:V518" si="92">+Q487+S487+U487</f>
        <v>0</v>
      </c>
      <c r="W487" s="94"/>
      <c r="X487" s="52"/>
      <c r="Y487" s="52"/>
      <c r="Z487" s="52"/>
      <c r="AA487" s="53"/>
      <c r="AB487" s="53"/>
      <c r="AC487" s="53"/>
      <c r="AD487" s="121"/>
      <c r="AE487" s="95"/>
      <c r="AF487" s="52"/>
      <c r="AG487" s="47"/>
      <c r="AH487" s="39"/>
      <c r="AI487" s="39"/>
      <c r="AJ487" s="39"/>
      <c r="AK487" s="39"/>
      <c r="AL487" s="54" t="str">
        <f t="shared" si="85"/>
        <v>-</v>
      </c>
      <c r="AM487" s="38"/>
      <c r="AN487" s="72" t="e">
        <f>IF(SUMPRODUCT((A$14:A487=A487)*(B$14:B487=B487)*(D$14:D484=D484))&gt;1,0,1)</f>
        <v>#N/A</v>
      </c>
      <c r="AO487" s="55">
        <f t="shared" si="87"/>
        <v>1</v>
      </c>
      <c r="AP487" s="55">
        <f t="shared" si="88"/>
        <v>1</v>
      </c>
      <c r="AQ487" s="56">
        <f>IF(ISBLANK(G487),1,IFERROR(VLOOKUP(G487,Tipo!$C$12:$C$27,1,FALSE),"NO"))</f>
        <v>1</v>
      </c>
      <c r="AR487" s="55">
        <f t="shared" si="89"/>
        <v>1</v>
      </c>
      <c r="AS487" s="55">
        <f>IF(ISBLANK(K487),1,IFERROR(VLOOKUP(K487,Eje_Pilar_Prop!C529:C630,1,FALSE),"NO"))</f>
        <v>1</v>
      </c>
      <c r="AT487" s="55">
        <f t="shared" si="91"/>
        <v>1</v>
      </c>
      <c r="AU487" s="36">
        <f t="shared" si="90"/>
        <v>1</v>
      </c>
      <c r="AV487" s="55">
        <f t="shared" si="86"/>
        <v>1</v>
      </c>
    </row>
    <row r="488" spans="1:48" s="37" customFormat="1" ht="45" customHeight="1">
      <c r="A488" s="39"/>
      <c r="B488" s="53"/>
      <c r="C488" s="81"/>
      <c r="D488" s="40"/>
      <c r="E488" s="57"/>
      <c r="F488" s="40"/>
      <c r="G488" s="41"/>
      <c r="H488" s="42"/>
      <c r="I488" s="43"/>
      <c r="J488" s="125"/>
      <c r="K488" s="44"/>
      <c r="L488" s="45" t="str">
        <f>IF(ISERROR(VLOOKUP(K488,Eje_Pilar_Prop!$C$2:$E$104,2,FALSE))," ",VLOOKUP(K488,Eje_Pilar_Prop!$C$2:$E$104,2,FALSE))</f>
        <v xml:space="preserve"> </v>
      </c>
      <c r="M488" s="45" t="str">
        <f>IF(ISERROR(VLOOKUP(K488,Eje_Pilar_Prop!$C$2:$E$104,3,FALSE))," ",VLOOKUP(K488,Eje_Pilar_Prop!$C$2:$E$104,3,FALSE))</f>
        <v xml:space="preserve"> </v>
      </c>
      <c r="N488" s="46"/>
      <c r="O488" s="335"/>
      <c r="P488" s="42"/>
      <c r="Q488" s="47"/>
      <c r="R488" s="48"/>
      <c r="S488" s="49"/>
      <c r="T488" s="50"/>
      <c r="U488" s="47"/>
      <c r="V488" s="51">
        <f t="shared" si="92"/>
        <v>0</v>
      </c>
      <c r="W488" s="94"/>
      <c r="X488" s="52"/>
      <c r="Y488" s="52"/>
      <c r="Z488" s="52"/>
      <c r="AA488" s="53"/>
      <c r="AB488" s="53"/>
      <c r="AC488" s="53"/>
      <c r="AD488" s="121"/>
      <c r="AE488" s="95"/>
      <c r="AF488" s="52"/>
      <c r="AG488" s="47"/>
      <c r="AH488" s="39"/>
      <c r="AI488" s="39"/>
      <c r="AJ488" s="39"/>
      <c r="AK488" s="39"/>
      <c r="AL488" s="54" t="str">
        <f t="shared" si="85"/>
        <v>-</v>
      </c>
      <c r="AM488" s="38"/>
      <c r="AN488" s="72" t="e">
        <f>IF(SUMPRODUCT((A$14:A488=A488)*(B$14:B488=B488)*(D$14:D485=D485))&gt;1,0,1)</f>
        <v>#N/A</v>
      </c>
      <c r="AO488" s="55">
        <f t="shared" si="87"/>
        <v>1</v>
      </c>
      <c r="AP488" s="55">
        <f t="shared" si="88"/>
        <v>1</v>
      </c>
      <c r="AQ488" s="56">
        <f>IF(ISBLANK(G488),1,IFERROR(VLOOKUP(G488,Tipo!$C$12:$C$27,1,FALSE),"NO"))</f>
        <v>1</v>
      </c>
      <c r="AR488" s="55">
        <f t="shared" si="89"/>
        <v>1</v>
      </c>
      <c r="AS488" s="55">
        <f>IF(ISBLANK(K488),1,IFERROR(VLOOKUP(K488,Eje_Pilar_Prop!C530:C631,1,FALSE),"NO"))</f>
        <v>1</v>
      </c>
      <c r="AT488" s="55">
        <f t="shared" si="91"/>
        <v>1</v>
      </c>
      <c r="AU488" s="36">
        <f t="shared" si="90"/>
        <v>1</v>
      </c>
      <c r="AV488" s="55">
        <f t="shared" si="86"/>
        <v>1</v>
      </c>
    </row>
    <row r="489" spans="1:48" s="37" customFormat="1" ht="45" customHeight="1">
      <c r="A489" s="39"/>
      <c r="B489" s="53"/>
      <c r="C489" s="81"/>
      <c r="D489" s="40"/>
      <c r="E489" s="57"/>
      <c r="F489" s="40"/>
      <c r="G489" s="41"/>
      <c r="H489" s="42"/>
      <c r="I489" s="43"/>
      <c r="J489" s="125"/>
      <c r="K489" s="44"/>
      <c r="L489" s="45" t="str">
        <f>IF(ISERROR(VLOOKUP(K489,Eje_Pilar_Prop!$C$2:$E$104,2,FALSE))," ",VLOOKUP(K489,Eje_Pilar_Prop!$C$2:$E$104,2,FALSE))</f>
        <v xml:space="preserve"> </v>
      </c>
      <c r="M489" s="45" t="str">
        <f>IF(ISERROR(VLOOKUP(K489,Eje_Pilar_Prop!$C$2:$E$104,3,FALSE))," ",VLOOKUP(K489,Eje_Pilar_Prop!$C$2:$E$104,3,FALSE))</f>
        <v xml:space="preserve"> </v>
      </c>
      <c r="N489" s="46"/>
      <c r="O489" s="335"/>
      <c r="P489" s="42"/>
      <c r="Q489" s="47"/>
      <c r="R489" s="48"/>
      <c r="S489" s="49"/>
      <c r="T489" s="50"/>
      <c r="U489" s="47"/>
      <c r="V489" s="51">
        <f t="shared" si="92"/>
        <v>0</v>
      </c>
      <c r="W489" s="94"/>
      <c r="X489" s="52"/>
      <c r="Y489" s="52"/>
      <c r="Z489" s="52"/>
      <c r="AA489" s="53"/>
      <c r="AB489" s="53"/>
      <c r="AC489" s="53"/>
      <c r="AD489" s="121"/>
      <c r="AE489" s="95"/>
      <c r="AF489" s="52"/>
      <c r="AG489" s="47"/>
      <c r="AH489" s="39"/>
      <c r="AI489" s="39"/>
      <c r="AJ489" s="39"/>
      <c r="AK489" s="39"/>
      <c r="AL489" s="54" t="str">
        <f t="shared" si="85"/>
        <v>-</v>
      </c>
      <c r="AM489" s="38"/>
      <c r="AN489" s="72" t="e">
        <f>IF(SUMPRODUCT((A$14:A489=A489)*(B$14:B489=B489)*(D$14:D486=D486))&gt;1,0,1)</f>
        <v>#N/A</v>
      </c>
      <c r="AO489" s="55">
        <f t="shared" si="87"/>
        <v>1</v>
      </c>
      <c r="AP489" s="55">
        <f t="shared" si="88"/>
        <v>1</v>
      </c>
      <c r="AQ489" s="56">
        <f>IF(ISBLANK(G489),1,IFERROR(VLOOKUP(G489,Tipo!$C$12:$C$27,1,FALSE),"NO"))</f>
        <v>1</v>
      </c>
      <c r="AR489" s="55">
        <f t="shared" si="89"/>
        <v>1</v>
      </c>
      <c r="AS489" s="55">
        <f>IF(ISBLANK(K489),1,IFERROR(VLOOKUP(K489,Eje_Pilar_Prop!C531:C632,1,FALSE),"NO"))</f>
        <v>1</v>
      </c>
      <c r="AT489" s="55">
        <f t="shared" si="91"/>
        <v>1</v>
      </c>
      <c r="AU489" s="36">
        <f t="shared" si="90"/>
        <v>1</v>
      </c>
      <c r="AV489" s="55">
        <f t="shared" si="86"/>
        <v>1</v>
      </c>
    </row>
    <row r="490" spans="1:48" s="37" customFormat="1" ht="45" customHeight="1">
      <c r="A490" s="39"/>
      <c r="B490" s="53"/>
      <c r="C490" s="81"/>
      <c r="D490" s="40"/>
      <c r="E490" s="57"/>
      <c r="F490" s="40"/>
      <c r="G490" s="41"/>
      <c r="H490" s="42"/>
      <c r="I490" s="43"/>
      <c r="J490" s="125"/>
      <c r="K490" s="44"/>
      <c r="L490" s="45" t="str">
        <f>IF(ISERROR(VLOOKUP(K490,Eje_Pilar_Prop!$C$2:$E$104,2,FALSE))," ",VLOOKUP(K490,Eje_Pilar_Prop!$C$2:$E$104,2,FALSE))</f>
        <v xml:space="preserve"> </v>
      </c>
      <c r="M490" s="45" t="str">
        <f>IF(ISERROR(VLOOKUP(K490,Eje_Pilar_Prop!$C$2:$E$104,3,FALSE))," ",VLOOKUP(K490,Eje_Pilar_Prop!$C$2:$E$104,3,FALSE))</f>
        <v xml:space="preserve"> </v>
      </c>
      <c r="N490" s="46"/>
      <c r="O490" s="335"/>
      <c r="P490" s="42"/>
      <c r="Q490" s="47"/>
      <c r="R490" s="48"/>
      <c r="S490" s="49"/>
      <c r="T490" s="50"/>
      <c r="U490" s="47"/>
      <c r="V490" s="51">
        <f t="shared" si="92"/>
        <v>0</v>
      </c>
      <c r="W490" s="94"/>
      <c r="X490" s="52"/>
      <c r="Y490" s="52"/>
      <c r="Z490" s="52"/>
      <c r="AA490" s="53"/>
      <c r="AB490" s="53"/>
      <c r="AC490" s="53"/>
      <c r="AD490" s="121"/>
      <c r="AE490" s="95"/>
      <c r="AF490" s="52"/>
      <c r="AG490" s="47"/>
      <c r="AH490" s="39"/>
      <c r="AI490" s="39"/>
      <c r="AJ490" s="39"/>
      <c r="AK490" s="39"/>
      <c r="AL490" s="54" t="str">
        <f t="shared" si="85"/>
        <v>-</v>
      </c>
      <c r="AM490" s="38"/>
      <c r="AN490" s="72" t="e">
        <f>IF(SUMPRODUCT((A$14:A490=A490)*(B$14:B490=B490)*(D$14:D487=D487))&gt;1,0,1)</f>
        <v>#N/A</v>
      </c>
      <c r="AO490" s="55">
        <f t="shared" si="87"/>
        <v>1</v>
      </c>
      <c r="AP490" s="55">
        <f t="shared" si="88"/>
        <v>1</v>
      </c>
      <c r="AQ490" s="56">
        <f>IF(ISBLANK(G490),1,IFERROR(VLOOKUP(G490,Tipo!$C$12:$C$27,1,FALSE),"NO"))</f>
        <v>1</v>
      </c>
      <c r="AR490" s="55">
        <f t="shared" si="89"/>
        <v>1</v>
      </c>
      <c r="AS490" s="55">
        <f>IF(ISBLANK(K490),1,IFERROR(VLOOKUP(K490,Eje_Pilar_Prop!C532:C633,1,FALSE),"NO"))</f>
        <v>1</v>
      </c>
      <c r="AT490" s="55">
        <f t="shared" si="91"/>
        <v>1</v>
      </c>
      <c r="AU490" s="36">
        <f t="shared" si="90"/>
        <v>1</v>
      </c>
      <c r="AV490" s="55">
        <f t="shared" si="86"/>
        <v>1</v>
      </c>
    </row>
    <row r="491" spans="1:48" s="37" customFormat="1" ht="45" customHeight="1">
      <c r="A491" s="39"/>
      <c r="B491" s="53"/>
      <c r="C491" s="81"/>
      <c r="D491" s="40"/>
      <c r="E491" s="57"/>
      <c r="F491" s="40"/>
      <c r="G491" s="41"/>
      <c r="H491" s="42"/>
      <c r="I491" s="43"/>
      <c r="J491" s="125"/>
      <c r="K491" s="44"/>
      <c r="L491" s="45" t="str">
        <f>IF(ISERROR(VLOOKUP(K491,Eje_Pilar_Prop!$C$2:$E$104,2,FALSE))," ",VLOOKUP(K491,Eje_Pilar_Prop!$C$2:$E$104,2,FALSE))</f>
        <v xml:space="preserve"> </v>
      </c>
      <c r="M491" s="45" t="str">
        <f>IF(ISERROR(VLOOKUP(K491,Eje_Pilar_Prop!$C$2:$E$104,3,FALSE))," ",VLOOKUP(K491,Eje_Pilar_Prop!$C$2:$E$104,3,FALSE))</f>
        <v xml:space="preserve"> </v>
      </c>
      <c r="N491" s="46"/>
      <c r="O491" s="335"/>
      <c r="P491" s="42"/>
      <c r="Q491" s="47"/>
      <c r="R491" s="48"/>
      <c r="S491" s="49"/>
      <c r="T491" s="50"/>
      <c r="U491" s="47"/>
      <c r="V491" s="51">
        <f t="shared" si="92"/>
        <v>0</v>
      </c>
      <c r="W491" s="94"/>
      <c r="X491" s="52"/>
      <c r="Y491" s="52"/>
      <c r="Z491" s="52"/>
      <c r="AA491" s="53"/>
      <c r="AB491" s="53"/>
      <c r="AC491" s="53"/>
      <c r="AD491" s="121"/>
      <c r="AE491" s="95"/>
      <c r="AF491" s="52"/>
      <c r="AG491" s="47"/>
      <c r="AH491" s="39"/>
      <c r="AI491" s="39"/>
      <c r="AJ491" s="39"/>
      <c r="AK491" s="39"/>
      <c r="AL491" s="54" t="str">
        <f t="shared" si="85"/>
        <v>-</v>
      </c>
      <c r="AM491" s="38"/>
      <c r="AN491" s="72" t="e">
        <f>IF(SUMPRODUCT((A$14:A491=A491)*(B$14:B491=B491)*(D$14:D488=D488))&gt;1,0,1)</f>
        <v>#N/A</v>
      </c>
      <c r="AO491" s="55">
        <f t="shared" si="87"/>
        <v>1</v>
      </c>
      <c r="AP491" s="55">
        <f t="shared" si="88"/>
        <v>1</v>
      </c>
      <c r="AQ491" s="56">
        <f>IF(ISBLANK(G491),1,IFERROR(VLOOKUP(G491,Tipo!$C$12:$C$27,1,FALSE),"NO"))</f>
        <v>1</v>
      </c>
      <c r="AR491" s="55">
        <f t="shared" si="89"/>
        <v>1</v>
      </c>
      <c r="AS491" s="55">
        <f>IF(ISBLANK(K491),1,IFERROR(VLOOKUP(K491,Eje_Pilar_Prop!C533:C634,1,FALSE),"NO"))</f>
        <v>1</v>
      </c>
      <c r="AT491" s="55">
        <f t="shared" si="91"/>
        <v>1</v>
      </c>
      <c r="AU491" s="36">
        <f t="shared" si="90"/>
        <v>1</v>
      </c>
      <c r="AV491" s="55">
        <f t="shared" si="86"/>
        <v>1</v>
      </c>
    </row>
    <row r="492" spans="1:48" s="37" customFormat="1" ht="45" customHeight="1">
      <c r="A492" s="39"/>
      <c r="B492" s="53"/>
      <c r="C492" s="81"/>
      <c r="D492" s="40"/>
      <c r="E492" s="57"/>
      <c r="F492" s="40"/>
      <c r="G492" s="41"/>
      <c r="H492" s="42"/>
      <c r="I492" s="43"/>
      <c r="J492" s="125"/>
      <c r="K492" s="44"/>
      <c r="L492" s="45" t="str">
        <f>IF(ISERROR(VLOOKUP(K492,Eje_Pilar_Prop!$C$2:$E$104,2,FALSE))," ",VLOOKUP(K492,Eje_Pilar_Prop!$C$2:$E$104,2,FALSE))</f>
        <v xml:space="preserve"> </v>
      </c>
      <c r="M492" s="45" t="str">
        <f>IF(ISERROR(VLOOKUP(K492,Eje_Pilar_Prop!$C$2:$E$104,3,FALSE))," ",VLOOKUP(K492,Eje_Pilar_Prop!$C$2:$E$104,3,FALSE))</f>
        <v xml:space="preserve"> </v>
      </c>
      <c r="N492" s="46"/>
      <c r="O492" s="335"/>
      <c r="P492" s="42"/>
      <c r="Q492" s="47"/>
      <c r="R492" s="48"/>
      <c r="S492" s="49"/>
      <c r="T492" s="50"/>
      <c r="U492" s="47"/>
      <c r="V492" s="51">
        <f t="shared" si="92"/>
        <v>0</v>
      </c>
      <c r="W492" s="94"/>
      <c r="X492" s="52"/>
      <c r="Y492" s="52"/>
      <c r="Z492" s="52"/>
      <c r="AA492" s="53"/>
      <c r="AB492" s="53"/>
      <c r="AC492" s="53"/>
      <c r="AD492" s="121"/>
      <c r="AE492" s="95"/>
      <c r="AF492" s="52"/>
      <c r="AG492" s="47"/>
      <c r="AH492" s="39"/>
      <c r="AI492" s="39"/>
      <c r="AJ492" s="39"/>
      <c r="AK492" s="39"/>
      <c r="AL492" s="54" t="str">
        <f t="shared" si="85"/>
        <v>-</v>
      </c>
      <c r="AM492" s="38"/>
      <c r="AN492" s="72" t="e">
        <f>IF(SUMPRODUCT((A$14:A492=A492)*(B$14:B492=B492)*(D$14:D489=D489))&gt;1,0,1)</f>
        <v>#N/A</v>
      </c>
      <c r="AO492" s="55">
        <f t="shared" si="87"/>
        <v>1</v>
      </c>
      <c r="AP492" s="55">
        <f t="shared" si="88"/>
        <v>1</v>
      </c>
      <c r="AQ492" s="56">
        <f>IF(ISBLANK(G492),1,IFERROR(VLOOKUP(G492,Tipo!$C$12:$C$27,1,FALSE),"NO"))</f>
        <v>1</v>
      </c>
      <c r="AR492" s="55">
        <f t="shared" si="89"/>
        <v>1</v>
      </c>
      <c r="AS492" s="55">
        <f>IF(ISBLANK(K492),1,IFERROR(VLOOKUP(K492,Eje_Pilar_Prop!C534:C635,1,FALSE),"NO"))</f>
        <v>1</v>
      </c>
      <c r="AT492" s="55">
        <f t="shared" si="91"/>
        <v>1</v>
      </c>
      <c r="AU492" s="36">
        <f t="shared" si="90"/>
        <v>1</v>
      </c>
      <c r="AV492" s="55">
        <f t="shared" si="86"/>
        <v>1</v>
      </c>
    </row>
    <row r="493" spans="1:48" s="37" customFormat="1" ht="45" customHeight="1">
      <c r="A493" s="39"/>
      <c r="B493" s="53"/>
      <c r="C493" s="81"/>
      <c r="D493" s="40"/>
      <c r="E493" s="57"/>
      <c r="F493" s="40"/>
      <c r="G493" s="41"/>
      <c r="H493" s="42"/>
      <c r="I493" s="43"/>
      <c r="J493" s="125"/>
      <c r="K493" s="44"/>
      <c r="L493" s="45" t="str">
        <f>IF(ISERROR(VLOOKUP(K493,Eje_Pilar_Prop!$C$2:$E$104,2,FALSE))," ",VLOOKUP(K493,Eje_Pilar_Prop!$C$2:$E$104,2,FALSE))</f>
        <v xml:space="preserve"> </v>
      </c>
      <c r="M493" s="45" t="str">
        <f>IF(ISERROR(VLOOKUP(K493,Eje_Pilar_Prop!$C$2:$E$104,3,FALSE))," ",VLOOKUP(K493,Eje_Pilar_Prop!$C$2:$E$104,3,FALSE))</f>
        <v xml:space="preserve"> </v>
      </c>
      <c r="N493" s="46"/>
      <c r="O493" s="335"/>
      <c r="P493" s="42"/>
      <c r="Q493" s="47"/>
      <c r="R493" s="48"/>
      <c r="S493" s="49"/>
      <c r="T493" s="50"/>
      <c r="U493" s="47"/>
      <c r="V493" s="51">
        <f t="shared" si="92"/>
        <v>0</v>
      </c>
      <c r="W493" s="94"/>
      <c r="X493" s="52"/>
      <c r="Y493" s="52"/>
      <c r="Z493" s="52"/>
      <c r="AA493" s="53"/>
      <c r="AB493" s="53"/>
      <c r="AC493" s="53"/>
      <c r="AD493" s="121"/>
      <c r="AE493" s="95"/>
      <c r="AF493" s="52"/>
      <c r="AG493" s="47"/>
      <c r="AH493" s="39"/>
      <c r="AI493" s="39"/>
      <c r="AJ493" s="39"/>
      <c r="AK493" s="39"/>
      <c r="AL493" s="54" t="str">
        <f t="shared" si="85"/>
        <v>-</v>
      </c>
      <c r="AM493" s="38"/>
      <c r="AN493" s="72" t="e">
        <f>IF(SUMPRODUCT((A$14:A493=A493)*(B$14:B493=B493)*(D$14:D490=D490))&gt;1,0,1)</f>
        <v>#N/A</v>
      </c>
      <c r="AO493" s="55">
        <f t="shared" si="87"/>
        <v>1</v>
      </c>
      <c r="AP493" s="55">
        <f t="shared" si="88"/>
        <v>1</v>
      </c>
      <c r="AQ493" s="56">
        <f>IF(ISBLANK(G493),1,IFERROR(VLOOKUP(G493,Tipo!$C$12:$C$27,1,FALSE),"NO"))</f>
        <v>1</v>
      </c>
      <c r="AR493" s="55">
        <f t="shared" si="89"/>
        <v>1</v>
      </c>
      <c r="AS493" s="55">
        <f>IF(ISBLANK(K493),1,IFERROR(VLOOKUP(K493,Eje_Pilar_Prop!C535:C636,1,FALSE),"NO"))</f>
        <v>1</v>
      </c>
      <c r="AT493" s="55">
        <f t="shared" si="91"/>
        <v>1</v>
      </c>
      <c r="AU493" s="36">
        <f t="shared" si="90"/>
        <v>1</v>
      </c>
      <c r="AV493" s="55">
        <f t="shared" si="86"/>
        <v>1</v>
      </c>
    </row>
    <row r="494" spans="1:48" s="37" customFormat="1" ht="45" customHeight="1">
      <c r="A494" s="39"/>
      <c r="B494" s="53"/>
      <c r="C494" s="81"/>
      <c r="D494" s="40"/>
      <c r="E494" s="57"/>
      <c r="F494" s="40"/>
      <c r="G494" s="41"/>
      <c r="H494" s="42"/>
      <c r="I494" s="43"/>
      <c r="J494" s="125"/>
      <c r="K494" s="44"/>
      <c r="L494" s="45" t="str">
        <f>IF(ISERROR(VLOOKUP(K494,Eje_Pilar_Prop!$C$2:$E$104,2,FALSE))," ",VLOOKUP(K494,Eje_Pilar_Prop!$C$2:$E$104,2,FALSE))</f>
        <v xml:space="preserve"> </v>
      </c>
      <c r="M494" s="45" t="str">
        <f>IF(ISERROR(VLOOKUP(K494,Eje_Pilar_Prop!$C$2:$E$104,3,FALSE))," ",VLOOKUP(K494,Eje_Pilar_Prop!$C$2:$E$104,3,FALSE))</f>
        <v xml:space="preserve"> </v>
      </c>
      <c r="N494" s="46"/>
      <c r="O494" s="335"/>
      <c r="P494" s="42"/>
      <c r="Q494" s="47"/>
      <c r="R494" s="48"/>
      <c r="S494" s="49"/>
      <c r="T494" s="50"/>
      <c r="U494" s="47"/>
      <c r="V494" s="51">
        <f t="shared" si="92"/>
        <v>0</v>
      </c>
      <c r="W494" s="94"/>
      <c r="X494" s="52"/>
      <c r="Y494" s="52"/>
      <c r="Z494" s="52"/>
      <c r="AA494" s="53"/>
      <c r="AB494" s="53"/>
      <c r="AC494" s="53"/>
      <c r="AD494" s="121"/>
      <c r="AE494" s="95"/>
      <c r="AF494" s="52"/>
      <c r="AG494" s="47"/>
      <c r="AH494" s="39"/>
      <c r="AI494" s="39"/>
      <c r="AJ494" s="39"/>
      <c r="AK494" s="39"/>
      <c r="AL494" s="54" t="str">
        <f t="shared" si="85"/>
        <v>-</v>
      </c>
      <c r="AM494" s="38"/>
      <c r="AN494" s="72" t="e">
        <f>IF(SUMPRODUCT((A$14:A494=A494)*(B$14:B494=B494)*(D$14:D491=D491))&gt;1,0,1)</f>
        <v>#N/A</v>
      </c>
      <c r="AO494" s="55">
        <f t="shared" si="87"/>
        <v>1</v>
      </c>
      <c r="AP494" s="55">
        <f t="shared" si="88"/>
        <v>1</v>
      </c>
      <c r="AQ494" s="56">
        <f>IF(ISBLANK(G494),1,IFERROR(VLOOKUP(G494,Tipo!$C$12:$C$27,1,FALSE),"NO"))</f>
        <v>1</v>
      </c>
      <c r="AR494" s="55">
        <f t="shared" si="89"/>
        <v>1</v>
      </c>
      <c r="AS494" s="55">
        <f>IF(ISBLANK(K494),1,IFERROR(VLOOKUP(K494,Eje_Pilar_Prop!C536:C637,1,FALSE),"NO"))</f>
        <v>1</v>
      </c>
      <c r="AT494" s="55">
        <f t="shared" si="91"/>
        <v>1</v>
      </c>
      <c r="AU494" s="36">
        <f t="shared" si="90"/>
        <v>1</v>
      </c>
      <c r="AV494" s="55">
        <f t="shared" si="86"/>
        <v>1</v>
      </c>
    </row>
    <row r="495" spans="1:48" s="37" customFormat="1" ht="45" customHeight="1">
      <c r="A495" s="39"/>
      <c r="B495" s="53"/>
      <c r="C495" s="81"/>
      <c r="D495" s="40"/>
      <c r="E495" s="57"/>
      <c r="F495" s="40"/>
      <c r="G495" s="41"/>
      <c r="H495" s="42"/>
      <c r="I495" s="43"/>
      <c r="J495" s="125"/>
      <c r="K495" s="44"/>
      <c r="L495" s="45" t="str">
        <f>IF(ISERROR(VLOOKUP(K495,Eje_Pilar_Prop!$C$2:$E$104,2,FALSE))," ",VLOOKUP(K495,Eje_Pilar_Prop!$C$2:$E$104,2,FALSE))</f>
        <v xml:space="preserve"> </v>
      </c>
      <c r="M495" s="45" t="str">
        <f>IF(ISERROR(VLOOKUP(K495,Eje_Pilar_Prop!$C$2:$E$104,3,FALSE))," ",VLOOKUP(K495,Eje_Pilar_Prop!$C$2:$E$104,3,FALSE))</f>
        <v xml:space="preserve"> </v>
      </c>
      <c r="N495" s="46"/>
      <c r="O495" s="335"/>
      <c r="P495" s="42"/>
      <c r="Q495" s="47"/>
      <c r="R495" s="48"/>
      <c r="S495" s="49"/>
      <c r="T495" s="50"/>
      <c r="U495" s="47"/>
      <c r="V495" s="51">
        <f t="shared" si="92"/>
        <v>0</v>
      </c>
      <c r="W495" s="94"/>
      <c r="X495" s="52"/>
      <c r="Y495" s="52"/>
      <c r="Z495" s="52"/>
      <c r="AA495" s="53"/>
      <c r="AB495" s="53"/>
      <c r="AC495" s="53"/>
      <c r="AD495" s="121"/>
      <c r="AE495" s="95"/>
      <c r="AF495" s="52"/>
      <c r="AG495" s="47"/>
      <c r="AH495" s="39"/>
      <c r="AI495" s="39"/>
      <c r="AJ495" s="39"/>
      <c r="AK495" s="39"/>
      <c r="AL495" s="54" t="str">
        <f t="shared" si="85"/>
        <v>-</v>
      </c>
      <c r="AM495" s="38"/>
      <c r="AN495" s="72" t="e">
        <f>IF(SUMPRODUCT((A$14:A495=A495)*(B$14:B495=B495)*(D$14:D492=D492))&gt;1,0,1)</f>
        <v>#N/A</v>
      </c>
      <c r="AO495" s="55">
        <f t="shared" si="87"/>
        <v>1</v>
      </c>
      <c r="AP495" s="55">
        <f t="shared" si="88"/>
        <v>1</v>
      </c>
      <c r="AQ495" s="56">
        <f>IF(ISBLANK(G495),1,IFERROR(VLOOKUP(G495,Tipo!$C$12:$C$27,1,FALSE),"NO"))</f>
        <v>1</v>
      </c>
      <c r="AR495" s="55">
        <f t="shared" si="89"/>
        <v>1</v>
      </c>
      <c r="AS495" s="55">
        <f>IF(ISBLANK(K495),1,IFERROR(VLOOKUP(K495,Eje_Pilar_Prop!C537:C638,1,FALSE),"NO"))</f>
        <v>1</v>
      </c>
      <c r="AT495" s="55">
        <f t="shared" si="91"/>
        <v>1</v>
      </c>
      <c r="AU495" s="36">
        <f t="shared" si="90"/>
        <v>1</v>
      </c>
      <c r="AV495" s="55">
        <f t="shared" si="86"/>
        <v>1</v>
      </c>
    </row>
    <row r="496" spans="1:48" s="37" customFormat="1" ht="45" customHeight="1">
      <c r="A496" s="39"/>
      <c r="B496" s="53"/>
      <c r="C496" s="81"/>
      <c r="D496" s="40"/>
      <c r="E496" s="57"/>
      <c r="F496" s="40"/>
      <c r="G496" s="41"/>
      <c r="H496" s="42"/>
      <c r="I496" s="43"/>
      <c r="J496" s="125"/>
      <c r="K496" s="44"/>
      <c r="L496" s="45" t="str">
        <f>IF(ISERROR(VLOOKUP(K496,Eje_Pilar_Prop!$C$2:$E$104,2,FALSE))," ",VLOOKUP(K496,Eje_Pilar_Prop!$C$2:$E$104,2,FALSE))</f>
        <v xml:space="preserve"> </v>
      </c>
      <c r="M496" s="45" t="str">
        <f>IF(ISERROR(VLOOKUP(K496,Eje_Pilar_Prop!$C$2:$E$104,3,FALSE))," ",VLOOKUP(K496,Eje_Pilar_Prop!$C$2:$E$104,3,FALSE))</f>
        <v xml:space="preserve"> </v>
      </c>
      <c r="N496" s="46"/>
      <c r="O496" s="335"/>
      <c r="P496" s="42"/>
      <c r="Q496" s="47"/>
      <c r="R496" s="48"/>
      <c r="S496" s="49"/>
      <c r="T496" s="50"/>
      <c r="U496" s="47"/>
      <c r="V496" s="51">
        <f t="shared" si="92"/>
        <v>0</v>
      </c>
      <c r="W496" s="94"/>
      <c r="X496" s="52"/>
      <c r="Y496" s="52"/>
      <c r="Z496" s="52"/>
      <c r="AA496" s="53"/>
      <c r="AB496" s="53"/>
      <c r="AC496" s="53"/>
      <c r="AD496" s="121"/>
      <c r="AE496" s="95"/>
      <c r="AF496" s="52"/>
      <c r="AG496" s="47"/>
      <c r="AH496" s="39"/>
      <c r="AI496" s="39"/>
      <c r="AJ496" s="39"/>
      <c r="AK496" s="39"/>
      <c r="AL496" s="54" t="str">
        <f t="shared" si="85"/>
        <v>-</v>
      </c>
      <c r="AM496" s="38"/>
      <c r="AN496" s="72" t="e">
        <f>IF(SUMPRODUCT((A$14:A496=A496)*(B$14:B496=B496)*(D$14:D493=D493))&gt;1,0,1)</f>
        <v>#N/A</v>
      </c>
      <c r="AO496" s="55">
        <f t="shared" si="87"/>
        <v>1</v>
      </c>
      <c r="AP496" s="55">
        <f t="shared" si="88"/>
        <v>1</v>
      </c>
      <c r="AQ496" s="56">
        <f>IF(ISBLANK(G496),1,IFERROR(VLOOKUP(G496,Tipo!$C$12:$C$27,1,FALSE),"NO"))</f>
        <v>1</v>
      </c>
      <c r="AR496" s="55">
        <f t="shared" si="89"/>
        <v>1</v>
      </c>
      <c r="AS496" s="55">
        <f>IF(ISBLANK(K496),1,IFERROR(VLOOKUP(K496,Eje_Pilar_Prop!C538:C639,1,FALSE),"NO"))</f>
        <v>1</v>
      </c>
      <c r="AT496" s="55">
        <f t="shared" si="91"/>
        <v>1</v>
      </c>
      <c r="AU496" s="36">
        <f t="shared" si="90"/>
        <v>1</v>
      </c>
      <c r="AV496" s="55">
        <f t="shared" si="86"/>
        <v>1</v>
      </c>
    </row>
    <row r="497" spans="1:48" s="37" customFormat="1" ht="45" customHeight="1">
      <c r="A497" s="39"/>
      <c r="B497" s="53"/>
      <c r="C497" s="81"/>
      <c r="D497" s="40"/>
      <c r="E497" s="57"/>
      <c r="F497" s="40"/>
      <c r="G497" s="41"/>
      <c r="H497" s="42"/>
      <c r="I497" s="43"/>
      <c r="J497" s="125"/>
      <c r="K497" s="44"/>
      <c r="L497" s="45" t="str">
        <f>IF(ISERROR(VLOOKUP(K497,Eje_Pilar_Prop!$C$2:$E$104,2,FALSE))," ",VLOOKUP(K497,Eje_Pilar_Prop!$C$2:$E$104,2,FALSE))</f>
        <v xml:space="preserve"> </v>
      </c>
      <c r="M497" s="45" t="str">
        <f>IF(ISERROR(VLOOKUP(K497,Eje_Pilar_Prop!$C$2:$E$104,3,FALSE))," ",VLOOKUP(K497,Eje_Pilar_Prop!$C$2:$E$104,3,FALSE))</f>
        <v xml:space="preserve"> </v>
      </c>
      <c r="N497" s="46"/>
      <c r="O497" s="335"/>
      <c r="P497" s="42"/>
      <c r="Q497" s="47"/>
      <c r="R497" s="48"/>
      <c r="S497" s="49"/>
      <c r="T497" s="50"/>
      <c r="U497" s="47"/>
      <c r="V497" s="51">
        <f t="shared" si="92"/>
        <v>0</v>
      </c>
      <c r="W497" s="94"/>
      <c r="X497" s="52"/>
      <c r="Y497" s="52"/>
      <c r="Z497" s="52"/>
      <c r="AA497" s="53"/>
      <c r="AB497" s="53"/>
      <c r="AC497" s="53"/>
      <c r="AD497" s="121"/>
      <c r="AE497" s="95"/>
      <c r="AF497" s="52"/>
      <c r="AG497" s="47"/>
      <c r="AH497" s="39"/>
      <c r="AI497" s="39"/>
      <c r="AJ497" s="39"/>
      <c r="AK497" s="39"/>
      <c r="AL497" s="54" t="str">
        <f t="shared" si="85"/>
        <v>-</v>
      </c>
      <c r="AM497" s="38"/>
      <c r="AN497" s="72" t="e">
        <f>IF(SUMPRODUCT((A$14:A497=A497)*(B$14:B497=B497)*(D$14:D494=D494))&gt;1,0,1)</f>
        <v>#N/A</v>
      </c>
      <c r="AO497" s="55">
        <f t="shared" si="87"/>
        <v>1</v>
      </c>
      <c r="AP497" s="55">
        <f t="shared" si="88"/>
        <v>1</v>
      </c>
      <c r="AQ497" s="56">
        <f>IF(ISBLANK(G497),1,IFERROR(VLOOKUP(G497,Tipo!$C$12:$C$27,1,FALSE),"NO"))</f>
        <v>1</v>
      </c>
      <c r="AR497" s="55">
        <f t="shared" si="89"/>
        <v>1</v>
      </c>
      <c r="AS497" s="55">
        <f>IF(ISBLANK(K497),1,IFERROR(VLOOKUP(K497,Eje_Pilar_Prop!C539:C640,1,FALSE),"NO"))</f>
        <v>1</v>
      </c>
      <c r="AT497" s="55">
        <f t="shared" si="91"/>
        <v>1</v>
      </c>
      <c r="AU497" s="36">
        <f t="shared" si="90"/>
        <v>1</v>
      </c>
      <c r="AV497" s="55">
        <f t="shared" si="86"/>
        <v>1</v>
      </c>
    </row>
    <row r="498" spans="1:48" s="37" customFormat="1" ht="45" customHeight="1">
      <c r="A498" s="39"/>
      <c r="B498" s="53"/>
      <c r="C498" s="81"/>
      <c r="D498" s="40"/>
      <c r="E498" s="57"/>
      <c r="F498" s="40"/>
      <c r="G498" s="41"/>
      <c r="H498" s="42"/>
      <c r="I498" s="43"/>
      <c r="J498" s="125"/>
      <c r="K498" s="44"/>
      <c r="L498" s="45" t="str">
        <f>IF(ISERROR(VLOOKUP(K498,Eje_Pilar_Prop!$C$2:$E$104,2,FALSE))," ",VLOOKUP(K498,Eje_Pilar_Prop!$C$2:$E$104,2,FALSE))</f>
        <v xml:space="preserve"> </v>
      </c>
      <c r="M498" s="45" t="str">
        <f>IF(ISERROR(VLOOKUP(K498,Eje_Pilar_Prop!$C$2:$E$104,3,FALSE))," ",VLOOKUP(K498,Eje_Pilar_Prop!$C$2:$E$104,3,FALSE))</f>
        <v xml:space="preserve"> </v>
      </c>
      <c r="N498" s="46"/>
      <c r="O498" s="335"/>
      <c r="P498" s="42"/>
      <c r="Q498" s="47"/>
      <c r="R498" s="48"/>
      <c r="S498" s="49"/>
      <c r="T498" s="50"/>
      <c r="U498" s="47"/>
      <c r="V498" s="51">
        <f t="shared" si="92"/>
        <v>0</v>
      </c>
      <c r="W498" s="94"/>
      <c r="X498" s="52"/>
      <c r="Y498" s="52"/>
      <c r="Z498" s="52"/>
      <c r="AA498" s="53"/>
      <c r="AB498" s="53"/>
      <c r="AC498" s="53"/>
      <c r="AD498" s="121"/>
      <c r="AE498" s="95"/>
      <c r="AF498" s="52"/>
      <c r="AG498" s="47"/>
      <c r="AH498" s="39"/>
      <c r="AI498" s="39"/>
      <c r="AJ498" s="39"/>
      <c r="AK498" s="39"/>
      <c r="AL498" s="54" t="str">
        <f t="shared" si="85"/>
        <v>-</v>
      </c>
      <c r="AM498" s="38"/>
      <c r="AN498" s="72" t="e">
        <f>IF(SUMPRODUCT((A$14:A498=A498)*(B$14:B498=B498)*(D$14:D495=D495))&gt;1,0,1)</f>
        <v>#N/A</v>
      </c>
      <c r="AO498" s="55">
        <f t="shared" si="87"/>
        <v>1</v>
      </c>
      <c r="AP498" s="55">
        <f t="shared" si="88"/>
        <v>1</v>
      </c>
      <c r="AQ498" s="56">
        <f>IF(ISBLANK(G498),1,IFERROR(VLOOKUP(G498,Tipo!$C$12:$C$27,1,FALSE),"NO"))</f>
        <v>1</v>
      </c>
      <c r="AR498" s="55">
        <f t="shared" si="89"/>
        <v>1</v>
      </c>
      <c r="AS498" s="55">
        <f>IF(ISBLANK(K498),1,IFERROR(VLOOKUP(K498,Eje_Pilar_Prop!C540:C641,1,FALSE),"NO"))</f>
        <v>1</v>
      </c>
      <c r="AT498" s="55">
        <f t="shared" si="91"/>
        <v>1</v>
      </c>
      <c r="AU498" s="36">
        <f t="shared" si="90"/>
        <v>1</v>
      </c>
      <c r="AV498" s="55">
        <f t="shared" si="86"/>
        <v>1</v>
      </c>
    </row>
    <row r="499" spans="1:48" s="37" customFormat="1" ht="45" customHeight="1">
      <c r="A499" s="39"/>
      <c r="B499" s="53"/>
      <c r="C499" s="81"/>
      <c r="D499" s="40"/>
      <c r="E499" s="57"/>
      <c r="F499" s="40"/>
      <c r="G499" s="41"/>
      <c r="H499" s="42"/>
      <c r="I499" s="43"/>
      <c r="J499" s="125"/>
      <c r="K499" s="44"/>
      <c r="L499" s="45" t="str">
        <f>IF(ISERROR(VLOOKUP(K499,Eje_Pilar_Prop!$C$2:$E$104,2,FALSE))," ",VLOOKUP(K499,Eje_Pilar_Prop!$C$2:$E$104,2,FALSE))</f>
        <v xml:space="preserve"> </v>
      </c>
      <c r="M499" s="45" t="str">
        <f>IF(ISERROR(VLOOKUP(K499,Eje_Pilar_Prop!$C$2:$E$104,3,FALSE))," ",VLOOKUP(K499,Eje_Pilar_Prop!$C$2:$E$104,3,FALSE))</f>
        <v xml:space="preserve"> </v>
      </c>
      <c r="N499" s="46"/>
      <c r="O499" s="335"/>
      <c r="P499" s="42"/>
      <c r="Q499" s="47"/>
      <c r="R499" s="48"/>
      <c r="S499" s="49"/>
      <c r="T499" s="50"/>
      <c r="U499" s="47"/>
      <c r="V499" s="51">
        <f t="shared" si="92"/>
        <v>0</v>
      </c>
      <c r="W499" s="94"/>
      <c r="X499" s="52"/>
      <c r="Y499" s="52"/>
      <c r="Z499" s="52"/>
      <c r="AA499" s="53"/>
      <c r="AB499" s="53"/>
      <c r="AC499" s="53"/>
      <c r="AD499" s="121"/>
      <c r="AE499" s="95"/>
      <c r="AF499" s="52"/>
      <c r="AG499" s="47"/>
      <c r="AH499" s="39"/>
      <c r="AI499" s="39"/>
      <c r="AJ499" s="39"/>
      <c r="AK499" s="39"/>
      <c r="AL499" s="54" t="str">
        <f t="shared" si="85"/>
        <v>-</v>
      </c>
      <c r="AM499" s="38"/>
      <c r="AN499" s="72" t="e">
        <f>IF(SUMPRODUCT((A$14:A499=A499)*(B$14:B499=B499)*(D$14:D496=D496))&gt;1,0,1)</f>
        <v>#N/A</v>
      </c>
      <c r="AO499" s="55">
        <f t="shared" si="87"/>
        <v>1</v>
      </c>
      <c r="AP499" s="55">
        <f t="shared" si="88"/>
        <v>1</v>
      </c>
      <c r="AQ499" s="56">
        <f>IF(ISBLANK(G499),1,IFERROR(VLOOKUP(G499,Tipo!$C$12:$C$27,1,FALSE),"NO"))</f>
        <v>1</v>
      </c>
      <c r="AR499" s="55">
        <f t="shared" si="89"/>
        <v>1</v>
      </c>
      <c r="AS499" s="55">
        <f>IF(ISBLANK(K499),1,IFERROR(VLOOKUP(K499,Eje_Pilar_Prop!C541:C642,1,FALSE),"NO"))</f>
        <v>1</v>
      </c>
      <c r="AT499" s="55">
        <f t="shared" si="91"/>
        <v>1</v>
      </c>
      <c r="AU499" s="36">
        <f t="shared" si="90"/>
        <v>1</v>
      </c>
      <c r="AV499" s="55">
        <f t="shared" si="86"/>
        <v>1</v>
      </c>
    </row>
    <row r="500" spans="1:48" s="37" customFormat="1" ht="45" customHeight="1">
      <c r="A500" s="39"/>
      <c r="B500" s="53"/>
      <c r="C500" s="81"/>
      <c r="D500" s="40"/>
      <c r="E500" s="57"/>
      <c r="F500" s="40"/>
      <c r="G500" s="41"/>
      <c r="H500" s="42"/>
      <c r="I500" s="43"/>
      <c r="J500" s="125"/>
      <c r="K500" s="44"/>
      <c r="L500" s="45" t="str">
        <f>IF(ISERROR(VLOOKUP(K500,Eje_Pilar_Prop!$C$2:$E$104,2,FALSE))," ",VLOOKUP(K500,Eje_Pilar_Prop!$C$2:$E$104,2,FALSE))</f>
        <v xml:space="preserve"> </v>
      </c>
      <c r="M500" s="45" t="str">
        <f>IF(ISERROR(VLOOKUP(K500,Eje_Pilar_Prop!$C$2:$E$104,3,FALSE))," ",VLOOKUP(K500,Eje_Pilar_Prop!$C$2:$E$104,3,FALSE))</f>
        <v xml:space="preserve"> </v>
      </c>
      <c r="N500" s="46"/>
      <c r="O500" s="335"/>
      <c r="P500" s="42"/>
      <c r="Q500" s="47"/>
      <c r="R500" s="48"/>
      <c r="S500" s="49"/>
      <c r="T500" s="50"/>
      <c r="U500" s="47"/>
      <c r="V500" s="51">
        <f t="shared" si="92"/>
        <v>0</v>
      </c>
      <c r="W500" s="94"/>
      <c r="X500" s="52"/>
      <c r="Y500" s="52"/>
      <c r="Z500" s="52"/>
      <c r="AA500" s="53"/>
      <c r="AB500" s="53"/>
      <c r="AC500" s="53"/>
      <c r="AD500" s="121"/>
      <c r="AE500" s="95"/>
      <c r="AF500" s="52"/>
      <c r="AG500" s="47"/>
      <c r="AH500" s="39"/>
      <c r="AI500" s="39"/>
      <c r="AJ500" s="39"/>
      <c r="AK500" s="39"/>
      <c r="AL500" s="54" t="str">
        <f t="shared" si="85"/>
        <v>-</v>
      </c>
      <c r="AM500" s="38"/>
      <c r="AN500" s="72" t="e">
        <f>IF(SUMPRODUCT((A$14:A500=A500)*(B$14:B500=B500)*(D$14:D497=D497))&gt;1,0,1)</f>
        <v>#N/A</v>
      </c>
      <c r="AO500" s="55">
        <f t="shared" si="87"/>
        <v>1</v>
      </c>
      <c r="AP500" s="55">
        <f t="shared" si="88"/>
        <v>1</v>
      </c>
      <c r="AQ500" s="56">
        <f>IF(ISBLANK(G500),1,IFERROR(VLOOKUP(G500,Tipo!$C$12:$C$27,1,FALSE),"NO"))</f>
        <v>1</v>
      </c>
      <c r="AR500" s="55">
        <f t="shared" si="89"/>
        <v>1</v>
      </c>
      <c r="AS500" s="55">
        <f>IF(ISBLANK(K500),1,IFERROR(VLOOKUP(K500,Eje_Pilar_Prop!C542:C643,1,FALSE),"NO"))</f>
        <v>1</v>
      </c>
      <c r="AT500" s="55">
        <f t="shared" si="91"/>
        <v>1</v>
      </c>
      <c r="AU500" s="36">
        <f t="shared" si="90"/>
        <v>1</v>
      </c>
      <c r="AV500" s="55">
        <f t="shared" si="86"/>
        <v>1</v>
      </c>
    </row>
    <row r="501" spans="1:48" s="37" customFormat="1" ht="45" customHeight="1">
      <c r="A501" s="39"/>
      <c r="B501" s="53"/>
      <c r="C501" s="81"/>
      <c r="D501" s="40"/>
      <c r="E501" s="57"/>
      <c r="F501" s="40"/>
      <c r="G501" s="41"/>
      <c r="H501" s="42"/>
      <c r="I501" s="43"/>
      <c r="J501" s="125"/>
      <c r="K501" s="44"/>
      <c r="L501" s="45" t="str">
        <f>IF(ISERROR(VLOOKUP(K501,Eje_Pilar_Prop!$C$2:$E$104,2,FALSE))," ",VLOOKUP(K501,Eje_Pilar_Prop!$C$2:$E$104,2,FALSE))</f>
        <v xml:space="preserve"> </v>
      </c>
      <c r="M501" s="45" t="str">
        <f>IF(ISERROR(VLOOKUP(K501,Eje_Pilar_Prop!$C$2:$E$104,3,FALSE))," ",VLOOKUP(K501,Eje_Pilar_Prop!$C$2:$E$104,3,FALSE))</f>
        <v xml:space="preserve"> </v>
      </c>
      <c r="N501" s="46"/>
      <c r="O501" s="335"/>
      <c r="P501" s="42"/>
      <c r="Q501" s="47"/>
      <c r="R501" s="48"/>
      <c r="S501" s="49"/>
      <c r="T501" s="50"/>
      <c r="U501" s="47"/>
      <c r="V501" s="51">
        <f t="shared" si="92"/>
        <v>0</v>
      </c>
      <c r="W501" s="94"/>
      <c r="X501" s="52"/>
      <c r="Y501" s="52"/>
      <c r="Z501" s="52"/>
      <c r="AA501" s="53"/>
      <c r="AB501" s="53"/>
      <c r="AC501" s="53"/>
      <c r="AD501" s="121"/>
      <c r="AE501" s="95"/>
      <c r="AF501" s="52"/>
      <c r="AG501" s="47"/>
      <c r="AH501" s="39"/>
      <c r="AI501" s="39"/>
      <c r="AJ501" s="39"/>
      <c r="AK501" s="39"/>
      <c r="AL501" s="54" t="str">
        <f t="shared" si="85"/>
        <v>-</v>
      </c>
      <c r="AM501" s="38"/>
      <c r="AN501" s="72" t="e">
        <f>IF(SUMPRODUCT((A$14:A501=A501)*(B$14:B501=B501)*(D$14:D498=D498))&gt;1,0,1)</f>
        <v>#N/A</v>
      </c>
      <c r="AO501" s="55">
        <f t="shared" si="87"/>
        <v>1</v>
      </c>
      <c r="AP501" s="55">
        <f t="shared" si="88"/>
        <v>1</v>
      </c>
      <c r="AQ501" s="56">
        <f>IF(ISBLANK(G501),1,IFERROR(VLOOKUP(G501,Tipo!$C$12:$C$27,1,FALSE),"NO"))</f>
        <v>1</v>
      </c>
      <c r="AR501" s="55">
        <f t="shared" si="89"/>
        <v>1</v>
      </c>
      <c r="AS501" s="55">
        <f>IF(ISBLANK(K501),1,IFERROR(VLOOKUP(K501,Eje_Pilar_Prop!C543:C644,1,FALSE),"NO"))</f>
        <v>1</v>
      </c>
      <c r="AT501" s="55">
        <f t="shared" si="91"/>
        <v>1</v>
      </c>
      <c r="AU501" s="36">
        <f t="shared" si="90"/>
        <v>1</v>
      </c>
      <c r="AV501" s="55">
        <f t="shared" si="86"/>
        <v>1</v>
      </c>
    </row>
    <row r="502" spans="1:48" s="37" customFormat="1" ht="45" customHeight="1">
      <c r="A502" s="39"/>
      <c r="B502" s="53"/>
      <c r="C502" s="81"/>
      <c r="D502" s="40"/>
      <c r="E502" s="57"/>
      <c r="F502" s="40"/>
      <c r="G502" s="41"/>
      <c r="H502" s="42"/>
      <c r="I502" s="43"/>
      <c r="J502" s="125"/>
      <c r="K502" s="44"/>
      <c r="L502" s="45" t="str">
        <f>IF(ISERROR(VLOOKUP(K502,Eje_Pilar_Prop!$C$2:$E$104,2,FALSE))," ",VLOOKUP(K502,Eje_Pilar_Prop!$C$2:$E$104,2,FALSE))</f>
        <v xml:space="preserve"> </v>
      </c>
      <c r="M502" s="45" t="str">
        <f>IF(ISERROR(VLOOKUP(K502,Eje_Pilar_Prop!$C$2:$E$104,3,FALSE))," ",VLOOKUP(K502,Eje_Pilar_Prop!$C$2:$E$104,3,FALSE))</f>
        <v xml:space="preserve"> </v>
      </c>
      <c r="N502" s="46"/>
      <c r="O502" s="335"/>
      <c r="P502" s="42"/>
      <c r="Q502" s="47"/>
      <c r="R502" s="48"/>
      <c r="S502" s="49"/>
      <c r="T502" s="50"/>
      <c r="U502" s="47"/>
      <c r="V502" s="51">
        <f t="shared" si="92"/>
        <v>0</v>
      </c>
      <c r="W502" s="94"/>
      <c r="X502" s="52"/>
      <c r="Y502" s="52"/>
      <c r="Z502" s="52"/>
      <c r="AA502" s="53"/>
      <c r="AB502" s="53"/>
      <c r="AC502" s="53"/>
      <c r="AD502" s="121"/>
      <c r="AE502" s="95"/>
      <c r="AF502" s="52"/>
      <c r="AG502" s="47"/>
      <c r="AH502" s="39"/>
      <c r="AI502" s="39"/>
      <c r="AJ502" s="39"/>
      <c r="AK502" s="39"/>
      <c r="AL502" s="54" t="str">
        <f t="shared" si="85"/>
        <v>-</v>
      </c>
      <c r="AM502" s="38"/>
      <c r="AN502" s="72" t="e">
        <f>IF(SUMPRODUCT((A$14:A502=A502)*(B$14:B502=B502)*(D$14:D499=D499))&gt;1,0,1)</f>
        <v>#N/A</v>
      </c>
      <c r="AO502" s="55">
        <f t="shared" si="87"/>
        <v>1</v>
      </c>
      <c r="AP502" s="55">
        <f t="shared" si="88"/>
        <v>1</v>
      </c>
      <c r="AQ502" s="56">
        <f>IF(ISBLANK(G502),1,IFERROR(VLOOKUP(G502,Tipo!$C$12:$C$27,1,FALSE),"NO"))</f>
        <v>1</v>
      </c>
      <c r="AR502" s="55">
        <f t="shared" si="89"/>
        <v>1</v>
      </c>
      <c r="AS502" s="55">
        <f>IF(ISBLANK(K502),1,IFERROR(VLOOKUP(K502,Eje_Pilar_Prop!C544:C645,1,FALSE),"NO"))</f>
        <v>1</v>
      </c>
      <c r="AT502" s="55">
        <f t="shared" si="91"/>
        <v>1</v>
      </c>
      <c r="AU502" s="36">
        <f t="shared" si="90"/>
        <v>1</v>
      </c>
      <c r="AV502" s="55">
        <f t="shared" si="86"/>
        <v>1</v>
      </c>
    </row>
    <row r="503" spans="1:48" s="37" customFormat="1" ht="45" customHeight="1">
      <c r="A503" s="39"/>
      <c r="B503" s="53"/>
      <c r="C503" s="81"/>
      <c r="D503" s="40"/>
      <c r="E503" s="57"/>
      <c r="F503" s="40"/>
      <c r="G503" s="41"/>
      <c r="H503" s="42"/>
      <c r="I503" s="43"/>
      <c r="J503" s="125"/>
      <c r="K503" s="44"/>
      <c r="L503" s="45" t="str">
        <f>IF(ISERROR(VLOOKUP(K503,Eje_Pilar_Prop!$C$2:$E$104,2,FALSE))," ",VLOOKUP(K503,Eje_Pilar_Prop!$C$2:$E$104,2,FALSE))</f>
        <v xml:space="preserve"> </v>
      </c>
      <c r="M503" s="45" t="str">
        <f>IF(ISERROR(VLOOKUP(K503,Eje_Pilar_Prop!$C$2:$E$104,3,FALSE))," ",VLOOKUP(K503,Eje_Pilar_Prop!$C$2:$E$104,3,FALSE))</f>
        <v xml:space="preserve"> </v>
      </c>
      <c r="N503" s="46"/>
      <c r="O503" s="335"/>
      <c r="P503" s="42"/>
      <c r="Q503" s="47"/>
      <c r="R503" s="48"/>
      <c r="S503" s="49"/>
      <c r="T503" s="50"/>
      <c r="U503" s="47"/>
      <c r="V503" s="51">
        <f t="shared" si="92"/>
        <v>0</v>
      </c>
      <c r="W503" s="94"/>
      <c r="X503" s="52"/>
      <c r="Y503" s="52"/>
      <c r="Z503" s="52"/>
      <c r="AA503" s="53"/>
      <c r="AB503" s="53"/>
      <c r="AC503" s="53"/>
      <c r="AD503" s="121"/>
      <c r="AE503" s="95"/>
      <c r="AF503" s="52"/>
      <c r="AG503" s="47"/>
      <c r="AH503" s="39"/>
      <c r="AI503" s="39"/>
      <c r="AJ503" s="39"/>
      <c r="AK503" s="39"/>
      <c r="AL503" s="54" t="str">
        <f t="shared" si="85"/>
        <v>-</v>
      </c>
      <c r="AM503" s="38"/>
      <c r="AN503" s="72" t="e">
        <f>IF(SUMPRODUCT((A$14:A503=A503)*(B$14:B503=B503)*(D$14:D500=D500))&gt;1,0,1)</f>
        <v>#N/A</v>
      </c>
      <c r="AO503" s="55">
        <f t="shared" si="87"/>
        <v>1</v>
      </c>
      <c r="AP503" s="55">
        <f t="shared" si="88"/>
        <v>1</v>
      </c>
      <c r="AQ503" s="56">
        <f>IF(ISBLANK(G503),1,IFERROR(VLOOKUP(G503,Tipo!$C$12:$C$27,1,FALSE),"NO"))</f>
        <v>1</v>
      </c>
      <c r="AR503" s="55">
        <f t="shared" si="89"/>
        <v>1</v>
      </c>
      <c r="AS503" s="55">
        <f>IF(ISBLANK(K503),1,IFERROR(VLOOKUP(K503,Eje_Pilar_Prop!C545:C646,1,FALSE),"NO"))</f>
        <v>1</v>
      </c>
      <c r="AT503" s="55">
        <f t="shared" si="91"/>
        <v>1</v>
      </c>
      <c r="AU503" s="36">
        <f t="shared" si="90"/>
        <v>1</v>
      </c>
      <c r="AV503" s="55">
        <f t="shared" si="86"/>
        <v>1</v>
      </c>
    </row>
    <row r="504" spans="1:48" s="37" customFormat="1" ht="45" customHeight="1">
      <c r="A504" s="39"/>
      <c r="B504" s="53"/>
      <c r="C504" s="81"/>
      <c r="D504" s="40"/>
      <c r="E504" s="57"/>
      <c r="F504" s="40"/>
      <c r="G504" s="41"/>
      <c r="H504" s="42"/>
      <c r="I504" s="43"/>
      <c r="J504" s="125"/>
      <c r="K504" s="44"/>
      <c r="L504" s="45" t="str">
        <f>IF(ISERROR(VLOOKUP(K504,Eje_Pilar_Prop!$C$2:$E$104,2,FALSE))," ",VLOOKUP(K504,Eje_Pilar_Prop!$C$2:$E$104,2,FALSE))</f>
        <v xml:space="preserve"> </v>
      </c>
      <c r="M504" s="45" t="str">
        <f>IF(ISERROR(VLOOKUP(K504,Eje_Pilar_Prop!$C$2:$E$104,3,FALSE))," ",VLOOKUP(K504,Eje_Pilar_Prop!$C$2:$E$104,3,FALSE))</f>
        <v xml:space="preserve"> </v>
      </c>
      <c r="N504" s="46"/>
      <c r="O504" s="335"/>
      <c r="P504" s="42"/>
      <c r="Q504" s="47"/>
      <c r="R504" s="48"/>
      <c r="S504" s="49"/>
      <c r="T504" s="50"/>
      <c r="U504" s="47"/>
      <c r="V504" s="51">
        <f t="shared" si="92"/>
        <v>0</v>
      </c>
      <c r="W504" s="94"/>
      <c r="X504" s="52"/>
      <c r="Y504" s="52"/>
      <c r="Z504" s="52"/>
      <c r="AA504" s="53"/>
      <c r="AB504" s="53"/>
      <c r="AC504" s="53"/>
      <c r="AD504" s="121"/>
      <c r="AE504" s="95"/>
      <c r="AF504" s="52"/>
      <c r="AG504" s="47"/>
      <c r="AH504" s="39"/>
      <c r="AI504" s="39"/>
      <c r="AJ504" s="39"/>
      <c r="AK504" s="39"/>
      <c r="AL504" s="54" t="str">
        <f t="shared" si="85"/>
        <v>-</v>
      </c>
      <c r="AM504" s="38"/>
      <c r="AN504" s="72" t="e">
        <f>IF(SUMPRODUCT((A$14:A504=A504)*(B$14:B504=B504)*(D$14:D501=D501))&gt;1,0,1)</f>
        <v>#N/A</v>
      </c>
      <c r="AO504" s="55">
        <f t="shared" si="87"/>
        <v>1</v>
      </c>
      <c r="AP504" s="55">
        <f t="shared" si="88"/>
        <v>1</v>
      </c>
      <c r="AQ504" s="56">
        <f>IF(ISBLANK(G504),1,IFERROR(VLOOKUP(G504,Tipo!$C$12:$C$27,1,FALSE),"NO"))</f>
        <v>1</v>
      </c>
      <c r="AR504" s="55">
        <f t="shared" si="89"/>
        <v>1</v>
      </c>
      <c r="AS504" s="55">
        <f>IF(ISBLANK(K504),1,IFERROR(VLOOKUP(K504,Eje_Pilar_Prop!C546:C647,1,FALSE),"NO"))</f>
        <v>1</v>
      </c>
      <c r="AT504" s="55">
        <f t="shared" si="91"/>
        <v>1</v>
      </c>
      <c r="AU504" s="36">
        <f t="shared" si="90"/>
        <v>1</v>
      </c>
      <c r="AV504" s="55">
        <f t="shared" si="86"/>
        <v>1</v>
      </c>
    </row>
    <row r="505" spans="1:48" s="37" customFormat="1" ht="45" customHeight="1">
      <c r="A505" s="39"/>
      <c r="B505" s="53"/>
      <c r="C505" s="81"/>
      <c r="D505" s="40"/>
      <c r="E505" s="57"/>
      <c r="F505" s="40"/>
      <c r="G505" s="41"/>
      <c r="H505" s="42"/>
      <c r="I505" s="43"/>
      <c r="J505" s="125"/>
      <c r="K505" s="44"/>
      <c r="L505" s="45" t="str">
        <f>IF(ISERROR(VLOOKUP(K505,Eje_Pilar_Prop!$C$2:$E$104,2,FALSE))," ",VLOOKUP(K505,Eje_Pilar_Prop!$C$2:$E$104,2,FALSE))</f>
        <v xml:space="preserve"> </v>
      </c>
      <c r="M505" s="45" t="str">
        <f>IF(ISERROR(VLOOKUP(K505,Eje_Pilar_Prop!$C$2:$E$104,3,FALSE))," ",VLOOKUP(K505,Eje_Pilar_Prop!$C$2:$E$104,3,FALSE))</f>
        <v xml:space="preserve"> </v>
      </c>
      <c r="N505" s="46"/>
      <c r="O505" s="335"/>
      <c r="P505" s="42"/>
      <c r="Q505" s="47"/>
      <c r="R505" s="48"/>
      <c r="S505" s="49"/>
      <c r="T505" s="50"/>
      <c r="U505" s="47"/>
      <c r="V505" s="51">
        <f t="shared" si="92"/>
        <v>0</v>
      </c>
      <c r="W505" s="94"/>
      <c r="X505" s="52"/>
      <c r="Y505" s="52"/>
      <c r="Z505" s="52"/>
      <c r="AA505" s="53"/>
      <c r="AB505" s="53"/>
      <c r="AC505" s="53"/>
      <c r="AD505" s="121"/>
      <c r="AE505" s="95"/>
      <c r="AF505" s="52"/>
      <c r="AG505" s="47"/>
      <c r="AH505" s="39"/>
      <c r="AI505" s="39"/>
      <c r="AJ505" s="39"/>
      <c r="AK505" s="39"/>
      <c r="AL505" s="54" t="str">
        <f t="shared" si="85"/>
        <v>-</v>
      </c>
      <c r="AM505" s="38"/>
      <c r="AN505" s="72" t="e">
        <f>IF(SUMPRODUCT((A$14:A505=A505)*(B$14:B505=B505)*(D$14:D502=D502))&gt;1,0,1)</f>
        <v>#N/A</v>
      </c>
      <c r="AO505" s="55">
        <f t="shared" si="87"/>
        <v>1</v>
      </c>
      <c r="AP505" s="55">
        <f t="shared" si="88"/>
        <v>1</v>
      </c>
      <c r="AQ505" s="56">
        <f>IF(ISBLANK(G505),1,IFERROR(VLOOKUP(G505,Tipo!$C$12:$C$27,1,FALSE),"NO"))</f>
        <v>1</v>
      </c>
      <c r="AR505" s="55">
        <f t="shared" si="89"/>
        <v>1</v>
      </c>
      <c r="AS505" s="55">
        <f>IF(ISBLANK(K505),1,IFERROR(VLOOKUP(K505,Eje_Pilar_Prop!C547:C648,1,FALSE),"NO"))</f>
        <v>1</v>
      </c>
      <c r="AT505" s="55">
        <f t="shared" si="91"/>
        <v>1</v>
      </c>
      <c r="AU505" s="36">
        <f t="shared" si="90"/>
        <v>1</v>
      </c>
      <c r="AV505" s="55">
        <f t="shared" si="86"/>
        <v>1</v>
      </c>
    </row>
    <row r="506" spans="1:48" s="37" customFormat="1" ht="45" customHeight="1">
      <c r="A506" s="39"/>
      <c r="B506" s="53"/>
      <c r="C506" s="81"/>
      <c r="D506" s="40"/>
      <c r="E506" s="57"/>
      <c r="F506" s="40"/>
      <c r="G506" s="41"/>
      <c r="H506" s="42"/>
      <c r="I506" s="43"/>
      <c r="J506" s="125"/>
      <c r="K506" s="44"/>
      <c r="L506" s="45" t="str">
        <f>IF(ISERROR(VLOOKUP(K506,Eje_Pilar_Prop!$C$2:$E$104,2,FALSE))," ",VLOOKUP(K506,Eje_Pilar_Prop!$C$2:$E$104,2,FALSE))</f>
        <v xml:space="preserve"> </v>
      </c>
      <c r="M506" s="45" t="str">
        <f>IF(ISERROR(VLOOKUP(K506,Eje_Pilar_Prop!$C$2:$E$104,3,FALSE))," ",VLOOKUP(K506,Eje_Pilar_Prop!$C$2:$E$104,3,FALSE))</f>
        <v xml:space="preserve"> </v>
      </c>
      <c r="N506" s="46"/>
      <c r="O506" s="335"/>
      <c r="P506" s="42"/>
      <c r="Q506" s="47"/>
      <c r="R506" s="48"/>
      <c r="S506" s="49"/>
      <c r="T506" s="50"/>
      <c r="U506" s="47"/>
      <c r="V506" s="51">
        <f t="shared" si="92"/>
        <v>0</v>
      </c>
      <c r="W506" s="94"/>
      <c r="X506" s="52"/>
      <c r="Y506" s="52"/>
      <c r="Z506" s="52"/>
      <c r="AA506" s="53"/>
      <c r="AB506" s="53"/>
      <c r="AC506" s="53"/>
      <c r="AD506" s="121"/>
      <c r="AE506" s="95"/>
      <c r="AF506" s="52"/>
      <c r="AG506" s="47"/>
      <c r="AH506" s="39"/>
      <c r="AI506" s="39"/>
      <c r="AJ506" s="39"/>
      <c r="AK506" s="39"/>
      <c r="AL506" s="54" t="str">
        <f t="shared" si="85"/>
        <v>-</v>
      </c>
      <c r="AM506" s="38"/>
      <c r="AN506" s="72" t="e">
        <f>IF(SUMPRODUCT((A$14:A506=A506)*(B$14:B506=B506)*(D$14:D503=D503))&gt;1,0,1)</f>
        <v>#N/A</v>
      </c>
      <c r="AO506" s="55">
        <f t="shared" si="87"/>
        <v>1</v>
      </c>
      <c r="AP506" s="55">
        <f t="shared" si="88"/>
        <v>1</v>
      </c>
      <c r="AQ506" s="56">
        <f>IF(ISBLANK(G506),1,IFERROR(VLOOKUP(G506,Tipo!$C$12:$C$27,1,FALSE),"NO"))</f>
        <v>1</v>
      </c>
      <c r="AR506" s="55">
        <f t="shared" si="89"/>
        <v>1</v>
      </c>
      <c r="AS506" s="55">
        <f>IF(ISBLANK(K506),1,IFERROR(VLOOKUP(K506,Eje_Pilar_Prop!C548:C649,1,FALSE),"NO"))</f>
        <v>1</v>
      </c>
      <c r="AT506" s="55">
        <f t="shared" si="91"/>
        <v>1</v>
      </c>
      <c r="AU506" s="36">
        <f t="shared" si="90"/>
        <v>1</v>
      </c>
      <c r="AV506" s="55">
        <f t="shared" si="86"/>
        <v>1</v>
      </c>
    </row>
    <row r="507" spans="1:48" s="37" customFormat="1" ht="45" customHeight="1">
      <c r="A507" s="39"/>
      <c r="B507" s="53"/>
      <c r="C507" s="81"/>
      <c r="D507" s="40"/>
      <c r="E507" s="57"/>
      <c r="F507" s="40"/>
      <c r="G507" s="41"/>
      <c r="H507" s="42"/>
      <c r="I507" s="43"/>
      <c r="J507" s="125"/>
      <c r="K507" s="44"/>
      <c r="L507" s="45" t="str">
        <f>IF(ISERROR(VLOOKUP(K507,Eje_Pilar_Prop!$C$2:$E$104,2,FALSE))," ",VLOOKUP(K507,Eje_Pilar_Prop!$C$2:$E$104,2,FALSE))</f>
        <v xml:space="preserve"> </v>
      </c>
      <c r="M507" s="45" t="str">
        <f>IF(ISERROR(VLOOKUP(K507,Eje_Pilar_Prop!$C$2:$E$104,3,FALSE))," ",VLOOKUP(K507,Eje_Pilar_Prop!$C$2:$E$104,3,FALSE))</f>
        <v xml:space="preserve"> </v>
      </c>
      <c r="N507" s="46"/>
      <c r="O507" s="335"/>
      <c r="P507" s="42"/>
      <c r="Q507" s="47"/>
      <c r="R507" s="48"/>
      <c r="S507" s="49"/>
      <c r="T507" s="50"/>
      <c r="U507" s="47"/>
      <c r="V507" s="51">
        <f t="shared" si="92"/>
        <v>0</v>
      </c>
      <c r="W507" s="94"/>
      <c r="X507" s="52"/>
      <c r="Y507" s="52"/>
      <c r="Z507" s="52"/>
      <c r="AA507" s="53"/>
      <c r="AB507" s="53"/>
      <c r="AC507" s="53"/>
      <c r="AD507" s="121"/>
      <c r="AE507" s="95"/>
      <c r="AF507" s="52"/>
      <c r="AG507" s="47"/>
      <c r="AH507" s="39"/>
      <c r="AI507" s="39"/>
      <c r="AJ507" s="39"/>
      <c r="AK507" s="39"/>
      <c r="AL507" s="54" t="str">
        <f t="shared" si="85"/>
        <v>-</v>
      </c>
      <c r="AM507" s="38"/>
      <c r="AN507" s="72" t="e">
        <f>IF(SUMPRODUCT((A$14:A507=A507)*(B$14:B507=B507)*(D$14:D504=D504))&gt;1,0,1)</f>
        <v>#N/A</v>
      </c>
      <c r="AO507" s="55">
        <f t="shared" si="87"/>
        <v>1</v>
      </c>
      <c r="AP507" s="55">
        <f t="shared" si="88"/>
        <v>1</v>
      </c>
      <c r="AQ507" s="56">
        <f>IF(ISBLANK(G507),1,IFERROR(VLOOKUP(G507,Tipo!$C$12:$C$27,1,FALSE),"NO"))</f>
        <v>1</v>
      </c>
      <c r="AR507" s="55">
        <f t="shared" si="89"/>
        <v>1</v>
      </c>
      <c r="AS507" s="55">
        <f>IF(ISBLANK(K507),1,IFERROR(VLOOKUP(K507,Eje_Pilar_Prop!C549:C650,1,FALSE),"NO"))</f>
        <v>1</v>
      </c>
      <c r="AT507" s="55">
        <f t="shared" si="91"/>
        <v>1</v>
      </c>
      <c r="AU507" s="36">
        <f t="shared" si="90"/>
        <v>1</v>
      </c>
      <c r="AV507" s="55">
        <f t="shared" si="86"/>
        <v>1</v>
      </c>
    </row>
    <row r="508" spans="1:48" s="37" customFormat="1" ht="45" customHeight="1">
      <c r="A508" s="39"/>
      <c r="B508" s="53"/>
      <c r="C508" s="81"/>
      <c r="D508" s="40"/>
      <c r="E508" s="57"/>
      <c r="F508" s="40"/>
      <c r="G508" s="41"/>
      <c r="H508" s="42"/>
      <c r="I508" s="43"/>
      <c r="J508" s="125"/>
      <c r="K508" s="44"/>
      <c r="L508" s="45" t="str">
        <f>IF(ISERROR(VLOOKUP(K508,Eje_Pilar_Prop!$C$2:$E$104,2,FALSE))," ",VLOOKUP(K508,Eje_Pilar_Prop!$C$2:$E$104,2,FALSE))</f>
        <v xml:space="preserve"> </v>
      </c>
      <c r="M508" s="45" t="str">
        <f>IF(ISERROR(VLOOKUP(K508,Eje_Pilar_Prop!$C$2:$E$104,3,FALSE))," ",VLOOKUP(K508,Eje_Pilar_Prop!$C$2:$E$104,3,FALSE))</f>
        <v xml:space="preserve"> </v>
      </c>
      <c r="N508" s="46"/>
      <c r="O508" s="335"/>
      <c r="P508" s="42"/>
      <c r="Q508" s="47"/>
      <c r="R508" s="48"/>
      <c r="S508" s="49"/>
      <c r="T508" s="50"/>
      <c r="U508" s="47"/>
      <c r="V508" s="51">
        <f t="shared" si="92"/>
        <v>0</v>
      </c>
      <c r="W508" s="94"/>
      <c r="X508" s="52"/>
      <c r="Y508" s="52"/>
      <c r="Z508" s="52"/>
      <c r="AA508" s="53"/>
      <c r="AB508" s="53"/>
      <c r="AC508" s="53"/>
      <c r="AD508" s="121"/>
      <c r="AE508" s="95"/>
      <c r="AF508" s="52"/>
      <c r="AG508" s="47"/>
      <c r="AH508" s="39"/>
      <c r="AI508" s="39"/>
      <c r="AJ508" s="39"/>
      <c r="AK508" s="39"/>
      <c r="AL508" s="54" t="str">
        <f t="shared" si="85"/>
        <v>-</v>
      </c>
      <c r="AM508" s="38"/>
      <c r="AN508" s="72" t="e">
        <f>IF(SUMPRODUCT((A$14:A508=A508)*(B$14:B508=B508)*(D$14:D505=D505))&gt;1,0,1)</f>
        <v>#N/A</v>
      </c>
      <c r="AO508" s="55">
        <f t="shared" si="87"/>
        <v>1</v>
      </c>
      <c r="AP508" s="55">
        <f t="shared" si="88"/>
        <v>1</v>
      </c>
      <c r="AQ508" s="56">
        <f>IF(ISBLANK(G508),1,IFERROR(VLOOKUP(G508,Tipo!$C$12:$C$27,1,FALSE),"NO"))</f>
        <v>1</v>
      </c>
      <c r="AR508" s="55">
        <f t="shared" si="89"/>
        <v>1</v>
      </c>
      <c r="AS508" s="55">
        <f>IF(ISBLANK(K508),1,IFERROR(VLOOKUP(K508,Eje_Pilar_Prop!C550:C651,1,FALSE),"NO"))</f>
        <v>1</v>
      </c>
      <c r="AT508" s="55">
        <f t="shared" si="91"/>
        <v>1</v>
      </c>
      <c r="AU508" s="36">
        <f t="shared" si="90"/>
        <v>1</v>
      </c>
      <c r="AV508" s="55">
        <f t="shared" si="86"/>
        <v>1</v>
      </c>
    </row>
    <row r="509" spans="1:48" s="37" customFormat="1" ht="45" customHeight="1">
      <c r="A509" s="39"/>
      <c r="B509" s="53"/>
      <c r="C509" s="81"/>
      <c r="D509" s="40"/>
      <c r="E509" s="57"/>
      <c r="F509" s="40"/>
      <c r="G509" s="41"/>
      <c r="H509" s="42"/>
      <c r="I509" s="43"/>
      <c r="J509" s="125"/>
      <c r="K509" s="44"/>
      <c r="L509" s="45" t="str">
        <f>IF(ISERROR(VLOOKUP(K509,Eje_Pilar_Prop!$C$2:$E$104,2,FALSE))," ",VLOOKUP(K509,Eje_Pilar_Prop!$C$2:$E$104,2,FALSE))</f>
        <v xml:space="preserve"> </v>
      </c>
      <c r="M509" s="45" t="str">
        <f>IF(ISERROR(VLOOKUP(K509,Eje_Pilar_Prop!$C$2:$E$104,3,FALSE))," ",VLOOKUP(K509,Eje_Pilar_Prop!$C$2:$E$104,3,FALSE))</f>
        <v xml:space="preserve"> </v>
      </c>
      <c r="N509" s="46"/>
      <c r="O509" s="335"/>
      <c r="P509" s="42"/>
      <c r="Q509" s="47"/>
      <c r="R509" s="48"/>
      <c r="S509" s="49"/>
      <c r="T509" s="50"/>
      <c r="U509" s="47"/>
      <c r="V509" s="51">
        <f t="shared" si="92"/>
        <v>0</v>
      </c>
      <c r="W509" s="94"/>
      <c r="X509" s="52"/>
      <c r="Y509" s="52"/>
      <c r="Z509" s="52"/>
      <c r="AA509" s="53"/>
      <c r="AB509" s="53"/>
      <c r="AC509" s="53"/>
      <c r="AD509" s="121"/>
      <c r="AE509" s="95"/>
      <c r="AF509" s="52"/>
      <c r="AG509" s="47"/>
      <c r="AH509" s="39"/>
      <c r="AI509" s="39"/>
      <c r="AJ509" s="39"/>
      <c r="AK509" s="39"/>
      <c r="AL509" s="54" t="str">
        <f t="shared" si="85"/>
        <v>-</v>
      </c>
      <c r="AM509" s="38"/>
      <c r="AN509" s="72" t="e">
        <f>IF(SUMPRODUCT((A$14:A509=A509)*(B$14:B509=B509)*(D$14:D506=D506))&gt;1,0,1)</f>
        <v>#N/A</v>
      </c>
      <c r="AO509" s="55">
        <f t="shared" si="87"/>
        <v>1</v>
      </c>
      <c r="AP509" s="55">
        <f t="shared" si="88"/>
        <v>1</v>
      </c>
      <c r="AQ509" s="56">
        <f>IF(ISBLANK(G509),1,IFERROR(VLOOKUP(G509,Tipo!$C$12:$C$27,1,FALSE),"NO"))</f>
        <v>1</v>
      </c>
      <c r="AR509" s="55">
        <f t="shared" si="89"/>
        <v>1</v>
      </c>
      <c r="AS509" s="55">
        <f>IF(ISBLANK(K509),1,IFERROR(VLOOKUP(K509,Eje_Pilar_Prop!C551:C652,1,FALSE),"NO"))</f>
        <v>1</v>
      </c>
      <c r="AT509" s="55">
        <f t="shared" si="91"/>
        <v>1</v>
      </c>
      <c r="AU509" s="36">
        <f t="shared" si="90"/>
        <v>1</v>
      </c>
      <c r="AV509" s="55">
        <f t="shared" si="86"/>
        <v>1</v>
      </c>
    </row>
    <row r="510" spans="1:48" s="37" customFormat="1" ht="45" customHeight="1">
      <c r="A510" s="39"/>
      <c r="B510" s="53"/>
      <c r="C510" s="81"/>
      <c r="D510" s="40"/>
      <c r="E510" s="57"/>
      <c r="F510" s="40"/>
      <c r="G510" s="41"/>
      <c r="H510" s="42"/>
      <c r="I510" s="43"/>
      <c r="J510" s="125"/>
      <c r="K510" s="44"/>
      <c r="L510" s="45" t="str">
        <f>IF(ISERROR(VLOOKUP(K510,Eje_Pilar_Prop!$C$2:$E$104,2,FALSE))," ",VLOOKUP(K510,Eje_Pilar_Prop!$C$2:$E$104,2,FALSE))</f>
        <v xml:space="preserve"> </v>
      </c>
      <c r="M510" s="45" t="str">
        <f>IF(ISERROR(VLOOKUP(K510,Eje_Pilar_Prop!$C$2:$E$104,3,FALSE))," ",VLOOKUP(K510,Eje_Pilar_Prop!$C$2:$E$104,3,FALSE))</f>
        <v xml:space="preserve"> </v>
      </c>
      <c r="N510" s="46"/>
      <c r="O510" s="335"/>
      <c r="P510" s="42"/>
      <c r="Q510" s="47"/>
      <c r="R510" s="48"/>
      <c r="S510" s="49"/>
      <c r="T510" s="50"/>
      <c r="U510" s="47"/>
      <c r="V510" s="51">
        <f t="shared" si="92"/>
        <v>0</v>
      </c>
      <c r="W510" s="94"/>
      <c r="X510" s="52"/>
      <c r="Y510" s="52"/>
      <c r="Z510" s="52"/>
      <c r="AA510" s="53"/>
      <c r="AB510" s="53"/>
      <c r="AC510" s="53"/>
      <c r="AD510" s="121"/>
      <c r="AE510" s="95"/>
      <c r="AF510" s="52"/>
      <c r="AG510" s="47"/>
      <c r="AH510" s="39"/>
      <c r="AI510" s="39"/>
      <c r="AJ510" s="39"/>
      <c r="AK510" s="39"/>
      <c r="AL510" s="54" t="str">
        <f t="shared" si="85"/>
        <v>-</v>
      </c>
      <c r="AM510" s="38"/>
      <c r="AN510" s="72" t="e">
        <f>IF(SUMPRODUCT((A$14:A510=A510)*(B$14:B510=B510)*(D$14:D507=D507))&gt;1,0,1)</f>
        <v>#N/A</v>
      </c>
      <c r="AO510" s="55">
        <f t="shared" si="87"/>
        <v>1</v>
      </c>
      <c r="AP510" s="55">
        <f t="shared" si="88"/>
        <v>1</v>
      </c>
      <c r="AQ510" s="56">
        <f>IF(ISBLANK(G510),1,IFERROR(VLOOKUP(G510,Tipo!$C$12:$C$27,1,FALSE),"NO"))</f>
        <v>1</v>
      </c>
      <c r="AR510" s="55">
        <f t="shared" si="89"/>
        <v>1</v>
      </c>
      <c r="AS510" s="55">
        <f>IF(ISBLANK(K510),1,IFERROR(VLOOKUP(K510,Eje_Pilar_Prop!C552:C653,1,FALSE),"NO"))</f>
        <v>1</v>
      </c>
      <c r="AT510" s="55">
        <f t="shared" si="91"/>
        <v>1</v>
      </c>
      <c r="AU510" s="36">
        <f t="shared" si="90"/>
        <v>1</v>
      </c>
      <c r="AV510" s="55">
        <f t="shared" si="86"/>
        <v>1</v>
      </c>
    </row>
    <row r="511" spans="1:48" s="37" customFormat="1" ht="45" customHeight="1">
      <c r="A511" s="39"/>
      <c r="B511" s="53"/>
      <c r="C511" s="81"/>
      <c r="D511" s="40"/>
      <c r="E511" s="57"/>
      <c r="F511" s="40"/>
      <c r="G511" s="41"/>
      <c r="H511" s="42"/>
      <c r="I511" s="43"/>
      <c r="J511" s="125"/>
      <c r="K511" s="44"/>
      <c r="L511" s="45" t="str">
        <f>IF(ISERROR(VLOOKUP(K511,Eje_Pilar_Prop!$C$2:$E$104,2,FALSE))," ",VLOOKUP(K511,Eje_Pilar_Prop!$C$2:$E$104,2,FALSE))</f>
        <v xml:space="preserve"> </v>
      </c>
      <c r="M511" s="45" t="str">
        <f>IF(ISERROR(VLOOKUP(K511,Eje_Pilar_Prop!$C$2:$E$104,3,FALSE))," ",VLOOKUP(K511,Eje_Pilar_Prop!$C$2:$E$104,3,FALSE))</f>
        <v xml:space="preserve"> </v>
      </c>
      <c r="N511" s="46"/>
      <c r="O511" s="335"/>
      <c r="P511" s="42"/>
      <c r="Q511" s="47"/>
      <c r="R511" s="48"/>
      <c r="S511" s="49"/>
      <c r="T511" s="50"/>
      <c r="U511" s="47"/>
      <c r="V511" s="51">
        <f t="shared" si="92"/>
        <v>0</v>
      </c>
      <c r="W511" s="94"/>
      <c r="X511" s="52"/>
      <c r="Y511" s="52"/>
      <c r="Z511" s="52"/>
      <c r="AA511" s="53"/>
      <c r="AB511" s="53"/>
      <c r="AC511" s="53"/>
      <c r="AD511" s="121"/>
      <c r="AE511" s="95"/>
      <c r="AF511" s="52"/>
      <c r="AG511" s="47"/>
      <c r="AH511" s="39"/>
      <c r="AI511" s="39"/>
      <c r="AJ511" s="39"/>
      <c r="AK511" s="39"/>
      <c r="AL511" s="54" t="str">
        <f t="shared" si="85"/>
        <v>-</v>
      </c>
      <c r="AM511" s="38"/>
      <c r="AN511" s="72" t="e">
        <f>IF(SUMPRODUCT((A$14:A511=A511)*(B$14:B511=B511)*(D$14:D508=D508))&gt;1,0,1)</f>
        <v>#N/A</v>
      </c>
      <c r="AO511" s="55">
        <f t="shared" si="87"/>
        <v>1</v>
      </c>
      <c r="AP511" s="55">
        <f t="shared" si="88"/>
        <v>1</v>
      </c>
      <c r="AQ511" s="56">
        <f>IF(ISBLANK(G511),1,IFERROR(VLOOKUP(G511,Tipo!$C$12:$C$27,1,FALSE),"NO"))</f>
        <v>1</v>
      </c>
      <c r="AR511" s="55">
        <f t="shared" si="89"/>
        <v>1</v>
      </c>
      <c r="AS511" s="55">
        <f>IF(ISBLANK(K511),1,IFERROR(VLOOKUP(K511,Eje_Pilar_Prop!C553:C654,1,FALSE),"NO"))</f>
        <v>1</v>
      </c>
      <c r="AT511" s="55">
        <f t="shared" si="91"/>
        <v>1</v>
      </c>
      <c r="AU511" s="36">
        <f t="shared" si="90"/>
        <v>1</v>
      </c>
      <c r="AV511" s="55">
        <f t="shared" si="86"/>
        <v>1</v>
      </c>
    </row>
    <row r="512" spans="1:48" s="37" customFormat="1" ht="45" customHeight="1">
      <c r="A512" s="39"/>
      <c r="B512" s="53"/>
      <c r="C512" s="81"/>
      <c r="D512" s="40"/>
      <c r="E512" s="57"/>
      <c r="F512" s="40"/>
      <c r="G512" s="41"/>
      <c r="H512" s="42"/>
      <c r="I512" s="43"/>
      <c r="J512" s="125"/>
      <c r="K512" s="44"/>
      <c r="L512" s="45" t="str">
        <f>IF(ISERROR(VLOOKUP(K512,Eje_Pilar_Prop!$C$2:$E$104,2,FALSE))," ",VLOOKUP(K512,Eje_Pilar_Prop!$C$2:$E$104,2,FALSE))</f>
        <v xml:space="preserve"> </v>
      </c>
      <c r="M512" s="45" t="str">
        <f>IF(ISERROR(VLOOKUP(K512,Eje_Pilar_Prop!$C$2:$E$104,3,FALSE))," ",VLOOKUP(K512,Eje_Pilar_Prop!$C$2:$E$104,3,FALSE))</f>
        <v xml:space="preserve"> </v>
      </c>
      <c r="N512" s="46"/>
      <c r="O512" s="335"/>
      <c r="P512" s="42"/>
      <c r="Q512" s="47"/>
      <c r="R512" s="48"/>
      <c r="S512" s="49"/>
      <c r="T512" s="50"/>
      <c r="U512" s="47"/>
      <c r="V512" s="51">
        <f t="shared" si="92"/>
        <v>0</v>
      </c>
      <c r="W512" s="94"/>
      <c r="X512" s="52"/>
      <c r="Y512" s="52"/>
      <c r="Z512" s="52"/>
      <c r="AA512" s="53"/>
      <c r="AB512" s="53"/>
      <c r="AC512" s="53"/>
      <c r="AD512" s="121"/>
      <c r="AE512" s="95"/>
      <c r="AF512" s="52"/>
      <c r="AG512" s="47"/>
      <c r="AH512" s="39"/>
      <c r="AI512" s="39"/>
      <c r="AJ512" s="39"/>
      <c r="AK512" s="39"/>
      <c r="AL512" s="54" t="str">
        <f t="shared" si="85"/>
        <v>-</v>
      </c>
      <c r="AM512" s="38"/>
      <c r="AN512" s="72" t="e">
        <f>IF(SUMPRODUCT((A$14:A512=A512)*(B$14:B512=B512)*(D$14:D509=D509))&gt;1,0,1)</f>
        <v>#N/A</v>
      </c>
      <c r="AO512" s="55">
        <f t="shared" si="87"/>
        <v>1</v>
      </c>
      <c r="AP512" s="55">
        <f t="shared" si="88"/>
        <v>1</v>
      </c>
      <c r="AQ512" s="56">
        <f>IF(ISBLANK(G512),1,IFERROR(VLOOKUP(G512,Tipo!$C$12:$C$27,1,FALSE),"NO"))</f>
        <v>1</v>
      </c>
      <c r="AR512" s="55">
        <f t="shared" si="89"/>
        <v>1</v>
      </c>
      <c r="AS512" s="55">
        <f>IF(ISBLANK(K512),1,IFERROR(VLOOKUP(K512,Eje_Pilar_Prop!C554:C655,1,FALSE),"NO"))</f>
        <v>1</v>
      </c>
      <c r="AT512" s="55">
        <f t="shared" si="91"/>
        <v>1</v>
      </c>
      <c r="AU512" s="36">
        <f t="shared" si="90"/>
        <v>1</v>
      </c>
      <c r="AV512" s="55">
        <f t="shared" si="86"/>
        <v>1</v>
      </c>
    </row>
    <row r="513" spans="1:48" s="37" customFormat="1" ht="45" customHeight="1">
      <c r="A513" s="39"/>
      <c r="B513" s="53"/>
      <c r="C513" s="81"/>
      <c r="D513" s="40"/>
      <c r="E513" s="57"/>
      <c r="F513" s="40"/>
      <c r="G513" s="41"/>
      <c r="H513" s="42"/>
      <c r="I513" s="43"/>
      <c r="J513" s="125"/>
      <c r="K513" s="44"/>
      <c r="L513" s="45" t="str">
        <f>IF(ISERROR(VLOOKUP(K513,Eje_Pilar_Prop!$C$2:$E$104,2,FALSE))," ",VLOOKUP(K513,Eje_Pilar_Prop!$C$2:$E$104,2,FALSE))</f>
        <v xml:space="preserve"> </v>
      </c>
      <c r="M513" s="45" t="str">
        <f>IF(ISERROR(VLOOKUP(K513,Eje_Pilar_Prop!$C$2:$E$104,3,FALSE))," ",VLOOKUP(K513,Eje_Pilar_Prop!$C$2:$E$104,3,FALSE))</f>
        <v xml:space="preserve"> </v>
      </c>
      <c r="N513" s="46"/>
      <c r="O513" s="335"/>
      <c r="P513" s="42"/>
      <c r="Q513" s="47"/>
      <c r="R513" s="48"/>
      <c r="S513" s="49"/>
      <c r="T513" s="50"/>
      <c r="U513" s="47"/>
      <c r="V513" s="51">
        <f t="shared" si="92"/>
        <v>0</v>
      </c>
      <c r="W513" s="94"/>
      <c r="X513" s="52"/>
      <c r="Y513" s="52"/>
      <c r="Z513" s="52"/>
      <c r="AA513" s="53"/>
      <c r="AB513" s="53"/>
      <c r="AC513" s="53"/>
      <c r="AD513" s="121"/>
      <c r="AE513" s="95"/>
      <c r="AF513" s="52"/>
      <c r="AG513" s="47"/>
      <c r="AH513" s="39"/>
      <c r="AI513" s="39"/>
      <c r="AJ513" s="39"/>
      <c r="AK513" s="39"/>
      <c r="AL513" s="54" t="str">
        <f t="shared" si="85"/>
        <v>-</v>
      </c>
      <c r="AM513" s="38"/>
      <c r="AN513" s="72" t="e">
        <f>IF(SUMPRODUCT((A$14:A513=A513)*(B$14:B513=B513)*(D$14:D510=D510))&gt;1,0,1)</f>
        <v>#N/A</v>
      </c>
      <c r="AO513" s="55">
        <f t="shared" si="87"/>
        <v>1</v>
      </c>
      <c r="AP513" s="55">
        <f t="shared" si="88"/>
        <v>1</v>
      </c>
      <c r="AQ513" s="56">
        <f>IF(ISBLANK(G513),1,IFERROR(VLOOKUP(G513,Tipo!$C$12:$C$27,1,FALSE),"NO"))</f>
        <v>1</v>
      </c>
      <c r="AR513" s="55">
        <f t="shared" si="89"/>
        <v>1</v>
      </c>
      <c r="AS513" s="55">
        <f>IF(ISBLANK(K513),1,IFERROR(VLOOKUP(K513,Eje_Pilar_Prop!C555:C656,1,FALSE),"NO"))</f>
        <v>1</v>
      </c>
      <c r="AT513" s="55">
        <f t="shared" si="91"/>
        <v>1</v>
      </c>
      <c r="AU513" s="36">
        <f t="shared" si="90"/>
        <v>1</v>
      </c>
      <c r="AV513" s="55">
        <f t="shared" si="86"/>
        <v>1</v>
      </c>
    </row>
    <row r="514" spans="1:48" s="37" customFormat="1" ht="45" customHeight="1">
      <c r="A514" s="39"/>
      <c r="B514" s="53"/>
      <c r="C514" s="81"/>
      <c r="D514" s="40"/>
      <c r="E514" s="57"/>
      <c r="F514" s="40"/>
      <c r="G514" s="41"/>
      <c r="H514" s="42"/>
      <c r="I514" s="43"/>
      <c r="J514" s="125"/>
      <c r="K514" s="44"/>
      <c r="L514" s="45" t="str">
        <f>IF(ISERROR(VLOOKUP(K514,Eje_Pilar_Prop!$C$2:$E$104,2,FALSE))," ",VLOOKUP(K514,Eje_Pilar_Prop!$C$2:$E$104,2,FALSE))</f>
        <v xml:space="preserve"> </v>
      </c>
      <c r="M514" s="45" t="str">
        <f>IF(ISERROR(VLOOKUP(K514,Eje_Pilar_Prop!$C$2:$E$104,3,FALSE))," ",VLOOKUP(K514,Eje_Pilar_Prop!$C$2:$E$104,3,FALSE))</f>
        <v xml:space="preserve"> </v>
      </c>
      <c r="N514" s="46"/>
      <c r="O514" s="335"/>
      <c r="P514" s="42"/>
      <c r="Q514" s="47"/>
      <c r="R514" s="48"/>
      <c r="S514" s="49"/>
      <c r="T514" s="50"/>
      <c r="U514" s="47"/>
      <c r="V514" s="51">
        <f t="shared" si="92"/>
        <v>0</v>
      </c>
      <c r="W514" s="94"/>
      <c r="X514" s="52"/>
      <c r="Y514" s="52"/>
      <c r="Z514" s="52"/>
      <c r="AA514" s="53"/>
      <c r="AB514" s="53"/>
      <c r="AC514" s="53"/>
      <c r="AD514" s="121"/>
      <c r="AE514" s="95"/>
      <c r="AF514" s="52"/>
      <c r="AG514" s="47"/>
      <c r="AH514" s="39"/>
      <c r="AI514" s="39"/>
      <c r="AJ514" s="39"/>
      <c r="AK514" s="39"/>
      <c r="AL514" s="54" t="str">
        <f t="shared" si="85"/>
        <v>-</v>
      </c>
      <c r="AM514" s="38"/>
      <c r="AN514" s="72" t="e">
        <f>IF(SUMPRODUCT((A$14:A514=A514)*(B$14:B514=B514)*(D$14:D511=D511))&gt;1,0,1)</f>
        <v>#N/A</v>
      </c>
      <c r="AO514" s="55">
        <f t="shared" si="87"/>
        <v>1</v>
      </c>
      <c r="AP514" s="55">
        <f t="shared" si="88"/>
        <v>1</v>
      </c>
      <c r="AQ514" s="56">
        <f>IF(ISBLANK(G514),1,IFERROR(VLOOKUP(G514,Tipo!$C$12:$C$27,1,FALSE),"NO"))</f>
        <v>1</v>
      </c>
      <c r="AR514" s="55">
        <f t="shared" si="89"/>
        <v>1</v>
      </c>
      <c r="AS514" s="55">
        <f>IF(ISBLANK(K514),1,IFERROR(VLOOKUP(K514,Eje_Pilar_Prop!C556:C657,1,FALSE),"NO"))</f>
        <v>1</v>
      </c>
      <c r="AT514" s="55">
        <f t="shared" si="91"/>
        <v>1</v>
      </c>
      <c r="AU514" s="36">
        <f t="shared" si="90"/>
        <v>1</v>
      </c>
      <c r="AV514" s="55">
        <f t="shared" si="86"/>
        <v>1</v>
      </c>
    </row>
    <row r="515" spans="1:48" s="37" customFormat="1" ht="45" customHeight="1">
      <c r="A515" s="39"/>
      <c r="B515" s="53"/>
      <c r="C515" s="81"/>
      <c r="D515" s="40"/>
      <c r="E515" s="57"/>
      <c r="F515" s="40"/>
      <c r="G515" s="41"/>
      <c r="H515" s="42"/>
      <c r="I515" s="43"/>
      <c r="J515" s="125"/>
      <c r="K515" s="44"/>
      <c r="L515" s="45" t="str">
        <f>IF(ISERROR(VLOOKUP(K515,Eje_Pilar_Prop!$C$2:$E$104,2,FALSE))," ",VLOOKUP(K515,Eje_Pilar_Prop!$C$2:$E$104,2,FALSE))</f>
        <v xml:space="preserve"> </v>
      </c>
      <c r="M515" s="45" t="str">
        <f>IF(ISERROR(VLOOKUP(K515,Eje_Pilar_Prop!$C$2:$E$104,3,FALSE))," ",VLOOKUP(K515,Eje_Pilar_Prop!$C$2:$E$104,3,FALSE))</f>
        <v xml:space="preserve"> </v>
      </c>
      <c r="N515" s="46"/>
      <c r="O515" s="335"/>
      <c r="P515" s="42"/>
      <c r="Q515" s="47"/>
      <c r="R515" s="48"/>
      <c r="S515" s="49"/>
      <c r="T515" s="50"/>
      <c r="U515" s="47"/>
      <c r="V515" s="51">
        <f t="shared" si="92"/>
        <v>0</v>
      </c>
      <c r="W515" s="94"/>
      <c r="X515" s="52"/>
      <c r="Y515" s="52"/>
      <c r="Z515" s="52"/>
      <c r="AA515" s="53"/>
      <c r="AB515" s="53"/>
      <c r="AC515" s="53"/>
      <c r="AD515" s="121"/>
      <c r="AE515" s="95"/>
      <c r="AF515" s="52"/>
      <c r="AG515" s="47"/>
      <c r="AH515" s="39"/>
      <c r="AI515" s="39"/>
      <c r="AJ515" s="39"/>
      <c r="AK515" s="39"/>
      <c r="AL515" s="54" t="str">
        <f t="shared" si="85"/>
        <v>-</v>
      </c>
      <c r="AM515" s="38"/>
      <c r="AN515" s="72" t="e">
        <f>IF(SUMPRODUCT((A$14:A515=A515)*(B$14:B515=B515)*(D$14:D512=D512))&gt;1,0,1)</f>
        <v>#N/A</v>
      </c>
      <c r="AO515" s="55">
        <f t="shared" si="87"/>
        <v>1</v>
      </c>
      <c r="AP515" s="55">
        <f t="shared" si="88"/>
        <v>1</v>
      </c>
      <c r="AQ515" s="56">
        <f>IF(ISBLANK(G515),1,IFERROR(VLOOKUP(G515,Tipo!$C$12:$C$27,1,FALSE),"NO"))</f>
        <v>1</v>
      </c>
      <c r="AR515" s="55">
        <f t="shared" si="89"/>
        <v>1</v>
      </c>
      <c r="AS515" s="55">
        <f>IF(ISBLANK(K515),1,IFERROR(VLOOKUP(K515,Eje_Pilar_Prop!C557:C658,1,FALSE),"NO"))</f>
        <v>1</v>
      </c>
      <c r="AT515" s="55">
        <f t="shared" si="91"/>
        <v>1</v>
      </c>
      <c r="AU515" s="36">
        <f t="shared" si="90"/>
        <v>1</v>
      </c>
      <c r="AV515" s="55">
        <f t="shared" si="86"/>
        <v>1</v>
      </c>
    </row>
    <row r="516" spans="1:48" s="37" customFormat="1" ht="45" customHeight="1">
      <c r="A516" s="39"/>
      <c r="B516" s="53"/>
      <c r="C516" s="81"/>
      <c r="D516" s="40"/>
      <c r="E516" s="57"/>
      <c r="F516" s="40"/>
      <c r="G516" s="41"/>
      <c r="H516" s="42"/>
      <c r="I516" s="43"/>
      <c r="J516" s="125"/>
      <c r="K516" s="44"/>
      <c r="L516" s="45" t="str">
        <f>IF(ISERROR(VLOOKUP(K516,Eje_Pilar_Prop!$C$2:$E$104,2,FALSE))," ",VLOOKUP(K516,Eje_Pilar_Prop!$C$2:$E$104,2,FALSE))</f>
        <v xml:space="preserve"> </v>
      </c>
      <c r="M516" s="45" t="str">
        <f>IF(ISERROR(VLOOKUP(K516,Eje_Pilar_Prop!$C$2:$E$104,3,FALSE))," ",VLOOKUP(K516,Eje_Pilar_Prop!$C$2:$E$104,3,FALSE))</f>
        <v xml:space="preserve"> </v>
      </c>
      <c r="N516" s="46"/>
      <c r="O516" s="335"/>
      <c r="P516" s="42"/>
      <c r="Q516" s="47"/>
      <c r="R516" s="48"/>
      <c r="S516" s="49"/>
      <c r="T516" s="50"/>
      <c r="U516" s="47"/>
      <c r="V516" s="51">
        <f t="shared" si="92"/>
        <v>0</v>
      </c>
      <c r="W516" s="94"/>
      <c r="X516" s="52"/>
      <c r="Y516" s="52"/>
      <c r="Z516" s="52"/>
      <c r="AA516" s="53"/>
      <c r="AB516" s="53"/>
      <c r="AC516" s="53"/>
      <c r="AD516" s="121"/>
      <c r="AE516" s="95"/>
      <c r="AF516" s="52"/>
      <c r="AG516" s="47"/>
      <c r="AH516" s="39"/>
      <c r="AI516" s="39"/>
      <c r="AJ516" s="39"/>
      <c r="AK516" s="39"/>
      <c r="AL516" s="54" t="str">
        <f t="shared" si="85"/>
        <v>-</v>
      </c>
      <c r="AM516" s="38"/>
      <c r="AN516" s="72" t="e">
        <f>IF(SUMPRODUCT((A$14:A516=A516)*(B$14:B516=B516)*(D$14:D513=D513))&gt;1,0,1)</f>
        <v>#N/A</v>
      </c>
      <c r="AO516" s="55">
        <f t="shared" si="87"/>
        <v>1</v>
      </c>
      <c r="AP516" s="55">
        <f t="shared" si="88"/>
        <v>1</v>
      </c>
      <c r="AQ516" s="56">
        <f>IF(ISBLANK(G516),1,IFERROR(VLOOKUP(G516,Tipo!$C$12:$C$27,1,FALSE),"NO"))</f>
        <v>1</v>
      </c>
      <c r="AR516" s="55">
        <f t="shared" si="89"/>
        <v>1</v>
      </c>
      <c r="AS516" s="55">
        <f>IF(ISBLANK(K516),1,IFERROR(VLOOKUP(K516,Eje_Pilar_Prop!C558:C659,1,FALSE),"NO"))</f>
        <v>1</v>
      </c>
      <c r="AT516" s="55">
        <f t="shared" si="91"/>
        <v>1</v>
      </c>
      <c r="AU516" s="36">
        <f t="shared" si="90"/>
        <v>1</v>
      </c>
      <c r="AV516" s="55">
        <f t="shared" si="86"/>
        <v>1</v>
      </c>
    </row>
    <row r="517" spans="1:48" s="37" customFormat="1" ht="45" customHeight="1">
      <c r="A517" s="39"/>
      <c r="B517" s="53"/>
      <c r="C517" s="81"/>
      <c r="D517" s="40"/>
      <c r="E517" s="57"/>
      <c r="F517" s="40"/>
      <c r="G517" s="41"/>
      <c r="H517" s="42"/>
      <c r="I517" s="43"/>
      <c r="J517" s="125"/>
      <c r="K517" s="44"/>
      <c r="L517" s="45" t="str">
        <f>IF(ISERROR(VLOOKUP(K517,Eje_Pilar_Prop!$C$2:$E$104,2,FALSE))," ",VLOOKUP(K517,Eje_Pilar_Prop!$C$2:$E$104,2,FALSE))</f>
        <v xml:space="preserve"> </v>
      </c>
      <c r="M517" s="45" t="str">
        <f>IF(ISERROR(VLOOKUP(K517,Eje_Pilar_Prop!$C$2:$E$104,3,FALSE))," ",VLOOKUP(K517,Eje_Pilar_Prop!$C$2:$E$104,3,FALSE))</f>
        <v xml:space="preserve"> </v>
      </c>
      <c r="N517" s="46"/>
      <c r="O517" s="335"/>
      <c r="P517" s="42"/>
      <c r="Q517" s="47"/>
      <c r="R517" s="48"/>
      <c r="S517" s="49"/>
      <c r="T517" s="50"/>
      <c r="U517" s="47"/>
      <c r="V517" s="51">
        <f t="shared" si="92"/>
        <v>0</v>
      </c>
      <c r="W517" s="94"/>
      <c r="X517" s="52"/>
      <c r="Y517" s="52"/>
      <c r="Z517" s="52"/>
      <c r="AA517" s="53"/>
      <c r="AB517" s="53"/>
      <c r="AC517" s="53"/>
      <c r="AD517" s="121"/>
      <c r="AE517" s="95"/>
      <c r="AF517" s="52"/>
      <c r="AG517" s="47"/>
      <c r="AH517" s="39"/>
      <c r="AI517" s="39"/>
      <c r="AJ517" s="39"/>
      <c r="AK517" s="39"/>
      <c r="AL517" s="54" t="str">
        <f t="shared" si="85"/>
        <v>-</v>
      </c>
      <c r="AM517" s="38"/>
      <c r="AN517" s="72" t="e">
        <f>IF(SUMPRODUCT((A$14:A517=A517)*(B$14:B517=B517)*(D$14:D514=D514))&gt;1,0,1)</f>
        <v>#N/A</v>
      </c>
      <c r="AO517" s="55">
        <f t="shared" si="87"/>
        <v>1</v>
      </c>
      <c r="AP517" s="55">
        <f t="shared" si="88"/>
        <v>1</v>
      </c>
      <c r="AQ517" s="56">
        <f>IF(ISBLANK(G517),1,IFERROR(VLOOKUP(G517,Tipo!$C$12:$C$27,1,FALSE),"NO"))</f>
        <v>1</v>
      </c>
      <c r="AR517" s="55">
        <f t="shared" si="89"/>
        <v>1</v>
      </c>
      <c r="AS517" s="55">
        <f>IF(ISBLANK(K517),1,IFERROR(VLOOKUP(K517,Eje_Pilar_Prop!C559:C660,1,FALSE),"NO"))</f>
        <v>1</v>
      </c>
      <c r="AT517" s="55">
        <f t="shared" si="91"/>
        <v>1</v>
      </c>
      <c r="AU517" s="36">
        <f t="shared" si="90"/>
        <v>1</v>
      </c>
      <c r="AV517" s="55">
        <f t="shared" si="86"/>
        <v>1</v>
      </c>
    </row>
    <row r="518" spans="1:48" s="37" customFormat="1" ht="45" customHeight="1">
      <c r="A518" s="39"/>
      <c r="B518" s="53"/>
      <c r="C518" s="81"/>
      <c r="D518" s="40"/>
      <c r="E518" s="57"/>
      <c r="F518" s="40"/>
      <c r="G518" s="41"/>
      <c r="H518" s="42"/>
      <c r="I518" s="43"/>
      <c r="J518" s="125"/>
      <c r="K518" s="44"/>
      <c r="L518" s="45" t="str">
        <f>IF(ISERROR(VLOOKUP(K518,Eje_Pilar_Prop!$C$2:$E$104,2,FALSE))," ",VLOOKUP(K518,Eje_Pilar_Prop!$C$2:$E$104,2,FALSE))</f>
        <v xml:space="preserve"> </v>
      </c>
      <c r="M518" s="45" t="str">
        <f>IF(ISERROR(VLOOKUP(K518,Eje_Pilar_Prop!$C$2:$E$104,3,FALSE))," ",VLOOKUP(K518,Eje_Pilar_Prop!$C$2:$E$104,3,FALSE))</f>
        <v xml:space="preserve"> </v>
      </c>
      <c r="N518" s="46"/>
      <c r="O518" s="335"/>
      <c r="P518" s="42"/>
      <c r="Q518" s="47"/>
      <c r="R518" s="48"/>
      <c r="S518" s="49"/>
      <c r="T518" s="50"/>
      <c r="U518" s="47"/>
      <c r="V518" s="51">
        <f t="shared" si="92"/>
        <v>0</v>
      </c>
      <c r="W518" s="94"/>
      <c r="X518" s="52"/>
      <c r="Y518" s="52"/>
      <c r="Z518" s="52"/>
      <c r="AA518" s="53"/>
      <c r="AB518" s="53"/>
      <c r="AC518" s="53"/>
      <c r="AD518" s="121"/>
      <c r="AE518" s="95"/>
      <c r="AF518" s="52"/>
      <c r="AG518" s="47"/>
      <c r="AH518" s="39"/>
      <c r="AI518" s="39"/>
      <c r="AJ518" s="39"/>
      <c r="AK518" s="39"/>
      <c r="AL518" s="54" t="str">
        <f t="shared" si="85"/>
        <v>-</v>
      </c>
      <c r="AM518" s="38"/>
      <c r="AN518" s="72" t="e">
        <f>IF(SUMPRODUCT((A$14:A518=A518)*(B$14:B518=B518)*(D$14:D515=D515))&gt;1,0,1)</f>
        <v>#N/A</v>
      </c>
      <c r="AO518" s="55">
        <f t="shared" si="87"/>
        <v>1</v>
      </c>
      <c r="AP518" s="55">
        <f t="shared" si="88"/>
        <v>1</v>
      </c>
      <c r="AQ518" s="56">
        <f>IF(ISBLANK(G518),1,IFERROR(VLOOKUP(G518,Tipo!$C$12:$C$27,1,FALSE),"NO"))</f>
        <v>1</v>
      </c>
      <c r="AR518" s="55">
        <f t="shared" si="89"/>
        <v>1</v>
      </c>
      <c r="AS518" s="55">
        <f>IF(ISBLANK(K518),1,IFERROR(VLOOKUP(K518,Eje_Pilar_Prop!C560:C661,1,FALSE),"NO"))</f>
        <v>1</v>
      </c>
      <c r="AT518" s="55">
        <f t="shared" ref="AT518:AT534" si="93">IF(ISBLANK(C515),1,IFERROR(VLOOKUP(C515,SECOP,1,FALSE),"NO"))</f>
        <v>1</v>
      </c>
      <c r="AU518" s="36">
        <f t="shared" si="90"/>
        <v>1</v>
      </c>
      <c r="AV518" s="55">
        <f t="shared" si="86"/>
        <v>1</v>
      </c>
    </row>
    <row r="519" spans="1:48" s="37" customFormat="1" ht="45" customHeight="1">
      <c r="A519" s="39"/>
      <c r="B519" s="53"/>
      <c r="C519" s="81"/>
      <c r="D519" s="40"/>
      <c r="E519" s="57"/>
      <c r="F519" s="40"/>
      <c r="G519" s="41"/>
      <c r="H519" s="42"/>
      <c r="I519" s="43"/>
      <c r="J519" s="125"/>
      <c r="K519" s="44"/>
      <c r="L519" s="45" t="str">
        <f>IF(ISERROR(VLOOKUP(K519,Eje_Pilar_Prop!$C$2:$E$104,2,FALSE))," ",VLOOKUP(K519,Eje_Pilar_Prop!$C$2:$E$104,2,FALSE))</f>
        <v xml:space="preserve"> </v>
      </c>
      <c r="M519" s="45" t="str">
        <f>IF(ISERROR(VLOOKUP(K519,Eje_Pilar_Prop!$C$2:$E$104,3,FALSE))," ",VLOOKUP(K519,Eje_Pilar_Prop!$C$2:$E$104,3,FALSE))</f>
        <v xml:space="preserve"> </v>
      </c>
      <c r="N519" s="46"/>
      <c r="O519" s="335"/>
      <c r="P519" s="42"/>
      <c r="Q519" s="47"/>
      <c r="R519" s="48"/>
      <c r="S519" s="49"/>
      <c r="T519" s="50"/>
      <c r="U519" s="47"/>
      <c r="V519" s="51">
        <f t="shared" ref="V519:V535" si="94">+Q519+S519+U519</f>
        <v>0</v>
      </c>
      <c r="W519" s="94"/>
      <c r="X519" s="52"/>
      <c r="Y519" s="52"/>
      <c r="Z519" s="52"/>
      <c r="AA519" s="53"/>
      <c r="AB519" s="53"/>
      <c r="AC519" s="53"/>
      <c r="AD519" s="121"/>
      <c r="AE519" s="95"/>
      <c r="AF519" s="52"/>
      <c r="AG519" s="47"/>
      <c r="AH519" s="39"/>
      <c r="AI519" s="39"/>
      <c r="AJ519" s="39"/>
      <c r="AK519" s="39"/>
      <c r="AL519" s="54" t="str">
        <f t="shared" si="85"/>
        <v>-</v>
      </c>
      <c r="AM519" s="38"/>
      <c r="AN519" s="72" t="e">
        <f>IF(SUMPRODUCT((A$14:A519=A519)*(B$14:B519=B519)*(D$14:D516=D516))&gt;1,0,1)</f>
        <v>#N/A</v>
      </c>
      <c r="AO519" s="55">
        <f t="shared" si="87"/>
        <v>1</v>
      </c>
      <c r="AP519" s="55">
        <f t="shared" si="88"/>
        <v>1</v>
      </c>
      <c r="AQ519" s="56">
        <f>IF(ISBLANK(G519),1,IFERROR(VLOOKUP(G519,Tipo!$C$12:$C$27,1,FALSE),"NO"))</f>
        <v>1</v>
      </c>
      <c r="AR519" s="55">
        <f t="shared" si="89"/>
        <v>1</v>
      </c>
      <c r="AS519" s="55">
        <f>IF(ISBLANK(K519),1,IFERROR(VLOOKUP(K519,Eje_Pilar_Prop!C561:C662,1,FALSE),"NO"))</f>
        <v>1</v>
      </c>
      <c r="AT519" s="55">
        <f t="shared" si="93"/>
        <v>1</v>
      </c>
      <c r="AU519" s="36">
        <f t="shared" si="90"/>
        <v>1</v>
      </c>
      <c r="AV519" s="55">
        <f t="shared" si="86"/>
        <v>1</v>
      </c>
    </row>
    <row r="520" spans="1:48" s="37" customFormat="1" ht="45" customHeight="1">
      <c r="A520" s="39"/>
      <c r="B520" s="53"/>
      <c r="C520" s="81"/>
      <c r="D520" s="40"/>
      <c r="E520" s="57"/>
      <c r="F520" s="40"/>
      <c r="G520" s="41"/>
      <c r="H520" s="42"/>
      <c r="I520" s="43"/>
      <c r="J520" s="125"/>
      <c r="K520" s="44"/>
      <c r="L520" s="45" t="str">
        <f>IF(ISERROR(VLOOKUP(K520,Eje_Pilar_Prop!$C$2:$E$104,2,FALSE))," ",VLOOKUP(K520,Eje_Pilar_Prop!$C$2:$E$104,2,FALSE))</f>
        <v xml:space="preserve"> </v>
      </c>
      <c r="M520" s="45" t="str">
        <f>IF(ISERROR(VLOOKUP(K520,Eje_Pilar_Prop!$C$2:$E$104,3,FALSE))," ",VLOOKUP(K520,Eje_Pilar_Prop!$C$2:$E$104,3,FALSE))</f>
        <v xml:space="preserve"> </v>
      </c>
      <c r="N520" s="46"/>
      <c r="O520" s="335"/>
      <c r="P520" s="42"/>
      <c r="Q520" s="47"/>
      <c r="R520" s="48"/>
      <c r="S520" s="49"/>
      <c r="T520" s="50"/>
      <c r="U520" s="47"/>
      <c r="V520" s="51">
        <f t="shared" si="94"/>
        <v>0</v>
      </c>
      <c r="W520" s="94"/>
      <c r="X520" s="52"/>
      <c r="Y520" s="52"/>
      <c r="Z520" s="52"/>
      <c r="AA520" s="53"/>
      <c r="AB520" s="53"/>
      <c r="AC520" s="53"/>
      <c r="AD520" s="121"/>
      <c r="AE520" s="95"/>
      <c r="AF520" s="52"/>
      <c r="AG520" s="47"/>
      <c r="AH520" s="39"/>
      <c r="AI520" s="39"/>
      <c r="AJ520" s="39"/>
      <c r="AK520" s="39"/>
      <c r="AL520" s="54" t="str">
        <f t="shared" si="85"/>
        <v>-</v>
      </c>
      <c r="AM520" s="38"/>
      <c r="AN520" s="72" t="e">
        <f>IF(SUMPRODUCT((A$14:A520=A520)*(B$14:B520=B520)*(D$14:D517=D517))&gt;1,0,1)</f>
        <v>#N/A</v>
      </c>
      <c r="AO520" s="55">
        <f t="shared" si="87"/>
        <v>1</v>
      </c>
      <c r="AP520" s="55">
        <f t="shared" si="88"/>
        <v>1</v>
      </c>
      <c r="AQ520" s="56">
        <f>IF(ISBLANK(G520),1,IFERROR(VLOOKUP(G520,Tipo!$C$12:$C$27,1,FALSE),"NO"))</f>
        <v>1</v>
      </c>
      <c r="AR520" s="55">
        <f t="shared" si="89"/>
        <v>1</v>
      </c>
      <c r="AS520" s="55">
        <f>IF(ISBLANK(K520),1,IFERROR(VLOOKUP(K520,Eje_Pilar_Prop!C562:C663,1,FALSE),"NO"))</f>
        <v>1</v>
      </c>
      <c r="AT520" s="55">
        <f t="shared" si="93"/>
        <v>1</v>
      </c>
      <c r="AU520" s="36">
        <f t="shared" si="90"/>
        <v>1</v>
      </c>
      <c r="AV520" s="55">
        <f t="shared" si="86"/>
        <v>1</v>
      </c>
    </row>
    <row r="521" spans="1:48" s="37" customFormat="1" ht="45" customHeight="1">
      <c r="A521" s="39"/>
      <c r="B521" s="53"/>
      <c r="C521" s="81"/>
      <c r="D521" s="40"/>
      <c r="E521" s="57"/>
      <c r="F521" s="40"/>
      <c r="G521" s="41"/>
      <c r="H521" s="42"/>
      <c r="I521" s="43"/>
      <c r="J521" s="125"/>
      <c r="K521" s="44"/>
      <c r="L521" s="45" t="str">
        <f>IF(ISERROR(VLOOKUP(K521,Eje_Pilar_Prop!$C$2:$E$104,2,FALSE))," ",VLOOKUP(K521,Eje_Pilar_Prop!$C$2:$E$104,2,FALSE))</f>
        <v xml:space="preserve"> </v>
      </c>
      <c r="M521" s="45" t="str">
        <f>IF(ISERROR(VLOOKUP(K521,Eje_Pilar_Prop!$C$2:$E$104,3,FALSE))," ",VLOOKUP(K521,Eje_Pilar_Prop!$C$2:$E$104,3,FALSE))</f>
        <v xml:space="preserve"> </v>
      </c>
      <c r="N521" s="46"/>
      <c r="O521" s="335"/>
      <c r="P521" s="42"/>
      <c r="Q521" s="47"/>
      <c r="R521" s="48"/>
      <c r="S521" s="49"/>
      <c r="T521" s="50"/>
      <c r="U521" s="47"/>
      <c r="V521" s="51">
        <f t="shared" si="94"/>
        <v>0</v>
      </c>
      <c r="W521" s="94"/>
      <c r="X521" s="52"/>
      <c r="Y521" s="52"/>
      <c r="Z521" s="52"/>
      <c r="AA521" s="53"/>
      <c r="AB521" s="53"/>
      <c r="AC521" s="53"/>
      <c r="AD521" s="121"/>
      <c r="AE521" s="95"/>
      <c r="AF521" s="52"/>
      <c r="AG521" s="47"/>
      <c r="AH521" s="39"/>
      <c r="AI521" s="39"/>
      <c r="AJ521" s="39"/>
      <c r="AK521" s="39"/>
      <c r="AL521" s="54" t="str">
        <f t="shared" si="85"/>
        <v>-</v>
      </c>
      <c r="AM521" s="38"/>
      <c r="AN521" s="72" t="e">
        <f>IF(SUMPRODUCT((A$14:A521=A521)*(B$14:B521=B521)*(D$14:D518=D518))&gt;1,0,1)</f>
        <v>#N/A</v>
      </c>
      <c r="AO521" s="55">
        <f t="shared" si="87"/>
        <v>1</v>
      </c>
      <c r="AP521" s="55">
        <f t="shared" si="88"/>
        <v>1</v>
      </c>
      <c r="AQ521" s="56">
        <f>IF(ISBLANK(G521),1,IFERROR(VLOOKUP(G521,Tipo!$C$12:$C$27,1,FALSE),"NO"))</f>
        <v>1</v>
      </c>
      <c r="AR521" s="55">
        <f t="shared" si="89"/>
        <v>1</v>
      </c>
      <c r="AS521" s="55">
        <f>IF(ISBLANK(K521),1,IFERROR(VLOOKUP(K521,Eje_Pilar_Prop!C563:C664,1,FALSE),"NO"))</f>
        <v>1</v>
      </c>
      <c r="AT521" s="55">
        <f t="shared" si="93"/>
        <v>1</v>
      </c>
      <c r="AU521" s="36">
        <f t="shared" si="90"/>
        <v>1</v>
      </c>
      <c r="AV521" s="55">
        <f t="shared" si="86"/>
        <v>1</v>
      </c>
    </row>
    <row r="522" spans="1:48" s="37" customFormat="1" ht="45" customHeight="1">
      <c r="A522" s="39"/>
      <c r="B522" s="53"/>
      <c r="C522" s="81"/>
      <c r="D522" s="40"/>
      <c r="E522" s="57"/>
      <c r="F522" s="40"/>
      <c r="G522" s="41"/>
      <c r="H522" s="42"/>
      <c r="I522" s="43"/>
      <c r="J522" s="125"/>
      <c r="K522" s="44"/>
      <c r="L522" s="45" t="str">
        <f>IF(ISERROR(VLOOKUP(K522,Eje_Pilar_Prop!$C$2:$E$104,2,FALSE))," ",VLOOKUP(K522,Eje_Pilar_Prop!$C$2:$E$104,2,FALSE))</f>
        <v xml:space="preserve"> </v>
      </c>
      <c r="M522" s="45" t="str">
        <f>IF(ISERROR(VLOOKUP(K522,Eje_Pilar_Prop!$C$2:$E$104,3,FALSE))," ",VLOOKUP(K522,Eje_Pilar_Prop!$C$2:$E$104,3,FALSE))</f>
        <v xml:space="preserve"> </v>
      </c>
      <c r="N522" s="46"/>
      <c r="O522" s="335"/>
      <c r="P522" s="42"/>
      <c r="Q522" s="47"/>
      <c r="R522" s="48"/>
      <c r="S522" s="49"/>
      <c r="T522" s="50"/>
      <c r="U522" s="47"/>
      <c r="V522" s="51">
        <f t="shared" si="94"/>
        <v>0</v>
      </c>
      <c r="W522" s="94"/>
      <c r="X522" s="52"/>
      <c r="Y522" s="52"/>
      <c r="Z522" s="52"/>
      <c r="AA522" s="53"/>
      <c r="AB522" s="53"/>
      <c r="AC522" s="53"/>
      <c r="AD522" s="121"/>
      <c r="AE522" s="95"/>
      <c r="AF522" s="52"/>
      <c r="AG522" s="47"/>
      <c r="AH522" s="39"/>
      <c r="AI522" s="39"/>
      <c r="AJ522" s="39"/>
      <c r="AK522" s="39"/>
      <c r="AL522" s="54" t="str">
        <f t="shared" si="85"/>
        <v>-</v>
      </c>
      <c r="AM522" s="38"/>
      <c r="AN522" s="72" t="e">
        <f>IF(SUMPRODUCT((A$14:A522=A522)*(B$14:B522=B522)*(D$14:D519=D519))&gt;1,0,1)</f>
        <v>#N/A</v>
      </c>
      <c r="AO522" s="55">
        <f t="shared" si="87"/>
        <v>1</v>
      </c>
      <c r="AP522" s="55">
        <f t="shared" si="88"/>
        <v>1</v>
      </c>
      <c r="AQ522" s="56">
        <f>IF(ISBLANK(G522),1,IFERROR(VLOOKUP(G522,Tipo!$C$12:$C$27,1,FALSE),"NO"))</f>
        <v>1</v>
      </c>
      <c r="AR522" s="55">
        <f t="shared" si="89"/>
        <v>1</v>
      </c>
      <c r="AS522" s="55">
        <f>IF(ISBLANK(K522),1,IFERROR(VLOOKUP(K522,Eje_Pilar_Prop!C564:C665,1,FALSE),"NO"))</f>
        <v>1</v>
      </c>
      <c r="AT522" s="55">
        <f t="shared" si="93"/>
        <v>1</v>
      </c>
      <c r="AU522" s="36">
        <f t="shared" si="90"/>
        <v>1</v>
      </c>
      <c r="AV522" s="55">
        <f t="shared" si="86"/>
        <v>1</v>
      </c>
    </row>
    <row r="523" spans="1:48" s="37" customFormat="1" ht="45" customHeight="1">
      <c r="A523" s="39"/>
      <c r="B523" s="53"/>
      <c r="C523" s="81"/>
      <c r="D523" s="40"/>
      <c r="E523" s="57"/>
      <c r="F523" s="40"/>
      <c r="G523" s="41"/>
      <c r="H523" s="42"/>
      <c r="I523" s="43"/>
      <c r="J523" s="125"/>
      <c r="K523" s="44"/>
      <c r="L523" s="45" t="str">
        <f>IF(ISERROR(VLOOKUP(K523,Eje_Pilar_Prop!$C$2:$E$104,2,FALSE))," ",VLOOKUP(K523,Eje_Pilar_Prop!$C$2:$E$104,2,FALSE))</f>
        <v xml:space="preserve"> </v>
      </c>
      <c r="M523" s="45" t="str">
        <f>IF(ISERROR(VLOOKUP(K523,Eje_Pilar_Prop!$C$2:$E$104,3,FALSE))," ",VLOOKUP(K523,Eje_Pilar_Prop!$C$2:$E$104,3,FALSE))</f>
        <v xml:space="preserve"> </v>
      </c>
      <c r="N523" s="46"/>
      <c r="O523" s="335"/>
      <c r="P523" s="42"/>
      <c r="Q523" s="47"/>
      <c r="R523" s="48"/>
      <c r="S523" s="49"/>
      <c r="T523" s="50"/>
      <c r="U523" s="47"/>
      <c r="V523" s="51">
        <f t="shared" si="94"/>
        <v>0</v>
      </c>
      <c r="W523" s="94"/>
      <c r="X523" s="52"/>
      <c r="Y523" s="52"/>
      <c r="Z523" s="52"/>
      <c r="AA523" s="53"/>
      <c r="AB523" s="53"/>
      <c r="AC523" s="53"/>
      <c r="AD523" s="121"/>
      <c r="AE523" s="95"/>
      <c r="AF523" s="52"/>
      <c r="AG523" s="47"/>
      <c r="AH523" s="39"/>
      <c r="AI523" s="39"/>
      <c r="AJ523" s="39"/>
      <c r="AK523" s="39"/>
      <c r="AL523" s="54" t="str">
        <f t="shared" si="85"/>
        <v>-</v>
      </c>
      <c r="AM523" s="38"/>
      <c r="AN523" s="72" t="e">
        <f>IF(SUMPRODUCT((A$14:A523=A523)*(B$14:B523=B523)*(D$14:D520=D520))&gt;1,0,1)</f>
        <v>#N/A</v>
      </c>
      <c r="AO523" s="55">
        <f t="shared" si="87"/>
        <v>1</v>
      </c>
      <c r="AP523" s="55">
        <f t="shared" si="88"/>
        <v>1</v>
      </c>
      <c r="AQ523" s="56">
        <f>IF(ISBLANK(G523),1,IFERROR(VLOOKUP(G523,Tipo!$C$12:$C$27,1,FALSE),"NO"))</f>
        <v>1</v>
      </c>
      <c r="AR523" s="55">
        <f t="shared" si="89"/>
        <v>1</v>
      </c>
      <c r="AS523" s="55">
        <f>IF(ISBLANK(K523),1,IFERROR(VLOOKUP(K523,Eje_Pilar_Prop!C565:C666,1,FALSE),"NO"))</f>
        <v>1</v>
      </c>
      <c r="AT523" s="55">
        <f t="shared" si="93"/>
        <v>1</v>
      </c>
      <c r="AU523" s="36">
        <f t="shared" si="90"/>
        <v>1</v>
      </c>
      <c r="AV523" s="55">
        <f t="shared" si="86"/>
        <v>1</v>
      </c>
    </row>
    <row r="524" spans="1:48" s="37" customFormat="1" ht="45" customHeight="1">
      <c r="A524" s="39"/>
      <c r="B524" s="53"/>
      <c r="C524" s="81"/>
      <c r="D524" s="40"/>
      <c r="E524" s="57"/>
      <c r="F524" s="40"/>
      <c r="G524" s="41"/>
      <c r="H524" s="42"/>
      <c r="I524" s="43"/>
      <c r="J524" s="125"/>
      <c r="K524" s="44"/>
      <c r="L524" s="45" t="str">
        <f>IF(ISERROR(VLOOKUP(K524,Eje_Pilar_Prop!$C$2:$E$104,2,FALSE))," ",VLOOKUP(K524,Eje_Pilar_Prop!$C$2:$E$104,2,FALSE))</f>
        <v xml:space="preserve"> </v>
      </c>
      <c r="M524" s="45" t="str">
        <f>IF(ISERROR(VLOOKUP(K524,Eje_Pilar_Prop!$C$2:$E$104,3,FALSE))," ",VLOOKUP(K524,Eje_Pilar_Prop!$C$2:$E$104,3,FALSE))</f>
        <v xml:space="preserve"> </v>
      </c>
      <c r="N524" s="46"/>
      <c r="O524" s="335"/>
      <c r="P524" s="42"/>
      <c r="Q524" s="47"/>
      <c r="R524" s="48"/>
      <c r="S524" s="49"/>
      <c r="T524" s="50"/>
      <c r="U524" s="47"/>
      <c r="V524" s="51">
        <f t="shared" si="94"/>
        <v>0</v>
      </c>
      <c r="W524" s="94"/>
      <c r="X524" s="52"/>
      <c r="Y524" s="52"/>
      <c r="Z524" s="52"/>
      <c r="AA524" s="53"/>
      <c r="AB524" s="53"/>
      <c r="AC524" s="53"/>
      <c r="AD524" s="121"/>
      <c r="AE524" s="95"/>
      <c r="AF524" s="52"/>
      <c r="AG524" s="47"/>
      <c r="AH524" s="39"/>
      <c r="AI524" s="39"/>
      <c r="AJ524" s="39"/>
      <c r="AK524" s="39"/>
      <c r="AL524" s="54" t="str">
        <f t="shared" si="85"/>
        <v>-</v>
      </c>
      <c r="AM524" s="38"/>
      <c r="AN524" s="72" t="e">
        <f>IF(SUMPRODUCT((A$14:A524=A524)*(B$14:B524=B524)*(D$14:D521=D521))&gt;1,0,1)</f>
        <v>#N/A</v>
      </c>
      <c r="AO524" s="55">
        <f t="shared" si="87"/>
        <v>1</v>
      </c>
      <c r="AP524" s="55">
        <f t="shared" si="88"/>
        <v>1</v>
      </c>
      <c r="AQ524" s="56">
        <f>IF(ISBLANK(G524),1,IFERROR(VLOOKUP(G524,Tipo!$C$12:$C$27,1,FALSE),"NO"))</f>
        <v>1</v>
      </c>
      <c r="AR524" s="55">
        <f t="shared" si="89"/>
        <v>1</v>
      </c>
      <c r="AS524" s="55">
        <f>IF(ISBLANK(K524),1,IFERROR(VLOOKUP(K524,Eje_Pilar_Prop!C566:C667,1,FALSE),"NO"))</f>
        <v>1</v>
      </c>
      <c r="AT524" s="55">
        <f t="shared" si="93"/>
        <v>1</v>
      </c>
      <c r="AU524" s="36">
        <f t="shared" si="90"/>
        <v>1</v>
      </c>
      <c r="AV524" s="55">
        <f t="shared" si="86"/>
        <v>1</v>
      </c>
    </row>
    <row r="525" spans="1:48" s="37" customFormat="1" ht="45" customHeight="1">
      <c r="A525" s="39"/>
      <c r="B525" s="53"/>
      <c r="C525" s="81"/>
      <c r="D525" s="40"/>
      <c r="E525" s="57"/>
      <c r="F525" s="40"/>
      <c r="G525" s="41"/>
      <c r="H525" s="42"/>
      <c r="I525" s="43"/>
      <c r="J525" s="125"/>
      <c r="K525" s="44"/>
      <c r="L525" s="45" t="str">
        <f>IF(ISERROR(VLOOKUP(K525,Eje_Pilar_Prop!$C$2:$E$104,2,FALSE))," ",VLOOKUP(K525,Eje_Pilar_Prop!$C$2:$E$104,2,FALSE))</f>
        <v xml:space="preserve"> </v>
      </c>
      <c r="M525" s="45" t="str">
        <f>IF(ISERROR(VLOOKUP(K525,Eje_Pilar_Prop!$C$2:$E$104,3,FALSE))," ",VLOOKUP(K525,Eje_Pilar_Prop!$C$2:$E$104,3,FALSE))</f>
        <v xml:space="preserve"> </v>
      </c>
      <c r="N525" s="46"/>
      <c r="O525" s="335"/>
      <c r="P525" s="42"/>
      <c r="Q525" s="47"/>
      <c r="R525" s="48"/>
      <c r="S525" s="49"/>
      <c r="T525" s="50"/>
      <c r="U525" s="47"/>
      <c r="V525" s="51">
        <f t="shared" si="94"/>
        <v>0</v>
      </c>
      <c r="W525" s="94"/>
      <c r="X525" s="52"/>
      <c r="Y525" s="52"/>
      <c r="Z525" s="52"/>
      <c r="AA525" s="53"/>
      <c r="AB525" s="53"/>
      <c r="AC525" s="53"/>
      <c r="AD525" s="121"/>
      <c r="AE525" s="95"/>
      <c r="AF525" s="52"/>
      <c r="AG525" s="47"/>
      <c r="AH525" s="39"/>
      <c r="AI525" s="39"/>
      <c r="AJ525" s="39"/>
      <c r="AK525" s="39"/>
      <c r="AL525" s="54" t="str">
        <f t="shared" ref="AL525:AL535" si="95">IF(ISERROR(W525/V525),"-",(W525/V525))</f>
        <v>-</v>
      </c>
      <c r="AM525" s="38"/>
      <c r="AN525" s="72" t="e">
        <f>IF(SUMPRODUCT((A$14:A525=A525)*(B$14:B525=B525)*(D$14:D522=D522))&gt;1,0,1)</f>
        <v>#N/A</v>
      </c>
      <c r="AO525" s="55">
        <f t="shared" si="87"/>
        <v>1</v>
      </c>
      <c r="AP525" s="55">
        <f t="shared" si="88"/>
        <v>1</v>
      </c>
      <c r="AQ525" s="56">
        <f>IF(ISBLANK(G525),1,IFERROR(VLOOKUP(G525,Tipo!$C$12:$C$27,1,FALSE),"NO"))</f>
        <v>1</v>
      </c>
      <c r="AR525" s="55">
        <f t="shared" si="89"/>
        <v>1</v>
      </c>
      <c r="AS525" s="55">
        <f>IF(ISBLANK(K525),1,IFERROR(VLOOKUP(K525,Eje_Pilar_Prop!C567:C668,1,FALSE),"NO"))</f>
        <v>1</v>
      </c>
      <c r="AT525" s="55">
        <f t="shared" si="93"/>
        <v>1</v>
      </c>
      <c r="AU525" s="36">
        <f t="shared" si="90"/>
        <v>1</v>
      </c>
      <c r="AV525" s="55">
        <f t="shared" si="86"/>
        <v>1</v>
      </c>
    </row>
    <row r="526" spans="1:48" s="37" customFormat="1" ht="45" customHeight="1">
      <c r="A526" s="39"/>
      <c r="B526" s="53"/>
      <c r="C526" s="81"/>
      <c r="D526" s="40"/>
      <c r="E526" s="57"/>
      <c r="F526" s="40"/>
      <c r="G526" s="41"/>
      <c r="H526" s="42"/>
      <c r="I526" s="43"/>
      <c r="J526" s="125"/>
      <c r="K526" s="44"/>
      <c r="L526" s="45" t="str">
        <f>IF(ISERROR(VLOOKUP(K526,Eje_Pilar_Prop!$C$2:$E$104,2,FALSE))," ",VLOOKUP(K526,Eje_Pilar_Prop!$C$2:$E$104,2,FALSE))</f>
        <v xml:space="preserve"> </v>
      </c>
      <c r="M526" s="45" t="str">
        <f>IF(ISERROR(VLOOKUP(K526,Eje_Pilar_Prop!$C$2:$E$104,3,FALSE))," ",VLOOKUP(K526,Eje_Pilar_Prop!$C$2:$E$104,3,FALSE))</f>
        <v xml:space="preserve"> </v>
      </c>
      <c r="N526" s="46"/>
      <c r="O526" s="335"/>
      <c r="P526" s="42"/>
      <c r="Q526" s="47"/>
      <c r="R526" s="48"/>
      <c r="S526" s="49"/>
      <c r="T526" s="50"/>
      <c r="U526" s="47"/>
      <c r="V526" s="51">
        <f t="shared" si="94"/>
        <v>0</v>
      </c>
      <c r="W526" s="94"/>
      <c r="X526" s="52"/>
      <c r="Y526" s="52"/>
      <c r="Z526" s="52"/>
      <c r="AA526" s="53"/>
      <c r="AB526" s="53"/>
      <c r="AC526" s="53"/>
      <c r="AD526" s="121"/>
      <c r="AE526" s="95"/>
      <c r="AF526" s="52"/>
      <c r="AG526" s="47"/>
      <c r="AH526" s="39"/>
      <c r="AI526" s="39"/>
      <c r="AJ526" s="39"/>
      <c r="AK526" s="39"/>
      <c r="AL526" s="54" t="str">
        <f t="shared" si="95"/>
        <v>-</v>
      </c>
      <c r="AM526" s="38"/>
      <c r="AN526" s="72" t="e">
        <f>IF(SUMPRODUCT((A$14:A526=A526)*(B$14:B526=B526)*(D$14:D523=D523))&gt;1,0,1)</f>
        <v>#N/A</v>
      </c>
      <c r="AO526" s="55">
        <f t="shared" si="87"/>
        <v>1</v>
      </c>
      <c r="AP526" s="55">
        <f t="shared" si="88"/>
        <v>1</v>
      </c>
      <c r="AQ526" s="56">
        <f>IF(ISBLANK(G526),1,IFERROR(VLOOKUP(G526,Tipo!$C$12:$C$27,1,FALSE),"NO"))</f>
        <v>1</v>
      </c>
      <c r="AR526" s="55">
        <f t="shared" si="89"/>
        <v>1</v>
      </c>
      <c r="AS526" s="55">
        <f>IF(ISBLANK(K526),1,IFERROR(VLOOKUP(K526,Eje_Pilar_Prop!C568:C669,1,FALSE),"NO"))</f>
        <v>1</v>
      </c>
      <c r="AT526" s="55">
        <f t="shared" si="93"/>
        <v>1</v>
      </c>
      <c r="AU526" s="36">
        <f t="shared" si="90"/>
        <v>1</v>
      </c>
      <c r="AV526" s="55">
        <f t="shared" si="86"/>
        <v>1</v>
      </c>
    </row>
    <row r="527" spans="1:48" s="37" customFormat="1" ht="45" customHeight="1">
      <c r="A527" s="39"/>
      <c r="B527" s="53"/>
      <c r="C527" s="81"/>
      <c r="D527" s="40"/>
      <c r="E527" s="57"/>
      <c r="F527" s="40"/>
      <c r="G527" s="41"/>
      <c r="H527" s="42"/>
      <c r="I527" s="43"/>
      <c r="J527" s="125"/>
      <c r="K527" s="44"/>
      <c r="L527" s="45" t="str">
        <f>IF(ISERROR(VLOOKUP(K527,Eje_Pilar_Prop!$C$2:$E$104,2,FALSE))," ",VLOOKUP(K527,Eje_Pilar_Prop!$C$2:$E$104,2,FALSE))</f>
        <v xml:space="preserve"> </v>
      </c>
      <c r="M527" s="45" t="str">
        <f>IF(ISERROR(VLOOKUP(K527,Eje_Pilar_Prop!$C$2:$E$104,3,FALSE))," ",VLOOKUP(K527,Eje_Pilar_Prop!$C$2:$E$104,3,FALSE))</f>
        <v xml:space="preserve"> </v>
      </c>
      <c r="N527" s="46"/>
      <c r="O527" s="335"/>
      <c r="P527" s="42"/>
      <c r="Q527" s="47"/>
      <c r="R527" s="48"/>
      <c r="S527" s="49"/>
      <c r="T527" s="50"/>
      <c r="U527" s="47"/>
      <c r="V527" s="51">
        <f t="shared" si="94"/>
        <v>0</v>
      </c>
      <c r="W527" s="94"/>
      <c r="X527" s="52"/>
      <c r="Y527" s="52"/>
      <c r="Z527" s="52"/>
      <c r="AA527" s="53"/>
      <c r="AB527" s="53"/>
      <c r="AC527" s="53"/>
      <c r="AD527" s="121"/>
      <c r="AE527" s="95"/>
      <c r="AF527" s="52"/>
      <c r="AG527" s="47"/>
      <c r="AH527" s="39"/>
      <c r="AI527" s="39"/>
      <c r="AJ527" s="39"/>
      <c r="AK527" s="39"/>
      <c r="AL527" s="54" t="str">
        <f t="shared" si="95"/>
        <v>-</v>
      </c>
      <c r="AM527" s="38"/>
      <c r="AN527" s="72" t="e">
        <f>IF(SUMPRODUCT((A$14:A527=A527)*(B$14:B527=B527)*(D$14:D524=D524))&gt;1,0,1)</f>
        <v>#N/A</v>
      </c>
      <c r="AO527" s="55">
        <f t="shared" si="87"/>
        <v>1</v>
      </c>
      <c r="AP527" s="55">
        <f t="shared" si="88"/>
        <v>1</v>
      </c>
      <c r="AQ527" s="56">
        <f>IF(ISBLANK(G527),1,IFERROR(VLOOKUP(G527,Tipo!$C$12:$C$27,1,FALSE),"NO"))</f>
        <v>1</v>
      </c>
      <c r="AR527" s="55">
        <f t="shared" si="89"/>
        <v>1</v>
      </c>
      <c r="AS527" s="55">
        <f>IF(ISBLANK(K527),1,IFERROR(VLOOKUP(K527,Eje_Pilar_Prop!C569:C670,1,FALSE),"NO"))</f>
        <v>1</v>
      </c>
      <c r="AT527" s="55">
        <f t="shared" si="93"/>
        <v>1</v>
      </c>
      <c r="AU527" s="36">
        <f t="shared" si="90"/>
        <v>1</v>
      </c>
      <c r="AV527" s="55">
        <f t="shared" si="86"/>
        <v>1</v>
      </c>
    </row>
    <row r="528" spans="1:48" s="37" customFormat="1" ht="45" customHeight="1">
      <c r="A528" s="39"/>
      <c r="B528" s="53"/>
      <c r="C528" s="81"/>
      <c r="D528" s="40"/>
      <c r="E528" s="57"/>
      <c r="F528" s="40"/>
      <c r="G528" s="41"/>
      <c r="H528" s="42"/>
      <c r="I528" s="43"/>
      <c r="J528" s="125"/>
      <c r="K528" s="44"/>
      <c r="L528" s="45" t="str">
        <f>IF(ISERROR(VLOOKUP(K528,Eje_Pilar_Prop!$C$2:$E$104,2,FALSE))," ",VLOOKUP(K528,Eje_Pilar_Prop!$C$2:$E$104,2,FALSE))</f>
        <v xml:space="preserve"> </v>
      </c>
      <c r="M528" s="45" t="str">
        <f>IF(ISERROR(VLOOKUP(K528,Eje_Pilar_Prop!$C$2:$E$104,3,FALSE))," ",VLOOKUP(K528,Eje_Pilar_Prop!$C$2:$E$104,3,FALSE))</f>
        <v xml:space="preserve"> </v>
      </c>
      <c r="N528" s="46"/>
      <c r="O528" s="335"/>
      <c r="P528" s="42"/>
      <c r="Q528" s="47"/>
      <c r="R528" s="48"/>
      <c r="S528" s="49"/>
      <c r="T528" s="50"/>
      <c r="U528" s="47"/>
      <c r="V528" s="51">
        <f t="shared" si="94"/>
        <v>0</v>
      </c>
      <c r="W528" s="94"/>
      <c r="X528" s="52"/>
      <c r="Y528" s="52"/>
      <c r="Z528" s="52"/>
      <c r="AA528" s="53"/>
      <c r="AB528" s="53"/>
      <c r="AC528" s="53"/>
      <c r="AD528" s="121"/>
      <c r="AE528" s="95"/>
      <c r="AF528" s="52"/>
      <c r="AG528" s="47"/>
      <c r="AH528" s="39"/>
      <c r="AI528" s="39"/>
      <c r="AJ528" s="39"/>
      <c r="AK528" s="39"/>
      <c r="AL528" s="54" t="str">
        <f t="shared" si="95"/>
        <v>-</v>
      </c>
      <c r="AM528" s="38"/>
      <c r="AN528" s="72" t="e">
        <f>IF(SUMPRODUCT((A$14:A528=A528)*(B$14:B528=B528)*(D$14:D525=D525))&gt;1,0,1)</f>
        <v>#N/A</v>
      </c>
      <c r="AO528" s="55">
        <f t="shared" si="87"/>
        <v>1</v>
      </c>
      <c r="AP528" s="55">
        <f t="shared" si="88"/>
        <v>1</v>
      </c>
      <c r="AQ528" s="56">
        <f>IF(ISBLANK(G528),1,IFERROR(VLOOKUP(G528,Tipo!$C$12:$C$27,1,FALSE),"NO"))</f>
        <v>1</v>
      </c>
      <c r="AR528" s="55">
        <f t="shared" si="89"/>
        <v>1</v>
      </c>
      <c r="AS528" s="55">
        <f>IF(ISBLANK(K528),1,IFERROR(VLOOKUP(K528,Eje_Pilar_Prop!C570:C671,1,FALSE),"NO"))</f>
        <v>1</v>
      </c>
      <c r="AT528" s="55">
        <f t="shared" si="93"/>
        <v>1</v>
      </c>
      <c r="AU528" s="36">
        <f t="shared" si="90"/>
        <v>1</v>
      </c>
      <c r="AV528" s="55">
        <f t="shared" si="86"/>
        <v>1</v>
      </c>
    </row>
    <row r="529" spans="1:48" s="37" customFormat="1" ht="45" customHeight="1">
      <c r="A529" s="39"/>
      <c r="B529" s="53"/>
      <c r="C529" s="81"/>
      <c r="D529" s="40"/>
      <c r="E529" s="57"/>
      <c r="F529" s="40"/>
      <c r="G529" s="41"/>
      <c r="H529" s="42"/>
      <c r="I529" s="43"/>
      <c r="J529" s="125"/>
      <c r="K529" s="44"/>
      <c r="L529" s="45" t="str">
        <f>IF(ISERROR(VLOOKUP(K529,Eje_Pilar_Prop!$C$2:$E$104,2,FALSE))," ",VLOOKUP(K529,Eje_Pilar_Prop!$C$2:$E$104,2,FALSE))</f>
        <v xml:space="preserve"> </v>
      </c>
      <c r="M529" s="45" t="str">
        <f>IF(ISERROR(VLOOKUP(K529,Eje_Pilar_Prop!$C$2:$E$104,3,FALSE))," ",VLOOKUP(K529,Eje_Pilar_Prop!$C$2:$E$104,3,FALSE))</f>
        <v xml:space="preserve"> </v>
      </c>
      <c r="N529" s="46"/>
      <c r="O529" s="335"/>
      <c r="P529" s="42"/>
      <c r="Q529" s="47"/>
      <c r="R529" s="48"/>
      <c r="S529" s="49"/>
      <c r="T529" s="50"/>
      <c r="U529" s="47"/>
      <c r="V529" s="51">
        <f t="shared" si="94"/>
        <v>0</v>
      </c>
      <c r="W529" s="94"/>
      <c r="X529" s="52"/>
      <c r="Y529" s="52"/>
      <c r="Z529" s="52"/>
      <c r="AA529" s="53"/>
      <c r="AB529" s="53"/>
      <c r="AC529" s="53"/>
      <c r="AD529" s="121"/>
      <c r="AE529" s="95"/>
      <c r="AF529" s="52"/>
      <c r="AG529" s="47"/>
      <c r="AH529" s="39"/>
      <c r="AI529" s="39"/>
      <c r="AJ529" s="39"/>
      <c r="AK529" s="39"/>
      <c r="AL529" s="54" t="str">
        <f t="shared" si="95"/>
        <v>-</v>
      </c>
      <c r="AM529" s="38"/>
      <c r="AN529" s="72" t="e">
        <f>IF(SUMPRODUCT((A$14:A529=A529)*(B$14:B529=B529)*(D$14:D526=D526))&gt;1,0,1)</f>
        <v>#N/A</v>
      </c>
      <c r="AO529" s="55">
        <f t="shared" si="87"/>
        <v>1</v>
      </c>
      <c r="AP529" s="55">
        <f t="shared" si="88"/>
        <v>1</v>
      </c>
      <c r="AQ529" s="56">
        <f>IF(ISBLANK(G529),1,IFERROR(VLOOKUP(G529,Tipo!$C$12:$C$27,1,FALSE),"NO"))</f>
        <v>1</v>
      </c>
      <c r="AR529" s="55">
        <f t="shared" si="89"/>
        <v>1</v>
      </c>
      <c r="AS529" s="55">
        <f>IF(ISBLANK(K529),1,IFERROR(VLOOKUP(K529,Eje_Pilar_Prop!C571:C672,1,FALSE),"NO"))</f>
        <v>1</v>
      </c>
      <c r="AT529" s="55">
        <f t="shared" si="93"/>
        <v>1</v>
      </c>
      <c r="AU529" s="36">
        <f t="shared" si="90"/>
        <v>1</v>
      </c>
      <c r="AV529" s="55">
        <f t="shared" si="86"/>
        <v>1</v>
      </c>
    </row>
    <row r="530" spans="1:48" s="37" customFormat="1" ht="45" customHeight="1">
      <c r="A530" s="39"/>
      <c r="B530" s="53"/>
      <c r="C530" s="81"/>
      <c r="D530" s="40"/>
      <c r="E530" s="57"/>
      <c r="F530" s="40"/>
      <c r="G530" s="41"/>
      <c r="H530" s="42"/>
      <c r="I530" s="43"/>
      <c r="J530" s="125"/>
      <c r="K530" s="44"/>
      <c r="L530" s="45" t="str">
        <f>IF(ISERROR(VLOOKUP(K530,Eje_Pilar_Prop!$C$2:$E$104,2,FALSE))," ",VLOOKUP(K530,Eje_Pilar_Prop!$C$2:$E$104,2,FALSE))</f>
        <v xml:space="preserve"> </v>
      </c>
      <c r="M530" s="45" t="str">
        <f>IF(ISERROR(VLOOKUP(K530,Eje_Pilar_Prop!$C$2:$E$104,3,FALSE))," ",VLOOKUP(K530,Eje_Pilar_Prop!$C$2:$E$104,3,FALSE))</f>
        <v xml:space="preserve"> </v>
      </c>
      <c r="N530" s="46"/>
      <c r="O530" s="335"/>
      <c r="P530" s="42"/>
      <c r="Q530" s="47"/>
      <c r="R530" s="48"/>
      <c r="S530" s="49"/>
      <c r="T530" s="50"/>
      <c r="U530" s="47"/>
      <c r="V530" s="51">
        <f t="shared" si="94"/>
        <v>0</v>
      </c>
      <c r="W530" s="94"/>
      <c r="X530" s="52"/>
      <c r="Y530" s="52"/>
      <c r="Z530" s="52"/>
      <c r="AA530" s="53"/>
      <c r="AB530" s="53"/>
      <c r="AC530" s="53"/>
      <c r="AD530" s="121"/>
      <c r="AE530" s="95"/>
      <c r="AF530" s="52"/>
      <c r="AG530" s="47"/>
      <c r="AH530" s="39"/>
      <c r="AI530" s="39"/>
      <c r="AJ530" s="39"/>
      <c r="AK530" s="39"/>
      <c r="AL530" s="54" t="str">
        <f t="shared" si="95"/>
        <v>-</v>
      </c>
      <c r="AM530" s="38"/>
      <c r="AN530" s="72" t="e">
        <f>IF(SUMPRODUCT((A$14:A530=A530)*(B$14:B530=B530)*(D$14:D527=D527))&gt;1,0,1)</f>
        <v>#N/A</v>
      </c>
      <c r="AO530" s="55">
        <f t="shared" si="87"/>
        <v>1</v>
      </c>
      <c r="AP530" s="55">
        <f t="shared" si="88"/>
        <v>1</v>
      </c>
      <c r="AQ530" s="56">
        <f>IF(ISBLANK(G530),1,IFERROR(VLOOKUP(G530,Tipo!$C$12:$C$27,1,FALSE),"NO"))</f>
        <v>1</v>
      </c>
      <c r="AR530" s="55">
        <f t="shared" si="89"/>
        <v>1</v>
      </c>
      <c r="AS530" s="55">
        <f>IF(ISBLANK(K530),1,IFERROR(VLOOKUP(K530,Eje_Pilar_Prop!C572:C673,1,FALSE),"NO"))</f>
        <v>1</v>
      </c>
      <c r="AT530" s="55">
        <f t="shared" si="93"/>
        <v>1</v>
      </c>
      <c r="AU530" s="36">
        <f t="shared" si="90"/>
        <v>1</v>
      </c>
      <c r="AV530" s="55">
        <f t="shared" si="86"/>
        <v>1</v>
      </c>
    </row>
    <row r="531" spans="1:48" s="37" customFormat="1" ht="45" customHeight="1">
      <c r="A531" s="39"/>
      <c r="B531" s="53"/>
      <c r="C531" s="81"/>
      <c r="D531" s="40"/>
      <c r="E531" s="57"/>
      <c r="F531" s="40"/>
      <c r="G531" s="41"/>
      <c r="H531" s="42"/>
      <c r="I531" s="43"/>
      <c r="J531" s="125"/>
      <c r="K531" s="44"/>
      <c r="L531" s="45" t="str">
        <f>IF(ISERROR(VLOOKUP(K531,Eje_Pilar_Prop!$C$2:$E$104,2,FALSE))," ",VLOOKUP(K531,Eje_Pilar_Prop!$C$2:$E$104,2,FALSE))</f>
        <v xml:space="preserve"> </v>
      </c>
      <c r="M531" s="45" t="str">
        <f>IF(ISERROR(VLOOKUP(K531,Eje_Pilar_Prop!$C$2:$E$104,3,FALSE))," ",VLOOKUP(K531,Eje_Pilar_Prop!$C$2:$E$104,3,FALSE))</f>
        <v xml:space="preserve"> </v>
      </c>
      <c r="N531" s="46"/>
      <c r="O531" s="335"/>
      <c r="P531" s="42"/>
      <c r="Q531" s="47"/>
      <c r="R531" s="48"/>
      <c r="S531" s="49"/>
      <c r="T531" s="50"/>
      <c r="U531" s="47"/>
      <c r="V531" s="51">
        <f t="shared" si="94"/>
        <v>0</v>
      </c>
      <c r="W531" s="94"/>
      <c r="X531" s="52"/>
      <c r="Y531" s="52"/>
      <c r="Z531" s="52"/>
      <c r="AA531" s="53"/>
      <c r="AB531" s="53"/>
      <c r="AC531" s="53"/>
      <c r="AD531" s="121"/>
      <c r="AE531" s="95"/>
      <c r="AF531" s="52"/>
      <c r="AG531" s="47"/>
      <c r="AH531" s="39"/>
      <c r="AI531" s="39"/>
      <c r="AJ531" s="39"/>
      <c r="AK531" s="39"/>
      <c r="AL531" s="54" t="str">
        <f t="shared" si="95"/>
        <v>-</v>
      </c>
      <c r="AM531" s="38"/>
      <c r="AN531" s="72" t="e">
        <f>IF(SUMPRODUCT((A$14:A531=A531)*(B$14:B531=B531)*(D$14:D528=D528))&gt;1,0,1)</f>
        <v>#N/A</v>
      </c>
      <c r="AO531" s="55">
        <f t="shared" si="87"/>
        <v>1</v>
      </c>
      <c r="AP531" s="55">
        <f t="shared" si="88"/>
        <v>1</v>
      </c>
      <c r="AQ531" s="56">
        <f>IF(ISBLANK(G531),1,IFERROR(VLOOKUP(G531,Tipo!$C$12:$C$27,1,FALSE),"NO"))</f>
        <v>1</v>
      </c>
      <c r="AR531" s="55">
        <f t="shared" si="89"/>
        <v>1</v>
      </c>
      <c r="AS531" s="55">
        <f>IF(ISBLANK(K531),1,IFERROR(VLOOKUP(K531,Eje_Pilar_Prop!C573:C674,1,FALSE),"NO"))</f>
        <v>1</v>
      </c>
      <c r="AT531" s="55">
        <f t="shared" si="93"/>
        <v>1</v>
      </c>
      <c r="AU531" s="36">
        <f t="shared" si="90"/>
        <v>1</v>
      </c>
      <c r="AV531" s="55">
        <f t="shared" si="86"/>
        <v>1</v>
      </c>
    </row>
    <row r="532" spans="1:48" s="37" customFormat="1" ht="45" customHeight="1">
      <c r="A532" s="39"/>
      <c r="B532" s="53"/>
      <c r="C532" s="81"/>
      <c r="D532" s="40"/>
      <c r="E532" s="57"/>
      <c r="F532" s="40"/>
      <c r="G532" s="41"/>
      <c r="H532" s="42"/>
      <c r="I532" s="43"/>
      <c r="J532" s="125"/>
      <c r="K532" s="44"/>
      <c r="L532" s="45" t="str">
        <f>IF(ISERROR(VLOOKUP(K532,Eje_Pilar_Prop!$C$2:$E$104,2,FALSE))," ",VLOOKUP(K532,Eje_Pilar_Prop!$C$2:$E$104,2,FALSE))</f>
        <v xml:space="preserve"> </v>
      </c>
      <c r="M532" s="45" t="str">
        <f>IF(ISERROR(VLOOKUP(K532,Eje_Pilar_Prop!$C$2:$E$104,3,FALSE))," ",VLOOKUP(K532,Eje_Pilar_Prop!$C$2:$E$104,3,FALSE))</f>
        <v xml:space="preserve"> </v>
      </c>
      <c r="N532" s="46"/>
      <c r="O532" s="335"/>
      <c r="P532" s="42"/>
      <c r="Q532" s="47"/>
      <c r="R532" s="48"/>
      <c r="S532" s="49"/>
      <c r="T532" s="50"/>
      <c r="U532" s="47"/>
      <c r="V532" s="51">
        <f t="shared" si="94"/>
        <v>0</v>
      </c>
      <c r="W532" s="94"/>
      <c r="X532" s="52"/>
      <c r="Y532" s="52"/>
      <c r="Z532" s="52"/>
      <c r="AA532" s="53"/>
      <c r="AB532" s="53"/>
      <c r="AC532" s="53"/>
      <c r="AD532" s="121"/>
      <c r="AE532" s="95"/>
      <c r="AF532" s="52"/>
      <c r="AG532" s="47"/>
      <c r="AH532" s="39"/>
      <c r="AI532" s="39"/>
      <c r="AJ532" s="39"/>
      <c r="AK532" s="39"/>
      <c r="AL532" s="54" t="str">
        <f t="shared" si="95"/>
        <v>-</v>
      </c>
      <c r="AM532" s="38"/>
      <c r="AN532" s="72" t="e">
        <f>IF(SUMPRODUCT((A$14:A532=A532)*(B$14:B532=B532)*(D$14:D529=D529))&gt;1,0,1)</f>
        <v>#N/A</v>
      </c>
      <c r="AO532" s="55">
        <f t="shared" si="87"/>
        <v>1</v>
      </c>
      <c r="AP532" s="55">
        <f t="shared" si="88"/>
        <v>1</v>
      </c>
      <c r="AQ532" s="56">
        <f>IF(ISBLANK(G532),1,IFERROR(VLOOKUP(G532,Tipo!$C$12:$C$27,1,FALSE),"NO"))</f>
        <v>1</v>
      </c>
      <c r="AR532" s="55">
        <f t="shared" si="89"/>
        <v>1</v>
      </c>
      <c r="AS532" s="55">
        <f>IF(ISBLANK(K532),1,IFERROR(VLOOKUP(K532,Eje_Pilar_Prop!C574:C675,1,FALSE),"NO"))</f>
        <v>1</v>
      </c>
      <c r="AT532" s="55">
        <f t="shared" si="93"/>
        <v>1</v>
      </c>
      <c r="AU532" s="36">
        <f t="shared" si="90"/>
        <v>1</v>
      </c>
      <c r="AV532" s="55">
        <f t="shared" si="86"/>
        <v>1</v>
      </c>
    </row>
    <row r="533" spans="1:48" s="37" customFormat="1" ht="45" customHeight="1">
      <c r="A533" s="39"/>
      <c r="B533" s="53"/>
      <c r="C533" s="120"/>
      <c r="D533" s="120"/>
      <c r="E533" s="57"/>
      <c r="F533" s="40"/>
      <c r="G533" s="41"/>
      <c r="H533" s="42"/>
      <c r="I533" s="43"/>
      <c r="J533" s="125"/>
      <c r="K533" s="44"/>
      <c r="L533" s="45" t="str">
        <f>IF(ISERROR(VLOOKUP(K533,Eje_Pilar_Prop!$C$2:$E$104,2,FALSE))," ",VLOOKUP(K533,Eje_Pilar_Prop!$C$2:$E$104,2,FALSE))</f>
        <v xml:space="preserve"> </v>
      </c>
      <c r="M533" s="45" t="str">
        <f>IF(ISERROR(VLOOKUP(K533,Eje_Pilar_Prop!$C$2:$E$104,3,FALSE))," ",VLOOKUP(K533,Eje_Pilar_Prop!$C$2:$E$104,3,FALSE))</f>
        <v xml:space="preserve"> </v>
      </c>
      <c r="N533" s="46"/>
      <c r="O533" s="335"/>
      <c r="P533" s="42"/>
      <c r="Q533" s="47"/>
      <c r="R533" s="48"/>
      <c r="S533" s="49"/>
      <c r="T533" s="50"/>
      <c r="U533" s="47"/>
      <c r="V533" s="51">
        <f t="shared" si="94"/>
        <v>0</v>
      </c>
      <c r="W533" s="94"/>
      <c r="X533" s="52"/>
      <c r="Y533" s="52"/>
      <c r="Z533" s="52"/>
      <c r="AA533" s="53"/>
      <c r="AB533" s="53"/>
      <c r="AC533" s="53"/>
      <c r="AD533" s="121"/>
      <c r="AE533" s="95"/>
      <c r="AF533" s="52"/>
      <c r="AG533" s="47"/>
      <c r="AH533" s="39"/>
      <c r="AI533" s="39"/>
      <c r="AJ533" s="39"/>
      <c r="AK533" s="39"/>
      <c r="AL533" s="54" t="str">
        <f t="shared" si="95"/>
        <v>-</v>
      </c>
      <c r="AM533" s="38"/>
      <c r="AN533" s="72" t="e">
        <f>IF(SUMPRODUCT((A$14:A533=A533)*(B$14:B533=B533)*(D$14:D530=D530))&gt;1,0,1)</f>
        <v>#N/A</v>
      </c>
      <c r="AO533" s="55">
        <f t="shared" si="87"/>
        <v>1</v>
      </c>
      <c r="AP533" s="55">
        <f t="shared" si="88"/>
        <v>1</v>
      </c>
      <c r="AQ533" s="56">
        <f>IF(ISBLANK(G533),1,IFERROR(VLOOKUP(G533,Tipo!$C$12:$C$27,1,FALSE),"NO"))</f>
        <v>1</v>
      </c>
      <c r="AR533" s="55">
        <f t="shared" si="89"/>
        <v>1</v>
      </c>
      <c r="AS533" s="55">
        <f>IF(ISBLANK(K533),1,IFERROR(VLOOKUP(K533,Eje_Pilar_Prop!C575:C676,1,FALSE),"NO"))</f>
        <v>1</v>
      </c>
      <c r="AT533" s="55">
        <f t="shared" si="93"/>
        <v>1</v>
      </c>
      <c r="AU533" s="36">
        <f t="shared" si="90"/>
        <v>1</v>
      </c>
      <c r="AV533" s="55">
        <f t="shared" si="86"/>
        <v>1</v>
      </c>
    </row>
    <row r="534" spans="1:48" s="37" customFormat="1" ht="45" customHeight="1">
      <c r="A534" s="39"/>
      <c r="B534" s="53"/>
      <c r="C534" s="120"/>
      <c r="D534" s="120"/>
      <c r="E534" s="57"/>
      <c r="F534" s="40"/>
      <c r="G534" s="41"/>
      <c r="H534" s="42"/>
      <c r="I534" s="43"/>
      <c r="J534" s="125"/>
      <c r="K534" s="44"/>
      <c r="L534" s="45" t="str">
        <f>IF(ISERROR(VLOOKUP(K534,Eje_Pilar_Prop!$C$2:$E$104,2,FALSE))," ",VLOOKUP(K534,Eje_Pilar_Prop!$C$2:$E$104,2,FALSE))</f>
        <v xml:space="preserve"> </v>
      </c>
      <c r="M534" s="45" t="str">
        <f>IF(ISERROR(VLOOKUP(K534,Eje_Pilar_Prop!$C$2:$E$104,3,FALSE))," ",VLOOKUP(K534,Eje_Pilar_Prop!$C$2:$E$104,3,FALSE))</f>
        <v xml:space="preserve"> </v>
      </c>
      <c r="N534" s="46"/>
      <c r="O534" s="335"/>
      <c r="P534" s="42"/>
      <c r="Q534" s="47"/>
      <c r="R534" s="48"/>
      <c r="S534" s="49"/>
      <c r="T534" s="50"/>
      <c r="U534" s="47"/>
      <c r="V534" s="51">
        <f t="shared" si="94"/>
        <v>0</v>
      </c>
      <c r="W534" s="94"/>
      <c r="X534" s="52"/>
      <c r="Y534" s="52"/>
      <c r="Z534" s="52"/>
      <c r="AA534" s="53"/>
      <c r="AB534" s="53"/>
      <c r="AC534" s="53"/>
      <c r="AD534" s="121"/>
      <c r="AE534" s="95"/>
      <c r="AF534" s="52"/>
      <c r="AG534" s="47"/>
      <c r="AH534" s="39"/>
      <c r="AI534" s="39"/>
      <c r="AJ534" s="39"/>
      <c r="AK534" s="39"/>
      <c r="AL534" s="54" t="str">
        <f t="shared" si="95"/>
        <v>-</v>
      </c>
      <c r="AM534" s="38"/>
      <c r="AN534" s="72" t="e">
        <f>IF(SUMPRODUCT((A$14:A534=A534)*(B$14:B534=B534)*(D$14:D531=D531))&gt;1,0,1)</f>
        <v>#N/A</v>
      </c>
      <c r="AO534" s="55">
        <f t="shared" si="87"/>
        <v>1</v>
      </c>
      <c r="AP534" s="55">
        <f t="shared" si="88"/>
        <v>1</v>
      </c>
      <c r="AQ534" s="56">
        <f>IF(ISBLANK(G534),1,IFERROR(VLOOKUP(G534,Tipo!$C$12:$C$27,1,FALSE),"NO"))</f>
        <v>1</v>
      </c>
      <c r="AR534" s="55">
        <f t="shared" si="89"/>
        <v>1</v>
      </c>
      <c r="AS534" s="55">
        <f>IF(ISBLANK(K534),1,IFERROR(VLOOKUP(K534,Eje_Pilar_Prop!C576:C677,1,FALSE),"NO"))</f>
        <v>1</v>
      </c>
      <c r="AT534" s="55">
        <f t="shared" si="93"/>
        <v>1</v>
      </c>
      <c r="AU534" s="36">
        <f t="shared" si="90"/>
        <v>1</v>
      </c>
      <c r="AV534" s="55">
        <f t="shared" si="86"/>
        <v>1</v>
      </c>
    </row>
    <row r="535" spans="1:48" s="37" customFormat="1" ht="27.95" customHeight="1">
      <c r="A535" s="39"/>
      <c r="B535" s="53"/>
      <c r="C535" s="120"/>
      <c r="D535" s="120"/>
      <c r="E535" s="57"/>
      <c r="F535" s="40"/>
      <c r="G535" s="41"/>
      <c r="H535" s="42"/>
      <c r="I535" s="43"/>
      <c r="J535" s="125"/>
      <c r="K535" s="44"/>
      <c r="L535" s="45" t="str">
        <f>IF(ISERROR(VLOOKUP(K535,Eje_Pilar_Prop!$C$2:$E$104,2,FALSE))," ",VLOOKUP(K535,Eje_Pilar_Prop!$C$2:$E$104,2,FALSE))</f>
        <v xml:space="preserve"> </v>
      </c>
      <c r="M535" s="45" t="str">
        <f>IF(ISERROR(VLOOKUP(K535,Eje_Pilar_Prop!$C$2:$E$104,3,FALSE))," ",VLOOKUP(K535,Eje_Pilar_Prop!$C$2:$E$104,3,FALSE))</f>
        <v xml:space="preserve"> </v>
      </c>
      <c r="N535" s="46"/>
      <c r="O535" s="335"/>
      <c r="P535" s="42"/>
      <c r="Q535" s="47"/>
      <c r="R535" s="48"/>
      <c r="S535" s="49"/>
      <c r="T535" s="50"/>
      <c r="U535" s="47"/>
      <c r="V535" s="51">
        <f t="shared" si="94"/>
        <v>0</v>
      </c>
      <c r="W535" s="94"/>
      <c r="X535" s="52"/>
      <c r="Y535" s="52"/>
      <c r="Z535" s="52"/>
      <c r="AA535" s="53"/>
      <c r="AB535" s="53"/>
      <c r="AC535" s="53"/>
      <c r="AD535" s="121"/>
      <c r="AE535" s="95"/>
      <c r="AF535" s="52"/>
      <c r="AG535" s="47"/>
      <c r="AH535" s="39"/>
      <c r="AI535" s="39"/>
      <c r="AJ535" s="39"/>
      <c r="AK535" s="39"/>
      <c r="AL535" s="54" t="str">
        <f t="shared" si="95"/>
        <v>-</v>
      </c>
      <c r="AM535" s="65"/>
      <c r="AN535" s="124"/>
      <c r="AO535" s="55"/>
      <c r="AP535" s="55"/>
      <c r="AQ535" s="55"/>
      <c r="AR535" s="55"/>
      <c r="AS535" s="55"/>
      <c r="AT535" s="36"/>
      <c r="AU535" s="36"/>
      <c r="AV535" s="36"/>
    </row>
    <row r="537" spans="1:48" ht="27.95" customHeight="1">
      <c r="Q537" s="123">
        <f>SUBTOTAL(9,Q14:Q534)</f>
        <v>51276084049</v>
      </c>
      <c r="R537" s="4"/>
      <c r="S537" s="4"/>
      <c r="T537" s="4"/>
      <c r="U537" s="123">
        <f t="shared" ref="U537:W537" si="96">SUBTOTAL(9,U14:U534)</f>
        <v>8323853534</v>
      </c>
      <c r="V537" s="123">
        <f t="shared" si="96"/>
        <v>59599937573</v>
      </c>
      <c r="W537" s="123">
        <f t="shared" si="96"/>
        <v>32485806764</v>
      </c>
    </row>
  </sheetData>
  <sheetProtection selectLockedCells="1" autoFilter="0"/>
  <dataConsolidate/>
  <mergeCells count="34">
    <mergeCell ref="AD8:AE8"/>
    <mergeCell ref="AH12:AK12"/>
    <mergeCell ref="AD11:AG11"/>
    <mergeCell ref="AF6:AL6"/>
    <mergeCell ref="AF7:AL7"/>
    <mergeCell ref="AF8:AL8"/>
    <mergeCell ref="AF9:AL9"/>
    <mergeCell ref="AF10:AL10"/>
    <mergeCell ref="AD10:AE10"/>
    <mergeCell ref="AH11:AK11"/>
    <mergeCell ref="K9:P10"/>
    <mergeCell ref="AD9:AE9"/>
    <mergeCell ref="A10:D10"/>
    <mergeCell ref="F10:H10"/>
    <mergeCell ref="O12:P12"/>
    <mergeCell ref="A11:P11"/>
    <mergeCell ref="Q11:W11"/>
    <mergeCell ref="X11:AC11"/>
    <mergeCell ref="C12:D12"/>
    <mergeCell ref="I12:M12"/>
    <mergeCell ref="A9:D9"/>
    <mergeCell ref="F9:H9"/>
    <mergeCell ref="A2:AL2"/>
    <mergeCell ref="A3:AL3"/>
    <mergeCell ref="A5:D5"/>
    <mergeCell ref="I5:K5"/>
    <mergeCell ref="O5:P5"/>
    <mergeCell ref="W5:AL5"/>
    <mergeCell ref="A6:D6"/>
    <mergeCell ref="I6:K6"/>
    <mergeCell ref="AD6:AE6"/>
    <mergeCell ref="A7:D7"/>
    <mergeCell ref="I7:K7"/>
    <mergeCell ref="AD7:AE7"/>
  </mergeCells>
  <conditionalFormatting sqref="E521:F521 E525:F525 F15:F17 F19 F21 E124:F124 E133 E162 F126:F135 F96 F112:F113 F137 F139:F140 F142:F144 F146:F148 F150 F152:F153 F155:F156 F158:F159 F161:F197 F199:F204 F206:F211 F214:F268 F270:F275 F278:F291 F98">
    <cfRule type="expression" dxfId="1227" priority="1687">
      <formula>AO15="NO"</formula>
    </cfRule>
  </conditionalFormatting>
  <conditionalFormatting sqref="E286 E230 E268 E279:E282">
    <cfRule type="expression" dxfId="1226" priority="1685">
      <formula>#REF!="NO"</formula>
    </cfRule>
  </conditionalFormatting>
  <conditionalFormatting sqref="E285">
    <cfRule type="expression" dxfId="1225" priority="1684">
      <formula>#REF!="NO"</formula>
    </cfRule>
  </conditionalFormatting>
  <conditionalFormatting sqref="E284">
    <cfRule type="expression" dxfId="1224" priority="1667">
      <formula>#REF!="NO"</formula>
    </cfRule>
  </conditionalFormatting>
  <conditionalFormatting sqref="E283">
    <cfRule type="expression" dxfId="1223" priority="1658">
      <formula>#REF!="NO"</formula>
    </cfRule>
  </conditionalFormatting>
  <conditionalFormatting sqref="I521:J521 I525:J525 I15:I277 J17:J277 I278:J346">
    <cfRule type="expression" dxfId="1222" priority="1646">
      <formula>$AR15="NO"</formula>
    </cfRule>
  </conditionalFormatting>
  <conditionalFormatting sqref="F534">
    <cfRule type="expression" dxfId="1221" priority="1609">
      <formula>AP534="NO"</formula>
    </cfRule>
  </conditionalFormatting>
  <conditionalFormatting sqref="F292">
    <cfRule type="expression" dxfId="1220" priority="1600">
      <formula>AP292="NO"</formula>
    </cfRule>
  </conditionalFormatting>
  <conditionalFormatting sqref="K521 K525">
    <cfRule type="expression" dxfId="1219" priority="1629">
      <formula>$AS521="NO"</formula>
    </cfRule>
  </conditionalFormatting>
  <conditionalFormatting sqref="E287">
    <cfRule type="expression" dxfId="1218" priority="1628">
      <formula>#REF!="NO"</formula>
    </cfRule>
  </conditionalFormatting>
  <conditionalFormatting sqref="E287">
    <cfRule type="expression" dxfId="1217" priority="1627">
      <formula>AO287="NO"</formula>
    </cfRule>
  </conditionalFormatting>
  <conditionalFormatting sqref="E288">
    <cfRule type="expression" dxfId="1216" priority="1622">
      <formula>#REF!="NO"</formula>
    </cfRule>
  </conditionalFormatting>
  <conditionalFormatting sqref="E288">
    <cfRule type="expression" dxfId="1215" priority="1621">
      <formula>AO288="NO"</formula>
    </cfRule>
  </conditionalFormatting>
  <conditionalFormatting sqref="E290">
    <cfRule type="expression" dxfId="1214" priority="1620">
      <formula>#REF!="NO"</formula>
    </cfRule>
  </conditionalFormatting>
  <conditionalFormatting sqref="E290">
    <cfRule type="expression" dxfId="1213" priority="1619">
      <formula>AO290="NO"</formula>
    </cfRule>
  </conditionalFormatting>
  <conditionalFormatting sqref="E291">
    <cfRule type="expression" dxfId="1212" priority="1618">
      <formula>#REF!="NO"</formula>
    </cfRule>
  </conditionalFormatting>
  <conditionalFormatting sqref="E291">
    <cfRule type="expression" dxfId="1211" priority="1617">
      <formula>AO291="NO"</formula>
    </cfRule>
  </conditionalFormatting>
  <conditionalFormatting sqref="E521 E525 E15:E21 E124 E133 E162 E268 E98 E290:E291 E230 E279:E288 E112:E113">
    <cfRule type="expression" dxfId="1210" priority="1613">
      <formula>$AO15="NO"</formula>
    </cfRule>
  </conditionalFormatting>
  <conditionalFormatting sqref="E534:F534">
    <cfRule type="expression" dxfId="1209" priority="1612">
      <formula>AO534="NO"</formula>
    </cfRule>
  </conditionalFormatting>
  <conditionalFormatting sqref="I534:J534">
    <cfRule type="expression" dxfId="1208" priority="1611">
      <formula>$AR534="NO"</formula>
    </cfRule>
  </conditionalFormatting>
  <conditionalFormatting sqref="K534">
    <cfRule type="expression" dxfId="1207" priority="1610">
      <formula>AND($AS534="NO",K534&lt;&gt;"No aplica")</formula>
    </cfRule>
  </conditionalFormatting>
  <conditionalFormatting sqref="E534">
    <cfRule type="expression" dxfId="1206" priority="1608">
      <formula>$AO534="NO"</formula>
    </cfRule>
  </conditionalFormatting>
  <conditionalFormatting sqref="E292">
    <cfRule type="expression" dxfId="1205" priority="1597">
      <formula>#REF!="NO"</formula>
    </cfRule>
  </conditionalFormatting>
  <conditionalFormatting sqref="E292">
    <cfRule type="expression" dxfId="1204" priority="1596">
      <formula>AO292="NO"</formula>
    </cfRule>
  </conditionalFormatting>
  <conditionalFormatting sqref="F292">
    <cfRule type="expression" dxfId="1203" priority="1595">
      <formula>AP292="NO"</formula>
    </cfRule>
  </conditionalFormatting>
  <conditionalFormatting sqref="E292">
    <cfRule type="expression" dxfId="1202" priority="1594">
      <formula>$AO292="NO"</formula>
    </cfRule>
  </conditionalFormatting>
  <conditionalFormatting sqref="F293">
    <cfRule type="expression" dxfId="1201" priority="1586">
      <formula>AP293="NO"</formula>
    </cfRule>
  </conditionalFormatting>
  <conditionalFormatting sqref="E293">
    <cfRule type="expression" dxfId="1200" priority="1583">
      <formula>#REF!="NO"</formula>
    </cfRule>
  </conditionalFormatting>
  <conditionalFormatting sqref="E293">
    <cfRule type="expression" dxfId="1199" priority="1582">
      <formula>AO293="NO"</formula>
    </cfRule>
  </conditionalFormatting>
  <conditionalFormatting sqref="F293">
    <cfRule type="expression" dxfId="1198" priority="1581">
      <formula>AP293="NO"</formula>
    </cfRule>
  </conditionalFormatting>
  <conditionalFormatting sqref="E293">
    <cfRule type="expression" dxfId="1197" priority="1580">
      <formula>$AO293="NO"</formula>
    </cfRule>
  </conditionalFormatting>
  <conditionalFormatting sqref="F440">
    <cfRule type="expression" dxfId="1196" priority="1392">
      <formula>AP440="NO"</formula>
    </cfRule>
  </conditionalFormatting>
  <conditionalFormatting sqref="E335:F335">
    <cfRule type="expression" dxfId="1195" priority="1385">
      <formula>AO335="NO"</formula>
    </cfRule>
  </conditionalFormatting>
  <conditionalFormatting sqref="E440:F440">
    <cfRule type="expression" dxfId="1194" priority="1395">
      <formula>AO440="NO"</formula>
    </cfRule>
  </conditionalFormatting>
  <conditionalFormatting sqref="F334">
    <cfRule type="expression" dxfId="1193" priority="1377">
      <formula>AP334="NO"</formula>
    </cfRule>
  </conditionalFormatting>
  <conditionalFormatting sqref="E334">
    <cfRule type="expression" dxfId="1192" priority="1376">
      <formula>$AO334="NO"</formula>
    </cfRule>
  </conditionalFormatting>
  <conditionalFormatting sqref="E333:F333">
    <cfRule type="expression" dxfId="1191" priority="1375">
      <formula>AO333="NO"</formula>
    </cfRule>
  </conditionalFormatting>
  <conditionalFormatting sqref="E332:F332">
    <cfRule type="expression" dxfId="1190" priority="1370">
      <formula>AO332="NO"</formula>
    </cfRule>
  </conditionalFormatting>
  <conditionalFormatting sqref="E329:F329">
    <cfRule type="expression" dxfId="1189" priority="1355">
      <formula>AO329="NO"</formula>
    </cfRule>
  </conditionalFormatting>
  <conditionalFormatting sqref="E324:F324">
    <cfRule type="expression" dxfId="1188" priority="1330">
      <formula>AO324="NO"</formula>
    </cfRule>
  </conditionalFormatting>
  <conditionalFormatting sqref="F335">
    <cfRule type="expression" dxfId="1187" priority="1382">
      <formula>AP335="NO"</formula>
    </cfRule>
  </conditionalFormatting>
  <conditionalFormatting sqref="I440:J440">
    <cfRule type="expression" dxfId="1186" priority="1394">
      <formula>$AR440="NO"</formula>
    </cfRule>
  </conditionalFormatting>
  <conditionalFormatting sqref="K440">
    <cfRule type="expression" dxfId="1185" priority="1393">
      <formula>AND($AS440="NO",K440&lt;&gt;"No aplica")</formula>
    </cfRule>
  </conditionalFormatting>
  <conditionalFormatting sqref="E440">
    <cfRule type="expression" dxfId="1184" priority="1391">
      <formula>$AO440="NO"</formula>
    </cfRule>
  </conditionalFormatting>
  <conditionalFormatting sqref="E334:F334">
    <cfRule type="expression" dxfId="1183" priority="1380">
      <formula>AO334="NO"</formula>
    </cfRule>
  </conditionalFormatting>
  <conditionalFormatting sqref="E335">
    <cfRule type="expression" dxfId="1182" priority="1381">
      <formula>$AO335="NO"</formula>
    </cfRule>
  </conditionalFormatting>
  <conditionalFormatting sqref="F332">
    <cfRule type="expression" dxfId="1181" priority="1367">
      <formula>AP332="NO"</formula>
    </cfRule>
  </conditionalFormatting>
  <conditionalFormatting sqref="F333">
    <cfRule type="expression" dxfId="1180" priority="1372">
      <formula>AP333="NO"</formula>
    </cfRule>
  </conditionalFormatting>
  <conditionalFormatting sqref="E333">
    <cfRule type="expression" dxfId="1179" priority="1371">
      <formula>$AO333="NO"</formula>
    </cfRule>
  </conditionalFormatting>
  <conditionalFormatting sqref="E332">
    <cfRule type="expression" dxfId="1178" priority="1366">
      <formula>$AO332="NO"</formula>
    </cfRule>
  </conditionalFormatting>
  <conditionalFormatting sqref="E331">
    <cfRule type="expression" dxfId="1177" priority="1365">
      <formula>AO331="NO"</formula>
    </cfRule>
  </conditionalFormatting>
  <conditionalFormatting sqref="E331">
    <cfRule type="expression" dxfId="1176" priority="1361">
      <formula>$AO331="NO"</formula>
    </cfRule>
  </conditionalFormatting>
  <conditionalFormatting sqref="F329">
    <cfRule type="expression" dxfId="1175" priority="1352">
      <formula>AP329="NO"</formula>
    </cfRule>
  </conditionalFormatting>
  <conditionalFormatting sqref="E329">
    <cfRule type="expression" dxfId="1174" priority="1351">
      <formula>$AO329="NO"</formula>
    </cfRule>
  </conditionalFormatting>
  <conditionalFormatting sqref="F328">
    <cfRule type="expression" dxfId="1173" priority="1350">
      <formula>AP328="NO"</formula>
    </cfRule>
  </conditionalFormatting>
  <conditionalFormatting sqref="F328">
    <cfRule type="expression" dxfId="1172" priority="1347">
      <formula>AP328="NO"</formula>
    </cfRule>
  </conditionalFormatting>
  <conditionalFormatting sqref="E363:F363">
    <cfRule type="expression" dxfId="1171" priority="1285">
      <formula>AO363="NO"</formula>
    </cfRule>
  </conditionalFormatting>
  <conditionalFormatting sqref="E365:F365">
    <cfRule type="expression" dxfId="1170" priority="1295">
      <formula>AO365="NO"</formula>
    </cfRule>
  </conditionalFormatting>
  <conditionalFormatting sqref="E363">
    <cfRule type="expression" dxfId="1169" priority="1281">
      <formula>$AO363="NO"</formula>
    </cfRule>
  </conditionalFormatting>
  <conditionalFormatting sqref="F324">
    <cfRule type="expression" dxfId="1168" priority="1327">
      <formula>AP324="NO"</formula>
    </cfRule>
  </conditionalFormatting>
  <conditionalFormatting sqref="E324">
    <cfRule type="expression" dxfId="1167" priority="1326">
      <formula>$AO324="NO"</formula>
    </cfRule>
  </conditionalFormatting>
  <conditionalFormatting sqref="E356:F357">
    <cfRule type="expression" dxfId="1166" priority="1255">
      <formula>AO356="NO"</formula>
    </cfRule>
  </conditionalFormatting>
  <conditionalFormatting sqref="E359:F359">
    <cfRule type="expression" dxfId="1165" priority="1265">
      <formula>AO359="NO"</formula>
    </cfRule>
  </conditionalFormatting>
  <conditionalFormatting sqref="E356:E357">
    <cfRule type="expression" dxfId="1164" priority="1251">
      <formula>$AO356="NO"</formula>
    </cfRule>
  </conditionalFormatting>
  <conditionalFormatting sqref="E358:F358">
    <cfRule type="expression" dxfId="1163" priority="1260">
      <formula>AO358="NO"</formula>
    </cfRule>
  </conditionalFormatting>
  <conditionalFormatting sqref="F356:F357">
    <cfRule type="expression" dxfId="1162" priority="1252">
      <formula>AP356="NO"</formula>
    </cfRule>
  </conditionalFormatting>
  <conditionalFormatting sqref="E368:F368">
    <cfRule type="expression" dxfId="1161" priority="1310">
      <formula>AO368="NO"</formula>
    </cfRule>
  </conditionalFormatting>
  <conditionalFormatting sqref="I368:J368">
    <cfRule type="expression" dxfId="1160" priority="1309">
      <formula>$AR368="NO"</formula>
    </cfRule>
  </conditionalFormatting>
  <conditionalFormatting sqref="K368">
    <cfRule type="expression" dxfId="1159" priority="1308">
      <formula>AND($AS368="NO",K368&lt;&gt;"No aplica")</formula>
    </cfRule>
  </conditionalFormatting>
  <conditionalFormatting sqref="F368">
    <cfRule type="expression" dxfId="1158" priority="1307">
      <formula>AP368="NO"</formula>
    </cfRule>
  </conditionalFormatting>
  <conditionalFormatting sqref="E368">
    <cfRule type="expression" dxfId="1157" priority="1306">
      <formula>$AO368="NO"</formula>
    </cfRule>
  </conditionalFormatting>
  <conditionalFormatting sqref="E367:F367">
    <cfRule type="expression" dxfId="1156" priority="1305">
      <formula>AO367="NO"</formula>
    </cfRule>
  </conditionalFormatting>
  <conditionalFormatting sqref="I367:J367">
    <cfRule type="expression" dxfId="1155" priority="1304">
      <formula>$AR367="NO"</formula>
    </cfRule>
  </conditionalFormatting>
  <conditionalFormatting sqref="K367">
    <cfRule type="expression" dxfId="1154" priority="1303">
      <formula>AND($AS367="NO",K367&lt;&gt;"No aplica")</formula>
    </cfRule>
  </conditionalFormatting>
  <conditionalFormatting sqref="F367">
    <cfRule type="expression" dxfId="1153" priority="1302">
      <formula>AP367="NO"</formula>
    </cfRule>
  </conditionalFormatting>
  <conditionalFormatting sqref="E367">
    <cfRule type="expression" dxfId="1152" priority="1301">
      <formula>$AO367="NO"</formula>
    </cfRule>
  </conditionalFormatting>
  <conditionalFormatting sqref="E366:F366">
    <cfRule type="expression" dxfId="1151" priority="1300">
      <formula>AO366="NO"</formula>
    </cfRule>
  </conditionalFormatting>
  <conditionalFormatting sqref="I366:J366">
    <cfRule type="expression" dxfId="1150" priority="1299">
      <formula>$AR366="NO"</formula>
    </cfRule>
  </conditionalFormatting>
  <conditionalFormatting sqref="K366">
    <cfRule type="expression" dxfId="1149" priority="1298">
      <formula>AND($AS366="NO",K366&lt;&gt;"No aplica")</formula>
    </cfRule>
  </conditionalFormatting>
  <conditionalFormatting sqref="F366">
    <cfRule type="expression" dxfId="1148" priority="1297">
      <formula>AP366="NO"</formula>
    </cfRule>
  </conditionalFormatting>
  <conditionalFormatting sqref="E366">
    <cfRule type="expression" dxfId="1147" priority="1296">
      <formula>$AO366="NO"</formula>
    </cfRule>
  </conditionalFormatting>
  <conditionalFormatting sqref="F363">
    <cfRule type="expression" dxfId="1146" priority="1282">
      <formula>AP363="NO"</formula>
    </cfRule>
  </conditionalFormatting>
  <conditionalFormatting sqref="I365:J365">
    <cfRule type="expression" dxfId="1145" priority="1294">
      <formula>$AR365="NO"</formula>
    </cfRule>
  </conditionalFormatting>
  <conditionalFormatting sqref="K365">
    <cfRule type="expression" dxfId="1144" priority="1293">
      <formula>AND($AS365="NO",K365&lt;&gt;"No aplica")</formula>
    </cfRule>
  </conditionalFormatting>
  <conditionalFormatting sqref="F365">
    <cfRule type="expression" dxfId="1143" priority="1292">
      <formula>AP365="NO"</formula>
    </cfRule>
  </conditionalFormatting>
  <conditionalFormatting sqref="E365">
    <cfRule type="expression" dxfId="1142" priority="1291">
      <formula>$AO365="NO"</formula>
    </cfRule>
  </conditionalFormatting>
  <conditionalFormatting sqref="E364:F364">
    <cfRule type="expression" dxfId="1141" priority="1290">
      <formula>AO364="NO"</formula>
    </cfRule>
  </conditionalFormatting>
  <conditionalFormatting sqref="I364:J364">
    <cfRule type="expression" dxfId="1140" priority="1289">
      <formula>$AR364="NO"</formula>
    </cfRule>
  </conditionalFormatting>
  <conditionalFormatting sqref="K364">
    <cfRule type="expression" dxfId="1139" priority="1288">
      <formula>AND($AS364="NO",K364&lt;&gt;"No aplica")</formula>
    </cfRule>
  </conditionalFormatting>
  <conditionalFormatting sqref="F364">
    <cfRule type="expression" dxfId="1138" priority="1287">
      <formula>AP364="NO"</formula>
    </cfRule>
  </conditionalFormatting>
  <conditionalFormatting sqref="E364">
    <cfRule type="expression" dxfId="1137" priority="1286">
      <formula>$AO364="NO"</formula>
    </cfRule>
  </conditionalFormatting>
  <conditionalFormatting sqref="I363:J363">
    <cfRule type="expression" dxfId="1136" priority="1284">
      <formula>$AR363="NO"</formula>
    </cfRule>
  </conditionalFormatting>
  <conditionalFormatting sqref="K363">
    <cfRule type="expression" dxfId="1135" priority="1283">
      <formula>AND($AS363="NO",K363&lt;&gt;"No aplica")</formula>
    </cfRule>
  </conditionalFormatting>
  <conditionalFormatting sqref="E362:F362">
    <cfRule type="expression" dxfId="1134" priority="1280">
      <formula>AO362="NO"</formula>
    </cfRule>
  </conditionalFormatting>
  <conditionalFormatting sqref="I362:J362">
    <cfRule type="expression" dxfId="1133" priority="1279">
      <formula>$AR362="NO"</formula>
    </cfRule>
  </conditionalFormatting>
  <conditionalFormatting sqref="K362">
    <cfRule type="expression" dxfId="1132" priority="1278">
      <formula>AND($AS362="NO",K362&lt;&gt;"No aplica")</formula>
    </cfRule>
  </conditionalFormatting>
  <conditionalFormatting sqref="F362">
    <cfRule type="expression" dxfId="1131" priority="1277">
      <formula>AP362="NO"</formula>
    </cfRule>
  </conditionalFormatting>
  <conditionalFormatting sqref="E362">
    <cfRule type="expression" dxfId="1130" priority="1276">
      <formula>$AO362="NO"</formula>
    </cfRule>
  </conditionalFormatting>
  <conditionalFormatting sqref="E361:F361">
    <cfRule type="expression" dxfId="1129" priority="1275">
      <formula>AO361="NO"</formula>
    </cfRule>
  </conditionalFormatting>
  <conditionalFormatting sqref="I361:J361">
    <cfRule type="expression" dxfId="1128" priority="1274">
      <formula>$AR361="NO"</formula>
    </cfRule>
  </conditionalFormatting>
  <conditionalFormatting sqref="K361">
    <cfRule type="expression" dxfId="1127" priority="1273">
      <formula>AND($AS361="NO",K361&lt;&gt;"No aplica")</formula>
    </cfRule>
  </conditionalFormatting>
  <conditionalFormatting sqref="F361">
    <cfRule type="expression" dxfId="1126" priority="1272">
      <formula>AP361="NO"</formula>
    </cfRule>
  </conditionalFormatting>
  <conditionalFormatting sqref="E361">
    <cfRule type="expression" dxfId="1125" priority="1271">
      <formula>$AO361="NO"</formula>
    </cfRule>
  </conditionalFormatting>
  <conditionalFormatting sqref="E360:F360">
    <cfRule type="expression" dxfId="1124" priority="1270">
      <formula>AO360="NO"</formula>
    </cfRule>
  </conditionalFormatting>
  <conditionalFormatting sqref="K360">
    <cfRule type="expression" dxfId="1123" priority="1268">
      <formula>AND($AS360="NO",K360&lt;&gt;"No aplica")</formula>
    </cfRule>
  </conditionalFormatting>
  <conditionalFormatting sqref="F360">
    <cfRule type="expression" dxfId="1122" priority="1267">
      <formula>AP360="NO"</formula>
    </cfRule>
  </conditionalFormatting>
  <conditionalFormatting sqref="E360">
    <cfRule type="expression" dxfId="1121" priority="1266">
      <formula>$AO360="NO"</formula>
    </cfRule>
  </conditionalFormatting>
  <conditionalFormatting sqref="K359">
    <cfRule type="expression" dxfId="1120" priority="1263">
      <formula>AND($AS359="NO",K359&lt;&gt;"No aplica")</formula>
    </cfRule>
  </conditionalFormatting>
  <conditionalFormatting sqref="F359">
    <cfRule type="expression" dxfId="1119" priority="1262">
      <formula>AP359="NO"</formula>
    </cfRule>
  </conditionalFormatting>
  <conditionalFormatting sqref="E359">
    <cfRule type="expression" dxfId="1118" priority="1261">
      <formula>$AO359="NO"</formula>
    </cfRule>
  </conditionalFormatting>
  <conditionalFormatting sqref="K358">
    <cfRule type="expression" dxfId="1117" priority="1258">
      <formula>AND($AS358="NO",K358&lt;&gt;"No aplica")</formula>
    </cfRule>
  </conditionalFormatting>
  <conditionalFormatting sqref="F358">
    <cfRule type="expression" dxfId="1116" priority="1257">
      <formula>AP358="NO"</formula>
    </cfRule>
  </conditionalFormatting>
  <conditionalFormatting sqref="E358">
    <cfRule type="expression" dxfId="1115" priority="1256">
      <formula>$AO358="NO"</formula>
    </cfRule>
  </conditionalFormatting>
  <conditionalFormatting sqref="E391:F391">
    <cfRule type="expression" dxfId="1114" priority="1200">
      <formula>AO391="NO"</formula>
    </cfRule>
  </conditionalFormatting>
  <conditionalFormatting sqref="E390:F390">
    <cfRule type="expression" dxfId="1113" priority="1195">
      <formula>AO390="NO"</formula>
    </cfRule>
  </conditionalFormatting>
  <conditionalFormatting sqref="E377:F377">
    <cfRule type="expression" dxfId="1112" priority="1190">
      <formula>AO377="NO"</formula>
    </cfRule>
  </conditionalFormatting>
  <conditionalFormatting sqref="E375:F375">
    <cfRule type="expression" dxfId="1111" priority="1180">
      <formula>AO375="NO"</formula>
    </cfRule>
  </conditionalFormatting>
  <conditionalFormatting sqref="E376:F376">
    <cfRule type="expression" dxfId="1110" priority="1185">
      <formula>AO376="NO"</formula>
    </cfRule>
  </conditionalFormatting>
  <conditionalFormatting sqref="F376">
    <cfRule type="expression" dxfId="1109" priority="1182">
      <formula>AP376="NO"</formula>
    </cfRule>
  </conditionalFormatting>
  <conditionalFormatting sqref="E376">
    <cfRule type="expression" dxfId="1108" priority="1181">
      <formula>$AO376="NO"</formula>
    </cfRule>
  </conditionalFormatting>
  <conditionalFormatting sqref="F375">
    <cfRule type="expression" dxfId="1107" priority="1177">
      <formula>AP375="NO"</formula>
    </cfRule>
  </conditionalFormatting>
  <conditionalFormatting sqref="E375">
    <cfRule type="expression" dxfId="1106" priority="1176">
      <formula>$AO375="NO"</formula>
    </cfRule>
  </conditionalFormatting>
  <conditionalFormatting sqref="I391:J391">
    <cfRule type="expression" dxfId="1105" priority="1199">
      <formula>$AR391="NO"</formula>
    </cfRule>
  </conditionalFormatting>
  <conditionalFormatting sqref="K391">
    <cfRule type="expression" dxfId="1104" priority="1198">
      <formula>AND($AS391="NO",K391&lt;&gt;"No aplica")</formula>
    </cfRule>
  </conditionalFormatting>
  <conditionalFormatting sqref="F391">
    <cfRule type="expression" dxfId="1103" priority="1197">
      <formula>AP391="NO"</formula>
    </cfRule>
  </conditionalFormatting>
  <conditionalFormatting sqref="E391">
    <cfRule type="expression" dxfId="1102" priority="1196">
      <formula>$AO391="NO"</formula>
    </cfRule>
  </conditionalFormatting>
  <conditionalFormatting sqref="I390:J390">
    <cfRule type="expression" dxfId="1101" priority="1194">
      <formula>$AR390="NO"</formula>
    </cfRule>
  </conditionalFormatting>
  <conditionalFormatting sqref="K390">
    <cfRule type="expression" dxfId="1100" priority="1193">
      <formula>AND($AS390="NO",K390&lt;&gt;"No aplica")</formula>
    </cfRule>
  </conditionalFormatting>
  <conditionalFormatting sqref="F390">
    <cfRule type="expression" dxfId="1099" priority="1192">
      <formula>AP390="NO"</formula>
    </cfRule>
  </conditionalFormatting>
  <conditionalFormatting sqref="E390">
    <cfRule type="expression" dxfId="1098" priority="1191">
      <formula>$AO390="NO"</formula>
    </cfRule>
  </conditionalFormatting>
  <conditionalFormatting sqref="I377:J377">
    <cfRule type="expression" dxfId="1097" priority="1189">
      <formula>$AR377="NO"</formula>
    </cfRule>
  </conditionalFormatting>
  <conditionalFormatting sqref="K377">
    <cfRule type="expression" dxfId="1096" priority="1188">
      <formula>AND($AS377="NO",K377&lt;&gt;"No aplica")</formula>
    </cfRule>
  </conditionalFormatting>
  <conditionalFormatting sqref="F377">
    <cfRule type="expression" dxfId="1095" priority="1187">
      <formula>AP377="NO"</formula>
    </cfRule>
  </conditionalFormatting>
  <conditionalFormatting sqref="E377">
    <cfRule type="expression" dxfId="1094" priority="1186">
      <formula>$AO377="NO"</formula>
    </cfRule>
  </conditionalFormatting>
  <conditionalFormatting sqref="F374">
    <cfRule type="expression" dxfId="1093" priority="1172">
      <formula>AP374="NO"</formula>
    </cfRule>
  </conditionalFormatting>
  <conditionalFormatting sqref="I376:J376">
    <cfRule type="expression" dxfId="1092" priority="1184">
      <formula>$AR376="NO"</formula>
    </cfRule>
  </conditionalFormatting>
  <conditionalFormatting sqref="K376">
    <cfRule type="expression" dxfId="1091" priority="1183">
      <formula>AND($AS376="NO",K376&lt;&gt;"No aplica")</formula>
    </cfRule>
  </conditionalFormatting>
  <conditionalFormatting sqref="F373">
    <cfRule type="expression" dxfId="1090" priority="1167">
      <formula>AP373="NO"</formula>
    </cfRule>
  </conditionalFormatting>
  <conditionalFormatting sqref="I375:J375">
    <cfRule type="expression" dxfId="1089" priority="1179">
      <formula>$AR375="NO"</formula>
    </cfRule>
  </conditionalFormatting>
  <conditionalFormatting sqref="K375">
    <cfRule type="expression" dxfId="1088" priority="1178">
      <formula>AND($AS375="NO",K375&lt;&gt;"No aplica")</formula>
    </cfRule>
  </conditionalFormatting>
  <conditionalFormatting sqref="E374:F374">
    <cfRule type="expression" dxfId="1087" priority="1175">
      <formula>AO374="NO"</formula>
    </cfRule>
  </conditionalFormatting>
  <conditionalFormatting sqref="I374:J374">
    <cfRule type="expression" dxfId="1086" priority="1174">
      <formula>$AR374="NO"</formula>
    </cfRule>
  </conditionalFormatting>
  <conditionalFormatting sqref="K374">
    <cfRule type="expression" dxfId="1085" priority="1173">
      <formula>AND($AS374="NO",K374&lt;&gt;"No aplica")</formula>
    </cfRule>
  </conditionalFormatting>
  <conditionalFormatting sqref="E374">
    <cfRule type="expression" dxfId="1084" priority="1171">
      <formula>$AO374="NO"</formula>
    </cfRule>
  </conditionalFormatting>
  <conditionalFormatting sqref="E373:F373">
    <cfRule type="expression" dxfId="1083" priority="1170">
      <formula>AO373="NO"</formula>
    </cfRule>
  </conditionalFormatting>
  <conditionalFormatting sqref="I373:J373">
    <cfRule type="expression" dxfId="1082" priority="1169">
      <formula>$AR373="NO"</formula>
    </cfRule>
  </conditionalFormatting>
  <conditionalFormatting sqref="K373">
    <cfRule type="expression" dxfId="1081" priority="1168">
      <formula>AND($AS373="NO",K373&lt;&gt;"No aplica")</formula>
    </cfRule>
  </conditionalFormatting>
  <conditionalFormatting sqref="E373">
    <cfRule type="expression" dxfId="1080" priority="1166">
      <formula>$AO373="NO"</formula>
    </cfRule>
  </conditionalFormatting>
  <conditionalFormatting sqref="E372:F372">
    <cfRule type="expression" dxfId="1079" priority="1165">
      <formula>AO372="NO"</formula>
    </cfRule>
  </conditionalFormatting>
  <conditionalFormatting sqref="I372:J372">
    <cfRule type="expression" dxfId="1078" priority="1164">
      <formula>$AR372="NO"</formula>
    </cfRule>
  </conditionalFormatting>
  <conditionalFormatting sqref="K372">
    <cfRule type="expression" dxfId="1077" priority="1163">
      <formula>AND($AS372="NO",K372&lt;&gt;"No aplica")</formula>
    </cfRule>
  </conditionalFormatting>
  <conditionalFormatting sqref="F372">
    <cfRule type="expression" dxfId="1076" priority="1162">
      <formula>AP372="NO"</formula>
    </cfRule>
  </conditionalFormatting>
  <conditionalFormatting sqref="E372">
    <cfRule type="expression" dxfId="1075" priority="1161">
      <formula>$AO372="NO"</formula>
    </cfRule>
  </conditionalFormatting>
  <conditionalFormatting sqref="E371:F371">
    <cfRule type="expression" dxfId="1074" priority="1160">
      <formula>AO371="NO"</formula>
    </cfRule>
  </conditionalFormatting>
  <conditionalFormatting sqref="I371:J371">
    <cfRule type="expression" dxfId="1073" priority="1159">
      <formula>$AR371="NO"</formula>
    </cfRule>
  </conditionalFormatting>
  <conditionalFormatting sqref="K371">
    <cfRule type="expression" dxfId="1072" priority="1158">
      <formula>AND($AS371="NO",K371&lt;&gt;"No aplica")</formula>
    </cfRule>
  </conditionalFormatting>
  <conditionalFormatting sqref="F371">
    <cfRule type="expression" dxfId="1071" priority="1157">
      <formula>AP371="NO"</formula>
    </cfRule>
  </conditionalFormatting>
  <conditionalFormatting sqref="E371">
    <cfRule type="expression" dxfId="1070" priority="1156">
      <formula>$AO371="NO"</formula>
    </cfRule>
  </conditionalFormatting>
  <conditionalFormatting sqref="E370:F370">
    <cfRule type="expression" dxfId="1069" priority="1155">
      <formula>AO370="NO"</formula>
    </cfRule>
  </conditionalFormatting>
  <conditionalFormatting sqref="I370:J370">
    <cfRule type="expression" dxfId="1068" priority="1154">
      <formula>$AR370="NO"</formula>
    </cfRule>
  </conditionalFormatting>
  <conditionalFormatting sqref="K370">
    <cfRule type="expression" dxfId="1067" priority="1153">
      <formula>AND($AS370="NO",K370&lt;&gt;"No aplica")</formula>
    </cfRule>
  </conditionalFormatting>
  <conditionalFormatting sqref="F370">
    <cfRule type="expression" dxfId="1066" priority="1152">
      <formula>AP370="NO"</formula>
    </cfRule>
  </conditionalFormatting>
  <conditionalFormatting sqref="E370">
    <cfRule type="expression" dxfId="1065" priority="1151">
      <formula>$AO370="NO"</formula>
    </cfRule>
  </conditionalFormatting>
  <conditionalFormatting sqref="E369:F369">
    <cfRule type="expression" dxfId="1064" priority="1150">
      <formula>AO369="NO"</formula>
    </cfRule>
  </conditionalFormatting>
  <conditionalFormatting sqref="I369:J369">
    <cfRule type="expression" dxfId="1063" priority="1149">
      <formula>$AR369="NO"</formula>
    </cfRule>
  </conditionalFormatting>
  <conditionalFormatting sqref="K369">
    <cfRule type="expression" dxfId="1062" priority="1148">
      <formula>AND($AS369="NO",K369&lt;&gt;"No aplica")</formula>
    </cfRule>
  </conditionalFormatting>
  <conditionalFormatting sqref="F369">
    <cfRule type="expression" dxfId="1061" priority="1147">
      <formula>AP369="NO"</formula>
    </cfRule>
  </conditionalFormatting>
  <conditionalFormatting sqref="E369">
    <cfRule type="expression" dxfId="1060" priority="1146">
      <formula>$AO369="NO"</formula>
    </cfRule>
  </conditionalFormatting>
  <conditionalFormatting sqref="E393:F393">
    <cfRule type="expression" dxfId="1059" priority="1145">
      <formula>AO393="NO"</formula>
    </cfRule>
  </conditionalFormatting>
  <conditionalFormatting sqref="I393:J393">
    <cfRule type="expression" dxfId="1058" priority="1144">
      <formula>$AR393="NO"</formula>
    </cfRule>
  </conditionalFormatting>
  <conditionalFormatting sqref="K393">
    <cfRule type="expression" dxfId="1057" priority="1143">
      <formula>AND($AS393="NO",K393&lt;&gt;"No aplica")</formula>
    </cfRule>
  </conditionalFormatting>
  <conditionalFormatting sqref="F393">
    <cfRule type="expression" dxfId="1056" priority="1142">
      <formula>AP393="NO"</formula>
    </cfRule>
  </conditionalFormatting>
  <conditionalFormatting sqref="E393">
    <cfRule type="expression" dxfId="1055" priority="1141">
      <formula>$AO393="NO"</formula>
    </cfRule>
  </conditionalFormatting>
  <conditionalFormatting sqref="E392:F392">
    <cfRule type="expression" dxfId="1054" priority="1140">
      <formula>AO392="NO"</formula>
    </cfRule>
  </conditionalFormatting>
  <conditionalFormatting sqref="I392:J392">
    <cfRule type="expression" dxfId="1053" priority="1139">
      <formula>$AR392="NO"</formula>
    </cfRule>
  </conditionalFormatting>
  <conditionalFormatting sqref="K392">
    <cfRule type="expression" dxfId="1052" priority="1138">
      <formula>AND($AS392="NO",K392&lt;&gt;"No aplica")</formula>
    </cfRule>
  </conditionalFormatting>
  <conditionalFormatting sqref="F392">
    <cfRule type="expression" dxfId="1051" priority="1137">
      <formula>AP392="NO"</formula>
    </cfRule>
  </conditionalFormatting>
  <conditionalFormatting sqref="E392">
    <cfRule type="expression" dxfId="1050" priority="1136">
      <formula>$AO392="NO"</formula>
    </cfRule>
  </conditionalFormatting>
  <conditionalFormatting sqref="E389:F389">
    <cfRule type="expression" dxfId="1049" priority="1135">
      <formula>AO389="NO"</formula>
    </cfRule>
  </conditionalFormatting>
  <conditionalFormatting sqref="I389:J389">
    <cfRule type="expression" dxfId="1048" priority="1134">
      <formula>$AR389="NO"</formula>
    </cfRule>
  </conditionalFormatting>
  <conditionalFormatting sqref="K389">
    <cfRule type="expression" dxfId="1047" priority="1133">
      <formula>AND($AS389="NO",K389&lt;&gt;"No aplica")</formula>
    </cfRule>
  </conditionalFormatting>
  <conditionalFormatting sqref="F389">
    <cfRule type="expression" dxfId="1046" priority="1132">
      <formula>AP389="NO"</formula>
    </cfRule>
  </conditionalFormatting>
  <conditionalFormatting sqref="E389">
    <cfRule type="expression" dxfId="1045" priority="1131">
      <formula>$AO389="NO"</formula>
    </cfRule>
  </conditionalFormatting>
  <conditionalFormatting sqref="E388:F388">
    <cfRule type="expression" dxfId="1044" priority="1130">
      <formula>AO388="NO"</formula>
    </cfRule>
  </conditionalFormatting>
  <conditionalFormatting sqref="I388:J388">
    <cfRule type="expression" dxfId="1043" priority="1129">
      <formula>$AR388="NO"</formula>
    </cfRule>
  </conditionalFormatting>
  <conditionalFormatting sqref="K388">
    <cfRule type="expression" dxfId="1042" priority="1128">
      <formula>AND($AS388="NO",K388&lt;&gt;"No aplica")</formula>
    </cfRule>
  </conditionalFormatting>
  <conditionalFormatting sqref="F388">
    <cfRule type="expression" dxfId="1041" priority="1127">
      <formula>AP388="NO"</formula>
    </cfRule>
  </conditionalFormatting>
  <conditionalFormatting sqref="E388">
    <cfRule type="expression" dxfId="1040" priority="1126">
      <formula>$AO388="NO"</formula>
    </cfRule>
  </conditionalFormatting>
  <conditionalFormatting sqref="E387:F387">
    <cfRule type="expression" dxfId="1039" priority="1125">
      <formula>AO387="NO"</formula>
    </cfRule>
  </conditionalFormatting>
  <conditionalFormatting sqref="I387:J387">
    <cfRule type="expression" dxfId="1038" priority="1124">
      <formula>$AR387="NO"</formula>
    </cfRule>
  </conditionalFormatting>
  <conditionalFormatting sqref="K387">
    <cfRule type="expression" dxfId="1037" priority="1123">
      <formula>AND($AS387="NO",K387&lt;&gt;"No aplica")</formula>
    </cfRule>
  </conditionalFormatting>
  <conditionalFormatting sqref="F387">
    <cfRule type="expression" dxfId="1036" priority="1122">
      <formula>AP387="NO"</formula>
    </cfRule>
  </conditionalFormatting>
  <conditionalFormatting sqref="E387">
    <cfRule type="expression" dxfId="1035" priority="1121">
      <formula>$AO387="NO"</formula>
    </cfRule>
  </conditionalFormatting>
  <conditionalFormatting sqref="E386:F386">
    <cfRule type="expression" dxfId="1034" priority="1120">
      <formula>AO386="NO"</formula>
    </cfRule>
  </conditionalFormatting>
  <conditionalFormatting sqref="I386:J386">
    <cfRule type="expression" dxfId="1033" priority="1119">
      <formula>$AR386="NO"</formula>
    </cfRule>
  </conditionalFormatting>
  <conditionalFormatting sqref="K386">
    <cfRule type="expression" dxfId="1032" priority="1118">
      <formula>AND($AS386="NO",K386&lt;&gt;"No aplica")</formula>
    </cfRule>
  </conditionalFormatting>
  <conditionalFormatting sqref="F386">
    <cfRule type="expression" dxfId="1031" priority="1117">
      <formula>AP386="NO"</formula>
    </cfRule>
  </conditionalFormatting>
  <conditionalFormatting sqref="E386">
    <cfRule type="expression" dxfId="1030" priority="1116">
      <formula>$AO386="NO"</formula>
    </cfRule>
  </conditionalFormatting>
  <conditionalFormatting sqref="E385:F385">
    <cfRule type="expression" dxfId="1029" priority="1115">
      <formula>AO385="NO"</formula>
    </cfRule>
  </conditionalFormatting>
  <conditionalFormatting sqref="I385:J385">
    <cfRule type="expression" dxfId="1028" priority="1114">
      <formula>$AR385="NO"</formula>
    </cfRule>
  </conditionalFormatting>
  <conditionalFormatting sqref="K385">
    <cfRule type="expression" dxfId="1027" priority="1113">
      <formula>AND($AS385="NO",K385&lt;&gt;"No aplica")</formula>
    </cfRule>
  </conditionalFormatting>
  <conditionalFormatting sqref="F385">
    <cfRule type="expression" dxfId="1026" priority="1112">
      <formula>AP385="NO"</formula>
    </cfRule>
  </conditionalFormatting>
  <conditionalFormatting sqref="E385">
    <cfRule type="expression" dxfId="1025" priority="1111">
      <formula>$AO385="NO"</formula>
    </cfRule>
  </conditionalFormatting>
  <conditionalFormatting sqref="E384:F384">
    <cfRule type="expression" dxfId="1024" priority="1110">
      <formula>AO384="NO"</formula>
    </cfRule>
  </conditionalFormatting>
  <conditionalFormatting sqref="I384:J384">
    <cfRule type="expression" dxfId="1023" priority="1109">
      <formula>$AR384="NO"</formula>
    </cfRule>
  </conditionalFormatting>
  <conditionalFormatting sqref="K384">
    <cfRule type="expression" dxfId="1022" priority="1108">
      <formula>AND($AS384="NO",K384&lt;&gt;"No aplica")</formula>
    </cfRule>
  </conditionalFormatting>
  <conditionalFormatting sqref="F384">
    <cfRule type="expression" dxfId="1021" priority="1107">
      <formula>AP384="NO"</formula>
    </cfRule>
  </conditionalFormatting>
  <conditionalFormatting sqref="E384">
    <cfRule type="expression" dxfId="1020" priority="1106">
      <formula>$AO384="NO"</formula>
    </cfRule>
  </conditionalFormatting>
  <conditionalFormatting sqref="E383:F383">
    <cfRule type="expression" dxfId="1019" priority="1105">
      <formula>AO383="NO"</formula>
    </cfRule>
  </conditionalFormatting>
  <conditionalFormatting sqref="I383:J383">
    <cfRule type="expression" dxfId="1018" priority="1104">
      <formula>$AR383="NO"</formula>
    </cfRule>
  </conditionalFormatting>
  <conditionalFormatting sqref="K383">
    <cfRule type="expression" dxfId="1017" priority="1103">
      <formula>AND($AS383="NO",K383&lt;&gt;"No aplica")</formula>
    </cfRule>
  </conditionalFormatting>
  <conditionalFormatting sqref="F383">
    <cfRule type="expression" dxfId="1016" priority="1102">
      <formula>AP383="NO"</formula>
    </cfRule>
  </conditionalFormatting>
  <conditionalFormatting sqref="E383">
    <cfRule type="expression" dxfId="1015" priority="1101">
      <formula>$AO383="NO"</formula>
    </cfRule>
  </conditionalFormatting>
  <conditionalFormatting sqref="E382:F382">
    <cfRule type="expression" dxfId="1014" priority="1100">
      <formula>AO382="NO"</formula>
    </cfRule>
  </conditionalFormatting>
  <conditionalFormatting sqref="I382:J382">
    <cfRule type="expression" dxfId="1013" priority="1099">
      <formula>$AR382="NO"</formula>
    </cfRule>
  </conditionalFormatting>
  <conditionalFormatting sqref="K382">
    <cfRule type="expression" dxfId="1012" priority="1098">
      <formula>AND($AS382="NO",K382&lt;&gt;"No aplica")</formula>
    </cfRule>
  </conditionalFormatting>
  <conditionalFormatting sqref="F382">
    <cfRule type="expression" dxfId="1011" priority="1097">
      <formula>AP382="NO"</formula>
    </cfRule>
  </conditionalFormatting>
  <conditionalFormatting sqref="E382">
    <cfRule type="expression" dxfId="1010" priority="1096">
      <formula>$AO382="NO"</formula>
    </cfRule>
  </conditionalFormatting>
  <conditionalFormatting sqref="E381:F381">
    <cfRule type="expression" dxfId="1009" priority="1095">
      <formula>AO381="NO"</formula>
    </cfRule>
  </conditionalFormatting>
  <conditionalFormatting sqref="I381:J381">
    <cfRule type="expression" dxfId="1008" priority="1094">
      <formula>$AR381="NO"</formula>
    </cfRule>
  </conditionalFormatting>
  <conditionalFormatting sqref="K381">
    <cfRule type="expression" dxfId="1007" priority="1093">
      <formula>AND($AS381="NO",K381&lt;&gt;"No aplica")</formula>
    </cfRule>
  </conditionalFormatting>
  <conditionalFormatting sqref="F381">
    <cfRule type="expression" dxfId="1006" priority="1092">
      <formula>AP381="NO"</formula>
    </cfRule>
  </conditionalFormatting>
  <conditionalFormatting sqref="E381">
    <cfRule type="expression" dxfId="1005" priority="1091">
      <formula>$AO381="NO"</formula>
    </cfRule>
  </conditionalFormatting>
  <conditionalFormatting sqref="E380:F380">
    <cfRule type="expression" dxfId="1004" priority="1090">
      <formula>AO380="NO"</formula>
    </cfRule>
  </conditionalFormatting>
  <conditionalFormatting sqref="I380:J380">
    <cfRule type="expression" dxfId="1003" priority="1089">
      <formula>$AR380="NO"</formula>
    </cfRule>
  </conditionalFormatting>
  <conditionalFormatting sqref="K380">
    <cfRule type="expression" dxfId="1002" priority="1088">
      <formula>AND($AS380="NO",K380&lt;&gt;"No aplica")</formula>
    </cfRule>
  </conditionalFormatting>
  <conditionalFormatting sqref="F380">
    <cfRule type="expression" dxfId="1001" priority="1087">
      <formula>AP380="NO"</formula>
    </cfRule>
  </conditionalFormatting>
  <conditionalFormatting sqref="E380">
    <cfRule type="expression" dxfId="1000" priority="1086">
      <formula>$AO380="NO"</formula>
    </cfRule>
  </conditionalFormatting>
  <conditionalFormatting sqref="E379:F379">
    <cfRule type="expression" dxfId="999" priority="1085">
      <formula>AO379="NO"</formula>
    </cfRule>
  </conditionalFormatting>
  <conditionalFormatting sqref="I379:J379">
    <cfRule type="expression" dxfId="998" priority="1084">
      <formula>$AR379="NO"</formula>
    </cfRule>
  </conditionalFormatting>
  <conditionalFormatting sqref="K379">
    <cfRule type="expression" dxfId="997" priority="1083">
      <formula>AND($AS379="NO",K379&lt;&gt;"No aplica")</formula>
    </cfRule>
  </conditionalFormatting>
  <conditionalFormatting sqref="F379">
    <cfRule type="expression" dxfId="996" priority="1082">
      <formula>AP379="NO"</formula>
    </cfRule>
  </conditionalFormatting>
  <conditionalFormatting sqref="E379">
    <cfRule type="expression" dxfId="995" priority="1081">
      <formula>$AO379="NO"</formula>
    </cfRule>
  </conditionalFormatting>
  <conditionalFormatting sqref="E378:F378">
    <cfRule type="expression" dxfId="994" priority="1080">
      <formula>AO378="NO"</formula>
    </cfRule>
  </conditionalFormatting>
  <conditionalFormatting sqref="I378:J378">
    <cfRule type="expression" dxfId="993" priority="1079">
      <formula>$AR378="NO"</formula>
    </cfRule>
  </conditionalFormatting>
  <conditionalFormatting sqref="K378">
    <cfRule type="expression" dxfId="992" priority="1078">
      <formula>AND($AS378="NO",K378&lt;&gt;"No aplica")</formula>
    </cfRule>
  </conditionalFormatting>
  <conditionalFormatting sqref="F378">
    <cfRule type="expression" dxfId="991" priority="1077">
      <formula>AP378="NO"</formula>
    </cfRule>
  </conditionalFormatting>
  <conditionalFormatting sqref="E378">
    <cfRule type="expression" dxfId="990" priority="1076">
      <formula>$AO378="NO"</formula>
    </cfRule>
  </conditionalFormatting>
  <conditionalFormatting sqref="E513:F513">
    <cfRule type="expression" dxfId="989" priority="1075">
      <formula>AO513="NO"</formula>
    </cfRule>
  </conditionalFormatting>
  <conditionalFormatting sqref="I513:J513">
    <cfRule type="expression" dxfId="988" priority="1074">
      <formula>$AR513="NO"</formula>
    </cfRule>
  </conditionalFormatting>
  <conditionalFormatting sqref="K513">
    <cfRule type="expression" dxfId="987" priority="1073">
      <formula>AND($AS513="NO",K513&lt;&gt;"No aplica")</formula>
    </cfRule>
  </conditionalFormatting>
  <conditionalFormatting sqref="F513">
    <cfRule type="expression" dxfId="986" priority="1072">
      <formula>AP513="NO"</formula>
    </cfRule>
  </conditionalFormatting>
  <conditionalFormatting sqref="E513">
    <cfRule type="expression" dxfId="985" priority="1071">
      <formula>$AO513="NO"</formula>
    </cfRule>
  </conditionalFormatting>
  <conditionalFormatting sqref="E426:F426">
    <cfRule type="expression" dxfId="984" priority="1070">
      <formula>AO426="NO"</formula>
    </cfRule>
  </conditionalFormatting>
  <conditionalFormatting sqref="I426:J426">
    <cfRule type="expression" dxfId="983" priority="1069">
      <formula>$AR426="NO"</formula>
    </cfRule>
  </conditionalFormatting>
  <conditionalFormatting sqref="K426">
    <cfRule type="expression" dxfId="982" priority="1068">
      <formula>AND($AS426="NO",K426&lt;&gt;"No aplica")</formula>
    </cfRule>
  </conditionalFormatting>
  <conditionalFormatting sqref="F426">
    <cfRule type="expression" dxfId="981" priority="1067">
      <formula>AP426="NO"</formula>
    </cfRule>
  </conditionalFormatting>
  <conditionalFormatting sqref="E426">
    <cfRule type="expression" dxfId="980" priority="1066">
      <formula>$AO426="NO"</formula>
    </cfRule>
  </conditionalFormatting>
  <conditionalFormatting sqref="E410:F410">
    <cfRule type="expression" dxfId="979" priority="1065">
      <formula>AO410="NO"</formula>
    </cfRule>
  </conditionalFormatting>
  <conditionalFormatting sqref="I410:J410">
    <cfRule type="expression" dxfId="978" priority="1064">
      <formula>$AR410="NO"</formula>
    </cfRule>
  </conditionalFormatting>
  <conditionalFormatting sqref="K410">
    <cfRule type="expression" dxfId="977" priority="1063">
      <formula>AND($AS410="NO",K410&lt;&gt;"No aplica")</formula>
    </cfRule>
  </conditionalFormatting>
  <conditionalFormatting sqref="F410">
    <cfRule type="expression" dxfId="976" priority="1062">
      <formula>AP410="NO"</formula>
    </cfRule>
  </conditionalFormatting>
  <conditionalFormatting sqref="E410">
    <cfRule type="expression" dxfId="975" priority="1061">
      <formula>$AO410="NO"</formula>
    </cfRule>
  </conditionalFormatting>
  <conditionalFormatting sqref="E403:F403">
    <cfRule type="expression" dxfId="974" priority="1060">
      <formula>AO403="NO"</formula>
    </cfRule>
  </conditionalFormatting>
  <conditionalFormatting sqref="I403:J403">
    <cfRule type="expression" dxfId="973" priority="1059">
      <formula>$AR403="NO"</formula>
    </cfRule>
  </conditionalFormatting>
  <conditionalFormatting sqref="K403">
    <cfRule type="expression" dxfId="972" priority="1058">
      <formula>AND($AS403="NO",K403&lt;&gt;"No aplica")</formula>
    </cfRule>
  </conditionalFormatting>
  <conditionalFormatting sqref="F403">
    <cfRule type="expression" dxfId="971" priority="1057">
      <formula>AP403="NO"</formula>
    </cfRule>
  </conditionalFormatting>
  <conditionalFormatting sqref="E403">
    <cfRule type="expression" dxfId="970" priority="1056">
      <formula>$AO403="NO"</formula>
    </cfRule>
  </conditionalFormatting>
  <conditionalFormatting sqref="E402:F402">
    <cfRule type="expression" dxfId="969" priority="1055">
      <formula>AO402="NO"</formula>
    </cfRule>
  </conditionalFormatting>
  <conditionalFormatting sqref="I402:J402">
    <cfRule type="expression" dxfId="968" priority="1054">
      <formula>$AR402="NO"</formula>
    </cfRule>
  </conditionalFormatting>
  <conditionalFormatting sqref="K402">
    <cfRule type="expression" dxfId="967" priority="1053">
      <formula>AND($AS402="NO",K402&lt;&gt;"No aplica")</formula>
    </cfRule>
  </conditionalFormatting>
  <conditionalFormatting sqref="F402">
    <cfRule type="expression" dxfId="966" priority="1052">
      <formula>AP402="NO"</formula>
    </cfRule>
  </conditionalFormatting>
  <conditionalFormatting sqref="E402">
    <cfRule type="expression" dxfId="965" priority="1051">
      <formula>$AO402="NO"</formula>
    </cfRule>
  </conditionalFormatting>
  <conditionalFormatting sqref="E401:F401">
    <cfRule type="expression" dxfId="964" priority="1050">
      <formula>AO401="NO"</formula>
    </cfRule>
  </conditionalFormatting>
  <conditionalFormatting sqref="I401:J401">
    <cfRule type="expression" dxfId="963" priority="1049">
      <formula>$AR401="NO"</formula>
    </cfRule>
  </conditionalFormatting>
  <conditionalFormatting sqref="K401">
    <cfRule type="expression" dxfId="962" priority="1048">
      <formula>AND($AS401="NO",K401&lt;&gt;"No aplica")</formula>
    </cfRule>
  </conditionalFormatting>
  <conditionalFormatting sqref="F401">
    <cfRule type="expression" dxfId="961" priority="1047">
      <formula>AP401="NO"</formula>
    </cfRule>
  </conditionalFormatting>
  <conditionalFormatting sqref="E401">
    <cfRule type="expression" dxfId="960" priority="1046">
      <formula>$AO401="NO"</formula>
    </cfRule>
  </conditionalFormatting>
  <conditionalFormatting sqref="E400:F400">
    <cfRule type="expression" dxfId="959" priority="1045">
      <formula>AO400="NO"</formula>
    </cfRule>
  </conditionalFormatting>
  <conditionalFormatting sqref="I400:J400">
    <cfRule type="expression" dxfId="958" priority="1044">
      <formula>$AR400="NO"</formula>
    </cfRule>
  </conditionalFormatting>
  <conditionalFormatting sqref="K400">
    <cfRule type="expression" dxfId="957" priority="1043">
      <formula>AND($AS400="NO",K400&lt;&gt;"No aplica")</formula>
    </cfRule>
  </conditionalFormatting>
  <conditionalFormatting sqref="F400">
    <cfRule type="expression" dxfId="956" priority="1042">
      <formula>AP400="NO"</formula>
    </cfRule>
  </conditionalFormatting>
  <conditionalFormatting sqref="E400">
    <cfRule type="expression" dxfId="955" priority="1041">
      <formula>$AO400="NO"</formula>
    </cfRule>
  </conditionalFormatting>
  <conditionalFormatting sqref="E399:F399">
    <cfRule type="expression" dxfId="954" priority="1040">
      <formula>AO399="NO"</formula>
    </cfRule>
  </conditionalFormatting>
  <conditionalFormatting sqref="I399:J399">
    <cfRule type="expression" dxfId="953" priority="1039">
      <formula>$AR399="NO"</formula>
    </cfRule>
  </conditionalFormatting>
  <conditionalFormatting sqref="K399">
    <cfRule type="expression" dxfId="952" priority="1038">
      <formula>AND($AS399="NO",K399&lt;&gt;"No aplica")</formula>
    </cfRule>
  </conditionalFormatting>
  <conditionalFormatting sqref="F399">
    <cfRule type="expression" dxfId="951" priority="1037">
      <formula>AP399="NO"</formula>
    </cfRule>
  </conditionalFormatting>
  <conditionalFormatting sqref="E399">
    <cfRule type="expression" dxfId="950" priority="1036">
      <formula>$AO399="NO"</formula>
    </cfRule>
  </conditionalFormatting>
  <conditionalFormatting sqref="E398:F398">
    <cfRule type="expression" dxfId="949" priority="1035">
      <formula>AO398="NO"</formula>
    </cfRule>
  </conditionalFormatting>
  <conditionalFormatting sqref="I398:J398">
    <cfRule type="expression" dxfId="948" priority="1034">
      <formula>$AR398="NO"</formula>
    </cfRule>
  </conditionalFormatting>
  <conditionalFormatting sqref="K398">
    <cfRule type="expression" dxfId="947" priority="1033">
      <formula>AND($AS398="NO",K398&lt;&gt;"No aplica")</formula>
    </cfRule>
  </conditionalFormatting>
  <conditionalFormatting sqref="F398">
    <cfRule type="expression" dxfId="946" priority="1032">
      <formula>AP398="NO"</formula>
    </cfRule>
  </conditionalFormatting>
  <conditionalFormatting sqref="E398">
    <cfRule type="expression" dxfId="945" priority="1031">
      <formula>$AO398="NO"</formula>
    </cfRule>
  </conditionalFormatting>
  <conditionalFormatting sqref="E397:F397">
    <cfRule type="expression" dxfId="944" priority="1030">
      <formula>AO397="NO"</formula>
    </cfRule>
  </conditionalFormatting>
  <conditionalFormatting sqref="I397:J397">
    <cfRule type="expression" dxfId="943" priority="1029">
      <formula>$AR397="NO"</formula>
    </cfRule>
  </conditionalFormatting>
  <conditionalFormatting sqref="K397">
    <cfRule type="expression" dxfId="942" priority="1028">
      <formula>AND($AS397="NO",K397&lt;&gt;"No aplica")</formula>
    </cfRule>
  </conditionalFormatting>
  <conditionalFormatting sqref="F397">
    <cfRule type="expression" dxfId="941" priority="1027">
      <formula>AP397="NO"</formula>
    </cfRule>
  </conditionalFormatting>
  <conditionalFormatting sqref="E397">
    <cfRule type="expression" dxfId="940" priority="1026">
      <formula>$AO397="NO"</formula>
    </cfRule>
  </conditionalFormatting>
  <conditionalFormatting sqref="E396:F396">
    <cfRule type="expression" dxfId="939" priority="1025">
      <formula>AO396="NO"</formula>
    </cfRule>
  </conditionalFormatting>
  <conditionalFormatting sqref="I396:J396">
    <cfRule type="expression" dxfId="938" priority="1024">
      <formula>$AR396="NO"</formula>
    </cfRule>
  </conditionalFormatting>
  <conditionalFormatting sqref="K396">
    <cfRule type="expression" dxfId="937" priority="1023">
      <formula>AND($AS396="NO",K396&lt;&gt;"No aplica")</formula>
    </cfRule>
  </conditionalFormatting>
  <conditionalFormatting sqref="F396">
    <cfRule type="expression" dxfId="936" priority="1022">
      <formula>AP396="NO"</formula>
    </cfRule>
  </conditionalFormatting>
  <conditionalFormatting sqref="E396">
    <cfRule type="expression" dxfId="935" priority="1021">
      <formula>$AO396="NO"</formula>
    </cfRule>
  </conditionalFormatting>
  <conditionalFormatting sqref="E395:F395">
    <cfRule type="expression" dxfId="934" priority="1020">
      <formula>AO395="NO"</formula>
    </cfRule>
  </conditionalFormatting>
  <conditionalFormatting sqref="I395:J395">
    <cfRule type="expression" dxfId="933" priority="1019">
      <formula>$AR395="NO"</formula>
    </cfRule>
  </conditionalFormatting>
  <conditionalFormatting sqref="K395">
    <cfRule type="expression" dxfId="932" priority="1018">
      <formula>AND($AS395="NO",K395&lt;&gt;"No aplica")</formula>
    </cfRule>
  </conditionalFormatting>
  <conditionalFormatting sqref="F395">
    <cfRule type="expression" dxfId="931" priority="1017">
      <formula>AP395="NO"</formula>
    </cfRule>
  </conditionalFormatting>
  <conditionalFormatting sqref="E395">
    <cfRule type="expression" dxfId="930" priority="1016">
      <formula>$AO395="NO"</formula>
    </cfRule>
  </conditionalFormatting>
  <conditionalFormatting sqref="E394:F394">
    <cfRule type="expression" dxfId="929" priority="1015">
      <formula>AO394="NO"</formula>
    </cfRule>
  </conditionalFormatting>
  <conditionalFormatting sqref="I394:J394">
    <cfRule type="expression" dxfId="928" priority="1014">
      <formula>$AR394="NO"</formula>
    </cfRule>
  </conditionalFormatting>
  <conditionalFormatting sqref="K394">
    <cfRule type="expression" dxfId="927" priority="1013">
      <formula>AND($AS394="NO",K394&lt;&gt;"No aplica")</formula>
    </cfRule>
  </conditionalFormatting>
  <conditionalFormatting sqref="F394">
    <cfRule type="expression" dxfId="926" priority="1012">
      <formula>AP394="NO"</formula>
    </cfRule>
  </conditionalFormatting>
  <conditionalFormatting sqref="E394">
    <cfRule type="expression" dxfId="925" priority="1011">
      <formula>$AO394="NO"</formula>
    </cfRule>
  </conditionalFormatting>
  <conditionalFormatting sqref="E422:F422">
    <cfRule type="expression" dxfId="924" priority="1010">
      <formula>AO422="NO"</formula>
    </cfRule>
  </conditionalFormatting>
  <conditionalFormatting sqref="I422:J422">
    <cfRule type="expression" dxfId="923" priority="1009">
      <formula>$AR422="NO"</formula>
    </cfRule>
  </conditionalFormatting>
  <conditionalFormatting sqref="K422">
    <cfRule type="expression" dxfId="922" priority="1008">
      <formula>AND($AS422="NO",K422&lt;&gt;"No aplica")</formula>
    </cfRule>
  </conditionalFormatting>
  <conditionalFormatting sqref="F422">
    <cfRule type="expression" dxfId="921" priority="1007">
      <formula>AP422="NO"</formula>
    </cfRule>
  </conditionalFormatting>
  <conditionalFormatting sqref="E422">
    <cfRule type="expression" dxfId="920" priority="1006">
      <formula>$AO422="NO"</formula>
    </cfRule>
  </conditionalFormatting>
  <conditionalFormatting sqref="E418:F418">
    <cfRule type="expression" dxfId="919" priority="1005">
      <formula>AO418="NO"</formula>
    </cfRule>
  </conditionalFormatting>
  <conditionalFormatting sqref="I418:J418">
    <cfRule type="expression" dxfId="918" priority="1004">
      <formula>$AR418="NO"</formula>
    </cfRule>
  </conditionalFormatting>
  <conditionalFormatting sqref="K418">
    <cfRule type="expression" dxfId="917" priority="1003">
      <formula>AND($AS418="NO",K418&lt;&gt;"No aplica")</formula>
    </cfRule>
  </conditionalFormatting>
  <conditionalFormatting sqref="F418">
    <cfRule type="expression" dxfId="916" priority="1002">
      <formula>AP418="NO"</formula>
    </cfRule>
  </conditionalFormatting>
  <conditionalFormatting sqref="E418">
    <cfRule type="expression" dxfId="915" priority="1001">
      <formula>$AO418="NO"</formula>
    </cfRule>
  </conditionalFormatting>
  <conditionalFormatting sqref="E414:F414">
    <cfRule type="expression" dxfId="914" priority="1000">
      <formula>AO414="NO"</formula>
    </cfRule>
  </conditionalFormatting>
  <conditionalFormatting sqref="I414:J414">
    <cfRule type="expression" dxfId="913" priority="999">
      <formula>$AR414="NO"</formula>
    </cfRule>
  </conditionalFormatting>
  <conditionalFormatting sqref="K414">
    <cfRule type="expression" dxfId="912" priority="998">
      <formula>AND($AS414="NO",K414&lt;&gt;"No aplica")</formula>
    </cfRule>
  </conditionalFormatting>
  <conditionalFormatting sqref="F414">
    <cfRule type="expression" dxfId="911" priority="997">
      <formula>AP414="NO"</formula>
    </cfRule>
  </conditionalFormatting>
  <conditionalFormatting sqref="E414">
    <cfRule type="expression" dxfId="910" priority="996">
      <formula>$AO414="NO"</formula>
    </cfRule>
  </conditionalFormatting>
  <conditionalFormatting sqref="E413:F413">
    <cfRule type="expression" dxfId="909" priority="995">
      <formula>AO413="NO"</formula>
    </cfRule>
  </conditionalFormatting>
  <conditionalFormatting sqref="I413:J413">
    <cfRule type="expression" dxfId="908" priority="994">
      <formula>$AR413="NO"</formula>
    </cfRule>
  </conditionalFormatting>
  <conditionalFormatting sqref="K413">
    <cfRule type="expression" dxfId="907" priority="993">
      <formula>AND($AS413="NO",K413&lt;&gt;"No aplica")</formula>
    </cfRule>
  </conditionalFormatting>
  <conditionalFormatting sqref="F413">
    <cfRule type="expression" dxfId="906" priority="992">
      <formula>AP413="NO"</formula>
    </cfRule>
  </conditionalFormatting>
  <conditionalFormatting sqref="E413">
    <cfRule type="expression" dxfId="905" priority="991">
      <formula>$AO413="NO"</formula>
    </cfRule>
  </conditionalFormatting>
  <conditionalFormatting sqref="E412:F412">
    <cfRule type="expression" dxfId="904" priority="990">
      <formula>AO412="NO"</formula>
    </cfRule>
  </conditionalFormatting>
  <conditionalFormatting sqref="I412:J412">
    <cfRule type="expression" dxfId="903" priority="989">
      <formula>$AR412="NO"</formula>
    </cfRule>
  </conditionalFormatting>
  <conditionalFormatting sqref="K412">
    <cfRule type="expression" dxfId="902" priority="988">
      <formula>AND($AS412="NO",K412&lt;&gt;"No aplica")</formula>
    </cfRule>
  </conditionalFormatting>
  <conditionalFormatting sqref="F412">
    <cfRule type="expression" dxfId="901" priority="987">
      <formula>AP412="NO"</formula>
    </cfRule>
  </conditionalFormatting>
  <conditionalFormatting sqref="E412">
    <cfRule type="expression" dxfId="900" priority="986">
      <formula>$AO412="NO"</formula>
    </cfRule>
  </conditionalFormatting>
  <conditionalFormatting sqref="E411:F411">
    <cfRule type="expression" dxfId="899" priority="985">
      <formula>AO411="NO"</formula>
    </cfRule>
  </conditionalFormatting>
  <conditionalFormatting sqref="I411:J411">
    <cfRule type="expression" dxfId="898" priority="984">
      <formula>$AR411="NO"</formula>
    </cfRule>
  </conditionalFormatting>
  <conditionalFormatting sqref="K411">
    <cfRule type="expression" dxfId="897" priority="983">
      <formula>AND($AS411="NO",K411&lt;&gt;"No aplica")</formula>
    </cfRule>
  </conditionalFormatting>
  <conditionalFormatting sqref="F411">
    <cfRule type="expression" dxfId="896" priority="982">
      <formula>AP411="NO"</formula>
    </cfRule>
  </conditionalFormatting>
  <conditionalFormatting sqref="E411">
    <cfRule type="expression" dxfId="895" priority="981">
      <formula>$AO411="NO"</formula>
    </cfRule>
  </conditionalFormatting>
  <conditionalFormatting sqref="E409:F409">
    <cfRule type="expression" dxfId="894" priority="980">
      <formula>AO409="NO"</formula>
    </cfRule>
  </conditionalFormatting>
  <conditionalFormatting sqref="I409:J409">
    <cfRule type="expression" dxfId="893" priority="979">
      <formula>$AR409="NO"</formula>
    </cfRule>
  </conditionalFormatting>
  <conditionalFormatting sqref="K409">
    <cfRule type="expression" dxfId="892" priority="978">
      <formula>AND($AS409="NO",K409&lt;&gt;"No aplica")</formula>
    </cfRule>
  </conditionalFormatting>
  <conditionalFormatting sqref="F409">
    <cfRule type="expression" dxfId="891" priority="977">
      <formula>AP409="NO"</formula>
    </cfRule>
  </conditionalFormatting>
  <conditionalFormatting sqref="E409">
    <cfRule type="expression" dxfId="890" priority="976">
      <formula>$AO409="NO"</formula>
    </cfRule>
  </conditionalFormatting>
  <conditionalFormatting sqref="E408:F408">
    <cfRule type="expression" dxfId="889" priority="975">
      <formula>AO408="NO"</formula>
    </cfRule>
  </conditionalFormatting>
  <conditionalFormatting sqref="I408:J408">
    <cfRule type="expression" dxfId="888" priority="974">
      <formula>$AR408="NO"</formula>
    </cfRule>
  </conditionalFormatting>
  <conditionalFormatting sqref="K408">
    <cfRule type="expression" dxfId="887" priority="973">
      <formula>AND($AS408="NO",K408&lt;&gt;"No aplica")</formula>
    </cfRule>
  </conditionalFormatting>
  <conditionalFormatting sqref="F408">
    <cfRule type="expression" dxfId="886" priority="972">
      <formula>AP408="NO"</formula>
    </cfRule>
  </conditionalFormatting>
  <conditionalFormatting sqref="E408">
    <cfRule type="expression" dxfId="885" priority="971">
      <formula>$AO408="NO"</formula>
    </cfRule>
  </conditionalFormatting>
  <conditionalFormatting sqref="E407:F407">
    <cfRule type="expression" dxfId="884" priority="970">
      <formula>AO407="NO"</formula>
    </cfRule>
  </conditionalFormatting>
  <conditionalFormatting sqref="I407:J407">
    <cfRule type="expression" dxfId="883" priority="969">
      <formula>$AR407="NO"</formula>
    </cfRule>
  </conditionalFormatting>
  <conditionalFormatting sqref="K407">
    <cfRule type="expression" dxfId="882" priority="968">
      <formula>AND($AS407="NO",K407&lt;&gt;"No aplica")</formula>
    </cfRule>
  </conditionalFormatting>
  <conditionalFormatting sqref="F407">
    <cfRule type="expression" dxfId="881" priority="967">
      <formula>AP407="NO"</formula>
    </cfRule>
  </conditionalFormatting>
  <conditionalFormatting sqref="E407">
    <cfRule type="expression" dxfId="880" priority="966">
      <formula>$AO407="NO"</formula>
    </cfRule>
  </conditionalFormatting>
  <conditionalFormatting sqref="E406:F406">
    <cfRule type="expression" dxfId="879" priority="965">
      <formula>AO406="NO"</formula>
    </cfRule>
  </conditionalFormatting>
  <conditionalFormatting sqref="I406:J406">
    <cfRule type="expression" dxfId="878" priority="964">
      <formula>$AR406="NO"</formula>
    </cfRule>
  </conditionalFormatting>
  <conditionalFormatting sqref="K406">
    <cfRule type="expression" dxfId="877" priority="963">
      <formula>AND($AS406="NO",K406&lt;&gt;"No aplica")</formula>
    </cfRule>
  </conditionalFormatting>
  <conditionalFormatting sqref="F406">
    <cfRule type="expression" dxfId="876" priority="962">
      <formula>AP406="NO"</formula>
    </cfRule>
  </conditionalFormatting>
  <conditionalFormatting sqref="E406">
    <cfRule type="expression" dxfId="875" priority="961">
      <formula>$AO406="NO"</formula>
    </cfRule>
  </conditionalFormatting>
  <conditionalFormatting sqref="E405:F405">
    <cfRule type="expression" dxfId="874" priority="960">
      <formula>AO405="NO"</formula>
    </cfRule>
  </conditionalFormatting>
  <conditionalFormatting sqref="I405:J405">
    <cfRule type="expression" dxfId="873" priority="959">
      <formula>$AR405="NO"</formula>
    </cfRule>
  </conditionalFormatting>
  <conditionalFormatting sqref="K405">
    <cfRule type="expression" dxfId="872" priority="958">
      <formula>AND($AS405="NO",K405&lt;&gt;"No aplica")</formula>
    </cfRule>
  </conditionalFormatting>
  <conditionalFormatting sqref="F405">
    <cfRule type="expression" dxfId="871" priority="957">
      <formula>AP405="NO"</formula>
    </cfRule>
  </conditionalFormatting>
  <conditionalFormatting sqref="E405">
    <cfRule type="expression" dxfId="870" priority="956">
      <formula>$AO405="NO"</formula>
    </cfRule>
  </conditionalFormatting>
  <conditionalFormatting sqref="E404:F404">
    <cfRule type="expression" dxfId="869" priority="955">
      <formula>AO404="NO"</formula>
    </cfRule>
  </conditionalFormatting>
  <conditionalFormatting sqref="I404:J404">
    <cfRule type="expression" dxfId="868" priority="954">
      <formula>$AR404="NO"</formula>
    </cfRule>
  </conditionalFormatting>
  <conditionalFormatting sqref="K404">
    <cfRule type="expression" dxfId="867" priority="953">
      <formula>AND($AS404="NO",K404&lt;&gt;"No aplica")</formula>
    </cfRule>
  </conditionalFormatting>
  <conditionalFormatting sqref="F404">
    <cfRule type="expression" dxfId="866" priority="952">
      <formula>AP404="NO"</formula>
    </cfRule>
  </conditionalFormatting>
  <conditionalFormatting sqref="E404">
    <cfRule type="expression" dxfId="865" priority="951">
      <formula>$AO404="NO"</formula>
    </cfRule>
  </conditionalFormatting>
  <conditionalFormatting sqref="E425:F425">
    <cfRule type="expression" dxfId="864" priority="950">
      <formula>AO425="NO"</formula>
    </cfRule>
  </conditionalFormatting>
  <conditionalFormatting sqref="I425:J425">
    <cfRule type="expression" dxfId="863" priority="949">
      <formula>$AR425="NO"</formula>
    </cfRule>
  </conditionalFormatting>
  <conditionalFormatting sqref="K425">
    <cfRule type="expression" dxfId="862" priority="948">
      <formula>AND($AS425="NO",K425&lt;&gt;"No aplica")</formula>
    </cfRule>
  </conditionalFormatting>
  <conditionalFormatting sqref="F425">
    <cfRule type="expression" dxfId="861" priority="947">
      <formula>AP425="NO"</formula>
    </cfRule>
  </conditionalFormatting>
  <conditionalFormatting sqref="E425">
    <cfRule type="expression" dxfId="860" priority="946">
      <formula>$AO425="NO"</formula>
    </cfRule>
  </conditionalFormatting>
  <conditionalFormatting sqref="E424:F424">
    <cfRule type="expression" dxfId="859" priority="945">
      <formula>AO424="NO"</formula>
    </cfRule>
  </conditionalFormatting>
  <conditionalFormatting sqref="I424:J424">
    <cfRule type="expression" dxfId="858" priority="944">
      <formula>$AR424="NO"</formula>
    </cfRule>
  </conditionalFormatting>
  <conditionalFormatting sqref="K424">
    <cfRule type="expression" dxfId="857" priority="943">
      <formula>AND($AS424="NO",K424&lt;&gt;"No aplica")</formula>
    </cfRule>
  </conditionalFormatting>
  <conditionalFormatting sqref="F424">
    <cfRule type="expression" dxfId="856" priority="942">
      <formula>AP424="NO"</formula>
    </cfRule>
  </conditionalFormatting>
  <conditionalFormatting sqref="E424">
    <cfRule type="expression" dxfId="855" priority="941">
      <formula>$AO424="NO"</formula>
    </cfRule>
  </conditionalFormatting>
  <conditionalFormatting sqref="E423:F423">
    <cfRule type="expression" dxfId="854" priority="940">
      <formula>AO423="NO"</formula>
    </cfRule>
  </conditionalFormatting>
  <conditionalFormatting sqref="I423:J423">
    <cfRule type="expression" dxfId="853" priority="939">
      <formula>$AR423="NO"</formula>
    </cfRule>
  </conditionalFormatting>
  <conditionalFormatting sqref="K423">
    <cfRule type="expression" dxfId="852" priority="938">
      <formula>AND($AS423="NO",K423&lt;&gt;"No aplica")</formula>
    </cfRule>
  </conditionalFormatting>
  <conditionalFormatting sqref="F423">
    <cfRule type="expression" dxfId="851" priority="937">
      <formula>AP423="NO"</formula>
    </cfRule>
  </conditionalFormatting>
  <conditionalFormatting sqref="E423">
    <cfRule type="expression" dxfId="850" priority="936">
      <formula>$AO423="NO"</formula>
    </cfRule>
  </conditionalFormatting>
  <conditionalFormatting sqref="E421:F421">
    <cfRule type="expression" dxfId="849" priority="935">
      <formula>AO421="NO"</formula>
    </cfRule>
  </conditionalFormatting>
  <conditionalFormatting sqref="I421:J421">
    <cfRule type="expression" dxfId="848" priority="934">
      <formula>$AR421="NO"</formula>
    </cfRule>
  </conditionalFormatting>
  <conditionalFormatting sqref="K421">
    <cfRule type="expression" dxfId="847" priority="933">
      <formula>AND($AS421="NO",K421&lt;&gt;"No aplica")</formula>
    </cfRule>
  </conditionalFormatting>
  <conditionalFormatting sqref="F421">
    <cfRule type="expression" dxfId="846" priority="932">
      <formula>AP421="NO"</formula>
    </cfRule>
  </conditionalFormatting>
  <conditionalFormatting sqref="E421">
    <cfRule type="expression" dxfId="845" priority="931">
      <formula>$AO421="NO"</formula>
    </cfRule>
  </conditionalFormatting>
  <conditionalFormatting sqref="E420:F420">
    <cfRule type="expression" dxfId="844" priority="930">
      <formula>AO420="NO"</formula>
    </cfRule>
  </conditionalFormatting>
  <conditionalFormatting sqref="I420:J420">
    <cfRule type="expression" dxfId="843" priority="929">
      <formula>$AR420="NO"</formula>
    </cfRule>
  </conditionalFormatting>
  <conditionalFormatting sqref="K420">
    <cfRule type="expression" dxfId="842" priority="928">
      <formula>AND($AS420="NO",K420&lt;&gt;"No aplica")</formula>
    </cfRule>
  </conditionalFormatting>
  <conditionalFormatting sqref="F420">
    <cfRule type="expression" dxfId="841" priority="927">
      <formula>AP420="NO"</formula>
    </cfRule>
  </conditionalFormatting>
  <conditionalFormatting sqref="E420">
    <cfRule type="expression" dxfId="840" priority="926">
      <formula>$AO420="NO"</formula>
    </cfRule>
  </conditionalFormatting>
  <conditionalFormatting sqref="E419:F419">
    <cfRule type="expression" dxfId="839" priority="925">
      <formula>AO419="NO"</formula>
    </cfRule>
  </conditionalFormatting>
  <conditionalFormatting sqref="I419:J419">
    <cfRule type="expression" dxfId="838" priority="924">
      <formula>$AR419="NO"</formula>
    </cfRule>
  </conditionalFormatting>
  <conditionalFormatting sqref="K419">
    <cfRule type="expression" dxfId="837" priority="923">
      <formula>AND($AS419="NO",K419&lt;&gt;"No aplica")</formula>
    </cfRule>
  </conditionalFormatting>
  <conditionalFormatting sqref="F419">
    <cfRule type="expression" dxfId="836" priority="922">
      <formula>AP419="NO"</formula>
    </cfRule>
  </conditionalFormatting>
  <conditionalFormatting sqref="E419">
    <cfRule type="expression" dxfId="835" priority="921">
      <formula>$AO419="NO"</formula>
    </cfRule>
  </conditionalFormatting>
  <conditionalFormatting sqref="E417:F417">
    <cfRule type="expression" dxfId="834" priority="920">
      <formula>AO417="NO"</formula>
    </cfRule>
  </conditionalFormatting>
  <conditionalFormatting sqref="I417:J417">
    <cfRule type="expression" dxfId="833" priority="919">
      <formula>$AR417="NO"</formula>
    </cfRule>
  </conditionalFormatting>
  <conditionalFormatting sqref="K417">
    <cfRule type="expression" dxfId="832" priority="918">
      <formula>AND($AS417="NO",K417&lt;&gt;"No aplica")</formula>
    </cfRule>
  </conditionalFormatting>
  <conditionalFormatting sqref="F417">
    <cfRule type="expression" dxfId="831" priority="917">
      <formula>AP417="NO"</formula>
    </cfRule>
  </conditionalFormatting>
  <conditionalFormatting sqref="E417">
    <cfRule type="expression" dxfId="830" priority="916">
      <formula>$AO417="NO"</formula>
    </cfRule>
  </conditionalFormatting>
  <conditionalFormatting sqref="E416:F416">
    <cfRule type="expression" dxfId="829" priority="915">
      <formula>AO416="NO"</formula>
    </cfRule>
  </conditionalFormatting>
  <conditionalFormatting sqref="I416:J416">
    <cfRule type="expression" dxfId="828" priority="914">
      <formula>$AR416="NO"</formula>
    </cfRule>
  </conditionalFormatting>
  <conditionalFormatting sqref="K416">
    <cfRule type="expression" dxfId="827" priority="913">
      <formula>AND($AS416="NO",K416&lt;&gt;"No aplica")</formula>
    </cfRule>
  </conditionalFormatting>
  <conditionalFormatting sqref="F416">
    <cfRule type="expression" dxfId="826" priority="912">
      <formula>AP416="NO"</formula>
    </cfRule>
  </conditionalFormatting>
  <conditionalFormatting sqref="E416">
    <cfRule type="expression" dxfId="825" priority="911">
      <formula>$AO416="NO"</formula>
    </cfRule>
  </conditionalFormatting>
  <conditionalFormatting sqref="E415:F415">
    <cfRule type="expression" dxfId="824" priority="910">
      <formula>AO415="NO"</formula>
    </cfRule>
  </conditionalFormatting>
  <conditionalFormatting sqref="I415:J415">
    <cfRule type="expression" dxfId="823" priority="909">
      <formula>$AR415="NO"</formula>
    </cfRule>
  </conditionalFormatting>
  <conditionalFormatting sqref="K415">
    <cfRule type="expression" dxfId="822" priority="908">
      <formula>AND($AS415="NO",K415&lt;&gt;"No aplica")</formula>
    </cfRule>
  </conditionalFormatting>
  <conditionalFormatting sqref="F415">
    <cfRule type="expression" dxfId="821" priority="907">
      <formula>AP415="NO"</formula>
    </cfRule>
  </conditionalFormatting>
  <conditionalFormatting sqref="E415">
    <cfRule type="expression" dxfId="820" priority="906">
      <formula>$AO415="NO"</formula>
    </cfRule>
  </conditionalFormatting>
  <conditionalFormatting sqref="E439:F439">
    <cfRule type="expression" dxfId="819" priority="905">
      <formula>AO439="NO"</formula>
    </cfRule>
  </conditionalFormatting>
  <conditionalFormatting sqref="I439:J439">
    <cfRule type="expression" dxfId="818" priority="904">
      <formula>$AR439="NO"</formula>
    </cfRule>
  </conditionalFormatting>
  <conditionalFormatting sqref="K439">
    <cfRule type="expression" dxfId="817" priority="903">
      <formula>AND($AS439="NO",K439&lt;&gt;"No aplica")</formula>
    </cfRule>
  </conditionalFormatting>
  <conditionalFormatting sqref="F439">
    <cfRule type="expression" dxfId="816" priority="902">
      <formula>AP439="NO"</formula>
    </cfRule>
  </conditionalFormatting>
  <conditionalFormatting sqref="E439">
    <cfRule type="expression" dxfId="815" priority="901">
      <formula>$AO439="NO"</formula>
    </cfRule>
  </conditionalFormatting>
  <conditionalFormatting sqref="E438:F438">
    <cfRule type="expression" dxfId="814" priority="900">
      <formula>AO438="NO"</formula>
    </cfRule>
  </conditionalFormatting>
  <conditionalFormatting sqref="I438:J438">
    <cfRule type="expression" dxfId="813" priority="899">
      <formula>$AR438="NO"</formula>
    </cfRule>
  </conditionalFormatting>
  <conditionalFormatting sqref="K438">
    <cfRule type="expression" dxfId="812" priority="898">
      <formula>AND($AS438="NO",K438&lt;&gt;"No aplica")</formula>
    </cfRule>
  </conditionalFormatting>
  <conditionalFormatting sqref="F438">
    <cfRule type="expression" dxfId="811" priority="897">
      <formula>AP438="NO"</formula>
    </cfRule>
  </conditionalFormatting>
  <conditionalFormatting sqref="E438">
    <cfRule type="expression" dxfId="810" priority="896">
      <formula>$AO438="NO"</formula>
    </cfRule>
  </conditionalFormatting>
  <conditionalFormatting sqref="E437:F437">
    <cfRule type="expression" dxfId="809" priority="895">
      <formula>AO437="NO"</formula>
    </cfRule>
  </conditionalFormatting>
  <conditionalFormatting sqref="I437:J437">
    <cfRule type="expression" dxfId="808" priority="894">
      <formula>$AR437="NO"</formula>
    </cfRule>
  </conditionalFormatting>
  <conditionalFormatting sqref="K437">
    <cfRule type="expression" dxfId="807" priority="893">
      <formula>AND($AS437="NO",K437&lt;&gt;"No aplica")</formula>
    </cfRule>
  </conditionalFormatting>
  <conditionalFormatting sqref="F437">
    <cfRule type="expression" dxfId="806" priority="892">
      <formula>AP437="NO"</formula>
    </cfRule>
  </conditionalFormatting>
  <conditionalFormatting sqref="E437">
    <cfRule type="expression" dxfId="805" priority="891">
      <formula>$AO437="NO"</formula>
    </cfRule>
  </conditionalFormatting>
  <conditionalFormatting sqref="E436:F436">
    <cfRule type="expression" dxfId="804" priority="890">
      <formula>AO436="NO"</formula>
    </cfRule>
  </conditionalFormatting>
  <conditionalFormatting sqref="I436:J436">
    <cfRule type="expression" dxfId="803" priority="889">
      <formula>$AR436="NO"</formula>
    </cfRule>
  </conditionalFormatting>
  <conditionalFormatting sqref="K436">
    <cfRule type="expression" dxfId="802" priority="888">
      <formula>AND($AS436="NO",K436&lt;&gt;"No aplica")</formula>
    </cfRule>
  </conditionalFormatting>
  <conditionalFormatting sqref="F436">
    <cfRule type="expression" dxfId="801" priority="887">
      <formula>AP436="NO"</formula>
    </cfRule>
  </conditionalFormatting>
  <conditionalFormatting sqref="E436">
    <cfRule type="expression" dxfId="800" priority="886">
      <formula>$AO436="NO"</formula>
    </cfRule>
  </conditionalFormatting>
  <conditionalFormatting sqref="E435:F435">
    <cfRule type="expression" dxfId="799" priority="885">
      <formula>AO435="NO"</formula>
    </cfRule>
  </conditionalFormatting>
  <conditionalFormatting sqref="I435:J435">
    <cfRule type="expression" dxfId="798" priority="884">
      <formula>$AR435="NO"</formula>
    </cfRule>
  </conditionalFormatting>
  <conditionalFormatting sqref="K435">
    <cfRule type="expression" dxfId="797" priority="883">
      <formula>AND($AS435="NO",K435&lt;&gt;"No aplica")</formula>
    </cfRule>
  </conditionalFormatting>
  <conditionalFormatting sqref="F435">
    <cfRule type="expression" dxfId="796" priority="882">
      <formula>AP435="NO"</formula>
    </cfRule>
  </conditionalFormatting>
  <conditionalFormatting sqref="E435">
    <cfRule type="expression" dxfId="795" priority="881">
      <formula>$AO435="NO"</formula>
    </cfRule>
  </conditionalFormatting>
  <conditionalFormatting sqref="E434:F434">
    <cfRule type="expression" dxfId="794" priority="880">
      <formula>AO434="NO"</formula>
    </cfRule>
  </conditionalFormatting>
  <conditionalFormatting sqref="I434:J434">
    <cfRule type="expression" dxfId="793" priority="879">
      <formula>$AR434="NO"</formula>
    </cfRule>
  </conditionalFormatting>
  <conditionalFormatting sqref="K434">
    <cfRule type="expression" dxfId="792" priority="878">
      <formula>AND($AS434="NO",K434&lt;&gt;"No aplica")</formula>
    </cfRule>
  </conditionalFormatting>
  <conditionalFormatting sqref="F434">
    <cfRule type="expression" dxfId="791" priority="877">
      <formula>AP434="NO"</formula>
    </cfRule>
  </conditionalFormatting>
  <conditionalFormatting sqref="E434">
    <cfRule type="expression" dxfId="790" priority="876">
      <formula>$AO434="NO"</formula>
    </cfRule>
  </conditionalFormatting>
  <conditionalFormatting sqref="E433:F433">
    <cfRule type="expression" dxfId="789" priority="875">
      <formula>AO433="NO"</formula>
    </cfRule>
  </conditionalFormatting>
  <conditionalFormatting sqref="I433:J433">
    <cfRule type="expression" dxfId="788" priority="874">
      <formula>$AR433="NO"</formula>
    </cfRule>
  </conditionalFormatting>
  <conditionalFormatting sqref="K433">
    <cfRule type="expression" dxfId="787" priority="873">
      <formula>AND($AS433="NO",K433&lt;&gt;"No aplica")</formula>
    </cfRule>
  </conditionalFormatting>
  <conditionalFormatting sqref="F433">
    <cfRule type="expression" dxfId="786" priority="872">
      <formula>AP433="NO"</formula>
    </cfRule>
  </conditionalFormatting>
  <conditionalFormatting sqref="E433">
    <cfRule type="expression" dxfId="785" priority="871">
      <formula>$AO433="NO"</formula>
    </cfRule>
  </conditionalFormatting>
  <conditionalFormatting sqref="E432:F432">
    <cfRule type="expression" dxfId="784" priority="870">
      <formula>AO432="NO"</formula>
    </cfRule>
  </conditionalFormatting>
  <conditionalFormatting sqref="I432:J432">
    <cfRule type="expression" dxfId="783" priority="869">
      <formula>$AR432="NO"</formula>
    </cfRule>
  </conditionalFormatting>
  <conditionalFormatting sqref="K432">
    <cfRule type="expression" dxfId="782" priority="868">
      <formula>AND($AS432="NO",K432&lt;&gt;"No aplica")</formula>
    </cfRule>
  </conditionalFormatting>
  <conditionalFormatting sqref="F432">
    <cfRule type="expression" dxfId="781" priority="867">
      <formula>AP432="NO"</formula>
    </cfRule>
  </conditionalFormatting>
  <conditionalFormatting sqref="E432">
    <cfRule type="expression" dxfId="780" priority="866">
      <formula>$AO432="NO"</formula>
    </cfRule>
  </conditionalFormatting>
  <conditionalFormatting sqref="E431:F431">
    <cfRule type="expression" dxfId="779" priority="865">
      <formula>AO431="NO"</formula>
    </cfRule>
  </conditionalFormatting>
  <conditionalFormatting sqref="I431:J431">
    <cfRule type="expression" dxfId="778" priority="864">
      <formula>$AR431="NO"</formula>
    </cfRule>
  </conditionalFormatting>
  <conditionalFormatting sqref="K431">
    <cfRule type="expression" dxfId="777" priority="863">
      <formula>AND($AS431="NO",K431&lt;&gt;"No aplica")</formula>
    </cfRule>
  </conditionalFormatting>
  <conditionalFormatting sqref="F431">
    <cfRule type="expression" dxfId="776" priority="862">
      <formula>AP431="NO"</formula>
    </cfRule>
  </conditionalFormatting>
  <conditionalFormatting sqref="E431">
    <cfRule type="expression" dxfId="775" priority="861">
      <formula>$AO431="NO"</formula>
    </cfRule>
  </conditionalFormatting>
  <conditionalFormatting sqref="E430:F430">
    <cfRule type="expression" dxfId="774" priority="860">
      <formula>AO430="NO"</formula>
    </cfRule>
  </conditionalFormatting>
  <conditionalFormatting sqref="I430:J430">
    <cfRule type="expression" dxfId="773" priority="859">
      <formula>$AR430="NO"</formula>
    </cfRule>
  </conditionalFormatting>
  <conditionalFormatting sqref="K430">
    <cfRule type="expression" dxfId="772" priority="858">
      <formula>AND($AS430="NO",K430&lt;&gt;"No aplica")</formula>
    </cfRule>
  </conditionalFormatting>
  <conditionalFormatting sqref="F430">
    <cfRule type="expression" dxfId="771" priority="857">
      <formula>AP430="NO"</formula>
    </cfRule>
  </conditionalFormatting>
  <conditionalFormatting sqref="E430">
    <cfRule type="expression" dxfId="770" priority="856">
      <formula>$AO430="NO"</formula>
    </cfRule>
  </conditionalFormatting>
  <conditionalFormatting sqref="E429:F429">
    <cfRule type="expression" dxfId="769" priority="855">
      <formula>AO429="NO"</formula>
    </cfRule>
  </conditionalFormatting>
  <conditionalFormatting sqref="I429:J429">
    <cfRule type="expression" dxfId="768" priority="854">
      <formula>$AR429="NO"</formula>
    </cfRule>
  </conditionalFormatting>
  <conditionalFormatting sqref="K429">
    <cfRule type="expression" dxfId="767" priority="853">
      <formula>AND($AS429="NO",K429&lt;&gt;"No aplica")</formula>
    </cfRule>
  </conditionalFormatting>
  <conditionalFormatting sqref="F429">
    <cfRule type="expression" dxfId="766" priority="852">
      <formula>AP429="NO"</formula>
    </cfRule>
  </conditionalFormatting>
  <conditionalFormatting sqref="E429">
    <cfRule type="expression" dxfId="765" priority="851">
      <formula>$AO429="NO"</formula>
    </cfRule>
  </conditionalFormatting>
  <conditionalFormatting sqref="E428:F428">
    <cfRule type="expression" dxfId="764" priority="850">
      <formula>AO428="NO"</formula>
    </cfRule>
  </conditionalFormatting>
  <conditionalFormatting sqref="I428:J428">
    <cfRule type="expression" dxfId="763" priority="849">
      <formula>$AR428="NO"</formula>
    </cfRule>
  </conditionalFormatting>
  <conditionalFormatting sqref="K428">
    <cfRule type="expression" dxfId="762" priority="848">
      <formula>AND($AS428="NO",K428&lt;&gt;"No aplica")</formula>
    </cfRule>
  </conditionalFormatting>
  <conditionalFormatting sqref="F428">
    <cfRule type="expression" dxfId="761" priority="847">
      <formula>AP428="NO"</formula>
    </cfRule>
  </conditionalFormatting>
  <conditionalFormatting sqref="E428">
    <cfRule type="expression" dxfId="760" priority="846">
      <formula>$AO428="NO"</formula>
    </cfRule>
  </conditionalFormatting>
  <conditionalFormatting sqref="E427:F427">
    <cfRule type="expression" dxfId="759" priority="845">
      <formula>AO427="NO"</formula>
    </cfRule>
  </conditionalFormatting>
  <conditionalFormatting sqref="I427:J427">
    <cfRule type="expression" dxfId="758" priority="844">
      <formula>$AR427="NO"</formula>
    </cfRule>
  </conditionalFormatting>
  <conditionalFormatting sqref="K427">
    <cfRule type="expression" dxfId="757" priority="843">
      <formula>AND($AS427="NO",K427&lt;&gt;"No aplica")</formula>
    </cfRule>
  </conditionalFormatting>
  <conditionalFormatting sqref="F427">
    <cfRule type="expression" dxfId="756" priority="842">
      <formula>AP427="NO"</formula>
    </cfRule>
  </conditionalFormatting>
  <conditionalFormatting sqref="E427">
    <cfRule type="expression" dxfId="755" priority="841">
      <formula>$AO427="NO"</formula>
    </cfRule>
  </conditionalFormatting>
  <conditionalFormatting sqref="E451:F451">
    <cfRule type="expression" dxfId="754" priority="840">
      <formula>AO451="NO"</formula>
    </cfRule>
  </conditionalFormatting>
  <conditionalFormatting sqref="I451:J451">
    <cfRule type="expression" dxfId="753" priority="839">
      <formula>$AR451="NO"</formula>
    </cfRule>
  </conditionalFormatting>
  <conditionalFormatting sqref="K451">
    <cfRule type="expression" dxfId="752" priority="838">
      <formula>AND($AS451="NO",K451&lt;&gt;"No aplica")</formula>
    </cfRule>
  </conditionalFormatting>
  <conditionalFormatting sqref="F451">
    <cfRule type="expression" dxfId="751" priority="837">
      <formula>AP451="NO"</formula>
    </cfRule>
  </conditionalFormatting>
  <conditionalFormatting sqref="E451">
    <cfRule type="expression" dxfId="750" priority="836">
      <formula>$AO451="NO"</formula>
    </cfRule>
  </conditionalFormatting>
  <conditionalFormatting sqref="E450:F450">
    <cfRule type="expression" dxfId="749" priority="835">
      <formula>AO450="NO"</formula>
    </cfRule>
  </conditionalFormatting>
  <conditionalFormatting sqref="I450:J450">
    <cfRule type="expression" dxfId="748" priority="834">
      <formula>$AR450="NO"</formula>
    </cfRule>
  </conditionalFormatting>
  <conditionalFormatting sqref="K450">
    <cfRule type="expression" dxfId="747" priority="833">
      <formula>AND($AS450="NO",K450&lt;&gt;"No aplica")</formula>
    </cfRule>
  </conditionalFormatting>
  <conditionalFormatting sqref="F450">
    <cfRule type="expression" dxfId="746" priority="832">
      <formula>AP450="NO"</formula>
    </cfRule>
  </conditionalFormatting>
  <conditionalFormatting sqref="E450">
    <cfRule type="expression" dxfId="745" priority="831">
      <formula>$AO450="NO"</formula>
    </cfRule>
  </conditionalFormatting>
  <conditionalFormatting sqref="E449:F449">
    <cfRule type="expression" dxfId="744" priority="830">
      <formula>AO449="NO"</formula>
    </cfRule>
  </conditionalFormatting>
  <conditionalFormatting sqref="I449:J449">
    <cfRule type="expression" dxfId="743" priority="829">
      <formula>$AR449="NO"</formula>
    </cfRule>
  </conditionalFormatting>
  <conditionalFormatting sqref="K449">
    <cfRule type="expression" dxfId="742" priority="828">
      <formula>AND($AS449="NO",K449&lt;&gt;"No aplica")</formula>
    </cfRule>
  </conditionalFormatting>
  <conditionalFormatting sqref="F449">
    <cfRule type="expression" dxfId="741" priority="827">
      <formula>AP449="NO"</formula>
    </cfRule>
  </conditionalFormatting>
  <conditionalFormatting sqref="E449">
    <cfRule type="expression" dxfId="740" priority="826">
      <formula>$AO449="NO"</formula>
    </cfRule>
  </conditionalFormatting>
  <conditionalFormatting sqref="E448:F448">
    <cfRule type="expression" dxfId="739" priority="825">
      <formula>AO448="NO"</formula>
    </cfRule>
  </conditionalFormatting>
  <conditionalFormatting sqref="I448:J448">
    <cfRule type="expression" dxfId="738" priority="824">
      <formula>$AR448="NO"</formula>
    </cfRule>
  </conditionalFormatting>
  <conditionalFormatting sqref="K448">
    <cfRule type="expression" dxfId="737" priority="823">
      <formula>AND($AS448="NO",K448&lt;&gt;"No aplica")</formula>
    </cfRule>
  </conditionalFormatting>
  <conditionalFormatting sqref="F448">
    <cfRule type="expression" dxfId="736" priority="822">
      <formula>AP448="NO"</formula>
    </cfRule>
  </conditionalFormatting>
  <conditionalFormatting sqref="E448">
    <cfRule type="expression" dxfId="735" priority="821">
      <formula>$AO448="NO"</formula>
    </cfRule>
  </conditionalFormatting>
  <conditionalFormatting sqref="E447:F447">
    <cfRule type="expression" dxfId="734" priority="820">
      <formula>AO447="NO"</formula>
    </cfRule>
  </conditionalFormatting>
  <conditionalFormatting sqref="I447:J447">
    <cfRule type="expression" dxfId="733" priority="819">
      <formula>$AR447="NO"</formula>
    </cfRule>
  </conditionalFormatting>
  <conditionalFormatting sqref="K447">
    <cfRule type="expression" dxfId="732" priority="818">
      <formula>AND($AS447="NO",K447&lt;&gt;"No aplica")</formula>
    </cfRule>
  </conditionalFormatting>
  <conditionalFormatting sqref="F447">
    <cfRule type="expression" dxfId="731" priority="817">
      <formula>AP447="NO"</formula>
    </cfRule>
  </conditionalFormatting>
  <conditionalFormatting sqref="E447">
    <cfRule type="expression" dxfId="730" priority="816">
      <formula>$AO447="NO"</formula>
    </cfRule>
  </conditionalFormatting>
  <conditionalFormatting sqref="E446:F446">
    <cfRule type="expression" dxfId="729" priority="815">
      <formula>AO446="NO"</formula>
    </cfRule>
  </conditionalFormatting>
  <conditionalFormatting sqref="I446:J446">
    <cfRule type="expression" dxfId="728" priority="814">
      <formula>$AR446="NO"</formula>
    </cfRule>
  </conditionalFormatting>
  <conditionalFormatting sqref="K446">
    <cfRule type="expression" dxfId="727" priority="813">
      <formula>AND($AS446="NO",K446&lt;&gt;"No aplica")</formula>
    </cfRule>
  </conditionalFormatting>
  <conditionalFormatting sqref="F446">
    <cfRule type="expression" dxfId="726" priority="812">
      <formula>AP446="NO"</formula>
    </cfRule>
  </conditionalFormatting>
  <conditionalFormatting sqref="E446">
    <cfRule type="expression" dxfId="725" priority="811">
      <formula>$AO446="NO"</formula>
    </cfRule>
  </conditionalFormatting>
  <conditionalFormatting sqref="E445:F445">
    <cfRule type="expression" dxfId="724" priority="810">
      <formula>AO445="NO"</formula>
    </cfRule>
  </conditionalFormatting>
  <conditionalFormatting sqref="I445:J445">
    <cfRule type="expression" dxfId="723" priority="809">
      <formula>$AR445="NO"</formula>
    </cfRule>
  </conditionalFormatting>
  <conditionalFormatting sqref="K445">
    <cfRule type="expression" dxfId="722" priority="808">
      <formula>AND($AS445="NO",K445&lt;&gt;"No aplica")</formula>
    </cfRule>
  </conditionalFormatting>
  <conditionalFormatting sqref="F445">
    <cfRule type="expression" dxfId="721" priority="807">
      <formula>AP445="NO"</formula>
    </cfRule>
  </conditionalFormatting>
  <conditionalFormatting sqref="E445">
    <cfRule type="expression" dxfId="720" priority="806">
      <formula>$AO445="NO"</formula>
    </cfRule>
  </conditionalFormatting>
  <conditionalFormatting sqref="E444:F444">
    <cfRule type="expression" dxfId="719" priority="805">
      <formula>AO444="NO"</formula>
    </cfRule>
  </conditionalFormatting>
  <conditionalFormatting sqref="I444:J444">
    <cfRule type="expression" dxfId="718" priority="804">
      <formula>$AR444="NO"</formula>
    </cfRule>
  </conditionalFormatting>
  <conditionalFormatting sqref="K444">
    <cfRule type="expression" dxfId="717" priority="803">
      <formula>AND($AS444="NO",K444&lt;&gt;"No aplica")</formula>
    </cfRule>
  </conditionalFormatting>
  <conditionalFormatting sqref="F444">
    <cfRule type="expression" dxfId="716" priority="802">
      <formula>AP444="NO"</formula>
    </cfRule>
  </conditionalFormatting>
  <conditionalFormatting sqref="E444">
    <cfRule type="expression" dxfId="715" priority="801">
      <formula>$AO444="NO"</formula>
    </cfRule>
  </conditionalFormatting>
  <conditionalFormatting sqref="E443:F443">
    <cfRule type="expression" dxfId="714" priority="800">
      <formula>AO443="NO"</formula>
    </cfRule>
  </conditionalFormatting>
  <conditionalFormatting sqref="I443:J443">
    <cfRule type="expression" dxfId="713" priority="799">
      <formula>$AR443="NO"</formula>
    </cfRule>
  </conditionalFormatting>
  <conditionalFormatting sqref="K443">
    <cfRule type="expression" dxfId="712" priority="798">
      <formula>AND($AS443="NO",K443&lt;&gt;"No aplica")</formula>
    </cfRule>
  </conditionalFormatting>
  <conditionalFormatting sqref="F443">
    <cfRule type="expression" dxfId="711" priority="797">
      <formula>AP443="NO"</formula>
    </cfRule>
  </conditionalFormatting>
  <conditionalFormatting sqref="E443">
    <cfRule type="expression" dxfId="710" priority="796">
      <formula>$AO443="NO"</formula>
    </cfRule>
  </conditionalFormatting>
  <conditionalFormatting sqref="E442:F442">
    <cfRule type="expression" dxfId="709" priority="795">
      <formula>AO442="NO"</formula>
    </cfRule>
  </conditionalFormatting>
  <conditionalFormatting sqref="I442:J442">
    <cfRule type="expression" dxfId="708" priority="794">
      <formula>$AR442="NO"</formula>
    </cfRule>
  </conditionalFormatting>
  <conditionalFormatting sqref="K442">
    <cfRule type="expression" dxfId="707" priority="793">
      <formula>AND($AS442="NO",K442&lt;&gt;"No aplica")</formula>
    </cfRule>
  </conditionalFormatting>
  <conditionalFormatting sqref="F442">
    <cfRule type="expression" dxfId="706" priority="792">
      <formula>AP442="NO"</formula>
    </cfRule>
  </conditionalFormatting>
  <conditionalFormatting sqref="E442">
    <cfRule type="expression" dxfId="705" priority="791">
      <formula>$AO442="NO"</formula>
    </cfRule>
  </conditionalFormatting>
  <conditionalFormatting sqref="E441:F441">
    <cfRule type="expression" dxfId="704" priority="790">
      <formula>AO441="NO"</formula>
    </cfRule>
  </conditionalFormatting>
  <conditionalFormatting sqref="I441:J441">
    <cfRule type="expression" dxfId="703" priority="789">
      <formula>$AR441="NO"</formula>
    </cfRule>
  </conditionalFormatting>
  <conditionalFormatting sqref="K441">
    <cfRule type="expression" dxfId="702" priority="788">
      <formula>AND($AS441="NO",K441&lt;&gt;"No aplica")</formula>
    </cfRule>
  </conditionalFormatting>
  <conditionalFormatting sqref="F441">
    <cfRule type="expression" dxfId="701" priority="787">
      <formula>AP441="NO"</formula>
    </cfRule>
  </conditionalFormatting>
  <conditionalFormatting sqref="E441">
    <cfRule type="expression" dxfId="700" priority="786">
      <formula>$AO441="NO"</formula>
    </cfRule>
  </conditionalFormatting>
  <conditionalFormatting sqref="E459:F459">
    <cfRule type="expression" dxfId="699" priority="785">
      <formula>AO459="NO"</formula>
    </cfRule>
  </conditionalFormatting>
  <conditionalFormatting sqref="I459:J459">
    <cfRule type="expression" dxfId="698" priority="784">
      <formula>$AR459="NO"</formula>
    </cfRule>
  </conditionalFormatting>
  <conditionalFormatting sqref="K459">
    <cfRule type="expression" dxfId="697" priority="783">
      <formula>AND($AS459="NO",K459&lt;&gt;"No aplica")</formula>
    </cfRule>
  </conditionalFormatting>
  <conditionalFormatting sqref="F459">
    <cfRule type="expression" dxfId="696" priority="782">
      <formula>AP459="NO"</formula>
    </cfRule>
  </conditionalFormatting>
  <conditionalFormatting sqref="E459">
    <cfRule type="expression" dxfId="695" priority="781">
      <formula>$AO459="NO"</formula>
    </cfRule>
  </conditionalFormatting>
  <conditionalFormatting sqref="E458:F458">
    <cfRule type="expression" dxfId="694" priority="780">
      <formula>AO458="NO"</formula>
    </cfRule>
  </conditionalFormatting>
  <conditionalFormatting sqref="I458:J458">
    <cfRule type="expression" dxfId="693" priority="779">
      <formula>$AR458="NO"</formula>
    </cfRule>
  </conditionalFormatting>
  <conditionalFormatting sqref="K458">
    <cfRule type="expression" dxfId="692" priority="778">
      <formula>AND($AS458="NO",K458&lt;&gt;"No aplica")</formula>
    </cfRule>
  </conditionalFormatting>
  <conditionalFormatting sqref="F458">
    <cfRule type="expression" dxfId="691" priority="777">
      <formula>AP458="NO"</formula>
    </cfRule>
  </conditionalFormatting>
  <conditionalFormatting sqref="E458">
    <cfRule type="expression" dxfId="690" priority="776">
      <formula>$AO458="NO"</formula>
    </cfRule>
  </conditionalFormatting>
  <conditionalFormatting sqref="E457:F457">
    <cfRule type="expression" dxfId="689" priority="775">
      <formula>AO457="NO"</formula>
    </cfRule>
  </conditionalFormatting>
  <conditionalFormatting sqref="I457:J457">
    <cfRule type="expression" dxfId="688" priority="774">
      <formula>$AR457="NO"</formula>
    </cfRule>
  </conditionalFormatting>
  <conditionalFormatting sqref="K457">
    <cfRule type="expression" dxfId="687" priority="773">
      <formula>AND($AS457="NO",K457&lt;&gt;"No aplica")</formula>
    </cfRule>
  </conditionalFormatting>
  <conditionalFormatting sqref="F457">
    <cfRule type="expression" dxfId="686" priority="772">
      <formula>AP457="NO"</formula>
    </cfRule>
  </conditionalFormatting>
  <conditionalFormatting sqref="E457">
    <cfRule type="expression" dxfId="685" priority="771">
      <formula>$AO457="NO"</formula>
    </cfRule>
  </conditionalFormatting>
  <conditionalFormatting sqref="E456:F456">
    <cfRule type="expression" dxfId="684" priority="770">
      <formula>AO456="NO"</formula>
    </cfRule>
  </conditionalFormatting>
  <conditionalFormatting sqref="I456:J456">
    <cfRule type="expression" dxfId="683" priority="769">
      <formula>$AR456="NO"</formula>
    </cfRule>
  </conditionalFormatting>
  <conditionalFormatting sqref="K456">
    <cfRule type="expression" dxfId="682" priority="768">
      <formula>AND($AS456="NO",K456&lt;&gt;"No aplica")</formula>
    </cfRule>
  </conditionalFormatting>
  <conditionalFormatting sqref="F456">
    <cfRule type="expression" dxfId="681" priority="767">
      <formula>AP456="NO"</formula>
    </cfRule>
  </conditionalFormatting>
  <conditionalFormatting sqref="E456">
    <cfRule type="expression" dxfId="680" priority="766">
      <formula>$AO456="NO"</formula>
    </cfRule>
  </conditionalFormatting>
  <conditionalFormatting sqref="E455:F455">
    <cfRule type="expression" dxfId="679" priority="765">
      <formula>AO455="NO"</formula>
    </cfRule>
  </conditionalFormatting>
  <conditionalFormatting sqref="I455:J455">
    <cfRule type="expression" dxfId="678" priority="764">
      <formula>$AR455="NO"</formula>
    </cfRule>
  </conditionalFormatting>
  <conditionalFormatting sqref="K455">
    <cfRule type="expression" dxfId="677" priority="763">
      <formula>AND($AS455="NO",K455&lt;&gt;"No aplica")</formula>
    </cfRule>
  </conditionalFormatting>
  <conditionalFormatting sqref="F455">
    <cfRule type="expression" dxfId="676" priority="762">
      <formula>AP455="NO"</formula>
    </cfRule>
  </conditionalFormatting>
  <conditionalFormatting sqref="E455">
    <cfRule type="expression" dxfId="675" priority="761">
      <formula>$AO455="NO"</formula>
    </cfRule>
  </conditionalFormatting>
  <conditionalFormatting sqref="E454:F454">
    <cfRule type="expression" dxfId="674" priority="760">
      <formula>AO454="NO"</formula>
    </cfRule>
  </conditionalFormatting>
  <conditionalFormatting sqref="I454:J454">
    <cfRule type="expression" dxfId="673" priority="759">
      <formula>$AR454="NO"</formula>
    </cfRule>
  </conditionalFormatting>
  <conditionalFormatting sqref="K454">
    <cfRule type="expression" dxfId="672" priority="758">
      <formula>AND($AS454="NO",K454&lt;&gt;"No aplica")</formula>
    </cfRule>
  </conditionalFormatting>
  <conditionalFormatting sqref="F454">
    <cfRule type="expression" dxfId="671" priority="757">
      <formula>AP454="NO"</formula>
    </cfRule>
  </conditionalFormatting>
  <conditionalFormatting sqref="E454">
    <cfRule type="expression" dxfId="670" priority="756">
      <formula>$AO454="NO"</formula>
    </cfRule>
  </conditionalFormatting>
  <conditionalFormatting sqref="E453:F453">
    <cfRule type="expression" dxfId="669" priority="755">
      <formula>AO453="NO"</formula>
    </cfRule>
  </conditionalFormatting>
  <conditionalFormatting sqref="I453:J453">
    <cfRule type="expression" dxfId="668" priority="754">
      <formula>$AR453="NO"</formula>
    </cfRule>
  </conditionalFormatting>
  <conditionalFormatting sqref="K453">
    <cfRule type="expression" dxfId="667" priority="753">
      <formula>AND($AS453="NO",K453&lt;&gt;"No aplica")</formula>
    </cfRule>
  </conditionalFormatting>
  <conditionalFormatting sqref="F453">
    <cfRule type="expression" dxfId="666" priority="752">
      <formula>AP453="NO"</formula>
    </cfRule>
  </conditionalFormatting>
  <conditionalFormatting sqref="E453">
    <cfRule type="expression" dxfId="665" priority="751">
      <formula>$AO453="NO"</formula>
    </cfRule>
  </conditionalFormatting>
  <conditionalFormatting sqref="E452:F452">
    <cfRule type="expression" dxfId="664" priority="750">
      <formula>AO452="NO"</formula>
    </cfRule>
  </conditionalFormatting>
  <conditionalFormatting sqref="I452:J452">
    <cfRule type="expression" dxfId="663" priority="749">
      <formula>$AR452="NO"</formula>
    </cfRule>
  </conditionalFormatting>
  <conditionalFormatting sqref="K452">
    <cfRule type="expression" dxfId="662" priority="748">
      <formula>AND($AS452="NO",K452&lt;&gt;"No aplica")</formula>
    </cfRule>
  </conditionalFormatting>
  <conditionalFormatting sqref="F452">
    <cfRule type="expression" dxfId="661" priority="747">
      <formula>AP452="NO"</formula>
    </cfRule>
  </conditionalFormatting>
  <conditionalFormatting sqref="E452">
    <cfRule type="expression" dxfId="660" priority="746">
      <formula>$AO452="NO"</formula>
    </cfRule>
  </conditionalFormatting>
  <conditionalFormatting sqref="E481:F481">
    <cfRule type="expression" dxfId="659" priority="745">
      <formula>AO481="NO"</formula>
    </cfRule>
  </conditionalFormatting>
  <conditionalFormatting sqref="I481:J481">
    <cfRule type="expression" dxfId="658" priority="744">
      <formula>$AR481="NO"</formula>
    </cfRule>
  </conditionalFormatting>
  <conditionalFormatting sqref="K481">
    <cfRule type="expression" dxfId="657" priority="743">
      <formula>AND($AS481="NO",K481&lt;&gt;"No aplica")</formula>
    </cfRule>
  </conditionalFormatting>
  <conditionalFormatting sqref="F481">
    <cfRule type="expression" dxfId="656" priority="742">
      <formula>AP481="NO"</formula>
    </cfRule>
  </conditionalFormatting>
  <conditionalFormatting sqref="E481">
    <cfRule type="expression" dxfId="655" priority="741">
      <formula>$AO481="NO"</formula>
    </cfRule>
  </conditionalFormatting>
  <conditionalFormatting sqref="E470:F470">
    <cfRule type="expression" dxfId="654" priority="740">
      <formula>AO470="NO"</formula>
    </cfRule>
  </conditionalFormatting>
  <conditionalFormatting sqref="I470:J470">
    <cfRule type="expression" dxfId="653" priority="739">
      <formula>$AR470="NO"</formula>
    </cfRule>
  </conditionalFormatting>
  <conditionalFormatting sqref="K470">
    <cfRule type="expression" dxfId="652" priority="738">
      <formula>AND($AS470="NO",K470&lt;&gt;"No aplica")</formula>
    </cfRule>
  </conditionalFormatting>
  <conditionalFormatting sqref="F470">
    <cfRule type="expression" dxfId="651" priority="737">
      <formula>AP470="NO"</formula>
    </cfRule>
  </conditionalFormatting>
  <conditionalFormatting sqref="E470">
    <cfRule type="expression" dxfId="650" priority="736">
      <formula>$AO470="NO"</formula>
    </cfRule>
  </conditionalFormatting>
  <conditionalFormatting sqref="E469:F469">
    <cfRule type="expression" dxfId="649" priority="735">
      <formula>AO469="NO"</formula>
    </cfRule>
  </conditionalFormatting>
  <conditionalFormatting sqref="I469:J469">
    <cfRule type="expression" dxfId="648" priority="734">
      <formula>$AR469="NO"</formula>
    </cfRule>
  </conditionalFormatting>
  <conditionalFormatting sqref="K469">
    <cfRule type="expression" dxfId="647" priority="733">
      <formula>AND($AS469="NO",K469&lt;&gt;"No aplica")</formula>
    </cfRule>
  </conditionalFormatting>
  <conditionalFormatting sqref="F469">
    <cfRule type="expression" dxfId="646" priority="732">
      <formula>AP469="NO"</formula>
    </cfRule>
  </conditionalFormatting>
  <conditionalFormatting sqref="E469">
    <cfRule type="expression" dxfId="645" priority="731">
      <formula>$AO469="NO"</formula>
    </cfRule>
  </conditionalFormatting>
  <conditionalFormatting sqref="E468:F468">
    <cfRule type="expression" dxfId="644" priority="730">
      <formula>AO468="NO"</formula>
    </cfRule>
  </conditionalFormatting>
  <conditionalFormatting sqref="I468:J468">
    <cfRule type="expression" dxfId="643" priority="729">
      <formula>$AR468="NO"</formula>
    </cfRule>
  </conditionalFormatting>
  <conditionalFormatting sqref="K468">
    <cfRule type="expression" dxfId="642" priority="728">
      <formula>AND($AS468="NO",K468&lt;&gt;"No aplica")</formula>
    </cfRule>
  </conditionalFormatting>
  <conditionalFormatting sqref="F468">
    <cfRule type="expression" dxfId="641" priority="727">
      <formula>AP468="NO"</formula>
    </cfRule>
  </conditionalFormatting>
  <conditionalFormatting sqref="E468">
    <cfRule type="expression" dxfId="640" priority="726">
      <formula>$AO468="NO"</formula>
    </cfRule>
  </conditionalFormatting>
  <conditionalFormatting sqref="E467:F467">
    <cfRule type="expression" dxfId="639" priority="725">
      <formula>AO467="NO"</formula>
    </cfRule>
  </conditionalFormatting>
  <conditionalFormatting sqref="I467:J467">
    <cfRule type="expression" dxfId="638" priority="724">
      <formula>$AR467="NO"</formula>
    </cfRule>
  </conditionalFormatting>
  <conditionalFormatting sqref="K467">
    <cfRule type="expression" dxfId="637" priority="723">
      <formula>AND($AS467="NO",K467&lt;&gt;"No aplica")</formula>
    </cfRule>
  </conditionalFormatting>
  <conditionalFormatting sqref="F467">
    <cfRule type="expression" dxfId="636" priority="722">
      <formula>AP467="NO"</formula>
    </cfRule>
  </conditionalFormatting>
  <conditionalFormatting sqref="E467">
    <cfRule type="expression" dxfId="635" priority="721">
      <formula>$AO467="NO"</formula>
    </cfRule>
  </conditionalFormatting>
  <conditionalFormatting sqref="E466:F466">
    <cfRule type="expression" dxfId="634" priority="720">
      <formula>AO466="NO"</formula>
    </cfRule>
  </conditionalFormatting>
  <conditionalFormatting sqref="I466:J466">
    <cfRule type="expression" dxfId="633" priority="719">
      <formula>$AR466="NO"</formula>
    </cfRule>
  </conditionalFormatting>
  <conditionalFormatting sqref="K466">
    <cfRule type="expression" dxfId="632" priority="718">
      <formula>AND($AS466="NO",K466&lt;&gt;"No aplica")</formula>
    </cfRule>
  </conditionalFormatting>
  <conditionalFormatting sqref="F466">
    <cfRule type="expression" dxfId="631" priority="717">
      <formula>AP466="NO"</formula>
    </cfRule>
  </conditionalFormatting>
  <conditionalFormatting sqref="E466">
    <cfRule type="expression" dxfId="630" priority="716">
      <formula>$AO466="NO"</formula>
    </cfRule>
  </conditionalFormatting>
  <conditionalFormatting sqref="E465:F465">
    <cfRule type="expression" dxfId="629" priority="715">
      <formula>AO465="NO"</formula>
    </cfRule>
  </conditionalFormatting>
  <conditionalFormatting sqref="I465:J465">
    <cfRule type="expression" dxfId="628" priority="714">
      <formula>$AR465="NO"</formula>
    </cfRule>
  </conditionalFormatting>
  <conditionalFormatting sqref="K465">
    <cfRule type="expression" dxfId="627" priority="713">
      <formula>AND($AS465="NO",K465&lt;&gt;"No aplica")</formula>
    </cfRule>
  </conditionalFormatting>
  <conditionalFormatting sqref="F465">
    <cfRule type="expression" dxfId="626" priority="712">
      <formula>AP465="NO"</formula>
    </cfRule>
  </conditionalFormatting>
  <conditionalFormatting sqref="E465">
    <cfRule type="expression" dxfId="625" priority="711">
      <formula>$AO465="NO"</formula>
    </cfRule>
  </conditionalFormatting>
  <conditionalFormatting sqref="E464:F464">
    <cfRule type="expression" dxfId="624" priority="710">
      <formula>AO464="NO"</formula>
    </cfRule>
  </conditionalFormatting>
  <conditionalFormatting sqref="I464:J464">
    <cfRule type="expression" dxfId="623" priority="709">
      <formula>$AR464="NO"</formula>
    </cfRule>
  </conditionalFormatting>
  <conditionalFormatting sqref="K464">
    <cfRule type="expression" dxfId="622" priority="708">
      <formula>AND($AS464="NO",K464&lt;&gt;"No aplica")</formula>
    </cfRule>
  </conditionalFormatting>
  <conditionalFormatting sqref="F464">
    <cfRule type="expression" dxfId="621" priority="707">
      <formula>AP464="NO"</formula>
    </cfRule>
  </conditionalFormatting>
  <conditionalFormatting sqref="E464">
    <cfRule type="expression" dxfId="620" priority="706">
      <formula>$AO464="NO"</formula>
    </cfRule>
  </conditionalFormatting>
  <conditionalFormatting sqref="E463:F463">
    <cfRule type="expression" dxfId="619" priority="705">
      <formula>AO463="NO"</formula>
    </cfRule>
  </conditionalFormatting>
  <conditionalFormatting sqref="I463:J463">
    <cfRule type="expression" dxfId="618" priority="704">
      <formula>$AR463="NO"</formula>
    </cfRule>
  </conditionalFormatting>
  <conditionalFormatting sqref="K463">
    <cfRule type="expression" dxfId="617" priority="703">
      <formula>AND($AS463="NO",K463&lt;&gt;"No aplica")</formula>
    </cfRule>
  </conditionalFormatting>
  <conditionalFormatting sqref="F463">
    <cfRule type="expression" dxfId="616" priority="702">
      <formula>AP463="NO"</formula>
    </cfRule>
  </conditionalFormatting>
  <conditionalFormatting sqref="E463">
    <cfRule type="expression" dxfId="615" priority="701">
      <formula>$AO463="NO"</formula>
    </cfRule>
  </conditionalFormatting>
  <conditionalFormatting sqref="E462:F462">
    <cfRule type="expression" dxfId="614" priority="700">
      <formula>AO462="NO"</formula>
    </cfRule>
  </conditionalFormatting>
  <conditionalFormatting sqref="I462:J462">
    <cfRule type="expression" dxfId="613" priority="699">
      <formula>$AR462="NO"</formula>
    </cfRule>
  </conditionalFormatting>
  <conditionalFormatting sqref="K462">
    <cfRule type="expression" dxfId="612" priority="698">
      <formula>AND($AS462="NO",K462&lt;&gt;"No aplica")</formula>
    </cfRule>
  </conditionalFormatting>
  <conditionalFormatting sqref="F462">
    <cfRule type="expression" dxfId="611" priority="697">
      <formula>AP462="NO"</formula>
    </cfRule>
  </conditionalFormatting>
  <conditionalFormatting sqref="E462">
    <cfRule type="expression" dxfId="610" priority="696">
      <formula>$AO462="NO"</formula>
    </cfRule>
  </conditionalFormatting>
  <conditionalFormatting sqref="E461:F461">
    <cfRule type="expression" dxfId="609" priority="695">
      <formula>AO461="NO"</formula>
    </cfRule>
  </conditionalFormatting>
  <conditionalFormatting sqref="I461:J461">
    <cfRule type="expression" dxfId="608" priority="694">
      <formula>$AR461="NO"</formula>
    </cfRule>
  </conditionalFormatting>
  <conditionalFormatting sqref="K461">
    <cfRule type="expression" dxfId="607" priority="693">
      <formula>AND($AS461="NO",K461&lt;&gt;"No aplica")</formula>
    </cfRule>
  </conditionalFormatting>
  <conditionalFormatting sqref="F461">
    <cfRule type="expression" dxfId="606" priority="692">
      <formula>AP461="NO"</formula>
    </cfRule>
  </conditionalFormatting>
  <conditionalFormatting sqref="E461">
    <cfRule type="expression" dxfId="605" priority="691">
      <formula>$AO461="NO"</formula>
    </cfRule>
  </conditionalFormatting>
  <conditionalFormatting sqref="E460:F460">
    <cfRule type="expression" dxfId="604" priority="690">
      <formula>AO460="NO"</formula>
    </cfRule>
  </conditionalFormatting>
  <conditionalFormatting sqref="I460:J460">
    <cfRule type="expression" dxfId="603" priority="689">
      <formula>$AR460="NO"</formula>
    </cfRule>
  </conditionalFormatting>
  <conditionalFormatting sqref="K460">
    <cfRule type="expression" dxfId="602" priority="688">
      <formula>AND($AS460="NO",K460&lt;&gt;"No aplica")</formula>
    </cfRule>
  </conditionalFormatting>
  <conditionalFormatting sqref="F460">
    <cfRule type="expression" dxfId="601" priority="687">
      <formula>AP460="NO"</formula>
    </cfRule>
  </conditionalFormatting>
  <conditionalFormatting sqref="E460">
    <cfRule type="expression" dxfId="600" priority="686">
      <formula>$AO460="NO"</formula>
    </cfRule>
  </conditionalFormatting>
  <conditionalFormatting sqref="E480:F480">
    <cfRule type="expression" dxfId="599" priority="685">
      <formula>AO480="NO"</formula>
    </cfRule>
  </conditionalFormatting>
  <conditionalFormatting sqref="I480:J480">
    <cfRule type="expression" dxfId="598" priority="684">
      <formula>$AR480="NO"</formula>
    </cfRule>
  </conditionalFormatting>
  <conditionalFormatting sqref="K480">
    <cfRule type="expression" dxfId="597" priority="683">
      <formula>AND($AS480="NO",K480&lt;&gt;"No aplica")</formula>
    </cfRule>
  </conditionalFormatting>
  <conditionalFormatting sqref="F480">
    <cfRule type="expression" dxfId="596" priority="682">
      <formula>AP480="NO"</formula>
    </cfRule>
  </conditionalFormatting>
  <conditionalFormatting sqref="E480">
    <cfRule type="expression" dxfId="595" priority="681">
      <formula>$AO480="NO"</formula>
    </cfRule>
  </conditionalFormatting>
  <conditionalFormatting sqref="E479:F479">
    <cfRule type="expression" dxfId="594" priority="680">
      <formula>AO479="NO"</formula>
    </cfRule>
  </conditionalFormatting>
  <conditionalFormatting sqref="I479:J479">
    <cfRule type="expression" dxfId="593" priority="679">
      <formula>$AR479="NO"</formula>
    </cfRule>
  </conditionalFormatting>
  <conditionalFormatting sqref="K479">
    <cfRule type="expression" dxfId="592" priority="678">
      <formula>AND($AS479="NO",K479&lt;&gt;"No aplica")</formula>
    </cfRule>
  </conditionalFormatting>
  <conditionalFormatting sqref="F479">
    <cfRule type="expression" dxfId="591" priority="677">
      <formula>AP479="NO"</formula>
    </cfRule>
  </conditionalFormatting>
  <conditionalFormatting sqref="E479">
    <cfRule type="expression" dxfId="590" priority="676">
      <formula>$AO479="NO"</formula>
    </cfRule>
  </conditionalFormatting>
  <conditionalFormatting sqref="E478:F478">
    <cfRule type="expression" dxfId="589" priority="675">
      <formula>AO478="NO"</formula>
    </cfRule>
  </conditionalFormatting>
  <conditionalFormatting sqref="I478:J478">
    <cfRule type="expression" dxfId="588" priority="674">
      <formula>$AR478="NO"</formula>
    </cfRule>
  </conditionalFormatting>
  <conditionalFormatting sqref="K478">
    <cfRule type="expression" dxfId="587" priority="673">
      <formula>AND($AS478="NO",K478&lt;&gt;"No aplica")</formula>
    </cfRule>
  </conditionalFormatting>
  <conditionalFormatting sqref="F478">
    <cfRule type="expression" dxfId="586" priority="672">
      <formula>AP478="NO"</formula>
    </cfRule>
  </conditionalFormatting>
  <conditionalFormatting sqref="E478">
    <cfRule type="expression" dxfId="585" priority="671">
      <formula>$AO478="NO"</formula>
    </cfRule>
  </conditionalFormatting>
  <conditionalFormatting sqref="E477:F477">
    <cfRule type="expression" dxfId="584" priority="670">
      <formula>AO477="NO"</formula>
    </cfRule>
  </conditionalFormatting>
  <conditionalFormatting sqref="I477:J477">
    <cfRule type="expression" dxfId="583" priority="669">
      <formula>$AR477="NO"</formula>
    </cfRule>
  </conditionalFormatting>
  <conditionalFormatting sqref="K477">
    <cfRule type="expression" dxfId="582" priority="668">
      <formula>AND($AS477="NO",K477&lt;&gt;"No aplica")</formula>
    </cfRule>
  </conditionalFormatting>
  <conditionalFormatting sqref="F477">
    <cfRule type="expression" dxfId="581" priority="667">
      <formula>AP477="NO"</formula>
    </cfRule>
  </conditionalFormatting>
  <conditionalFormatting sqref="E477">
    <cfRule type="expression" dxfId="580" priority="666">
      <formula>$AO477="NO"</formula>
    </cfRule>
  </conditionalFormatting>
  <conditionalFormatting sqref="E476:F476">
    <cfRule type="expression" dxfId="579" priority="665">
      <formula>AO476="NO"</formula>
    </cfRule>
  </conditionalFormatting>
  <conditionalFormatting sqref="I476:J476">
    <cfRule type="expression" dxfId="578" priority="664">
      <formula>$AR476="NO"</formula>
    </cfRule>
  </conditionalFormatting>
  <conditionalFormatting sqref="K476">
    <cfRule type="expression" dxfId="577" priority="663">
      <formula>AND($AS476="NO",K476&lt;&gt;"No aplica")</formula>
    </cfRule>
  </conditionalFormatting>
  <conditionalFormatting sqref="F476">
    <cfRule type="expression" dxfId="576" priority="662">
      <formula>AP476="NO"</formula>
    </cfRule>
  </conditionalFormatting>
  <conditionalFormatting sqref="E476">
    <cfRule type="expression" dxfId="575" priority="661">
      <formula>$AO476="NO"</formula>
    </cfRule>
  </conditionalFormatting>
  <conditionalFormatting sqref="E475:F475">
    <cfRule type="expression" dxfId="574" priority="660">
      <formula>AO475="NO"</formula>
    </cfRule>
  </conditionalFormatting>
  <conditionalFormatting sqref="I475:J475">
    <cfRule type="expression" dxfId="573" priority="659">
      <formula>$AR475="NO"</formula>
    </cfRule>
  </conditionalFormatting>
  <conditionalFormatting sqref="K475">
    <cfRule type="expression" dxfId="572" priority="658">
      <formula>AND($AS475="NO",K475&lt;&gt;"No aplica")</formula>
    </cfRule>
  </conditionalFormatting>
  <conditionalFormatting sqref="F475">
    <cfRule type="expression" dxfId="571" priority="657">
      <formula>AP475="NO"</formula>
    </cfRule>
  </conditionalFormatting>
  <conditionalFormatting sqref="E475">
    <cfRule type="expression" dxfId="570" priority="656">
      <formula>$AO475="NO"</formula>
    </cfRule>
  </conditionalFormatting>
  <conditionalFormatting sqref="E474:F474">
    <cfRule type="expression" dxfId="569" priority="655">
      <formula>AO474="NO"</formula>
    </cfRule>
  </conditionalFormatting>
  <conditionalFormatting sqref="I474:J474">
    <cfRule type="expression" dxfId="568" priority="654">
      <formula>$AR474="NO"</formula>
    </cfRule>
  </conditionalFormatting>
  <conditionalFormatting sqref="K474">
    <cfRule type="expression" dxfId="567" priority="653">
      <formula>AND($AS474="NO",K474&lt;&gt;"No aplica")</formula>
    </cfRule>
  </conditionalFormatting>
  <conditionalFormatting sqref="F474">
    <cfRule type="expression" dxfId="566" priority="652">
      <formula>AP474="NO"</formula>
    </cfRule>
  </conditionalFormatting>
  <conditionalFormatting sqref="E474">
    <cfRule type="expression" dxfId="565" priority="651">
      <formula>$AO474="NO"</formula>
    </cfRule>
  </conditionalFormatting>
  <conditionalFormatting sqref="E473:F473">
    <cfRule type="expression" dxfId="564" priority="650">
      <formula>AO473="NO"</formula>
    </cfRule>
  </conditionalFormatting>
  <conditionalFormatting sqref="I473:J473">
    <cfRule type="expression" dxfId="563" priority="649">
      <formula>$AR473="NO"</formula>
    </cfRule>
  </conditionalFormatting>
  <conditionalFormatting sqref="K473">
    <cfRule type="expression" dxfId="562" priority="648">
      <formula>AND($AS473="NO",K473&lt;&gt;"No aplica")</formula>
    </cfRule>
  </conditionalFormatting>
  <conditionalFormatting sqref="F473">
    <cfRule type="expression" dxfId="561" priority="647">
      <formula>AP473="NO"</formula>
    </cfRule>
  </conditionalFormatting>
  <conditionalFormatting sqref="E473">
    <cfRule type="expression" dxfId="560" priority="646">
      <formula>$AO473="NO"</formula>
    </cfRule>
  </conditionalFormatting>
  <conditionalFormatting sqref="E472:F472">
    <cfRule type="expression" dxfId="559" priority="645">
      <formula>AO472="NO"</formula>
    </cfRule>
  </conditionalFormatting>
  <conditionalFormatting sqref="I472:J472">
    <cfRule type="expression" dxfId="558" priority="644">
      <formula>$AR472="NO"</formula>
    </cfRule>
  </conditionalFormatting>
  <conditionalFormatting sqref="K472">
    <cfRule type="expression" dxfId="557" priority="643">
      <formula>AND($AS472="NO",K472&lt;&gt;"No aplica")</formula>
    </cfRule>
  </conditionalFormatting>
  <conditionalFormatting sqref="F472">
    <cfRule type="expression" dxfId="556" priority="642">
      <formula>AP472="NO"</formula>
    </cfRule>
  </conditionalFormatting>
  <conditionalFormatting sqref="E472">
    <cfRule type="expression" dxfId="555" priority="641">
      <formula>$AO472="NO"</formula>
    </cfRule>
  </conditionalFormatting>
  <conditionalFormatting sqref="E471:F471">
    <cfRule type="expression" dxfId="554" priority="640">
      <formula>AO471="NO"</formula>
    </cfRule>
  </conditionalFormatting>
  <conditionalFormatting sqref="I471:J471">
    <cfRule type="expression" dxfId="553" priority="639">
      <formula>$AR471="NO"</formula>
    </cfRule>
  </conditionalFormatting>
  <conditionalFormatting sqref="K471">
    <cfRule type="expression" dxfId="552" priority="638">
      <formula>AND($AS471="NO",K471&lt;&gt;"No aplica")</formula>
    </cfRule>
  </conditionalFormatting>
  <conditionalFormatting sqref="F471">
    <cfRule type="expression" dxfId="551" priority="637">
      <formula>AP471="NO"</formula>
    </cfRule>
  </conditionalFormatting>
  <conditionalFormatting sqref="E471">
    <cfRule type="expression" dxfId="550" priority="636">
      <formula>$AO471="NO"</formula>
    </cfRule>
  </conditionalFormatting>
  <conditionalFormatting sqref="E503:F503">
    <cfRule type="expression" dxfId="549" priority="635">
      <formula>AO503="NO"</formula>
    </cfRule>
  </conditionalFormatting>
  <conditionalFormatting sqref="I503:J503">
    <cfRule type="expression" dxfId="548" priority="634">
      <formula>$AR503="NO"</formula>
    </cfRule>
  </conditionalFormatting>
  <conditionalFormatting sqref="K503">
    <cfRule type="expression" dxfId="547" priority="633">
      <formula>AND($AS503="NO",K503&lt;&gt;"No aplica")</formula>
    </cfRule>
  </conditionalFormatting>
  <conditionalFormatting sqref="F503">
    <cfRule type="expression" dxfId="546" priority="632">
      <formula>AP503="NO"</formula>
    </cfRule>
  </conditionalFormatting>
  <conditionalFormatting sqref="E503">
    <cfRule type="expression" dxfId="545" priority="631">
      <formula>$AO503="NO"</formula>
    </cfRule>
  </conditionalFormatting>
  <conditionalFormatting sqref="E491:F491">
    <cfRule type="expression" dxfId="544" priority="630">
      <formula>AO491="NO"</formula>
    </cfRule>
  </conditionalFormatting>
  <conditionalFormatting sqref="I491:J491">
    <cfRule type="expression" dxfId="543" priority="629">
      <formula>$AR491="NO"</formula>
    </cfRule>
  </conditionalFormatting>
  <conditionalFormatting sqref="K491">
    <cfRule type="expression" dxfId="542" priority="628">
      <formula>AND($AS491="NO",K491&lt;&gt;"No aplica")</formula>
    </cfRule>
  </conditionalFormatting>
  <conditionalFormatting sqref="F491">
    <cfRule type="expression" dxfId="541" priority="627">
      <formula>AP491="NO"</formula>
    </cfRule>
  </conditionalFormatting>
  <conditionalFormatting sqref="E491">
    <cfRule type="expression" dxfId="540" priority="626">
      <formula>$AO491="NO"</formula>
    </cfRule>
  </conditionalFormatting>
  <conditionalFormatting sqref="E490:F490">
    <cfRule type="expression" dxfId="539" priority="625">
      <formula>AO490="NO"</formula>
    </cfRule>
  </conditionalFormatting>
  <conditionalFormatting sqref="I490:J490">
    <cfRule type="expression" dxfId="538" priority="624">
      <formula>$AR490="NO"</formula>
    </cfRule>
  </conditionalFormatting>
  <conditionalFormatting sqref="K490">
    <cfRule type="expression" dxfId="537" priority="623">
      <formula>AND($AS490="NO",K490&lt;&gt;"No aplica")</formula>
    </cfRule>
  </conditionalFormatting>
  <conditionalFormatting sqref="F490">
    <cfRule type="expression" dxfId="536" priority="622">
      <formula>AP490="NO"</formula>
    </cfRule>
  </conditionalFormatting>
  <conditionalFormatting sqref="E490">
    <cfRule type="expression" dxfId="535" priority="621">
      <formula>$AO490="NO"</formula>
    </cfRule>
  </conditionalFormatting>
  <conditionalFormatting sqref="E489:F489">
    <cfRule type="expression" dxfId="534" priority="620">
      <formula>AO489="NO"</formula>
    </cfRule>
  </conditionalFormatting>
  <conditionalFormatting sqref="I489:J489">
    <cfRule type="expression" dxfId="533" priority="619">
      <formula>$AR489="NO"</formula>
    </cfRule>
  </conditionalFormatting>
  <conditionalFormatting sqref="K489">
    <cfRule type="expression" dxfId="532" priority="618">
      <formula>AND($AS489="NO",K489&lt;&gt;"No aplica")</formula>
    </cfRule>
  </conditionalFormatting>
  <conditionalFormatting sqref="F489">
    <cfRule type="expression" dxfId="531" priority="617">
      <formula>AP489="NO"</formula>
    </cfRule>
  </conditionalFormatting>
  <conditionalFormatting sqref="E489">
    <cfRule type="expression" dxfId="530" priority="616">
      <formula>$AO489="NO"</formula>
    </cfRule>
  </conditionalFormatting>
  <conditionalFormatting sqref="E488:F488">
    <cfRule type="expression" dxfId="529" priority="615">
      <formula>AO488="NO"</formula>
    </cfRule>
  </conditionalFormatting>
  <conditionalFormatting sqref="I488:J488">
    <cfRule type="expression" dxfId="528" priority="614">
      <formula>$AR488="NO"</formula>
    </cfRule>
  </conditionalFormatting>
  <conditionalFormatting sqref="K488">
    <cfRule type="expression" dxfId="527" priority="613">
      <formula>AND($AS488="NO",K488&lt;&gt;"No aplica")</formula>
    </cfRule>
  </conditionalFormatting>
  <conditionalFormatting sqref="F488">
    <cfRule type="expression" dxfId="526" priority="612">
      <formula>AP488="NO"</formula>
    </cfRule>
  </conditionalFormatting>
  <conditionalFormatting sqref="E488">
    <cfRule type="expression" dxfId="525" priority="611">
      <formula>$AO488="NO"</formula>
    </cfRule>
  </conditionalFormatting>
  <conditionalFormatting sqref="E487:F487">
    <cfRule type="expression" dxfId="524" priority="610">
      <formula>AO487="NO"</formula>
    </cfRule>
  </conditionalFormatting>
  <conditionalFormatting sqref="I487:J487">
    <cfRule type="expression" dxfId="523" priority="609">
      <formula>$AR487="NO"</formula>
    </cfRule>
  </conditionalFormatting>
  <conditionalFormatting sqref="K487">
    <cfRule type="expression" dxfId="522" priority="608">
      <formula>AND($AS487="NO",K487&lt;&gt;"No aplica")</formula>
    </cfRule>
  </conditionalFormatting>
  <conditionalFormatting sqref="F487">
    <cfRule type="expression" dxfId="521" priority="607">
      <formula>AP487="NO"</formula>
    </cfRule>
  </conditionalFormatting>
  <conditionalFormatting sqref="E487">
    <cfRule type="expression" dxfId="520" priority="606">
      <formula>$AO487="NO"</formula>
    </cfRule>
  </conditionalFormatting>
  <conditionalFormatting sqref="E486:F486">
    <cfRule type="expression" dxfId="519" priority="605">
      <formula>AO486="NO"</formula>
    </cfRule>
  </conditionalFormatting>
  <conditionalFormatting sqref="I486:J486">
    <cfRule type="expression" dxfId="518" priority="604">
      <formula>$AR486="NO"</formula>
    </cfRule>
  </conditionalFormatting>
  <conditionalFormatting sqref="K486">
    <cfRule type="expression" dxfId="517" priority="603">
      <formula>AND($AS486="NO",K486&lt;&gt;"No aplica")</formula>
    </cfRule>
  </conditionalFormatting>
  <conditionalFormatting sqref="F486">
    <cfRule type="expression" dxfId="516" priority="602">
      <formula>AP486="NO"</formula>
    </cfRule>
  </conditionalFormatting>
  <conditionalFormatting sqref="E486">
    <cfRule type="expression" dxfId="515" priority="601">
      <formula>$AO486="NO"</formula>
    </cfRule>
  </conditionalFormatting>
  <conditionalFormatting sqref="E485:F485">
    <cfRule type="expression" dxfId="514" priority="600">
      <formula>AO485="NO"</formula>
    </cfRule>
  </conditionalFormatting>
  <conditionalFormatting sqref="I485:J485">
    <cfRule type="expression" dxfId="513" priority="599">
      <formula>$AR485="NO"</formula>
    </cfRule>
  </conditionalFormatting>
  <conditionalFormatting sqref="K485">
    <cfRule type="expression" dxfId="512" priority="598">
      <formula>AND($AS485="NO",K485&lt;&gt;"No aplica")</formula>
    </cfRule>
  </conditionalFormatting>
  <conditionalFormatting sqref="F485">
    <cfRule type="expression" dxfId="511" priority="597">
      <formula>AP485="NO"</formula>
    </cfRule>
  </conditionalFormatting>
  <conditionalFormatting sqref="E485">
    <cfRule type="expression" dxfId="510" priority="596">
      <formula>$AO485="NO"</formula>
    </cfRule>
  </conditionalFormatting>
  <conditionalFormatting sqref="E484:F484">
    <cfRule type="expression" dxfId="509" priority="595">
      <formula>AO484="NO"</formula>
    </cfRule>
  </conditionalFormatting>
  <conditionalFormatting sqref="I484:J484">
    <cfRule type="expression" dxfId="508" priority="594">
      <formula>$AR484="NO"</formula>
    </cfRule>
  </conditionalFormatting>
  <conditionalFormatting sqref="K484">
    <cfRule type="expression" dxfId="507" priority="593">
      <formula>AND($AS484="NO",K484&lt;&gt;"No aplica")</formula>
    </cfRule>
  </conditionalFormatting>
  <conditionalFormatting sqref="F484">
    <cfRule type="expression" dxfId="506" priority="592">
      <formula>AP484="NO"</formula>
    </cfRule>
  </conditionalFormatting>
  <conditionalFormatting sqref="E484">
    <cfRule type="expression" dxfId="505" priority="591">
      <formula>$AO484="NO"</formula>
    </cfRule>
  </conditionalFormatting>
  <conditionalFormatting sqref="E483:F483">
    <cfRule type="expression" dxfId="504" priority="590">
      <formula>AO483="NO"</formula>
    </cfRule>
  </conditionalFormatting>
  <conditionalFormatting sqref="I483:J483">
    <cfRule type="expression" dxfId="503" priority="589">
      <formula>$AR483="NO"</formula>
    </cfRule>
  </conditionalFormatting>
  <conditionalFormatting sqref="K483">
    <cfRule type="expression" dxfId="502" priority="588">
      <formula>AND($AS483="NO",K483&lt;&gt;"No aplica")</formula>
    </cfRule>
  </conditionalFormatting>
  <conditionalFormatting sqref="F483">
    <cfRule type="expression" dxfId="501" priority="587">
      <formula>AP483="NO"</formula>
    </cfRule>
  </conditionalFormatting>
  <conditionalFormatting sqref="E483">
    <cfRule type="expression" dxfId="500" priority="586">
      <formula>$AO483="NO"</formula>
    </cfRule>
  </conditionalFormatting>
  <conditionalFormatting sqref="E482:F482">
    <cfRule type="expression" dxfId="499" priority="585">
      <formula>AO482="NO"</formula>
    </cfRule>
  </conditionalFormatting>
  <conditionalFormatting sqref="I482:J482">
    <cfRule type="expression" dxfId="498" priority="584">
      <formula>$AR482="NO"</formula>
    </cfRule>
  </conditionalFormatting>
  <conditionalFormatting sqref="K482">
    <cfRule type="expression" dxfId="497" priority="583">
      <formula>AND($AS482="NO",K482&lt;&gt;"No aplica")</formula>
    </cfRule>
  </conditionalFormatting>
  <conditionalFormatting sqref="F482">
    <cfRule type="expression" dxfId="496" priority="582">
      <formula>AP482="NO"</formula>
    </cfRule>
  </conditionalFormatting>
  <conditionalFormatting sqref="E482">
    <cfRule type="expression" dxfId="495" priority="581">
      <formula>$AO482="NO"</formula>
    </cfRule>
  </conditionalFormatting>
  <conditionalFormatting sqref="E502:F502">
    <cfRule type="expression" dxfId="494" priority="580">
      <formula>AO502="NO"</formula>
    </cfRule>
  </conditionalFormatting>
  <conditionalFormatting sqref="I502:J502">
    <cfRule type="expression" dxfId="493" priority="579">
      <formula>$AR502="NO"</formula>
    </cfRule>
  </conditionalFormatting>
  <conditionalFormatting sqref="K502">
    <cfRule type="expression" dxfId="492" priority="578">
      <formula>AND($AS502="NO",K502&lt;&gt;"No aplica")</formula>
    </cfRule>
  </conditionalFormatting>
  <conditionalFormatting sqref="F502">
    <cfRule type="expression" dxfId="491" priority="577">
      <formula>AP502="NO"</formula>
    </cfRule>
  </conditionalFormatting>
  <conditionalFormatting sqref="E502">
    <cfRule type="expression" dxfId="490" priority="576">
      <formula>$AO502="NO"</formula>
    </cfRule>
  </conditionalFormatting>
  <conditionalFormatting sqref="E501:F501">
    <cfRule type="expression" dxfId="489" priority="575">
      <formula>AO501="NO"</formula>
    </cfRule>
  </conditionalFormatting>
  <conditionalFormatting sqref="I501:J501">
    <cfRule type="expression" dxfId="488" priority="574">
      <formula>$AR501="NO"</formula>
    </cfRule>
  </conditionalFormatting>
  <conditionalFormatting sqref="K501">
    <cfRule type="expression" dxfId="487" priority="573">
      <formula>AND($AS501="NO",K501&lt;&gt;"No aplica")</formula>
    </cfRule>
  </conditionalFormatting>
  <conditionalFormatting sqref="F501">
    <cfRule type="expression" dxfId="486" priority="572">
      <formula>AP501="NO"</formula>
    </cfRule>
  </conditionalFormatting>
  <conditionalFormatting sqref="E501">
    <cfRule type="expression" dxfId="485" priority="571">
      <formula>$AO501="NO"</formula>
    </cfRule>
  </conditionalFormatting>
  <conditionalFormatting sqref="E500:F500">
    <cfRule type="expression" dxfId="484" priority="570">
      <formula>AO500="NO"</formula>
    </cfRule>
  </conditionalFormatting>
  <conditionalFormatting sqref="I500:J500">
    <cfRule type="expression" dxfId="483" priority="569">
      <formula>$AR500="NO"</formula>
    </cfRule>
  </conditionalFormatting>
  <conditionalFormatting sqref="K500">
    <cfRule type="expression" dxfId="482" priority="568">
      <formula>AND($AS500="NO",K500&lt;&gt;"No aplica")</formula>
    </cfRule>
  </conditionalFormatting>
  <conditionalFormatting sqref="F500">
    <cfRule type="expression" dxfId="481" priority="567">
      <formula>AP500="NO"</formula>
    </cfRule>
  </conditionalFormatting>
  <conditionalFormatting sqref="E500">
    <cfRule type="expression" dxfId="480" priority="566">
      <formula>$AO500="NO"</formula>
    </cfRule>
  </conditionalFormatting>
  <conditionalFormatting sqref="E499:F499">
    <cfRule type="expression" dxfId="479" priority="565">
      <formula>AO499="NO"</formula>
    </cfRule>
  </conditionalFormatting>
  <conditionalFormatting sqref="I499:J499">
    <cfRule type="expression" dxfId="478" priority="564">
      <formula>$AR499="NO"</formula>
    </cfRule>
  </conditionalFormatting>
  <conditionalFormatting sqref="K499">
    <cfRule type="expression" dxfId="477" priority="563">
      <formula>AND($AS499="NO",K499&lt;&gt;"No aplica")</formula>
    </cfRule>
  </conditionalFormatting>
  <conditionalFormatting sqref="F499">
    <cfRule type="expression" dxfId="476" priority="562">
      <formula>AP499="NO"</formula>
    </cfRule>
  </conditionalFormatting>
  <conditionalFormatting sqref="E499">
    <cfRule type="expression" dxfId="475" priority="561">
      <formula>$AO499="NO"</formula>
    </cfRule>
  </conditionalFormatting>
  <conditionalFormatting sqref="E498:F498">
    <cfRule type="expression" dxfId="474" priority="560">
      <formula>AO498="NO"</formula>
    </cfRule>
  </conditionalFormatting>
  <conditionalFormatting sqref="I498:J498">
    <cfRule type="expression" dxfId="473" priority="559">
      <formula>$AR498="NO"</formula>
    </cfRule>
  </conditionalFormatting>
  <conditionalFormatting sqref="K498">
    <cfRule type="expression" dxfId="472" priority="558">
      <formula>AND($AS498="NO",K498&lt;&gt;"No aplica")</formula>
    </cfRule>
  </conditionalFormatting>
  <conditionalFormatting sqref="F498">
    <cfRule type="expression" dxfId="471" priority="557">
      <formula>AP498="NO"</formula>
    </cfRule>
  </conditionalFormatting>
  <conditionalFormatting sqref="E498">
    <cfRule type="expression" dxfId="470" priority="556">
      <formula>$AO498="NO"</formula>
    </cfRule>
  </conditionalFormatting>
  <conditionalFormatting sqref="E497:F497">
    <cfRule type="expression" dxfId="469" priority="555">
      <formula>AO497="NO"</formula>
    </cfRule>
  </conditionalFormatting>
  <conditionalFormatting sqref="I497:J497">
    <cfRule type="expression" dxfId="468" priority="554">
      <formula>$AR497="NO"</formula>
    </cfRule>
  </conditionalFormatting>
  <conditionalFormatting sqref="K497">
    <cfRule type="expression" dxfId="467" priority="553">
      <formula>AND($AS497="NO",K497&lt;&gt;"No aplica")</formula>
    </cfRule>
  </conditionalFormatting>
  <conditionalFormatting sqref="F497">
    <cfRule type="expression" dxfId="466" priority="552">
      <formula>AP497="NO"</formula>
    </cfRule>
  </conditionalFormatting>
  <conditionalFormatting sqref="E497">
    <cfRule type="expression" dxfId="465" priority="551">
      <formula>$AO497="NO"</formula>
    </cfRule>
  </conditionalFormatting>
  <conditionalFormatting sqref="E496:F496">
    <cfRule type="expression" dxfId="464" priority="550">
      <formula>AO496="NO"</formula>
    </cfRule>
  </conditionalFormatting>
  <conditionalFormatting sqref="I496:J496">
    <cfRule type="expression" dxfId="463" priority="549">
      <formula>$AR496="NO"</formula>
    </cfRule>
  </conditionalFormatting>
  <conditionalFormatting sqref="K496">
    <cfRule type="expression" dxfId="462" priority="548">
      <formula>AND($AS496="NO",K496&lt;&gt;"No aplica")</formula>
    </cfRule>
  </conditionalFormatting>
  <conditionalFormatting sqref="F496">
    <cfRule type="expression" dxfId="461" priority="547">
      <formula>AP496="NO"</formula>
    </cfRule>
  </conditionalFormatting>
  <conditionalFormatting sqref="E496">
    <cfRule type="expression" dxfId="460" priority="546">
      <formula>$AO496="NO"</formula>
    </cfRule>
  </conditionalFormatting>
  <conditionalFormatting sqref="E493:F493">
    <cfRule type="expression" dxfId="459" priority="545">
      <formula>AO493="NO"</formula>
    </cfRule>
  </conditionalFormatting>
  <conditionalFormatting sqref="I493:J493">
    <cfRule type="expression" dxfId="458" priority="544">
      <formula>$AR493="NO"</formula>
    </cfRule>
  </conditionalFormatting>
  <conditionalFormatting sqref="K493">
    <cfRule type="expression" dxfId="457" priority="543">
      <formula>AND($AS493="NO",K493&lt;&gt;"No aplica")</formula>
    </cfRule>
  </conditionalFormatting>
  <conditionalFormatting sqref="F493">
    <cfRule type="expression" dxfId="456" priority="542">
      <formula>AP493="NO"</formula>
    </cfRule>
  </conditionalFormatting>
  <conditionalFormatting sqref="E493">
    <cfRule type="expression" dxfId="455" priority="541">
      <formula>$AO493="NO"</formula>
    </cfRule>
  </conditionalFormatting>
  <conditionalFormatting sqref="E492:F492">
    <cfRule type="expression" dxfId="454" priority="540">
      <formula>AO492="NO"</formula>
    </cfRule>
  </conditionalFormatting>
  <conditionalFormatting sqref="I492:J492">
    <cfRule type="expression" dxfId="453" priority="539">
      <formula>$AR492="NO"</formula>
    </cfRule>
  </conditionalFormatting>
  <conditionalFormatting sqref="K492">
    <cfRule type="expression" dxfId="452" priority="538">
      <formula>AND($AS492="NO",K492&lt;&gt;"No aplica")</formula>
    </cfRule>
  </conditionalFormatting>
  <conditionalFormatting sqref="F492">
    <cfRule type="expression" dxfId="451" priority="537">
      <formula>AP492="NO"</formula>
    </cfRule>
  </conditionalFormatting>
  <conditionalFormatting sqref="E492">
    <cfRule type="expression" dxfId="450" priority="536">
      <formula>$AO492="NO"</formula>
    </cfRule>
  </conditionalFormatting>
  <conditionalFormatting sqref="E495:F495">
    <cfRule type="expression" dxfId="449" priority="535">
      <formula>AO495="NO"</formula>
    </cfRule>
  </conditionalFormatting>
  <conditionalFormatting sqref="I495:J495">
    <cfRule type="expression" dxfId="448" priority="534">
      <formula>$AR495="NO"</formula>
    </cfRule>
  </conditionalFormatting>
  <conditionalFormatting sqref="K495">
    <cfRule type="expression" dxfId="447" priority="533">
      <formula>AND($AS495="NO",K495&lt;&gt;"No aplica")</formula>
    </cfRule>
  </conditionalFormatting>
  <conditionalFormatting sqref="F495">
    <cfRule type="expression" dxfId="446" priority="532">
      <formula>AP495="NO"</formula>
    </cfRule>
  </conditionalFormatting>
  <conditionalFormatting sqref="E495">
    <cfRule type="expression" dxfId="445" priority="531">
      <formula>$AO495="NO"</formula>
    </cfRule>
  </conditionalFormatting>
  <conditionalFormatting sqref="E494:F494">
    <cfRule type="expression" dxfId="444" priority="530">
      <formula>AO494="NO"</formula>
    </cfRule>
  </conditionalFormatting>
  <conditionalFormatting sqref="I494:J494">
    <cfRule type="expression" dxfId="443" priority="529">
      <formula>$AR494="NO"</formula>
    </cfRule>
  </conditionalFormatting>
  <conditionalFormatting sqref="K494">
    <cfRule type="expression" dxfId="442" priority="528">
      <formula>AND($AS494="NO",K494&lt;&gt;"No aplica")</formula>
    </cfRule>
  </conditionalFormatting>
  <conditionalFormatting sqref="F494">
    <cfRule type="expression" dxfId="441" priority="527">
      <formula>AP494="NO"</formula>
    </cfRule>
  </conditionalFormatting>
  <conditionalFormatting sqref="E494">
    <cfRule type="expression" dxfId="440" priority="526">
      <formula>$AO494="NO"</formula>
    </cfRule>
  </conditionalFormatting>
  <conditionalFormatting sqref="E524:F524">
    <cfRule type="expression" dxfId="439" priority="525">
      <formula>AO524="NO"</formula>
    </cfRule>
  </conditionalFormatting>
  <conditionalFormatting sqref="I524:J524">
    <cfRule type="expression" dxfId="438" priority="524">
      <formula>$AR524="NO"</formula>
    </cfRule>
  </conditionalFormatting>
  <conditionalFormatting sqref="K524">
    <cfRule type="expression" dxfId="437" priority="523">
      <formula>AND($AS524="NO",K524&lt;&gt;"No aplica")</formula>
    </cfRule>
  </conditionalFormatting>
  <conditionalFormatting sqref="F524">
    <cfRule type="expression" dxfId="436" priority="522">
      <formula>AP524="NO"</formula>
    </cfRule>
  </conditionalFormatting>
  <conditionalFormatting sqref="E524">
    <cfRule type="expression" dxfId="435" priority="521">
      <formula>$AO524="NO"</formula>
    </cfRule>
  </conditionalFormatting>
  <conditionalFormatting sqref="E523:F523">
    <cfRule type="expression" dxfId="434" priority="520">
      <formula>AO523="NO"</formula>
    </cfRule>
  </conditionalFormatting>
  <conditionalFormatting sqref="I523:J523">
    <cfRule type="expression" dxfId="433" priority="519">
      <formula>$AR523="NO"</formula>
    </cfRule>
  </conditionalFormatting>
  <conditionalFormatting sqref="K523">
    <cfRule type="expression" dxfId="432" priority="518">
      <formula>AND($AS523="NO",K523&lt;&gt;"No aplica")</formula>
    </cfRule>
  </conditionalFormatting>
  <conditionalFormatting sqref="F523">
    <cfRule type="expression" dxfId="431" priority="517">
      <formula>AP523="NO"</formula>
    </cfRule>
  </conditionalFormatting>
  <conditionalFormatting sqref="E523">
    <cfRule type="expression" dxfId="430" priority="516">
      <formula>$AO523="NO"</formula>
    </cfRule>
  </conditionalFormatting>
  <conditionalFormatting sqref="E512:F512">
    <cfRule type="expression" dxfId="429" priority="515">
      <formula>AO512="NO"</formula>
    </cfRule>
  </conditionalFormatting>
  <conditionalFormatting sqref="I512:J512">
    <cfRule type="expression" dxfId="428" priority="514">
      <formula>$AR512="NO"</formula>
    </cfRule>
  </conditionalFormatting>
  <conditionalFormatting sqref="K512">
    <cfRule type="expression" dxfId="427" priority="513">
      <formula>AND($AS512="NO",K512&lt;&gt;"No aplica")</formula>
    </cfRule>
  </conditionalFormatting>
  <conditionalFormatting sqref="F512">
    <cfRule type="expression" dxfId="426" priority="512">
      <formula>AP512="NO"</formula>
    </cfRule>
  </conditionalFormatting>
  <conditionalFormatting sqref="E512">
    <cfRule type="expression" dxfId="425" priority="511">
      <formula>$AO512="NO"</formula>
    </cfRule>
  </conditionalFormatting>
  <conditionalFormatting sqref="E504:F504">
    <cfRule type="expression" dxfId="424" priority="510">
      <formula>AO504="NO"</formula>
    </cfRule>
  </conditionalFormatting>
  <conditionalFormatting sqref="I504:J504">
    <cfRule type="expression" dxfId="423" priority="509">
      <formula>$AR504="NO"</formula>
    </cfRule>
  </conditionalFormatting>
  <conditionalFormatting sqref="K504">
    <cfRule type="expression" dxfId="422" priority="508">
      <formula>AND($AS504="NO",K504&lt;&gt;"No aplica")</formula>
    </cfRule>
  </conditionalFormatting>
  <conditionalFormatting sqref="F504">
    <cfRule type="expression" dxfId="421" priority="507">
      <formula>AP504="NO"</formula>
    </cfRule>
  </conditionalFormatting>
  <conditionalFormatting sqref="E504">
    <cfRule type="expression" dxfId="420" priority="506">
      <formula>$AO504="NO"</formula>
    </cfRule>
  </conditionalFormatting>
  <conditionalFormatting sqref="E511:F511">
    <cfRule type="expression" dxfId="419" priority="505">
      <formula>AO511="NO"</formula>
    </cfRule>
  </conditionalFormatting>
  <conditionalFormatting sqref="I511:J511">
    <cfRule type="expression" dxfId="418" priority="504">
      <formula>$AR511="NO"</formula>
    </cfRule>
  </conditionalFormatting>
  <conditionalFormatting sqref="K511">
    <cfRule type="expression" dxfId="417" priority="503">
      <formula>AND($AS511="NO",K511&lt;&gt;"No aplica")</formula>
    </cfRule>
  </conditionalFormatting>
  <conditionalFormatting sqref="F511">
    <cfRule type="expression" dxfId="416" priority="502">
      <formula>AP511="NO"</formula>
    </cfRule>
  </conditionalFormatting>
  <conditionalFormatting sqref="E511">
    <cfRule type="expression" dxfId="415" priority="501">
      <formula>$AO511="NO"</formula>
    </cfRule>
  </conditionalFormatting>
  <conditionalFormatting sqref="E510:F510">
    <cfRule type="expression" dxfId="414" priority="500">
      <formula>AO510="NO"</formula>
    </cfRule>
  </conditionalFormatting>
  <conditionalFormatting sqref="I510:J510">
    <cfRule type="expression" dxfId="413" priority="499">
      <formula>$AR510="NO"</formula>
    </cfRule>
  </conditionalFormatting>
  <conditionalFormatting sqref="K510">
    <cfRule type="expression" dxfId="412" priority="498">
      <formula>AND($AS510="NO",K510&lt;&gt;"No aplica")</formula>
    </cfRule>
  </conditionalFormatting>
  <conditionalFormatting sqref="F510">
    <cfRule type="expression" dxfId="411" priority="497">
      <formula>AP510="NO"</formula>
    </cfRule>
  </conditionalFormatting>
  <conditionalFormatting sqref="E510">
    <cfRule type="expression" dxfId="410" priority="496">
      <formula>$AO510="NO"</formula>
    </cfRule>
  </conditionalFormatting>
  <conditionalFormatting sqref="E509:F509">
    <cfRule type="expression" dxfId="409" priority="495">
      <formula>AO509="NO"</formula>
    </cfRule>
  </conditionalFormatting>
  <conditionalFormatting sqref="I509:J509">
    <cfRule type="expression" dxfId="408" priority="494">
      <formula>$AR509="NO"</formula>
    </cfRule>
  </conditionalFormatting>
  <conditionalFormatting sqref="K509">
    <cfRule type="expression" dxfId="407" priority="493">
      <formula>AND($AS509="NO",K509&lt;&gt;"No aplica")</formula>
    </cfRule>
  </conditionalFormatting>
  <conditionalFormatting sqref="F509">
    <cfRule type="expression" dxfId="406" priority="492">
      <formula>AP509="NO"</formula>
    </cfRule>
  </conditionalFormatting>
  <conditionalFormatting sqref="E509">
    <cfRule type="expression" dxfId="405" priority="491">
      <formula>$AO509="NO"</formula>
    </cfRule>
  </conditionalFormatting>
  <conditionalFormatting sqref="E508:F508">
    <cfRule type="expression" dxfId="404" priority="490">
      <formula>AO508="NO"</formula>
    </cfRule>
  </conditionalFormatting>
  <conditionalFormatting sqref="I508:J508">
    <cfRule type="expression" dxfId="403" priority="489">
      <formula>$AR508="NO"</formula>
    </cfRule>
  </conditionalFormatting>
  <conditionalFormatting sqref="K508">
    <cfRule type="expression" dxfId="402" priority="488">
      <formula>AND($AS508="NO",K508&lt;&gt;"No aplica")</formula>
    </cfRule>
  </conditionalFormatting>
  <conditionalFormatting sqref="F508">
    <cfRule type="expression" dxfId="401" priority="487">
      <formula>AP508="NO"</formula>
    </cfRule>
  </conditionalFormatting>
  <conditionalFormatting sqref="E508">
    <cfRule type="expression" dxfId="400" priority="486">
      <formula>$AO508="NO"</formula>
    </cfRule>
  </conditionalFormatting>
  <conditionalFormatting sqref="E507:F507">
    <cfRule type="expression" dxfId="399" priority="485">
      <formula>AO507="NO"</formula>
    </cfRule>
  </conditionalFormatting>
  <conditionalFormatting sqref="I507:J507">
    <cfRule type="expression" dxfId="398" priority="484">
      <formula>$AR507="NO"</formula>
    </cfRule>
  </conditionalFormatting>
  <conditionalFormatting sqref="K507">
    <cfRule type="expression" dxfId="397" priority="483">
      <formula>AND($AS507="NO",K507&lt;&gt;"No aplica")</formula>
    </cfRule>
  </conditionalFormatting>
  <conditionalFormatting sqref="F507">
    <cfRule type="expression" dxfId="396" priority="482">
      <formula>AP507="NO"</formula>
    </cfRule>
  </conditionalFormatting>
  <conditionalFormatting sqref="E507">
    <cfRule type="expression" dxfId="395" priority="481">
      <formula>$AO507="NO"</formula>
    </cfRule>
  </conditionalFormatting>
  <conditionalFormatting sqref="E506:F506">
    <cfRule type="expression" dxfId="394" priority="480">
      <formula>AO506="NO"</formula>
    </cfRule>
  </conditionalFormatting>
  <conditionalFormatting sqref="I506:J506">
    <cfRule type="expression" dxfId="393" priority="479">
      <formula>$AR506="NO"</formula>
    </cfRule>
  </conditionalFormatting>
  <conditionalFormatting sqref="K506">
    <cfRule type="expression" dxfId="392" priority="478">
      <formula>AND($AS506="NO",K506&lt;&gt;"No aplica")</formula>
    </cfRule>
  </conditionalFormatting>
  <conditionalFormatting sqref="F506">
    <cfRule type="expression" dxfId="391" priority="477">
      <formula>AP506="NO"</formula>
    </cfRule>
  </conditionalFormatting>
  <conditionalFormatting sqref="E506">
    <cfRule type="expression" dxfId="390" priority="476">
      <formula>$AO506="NO"</formula>
    </cfRule>
  </conditionalFormatting>
  <conditionalFormatting sqref="E505:F505">
    <cfRule type="expression" dxfId="389" priority="475">
      <formula>AO505="NO"</formula>
    </cfRule>
  </conditionalFormatting>
  <conditionalFormatting sqref="I505:J505">
    <cfRule type="expression" dxfId="388" priority="474">
      <formula>$AR505="NO"</formula>
    </cfRule>
  </conditionalFormatting>
  <conditionalFormatting sqref="K505">
    <cfRule type="expression" dxfId="387" priority="473">
      <formula>AND($AS505="NO",K505&lt;&gt;"No aplica")</formula>
    </cfRule>
  </conditionalFormatting>
  <conditionalFormatting sqref="F505">
    <cfRule type="expression" dxfId="386" priority="472">
      <formula>AP505="NO"</formula>
    </cfRule>
  </conditionalFormatting>
  <conditionalFormatting sqref="E505">
    <cfRule type="expression" dxfId="385" priority="471">
      <formula>$AO505="NO"</formula>
    </cfRule>
  </conditionalFormatting>
  <conditionalFormatting sqref="E522:F522">
    <cfRule type="expression" dxfId="384" priority="470">
      <formula>AO522="NO"</formula>
    </cfRule>
  </conditionalFormatting>
  <conditionalFormatting sqref="I522:J522">
    <cfRule type="expression" dxfId="383" priority="469">
      <formula>$AR522="NO"</formula>
    </cfRule>
  </conditionalFormatting>
  <conditionalFormatting sqref="K522">
    <cfRule type="expression" dxfId="382" priority="468">
      <formula>AND($AS522="NO",K522&lt;&gt;"No aplica")</formula>
    </cfRule>
  </conditionalFormatting>
  <conditionalFormatting sqref="F522">
    <cfRule type="expression" dxfId="381" priority="467">
      <formula>AP522="NO"</formula>
    </cfRule>
  </conditionalFormatting>
  <conditionalFormatting sqref="E522">
    <cfRule type="expression" dxfId="380" priority="466">
      <formula>$AO522="NO"</formula>
    </cfRule>
  </conditionalFormatting>
  <conditionalFormatting sqref="E520:F520">
    <cfRule type="expression" dxfId="379" priority="465">
      <formula>AO520="NO"</formula>
    </cfRule>
  </conditionalFormatting>
  <conditionalFormatting sqref="I520:J520">
    <cfRule type="expression" dxfId="378" priority="464">
      <formula>$AR520="NO"</formula>
    </cfRule>
  </conditionalFormatting>
  <conditionalFormatting sqref="K520">
    <cfRule type="expression" dxfId="377" priority="463">
      <formula>AND($AS520="NO",K520&lt;&gt;"No aplica")</formula>
    </cfRule>
  </conditionalFormatting>
  <conditionalFormatting sqref="F520">
    <cfRule type="expression" dxfId="376" priority="462">
      <formula>AP520="NO"</formula>
    </cfRule>
  </conditionalFormatting>
  <conditionalFormatting sqref="E520">
    <cfRule type="expression" dxfId="375" priority="461">
      <formula>$AO520="NO"</formula>
    </cfRule>
  </conditionalFormatting>
  <conditionalFormatting sqref="E519:F519">
    <cfRule type="expression" dxfId="374" priority="460">
      <formula>AO519="NO"</formula>
    </cfRule>
  </conditionalFormatting>
  <conditionalFormatting sqref="I519:J519">
    <cfRule type="expression" dxfId="373" priority="459">
      <formula>$AR519="NO"</formula>
    </cfRule>
  </conditionalFormatting>
  <conditionalFormatting sqref="K519">
    <cfRule type="expression" dxfId="372" priority="458">
      <formula>AND($AS519="NO",K519&lt;&gt;"No aplica")</formula>
    </cfRule>
  </conditionalFormatting>
  <conditionalFormatting sqref="F519">
    <cfRule type="expression" dxfId="371" priority="457">
      <formula>AP519="NO"</formula>
    </cfRule>
  </conditionalFormatting>
  <conditionalFormatting sqref="E519">
    <cfRule type="expression" dxfId="370" priority="456">
      <formula>$AO519="NO"</formula>
    </cfRule>
  </conditionalFormatting>
  <conditionalFormatting sqref="E518:F518">
    <cfRule type="expression" dxfId="369" priority="455">
      <formula>AO518="NO"</formula>
    </cfRule>
  </conditionalFormatting>
  <conditionalFormatting sqref="I518:J518">
    <cfRule type="expression" dxfId="368" priority="454">
      <formula>$AR518="NO"</formula>
    </cfRule>
  </conditionalFormatting>
  <conditionalFormatting sqref="K518">
    <cfRule type="expression" dxfId="367" priority="453">
      <formula>AND($AS518="NO",K518&lt;&gt;"No aplica")</formula>
    </cfRule>
  </conditionalFormatting>
  <conditionalFormatting sqref="F518">
    <cfRule type="expression" dxfId="366" priority="452">
      <formula>AP518="NO"</formula>
    </cfRule>
  </conditionalFormatting>
  <conditionalFormatting sqref="E518">
    <cfRule type="expression" dxfId="365" priority="451">
      <formula>$AO518="NO"</formula>
    </cfRule>
  </conditionalFormatting>
  <conditionalFormatting sqref="E517:F517">
    <cfRule type="expression" dxfId="364" priority="450">
      <formula>AO517="NO"</formula>
    </cfRule>
  </conditionalFormatting>
  <conditionalFormatting sqref="I517:J517">
    <cfRule type="expression" dxfId="363" priority="449">
      <formula>$AR517="NO"</formula>
    </cfRule>
  </conditionalFormatting>
  <conditionalFormatting sqref="K517">
    <cfRule type="expression" dxfId="362" priority="448">
      <formula>AND($AS517="NO",K517&lt;&gt;"No aplica")</formula>
    </cfRule>
  </conditionalFormatting>
  <conditionalFormatting sqref="F517">
    <cfRule type="expression" dxfId="361" priority="447">
      <formula>AP517="NO"</formula>
    </cfRule>
  </conditionalFormatting>
  <conditionalFormatting sqref="E517">
    <cfRule type="expression" dxfId="360" priority="446">
      <formula>$AO517="NO"</formula>
    </cfRule>
  </conditionalFormatting>
  <conditionalFormatting sqref="E514:F514">
    <cfRule type="expression" dxfId="359" priority="445">
      <formula>AO514="NO"</formula>
    </cfRule>
  </conditionalFormatting>
  <conditionalFormatting sqref="I514:J514">
    <cfRule type="expression" dxfId="358" priority="444">
      <formula>$AR514="NO"</formula>
    </cfRule>
  </conditionalFormatting>
  <conditionalFormatting sqref="K514">
    <cfRule type="expression" dxfId="357" priority="443">
      <formula>AND($AS514="NO",K514&lt;&gt;"No aplica")</formula>
    </cfRule>
  </conditionalFormatting>
  <conditionalFormatting sqref="F514">
    <cfRule type="expression" dxfId="356" priority="442">
      <formula>AP514="NO"</formula>
    </cfRule>
  </conditionalFormatting>
  <conditionalFormatting sqref="E514">
    <cfRule type="expression" dxfId="355" priority="441">
      <formula>$AO514="NO"</formula>
    </cfRule>
  </conditionalFormatting>
  <conditionalFormatting sqref="E516:F516">
    <cfRule type="expression" dxfId="354" priority="440">
      <formula>AO516="NO"</formula>
    </cfRule>
  </conditionalFormatting>
  <conditionalFormatting sqref="I516:J516">
    <cfRule type="expression" dxfId="353" priority="439">
      <formula>$AR516="NO"</formula>
    </cfRule>
  </conditionalFormatting>
  <conditionalFormatting sqref="K516">
    <cfRule type="expression" dxfId="352" priority="438">
      <formula>AND($AS516="NO",K516&lt;&gt;"No aplica")</formula>
    </cfRule>
  </conditionalFormatting>
  <conditionalFormatting sqref="F516">
    <cfRule type="expression" dxfId="351" priority="437">
      <formula>AP516="NO"</formula>
    </cfRule>
  </conditionalFormatting>
  <conditionalFormatting sqref="E516">
    <cfRule type="expression" dxfId="350" priority="436">
      <formula>$AO516="NO"</formula>
    </cfRule>
  </conditionalFormatting>
  <conditionalFormatting sqref="E515:F515">
    <cfRule type="expression" dxfId="349" priority="435">
      <formula>AO515="NO"</formula>
    </cfRule>
  </conditionalFormatting>
  <conditionalFormatting sqref="I515:J515">
    <cfRule type="expression" dxfId="348" priority="434">
      <formula>$AR515="NO"</formula>
    </cfRule>
  </conditionalFormatting>
  <conditionalFormatting sqref="K515">
    <cfRule type="expression" dxfId="347" priority="433">
      <formula>AND($AS515="NO",K515&lt;&gt;"No aplica")</formula>
    </cfRule>
  </conditionalFormatting>
  <conditionalFormatting sqref="F515">
    <cfRule type="expression" dxfId="346" priority="432">
      <formula>AP515="NO"</formula>
    </cfRule>
  </conditionalFormatting>
  <conditionalFormatting sqref="E515">
    <cfRule type="expression" dxfId="345" priority="431">
      <formula>$AO515="NO"</formula>
    </cfRule>
  </conditionalFormatting>
  <conditionalFormatting sqref="E526:F529">
    <cfRule type="expression" dxfId="344" priority="430">
      <formula>AO526="NO"</formula>
    </cfRule>
  </conditionalFormatting>
  <conditionalFormatting sqref="I526:J529">
    <cfRule type="expression" dxfId="343" priority="429">
      <formula>$AR526="NO"</formula>
    </cfRule>
  </conditionalFormatting>
  <conditionalFormatting sqref="K526:K529">
    <cfRule type="expression" dxfId="342" priority="428">
      <formula>AND($AS526="NO",K526&lt;&gt;"No aplica")</formula>
    </cfRule>
  </conditionalFormatting>
  <conditionalFormatting sqref="F526:F529">
    <cfRule type="expression" dxfId="341" priority="427">
      <formula>AP526="NO"</formula>
    </cfRule>
  </conditionalFormatting>
  <conditionalFormatting sqref="E526:E529">
    <cfRule type="expression" dxfId="340" priority="426">
      <formula>$AO526="NO"</formula>
    </cfRule>
  </conditionalFormatting>
  <conditionalFormatting sqref="E531:F533">
    <cfRule type="expression" dxfId="339" priority="425">
      <formula>AO531="NO"</formula>
    </cfRule>
  </conditionalFormatting>
  <conditionalFormatting sqref="I531:J533">
    <cfRule type="expression" dxfId="338" priority="424">
      <formula>$AR531="NO"</formula>
    </cfRule>
  </conditionalFormatting>
  <conditionalFormatting sqref="K531:K533">
    <cfRule type="expression" dxfId="337" priority="423">
      <formula>AND($AS531="NO",K531&lt;&gt;"No aplica")</formula>
    </cfRule>
  </conditionalFormatting>
  <conditionalFormatting sqref="F531:F533">
    <cfRule type="expression" dxfId="336" priority="422">
      <formula>AP531="NO"</formula>
    </cfRule>
  </conditionalFormatting>
  <conditionalFormatting sqref="E531:E533">
    <cfRule type="expression" dxfId="335" priority="421">
      <formula>$AO531="NO"</formula>
    </cfRule>
  </conditionalFormatting>
  <conditionalFormatting sqref="E530:F530">
    <cfRule type="expression" dxfId="334" priority="409">
      <formula>AO530="NO"</formula>
    </cfRule>
  </conditionalFormatting>
  <conditionalFormatting sqref="I530:J530">
    <cfRule type="expression" dxfId="333" priority="408">
      <formula>$AR530="NO"</formula>
    </cfRule>
  </conditionalFormatting>
  <conditionalFormatting sqref="K530">
    <cfRule type="expression" dxfId="332" priority="407">
      <formula>AND($AS530="NO",K530&lt;&gt;"No aplica")</formula>
    </cfRule>
  </conditionalFormatting>
  <conditionalFormatting sqref="F530">
    <cfRule type="expression" dxfId="331" priority="406">
      <formula>AP530="NO"</formula>
    </cfRule>
  </conditionalFormatting>
  <conditionalFormatting sqref="E530">
    <cfRule type="expression" dxfId="330" priority="405">
      <formula>$AO530="NO"</formula>
    </cfRule>
  </conditionalFormatting>
  <conditionalFormatting sqref="X14:X23 X358:X534 X300:X303 X305:X310 X312:X335 X337:X353 X117:X119 X25:X96 X278:X298 X270:X275 X214:X268 X206:X211 X199:X204 X161:X197 X158:X159 X155:X156 X152:X153 X150 X146:X148 X142:X144 X139:X140 X137 X121:X135 X112:X113 X110 X107:X108 X105 X98:X103">
    <cfRule type="expression" dxfId="329" priority="404">
      <formula>$AU14="NO"</formula>
    </cfRule>
  </conditionalFormatting>
  <conditionalFormatting sqref="X24">
    <cfRule type="expression" dxfId="328" priority="398">
      <formula>$AU24="NO"</formula>
    </cfRule>
  </conditionalFormatting>
  <conditionalFormatting sqref="C15:C21">
    <cfRule type="expression" dxfId="327" priority="396">
      <formula>$AT$14="NO"</formula>
    </cfRule>
  </conditionalFormatting>
  <conditionalFormatting sqref="G19 G15:G17 G21:G96 G328:G329 G353:G534 G332:G335 G310:G318 G322:G324 G100:G103 G105 G107:G108 G110 G117:G135 G112:G114 G137 G139:G140 G142:G144 G146:G148 G152:G153 G161:G197 G199:G204 G206:G211 G214:G268 G270:G275 G278:G293">
    <cfRule type="expression" dxfId="326" priority="1744">
      <formula>AND($AQ15="NO",$G15&lt;&gt;"No aplica")</formula>
    </cfRule>
  </conditionalFormatting>
  <conditionalFormatting sqref="J15">
    <cfRule type="expression" dxfId="325" priority="391">
      <formula>$AR15="NO"</formula>
    </cfRule>
  </conditionalFormatting>
  <conditionalFormatting sqref="J16">
    <cfRule type="expression" dxfId="324" priority="389">
      <formula>$AR16="NO"</formula>
    </cfRule>
  </conditionalFormatting>
  <conditionalFormatting sqref="F18">
    <cfRule type="expression" dxfId="323" priority="386">
      <formula>AP18="NO"</formula>
    </cfRule>
  </conditionalFormatting>
  <conditionalFormatting sqref="G18">
    <cfRule type="expression" dxfId="322" priority="387">
      <formula>AND($AQ18="NO",$G18&lt;&gt;"No aplica")</formula>
    </cfRule>
  </conditionalFormatting>
  <conditionalFormatting sqref="F20">
    <cfRule type="expression" dxfId="321" priority="382">
      <formula>AP20="NO"</formula>
    </cfRule>
  </conditionalFormatting>
  <conditionalFormatting sqref="G20">
    <cfRule type="expression" dxfId="320" priority="383">
      <formula>AND($AQ20="NO",$G20&lt;&gt;"No aplica")</formula>
    </cfRule>
  </conditionalFormatting>
  <conditionalFormatting sqref="E353:E355">
    <cfRule type="expression" dxfId="319" priority="328">
      <formula>$AO353="NO"</formula>
    </cfRule>
  </conditionalFormatting>
  <conditionalFormatting sqref="F22:F95">
    <cfRule type="expression" dxfId="318" priority="320">
      <formula>AP22="NO"</formula>
    </cfRule>
  </conditionalFormatting>
  <conditionalFormatting sqref="F100">
    <cfRule type="expression" dxfId="317" priority="318">
      <formula>AP100="NO"</formula>
    </cfRule>
  </conditionalFormatting>
  <conditionalFormatting sqref="F105">
    <cfRule type="expression" dxfId="316" priority="315">
      <formula>AP105="NO"</formula>
    </cfRule>
  </conditionalFormatting>
  <conditionalFormatting sqref="F107:F108">
    <cfRule type="expression" dxfId="315" priority="313">
      <formula>AP107="NO"</formula>
    </cfRule>
  </conditionalFormatting>
  <conditionalFormatting sqref="F110">
    <cfRule type="expression" dxfId="314" priority="311">
      <formula>AP110="NO"</formula>
    </cfRule>
  </conditionalFormatting>
  <conditionalFormatting sqref="F14">
    <cfRule type="expression" dxfId="313" priority="353">
      <formula>AP14="NO"</formula>
    </cfRule>
  </conditionalFormatting>
  <conditionalFormatting sqref="I14">
    <cfRule type="expression" dxfId="312" priority="352">
      <formula>$AR14="NO"</formula>
    </cfRule>
  </conditionalFormatting>
  <conditionalFormatting sqref="E14">
    <cfRule type="expression" dxfId="311" priority="351">
      <formula>$AO14="NO"</formula>
    </cfRule>
  </conditionalFormatting>
  <conditionalFormatting sqref="C14">
    <cfRule type="expression" dxfId="310" priority="350">
      <formula>$AT$14="NO"</formula>
    </cfRule>
  </conditionalFormatting>
  <conditionalFormatting sqref="G14">
    <cfRule type="expression" dxfId="309" priority="354">
      <formula>AND($AQ14="NO",$G14&lt;&gt;"No aplica")</formula>
    </cfRule>
  </conditionalFormatting>
  <conditionalFormatting sqref="J14">
    <cfRule type="expression" dxfId="308" priority="349">
      <formula>$AR14="NO"</formula>
    </cfRule>
  </conditionalFormatting>
  <conditionalFormatting sqref="E139:E140">
    <cfRule type="expression" dxfId="307" priority="296">
      <formula>$AO139="NO"</formula>
    </cfRule>
  </conditionalFormatting>
  <conditionalFormatting sqref="I358:I360">
    <cfRule type="expression" dxfId="306" priority="339">
      <formula>$AR358="NO"</formula>
    </cfRule>
  </conditionalFormatting>
  <conditionalFormatting sqref="J358:J360">
    <cfRule type="expression" dxfId="305" priority="338">
      <formula>$AR358="NO"</formula>
    </cfRule>
  </conditionalFormatting>
  <conditionalFormatting sqref="F353:F355">
    <cfRule type="expression" dxfId="304" priority="332">
      <formula>AP353="NO"</formula>
    </cfRule>
  </conditionalFormatting>
  <conditionalFormatting sqref="E353:E355">
    <cfRule type="expression" dxfId="303" priority="331">
      <formula>#REF!="NO"</formula>
    </cfRule>
  </conditionalFormatting>
  <conditionalFormatting sqref="I347:J347">
    <cfRule type="expression" dxfId="302" priority="330">
      <formula>$AR347="NO"</formula>
    </cfRule>
  </conditionalFormatting>
  <conditionalFormatting sqref="I348:I357">
    <cfRule type="expression" dxfId="301" priority="327">
      <formula>$AR348="NO"</formula>
    </cfRule>
  </conditionalFormatting>
  <conditionalFormatting sqref="J348:J357">
    <cfRule type="expression" dxfId="300" priority="326">
      <formula>$AR348="NO"</formula>
    </cfRule>
  </conditionalFormatting>
  <conditionalFormatting sqref="C37:C47">
    <cfRule type="expression" dxfId="299" priority="322">
      <formula>$AT$14="NO"</formula>
    </cfRule>
  </conditionalFormatting>
  <conditionalFormatting sqref="C22:C36">
    <cfRule type="expression" dxfId="298" priority="323">
      <formula>$AT$14="NO"</formula>
    </cfRule>
  </conditionalFormatting>
  <conditionalFormatting sqref="E22:E96">
    <cfRule type="expression" dxfId="297" priority="321">
      <formula>$AO22="NO"</formula>
    </cfRule>
  </conditionalFormatting>
  <conditionalFormatting sqref="E100:E103">
    <cfRule type="expression" dxfId="296" priority="319">
      <formula>$AO100="NO"</formula>
    </cfRule>
  </conditionalFormatting>
  <conditionalFormatting sqref="F101:F103">
    <cfRule type="expression" dxfId="295" priority="317">
      <formula>AP101="NO"</formula>
    </cfRule>
  </conditionalFormatting>
  <conditionalFormatting sqref="E105">
    <cfRule type="expression" dxfId="294" priority="316">
      <formula>$AO105="NO"</formula>
    </cfRule>
  </conditionalFormatting>
  <conditionalFormatting sqref="E107:E108">
    <cfRule type="expression" dxfId="293" priority="314">
      <formula>$AO107="NO"</formula>
    </cfRule>
  </conditionalFormatting>
  <conditionalFormatting sqref="E110">
    <cfRule type="expression" dxfId="292" priority="312">
      <formula>$AO110="NO"</formula>
    </cfRule>
  </conditionalFormatting>
  <conditionalFormatting sqref="E117:E119">
    <cfRule type="expression" dxfId="291" priority="308">
      <formula>$AO117="NO"</formula>
    </cfRule>
  </conditionalFormatting>
  <conditionalFormatting sqref="F117:F119">
    <cfRule type="expression" dxfId="290" priority="307">
      <formula>AP117="NO"</formula>
    </cfRule>
  </conditionalFormatting>
  <conditionalFormatting sqref="E121:E123">
    <cfRule type="expression" dxfId="289" priority="306">
      <formula>$AO121="NO"</formula>
    </cfRule>
  </conditionalFormatting>
  <conditionalFormatting sqref="F121:F123">
    <cfRule type="expression" dxfId="288" priority="305">
      <formula>AP121="NO"</formula>
    </cfRule>
  </conditionalFormatting>
  <conditionalFormatting sqref="E125:F125">
    <cfRule type="expression" dxfId="287" priority="304">
      <formula>AO125="NO"</formula>
    </cfRule>
  </conditionalFormatting>
  <conditionalFormatting sqref="E125">
    <cfRule type="expression" dxfId="286" priority="303">
      <formula>$AO125="NO"</formula>
    </cfRule>
  </conditionalFormatting>
  <conditionalFormatting sqref="E126:E131">
    <cfRule type="expression" dxfId="285" priority="302">
      <formula>AO126="NO"</formula>
    </cfRule>
  </conditionalFormatting>
  <conditionalFormatting sqref="E126:E131">
    <cfRule type="expression" dxfId="284" priority="301">
      <formula>$AO126="NO"</formula>
    </cfRule>
  </conditionalFormatting>
  <conditionalFormatting sqref="E132">
    <cfRule type="expression" dxfId="283" priority="300">
      <formula>AO132="NO"</formula>
    </cfRule>
  </conditionalFormatting>
  <conditionalFormatting sqref="E132">
    <cfRule type="expression" dxfId="282" priority="299">
      <formula>$AO132="NO"</formula>
    </cfRule>
  </conditionalFormatting>
  <conditionalFormatting sqref="E134:E135">
    <cfRule type="expression" dxfId="281" priority="298">
      <formula>$AO134="NO"</formula>
    </cfRule>
  </conditionalFormatting>
  <conditionalFormatting sqref="E137">
    <cfRule type="expression" dxfId="280" priority="297">
      <formula>$AO137="NO"</formula>
    </cfRule>
  </conditionalFormatting>
  <conditionalFormatting sqref="E142:E144">
    <cfRule type="expression" dxfId="279" priority="295">
      <formula>$AO142="NO"</formula>
    </cfRule>
  </conditionalFormatting>
  <conditionalFormatting sqref="E146:E148">
    <cfRule type="expression" dxfId="278" priority="294">
      <formula>$AO146="NO"</formula>
    </cfRule>
  </conditionalFormatting>
  <conditionalFormatting sqref="E150">
    <cfRule type="expression" dxfId="277" priority="293">
      <formula>$AO150="NO"</formula>
    </cfRule>
  </conditionalFormatting>
  <conditionalFormatting sqref="E155:E156">
    <cfRule type="expression" dxfId="276" priority="292">
      <formula>$AO155="NO"</formula>
    </cfRule>
  </conditionalFormatting>
  <conditionalFormatting sqref="E158:E159">
    <cfRule type="expression" dxfId="275" priority="291">
      <formula>$AO158="NO"</formula>
    </cfRule>
  </conditionalFormatting>
  <conditionalFormatting sqref="E161">
    <cfRule type="expression" dxfId="274" priority="290">
      <formula>$AO161="NO"</formula>
    </cfRule>
  </conditionalFormatting>
  <conditionalFormatting sqref="E152:E153">
    <cfRule type="expression" dxfId="273" priority="289">
      <formula>$AO152="NO"</formula>
    </cfRule>
  </conditionalFormatting>
  <conditionalFormatting sqref="E163:E197">
    <cfRule type="expression" dxfId="272" priority="288">
      <formula>$AO163="NO"</formula>
    </cfRule>
  </conditionalFormatting>
  <conditionalFormatting sqref="E199:E201">
    <cfRule type="expression" dxfId="271" priority="287">
      <formula>$AO199="NO"</formula>
    </cfRule>
  </conditionalFormatting>
  <conditionalFormatting sqref="E202:E204">
    <cfRule type="expression" dxfId="270" priority="286">
      <formula>$AO202="NO"</formula>
    </cfRule>
  </conditionalFormatting>
  <conditionalFormatting sqref="E206:E207">
    <cfRule type="expression" dxfId="269" priority="285">
      <formula>$AO206="NO"</formula>
    </cfRule>
  </conditionalFormatting>
  <conditionalFormatting sqref="E208:E210">
    <cfRule type="expression" dxfId="268" priority="284">
      <formula>$AO208="NO"</formula>
    </cfRule>
  </conditionalFormatting>
  <conditionalFormatting sqref="E211">
    <cfRule type="expression" dxfId="267" priority="283">
      <formula>$AO211="NO"</formula>
    </cfRule>
  </conditionalFormatting>
  <conditionalFormatting sqref="E214">
    <cfRule type="expression" dxfId="266" priority="282">
      <formula>$AO214="NO"</formula>
    </cfRule>
  </conditionalFormatting>
  <conditionalFormatting sqref="E289 E278 E270:E275 E255:E267 E231:E253 E215:E229">
    <cfRule type="expression" dxfId="265" priority="281">
      <formula>$AO215="NO"</formula>
    </cfRule>
  </conditionalFormatting>
  <conditionalFormatting sqref="E291">
    <cfRule type="expression" dxfId="264" priority="280">
      <formula>#REF!="NO"</formula>
    </cfRule>
  </conditionalFormatting>
  <conditionalFormatting sqref="E291">
    <cfRule type="expression" dxfId="263" priority="279">
      <formula>AO291="NO"</formula>
    </cfRule>
  </conditionalFormatting>
  <conditionalFormatting sqref="E230">
    <cfRule type="expression" dxfId="262" priority="278">
      <formula>#REF!="NO"</formula>
    </cfRule>
  </conditionalFormatting>
  <conditionalFormatting sqref="E230">
    <cfRule type="expression" dxfId="261" priority="277">
      <formula>AO230="NO"</formula>
    </cfRule>
  </conditionalFormatting>
  <conditionalFormatting sqref="E282:E286 E280">
    <cfRule type="expression" dxfId="260" priority="276">
      <formula>#REF!="NO"</formula>
    </cfRule>
  </conditionalFormatting>
  <conditionalFormatting sqref="E282:E286 E280">
    <cfRule type="expression" dxfId="259" priority="275">
      <formula>AO280="NO"</formula>
    </cfRule>
  </conditionalFormatting>
  <conditionalFormatting sqref="F294">
    <cfRule type="expression" dxfId="258" priority="272">
      <formula>AP294="NO"</formula>
    </cfRule>
  </conditionalFormatting>
  <conditionalFormatting sqref="E294">
    <cfRule type="expression" dxfId="257" priority="271">
      <formula>#REF!="NO"</formula>
    </cfRule>
  </conditionalFormatting>
  <conditionalFormatting sqref="E294">
    <cfRule type="expression" dxfId="256" priority="270">
      <formula>AO294="NO"</formula>
    </cfRule>
  </conditionalFormatting>
  <conditionalFormatting sqref="F294">
    <cfRule type="expression" dxfId="255" priority="269">
      <formula>AP294="NO"</formula>
    </cfRule>
  </conditionalFormatting>
  <conditionalFormatting sqref="E294">
    <cfRule type="expression" dxfId="254" priority="268">
      <formula>$AO294="NO"</formula>
    </cfRule>
  </conditionalFormatting>
  <conditionalFormatting sqref="G294">
    <cfRule type="expression" dxfId="253" priority="273">
      <formula>AND($AQ294="NO",$G294&lt;&gt;"No aplica")</formula>
    </cfRule>
  </conditionalFormatting>
  <conditionalFormatting sqref="F295:F305">
    <cfRule type="expression" dxfId="252" priority="266">
      <formula>AP295="NO"</formula>
    </cfRule>
  </conditionalFormatting>
  <conditionalFormatting sqref="E295:E305">
    <cfRule type="expression" dxfId="251" priority="265">
      <formula>#REF!="NO"</formula>
    </cfRule>
  </conditionalFormatting>
  <conditionalFormatting sqref="E295:E305">
    <cfRule type="expression" dxfId="250" priority="264">
      <formula>AO295="NO"</formula>
    </cfRule>
  </conditionalFormatting>
  <conditionalFormatting sqref="F295:F305">
    <cfRule type="expression" dxfId="249" priority="263">
      <formula>AP295="NO"</formula>
    </cfRule>
  </conditionalFormatting>
  <conditionalFormatting sqref="E295:E305">
    <cfRule type="expression" dxfId="248" priority="262">
      <formula>$AO295="NO"</formula>
    </cfRule>
  </conditionalFormatting>
  <conditionalFormatting sqref="G295:G305">
    <cfRule type="expression" dxfId="247" priority="267">
      <formula>AND($AQ295="NO",$G295&lt;&gt;"No aplica")</formula>
    </cfRule>
  </conditionalFormatting>
  <conditionalFormatting sqref="F306:F309">
    <cfRule type="expression" dxfId="246" priority="260">
      <formula>AP306="NO"</formula>
    </cfRule>
  </conditionalFormatting>
  <conditionalFormatting sqref="E306:E309">
    <cfRule type="expression" dxfId="245" priority="259">
      <formula>#REF!="NO"</formula>
    </cfRule>
  </conditionalFormatting>
  <conditionalFormatting sqref="E306:E309">
    <cfRule type="expression" dxfId="244" priority="258">
      <formula>AO306="NO"</formula>
    </cfRule>
  </conditionalFormatting>
  <conditionalFormatting sqref="F306:F309">
    <cfRule type="expression" dxfId="243" priority="257">
      <formula>AP306="NO"</formula>
    </cfRule>
  </conditionalFormatting>
  <conditionalFormatting sqref="E306:E309">
    <cfRule type="expression" dxfId="242" priority="256">
      <formula>$AO306="NO"</formula>
    </cfRule>
  </conditionalFormatting>
  <conditionalFormatting sqref="G306:G309">
    <cfRule type="expression" dxfId="241" priority="261">
      <formula>AND($AQ306="NO",$G306&lt;&gt;"No aplica")</formula>
    </cfRule>
  </conditionalFormatting>
  <conditionalFormatting sqref="F310:F312">
    <cfRule type="expression" dxfId="240" priority="254">
      <formula>AP310="NO"</formula>
    </cfRule>
  </conditionalFormatting>
  <conditionalFormatting sqref="E310:E312">
    <cfRule type="expression" dxfId="239" priority="253">
      <formula>#REF!="NO"</formula>
    </cfRule>
  </conditionalFormatting>
  <conditionalFormatting sqref="E310:E312">
    <cfRule type="expression" dxfId="238" priority="252">
      <formula>AO310="NO"</formula>
    </cfRule>
  </conditionalFormatting>
  <conditionalFormatting sqref="F310:F312">
    <cfRule type="expression" dxfId="237" priority="251">
      <formula>AP310="NO"</formula>
    </cfRule>
  </conditionalFormatting>
  <conditionalFormatting sqref="E310:E312">
    <cfRule type="expression" dxfId="236" priority="250">
      <formula>$AO310="NO"</formula>
    </cfRule>
  </conditionalFormatting>
  <conditionalFormatting sqref="F313:F315">
    <cfRule type="expression" dxfId="235" priority="248">
      <formula>AP313="NO"</formula>
    </cfRule>
  </conditionalFormatting>
  <conditionalFormatting sqref="E313:E315">
    <cfRule type="expression" dxfId="234" priority="247">
      <formula>#REF!="NO"</formula>
    </cfRule>
  </conditionalFormatting>
  <conditionalFormatting sqref="E313:E315">
    <cfRule type="expression" dxfId="233" priority="246">
      <formula>AO313="NO"</formula>
    </cfRule>
  </conditionalFormatting>
  <conditionalFormatting sqref="F313:F315">
    <cfRule type="expression" dxfId="232" priority="245">
      <formula>AP313="NO"</formula>
    </cfRule>
  </conditionalFormatting>
  <conditionalFormatting sqref="E313:E315">
    <cfRule type="expression" dxfId="231" priority="244">
      <formula>$AO313="NO"</formula>
    </cfRule>
  </conditionalFormatting>
  <conditionalFormatting sqref="F316:F318">
    <cfRule type="expression" dxfId="230" priority="242">
      <formula>AP316="NO"</formula>
    </cfRule>
  </conditionalFormatting>
  <conditionalFormatting sqref="E316:E318">
    <cfRule type="expression" dxfId="229" priority="241">
      <formula>#REF!="NO"</formula>
    </cfRule>
  </conditionalFormatting>
  <conditionalFormatting sqref="E316:E318">
    <cfRule type="expression" dxfId="228" priority="240">
      <formula>AO316="NO"</formula>
    </cfRule>
  </conditionalFormatting>
  <conditionalFormatting sqref="F316:F318">
    <cfRule type="expression" dxfId="227" priority="239">
      <formula>AP316="NO"</formula>
    </cfRule>
  </conditionalFormatting>
  <conditionalFormatting sqref="E316:E318">
    <cfRule type="expression" dxfId="226" priority="238">
      <formula>$AO316="NO"</formula>
    </cfRule>
  </conditionalFormatting>
  <conditionalFormatting sqref="F319:F321">
    <cfRule type="expression" dxfId="225" priority="236">
      <formula>AP319="NO"</formula>
    </cfRule>
  </conditionalFormatting>
  <conditionalFormatting sqref="E319:E321">
    <cfRule type="expression" dxfId="224" priority="235">
      <formula>#REF!="NO"</formula>
    </cfRule>
  </conditionalFormatting>
  <conditionalFormatting sqref="E319:E321">
    <cfRule type="expression" dxfId="223" priority="234">
      <formula>AO319="NO"</formula>
    </cfRule>
  </conditionalFormatting>
  <conditionalFormatting sqref="F319:F321">
    <cfRule type="expression" dxfId="222" priority="233">
      <formula>AP319="NO"</formula>
    </cfRule>
  </conditionalFormatting>
  <conditionalFormatting sqref="E319:E321">
    <cfRule type="expression" dxfId="221" priority="232">
      <formula>$AO319="NO"</formula>
    </cfRule>
  </conditionalFormatting>
  <conditionalFormatting sqref="G319:G321">
    <cfRule type="expression" dxfId="220" priority="237">
      <formula>AND($AQ319="NO",$G319&lt;&gt;"No aplica")</formula>
    </cfRule>
  </conditionalFormatting>
  <conditionalFormatting sqref="F322:F323">
    <cfRule type="expression" dxfId="219" priority="230">
      <formula>AP322="NO"</formula>
    </cfRule>
  </conditionalFormatting>
  <conditionalFormatting sqref="E322:E323">
    <cfRule type="expression" dxfId="218" priority="229">
      <formula>#REF!="NO"</formula>
    </cfRule>
  </conditionalFormatting>
  <conditionalFormatting sqref="E322:E323">
    <cfRule type="expression" dxfId="217" priority="228">
      <formula>AO322="NO"</formula>
    </cfRule>
  </conditionalFormatting>
  <conditionalFormatting sqref="F322:F323">
    <cfRule type="expression" dxfId="216" priority="227">
      <formula>AP322="NO"</formula>
    </cfRule>
  </conditionalFormatting>
  <conditionalFormatting sqref="E322:E323">
    <cfRule type="expression" dxfId="215" priority="226">
      <formula>$AO322="NO"</formula>
    </cfRule>
  </conditionalFormatting>
  <conditionalFormatting sqref="E325:F326">
    <cfRule type="expression" dxfId="214" priority="224">
      <formula>AO325="NO"</formula>
    </cfRule>
  </conditionalFormatting>
  <conditionalFormatting sqref="F325:F326">
    <cfRule type="expression" dxfId="213" priority="223">
      <formula>AP325="NO"</formula>
    </cfRule>
  </conditionalFormatting>
  <conditionalFormatting sqref="E325:E326">
    <cfRule type="expression" dxfId="212" priority="222">
      <formula>$AO325="NO"</formula>
    </cfRule>
  </conditionalFormatting>
  <conditionalFormatting sqref="G325:G326">
    <cfRule type="expression" dxfId="211" priority="225">
      <formula>AND($AQ325="NO",$G325&lt;&gt;"No aplica")</formula>
    </cfRule>
  </conditionalFormatting>
  <conditionalFormatting sqref="F327">
    <cfRule type="expression" dxfId="210" priority="220">
      <formula>AP327="NO"</formula>
    </cfRule>
  </conditionalFormatting>
  <conditionalFormatting sqref="E327">
    <cfRule type="expression" dxfId="209" priority="219">
      <formula>#REF!="NO"</formula>
    </cfRule>
  </conditionalFormatting>
  <conditionalFormatting sqref="E327">
    <cfRule type="expression" dxfId="208" priority="218">
      <formula>AO327="NO"</formula>
    </cfRule>
  </conditionalFormatting>
  <conditionalFormatting sqref="F327">
    <cfRule type="expression" dxfId="207" priority="217">
      <formula>AP327="NO"</formula>
    </cfRule>
  </conditionalFormatting>
  <conditionalFormatting sqref="E327">
    <cfRule type="expression" dxfId="206" priority="216">
      <formula>$AO327="NO"</formula>
    </cfRule>
  </conditionalFormatting>
  <conditionalFormatting sqref="G327">
    <cfRule type="expression" dxfId="205" priority="221">
      <formula>AND($AQ327="NO",$G327&lt;&gt;"No aplica")</formula>
    </cfRule>
  </conditionalFormatting>
  <conditionalFormatting sqref="F337:F338">
    <cfRule type="expression" dxfId="204" priority="214">
      <formula>AP337="NO"</formula>
    </cfRule>
  </conditionalFormatting>
  <conditionalFormatting sqref="E337:E338">
    <cfRule type="expression" dxfId="203" priority="213">
      <formula>#REF!="NO"</formula>
    </cfRule>
  </conditionalFormatting>
  <conditionalFormatting sqref="E337:E338">
    <cfRule type="expression" dxfId="202" priority="212">
      <formula>AO337="NO"</formula>
    </cfRule>
  </conditionalFormatting>
  <conditionalFormatting sqref="F337:F338">
    <cfRule type="expression" dxfId="201" priority="211">
      <formula>AP337="NO"</formula>
    </cfRule>
  </conditionalFormatting>
  <conditionalFormatting sqref="E337:E338">
    <cfRule type="expression" dxfId="200" priority="210">
      <formula>$AO337="NO"</formula>
    </cfRule>
  </conditionalFormatting>
  <conditionalFormatting sqref="G337:G338">
    <cfRule type="expression" dxfId="199" priority="215">
      <formula>AND($AQ337="NO",$G337&lt;&gt;"No aplica")</formula>
    </cfRule>
  </conditionalFormatting>
  <conditionalFormatting sqref="F339:F340">
    <cfRule type="expression" dxfId="198" priority="208">
      <formula>AP339="NO"</formula>
    </cfRule>
  </conditionalFormatting>
  <conditionalFormatting sqref="E339:E340">
    <cfRule type="expression" dxfId="197" priority="207">
      <formula>#REF!="NO"</formula>
    </cfRule>
  </conditionalFormatting>
  <conditionalFormatting sqref="E339:E340">
    <cfRule type="expression" dxfId="196" priority="206">
      <formula>AO339="NO"</formula>
    </cfRule>
  </conditionalFormatting>
  <conditionalFormatting sqref="F339:F340">
    <cfRule type="expression" dxfId="195" priority="205">
      <formula>AP339="NO"</formula>
    </cfRule>
  </conditionalFormatting>
  <conditionalFormatting sqref="E339:E340">
    <cfRule type="expression" dxfId="194" priority="204">
      <formula>$AO339="NO"</formula>
    </cfRule>
  </conditionalFormatting>
  <conditionalFormatting sqref="G339:G340">
    <cfRule type="expression" dxfId="193" priority="209">
      <formula>AND($AQ339="NO",$G339&lt;&gt;"No aplica")</formula>
    </cfRule>
  </conditionalFormatting>
  <conditionalFormatting sqref="F341:F349">
    <cfRule type="expression" dxfId="192" priority="202">
      <formula>AP341="NO"</formula>
    </cfRule>
  </conditionalFormatting>
  <conditionalFormatting sqref="E341:E349">
    <cfRule type="expression" dxfId="191" priority="201">
      <formula>#REF!="NO"</formula>
    </cfRule>
  </conditionalFormatting>
  <conditionalFormatting sqref="E341:E349">
    <cfRule type="expression" dxfId="190" priority="200">
      <formula>AO341="NO"</formula>
    </cfRule>
  </conditionalFormatting>
  <conditionalFormatting sqref="F341:F349">
    <cfRule type="expression" dxfId="189" priority="199">
      <formula>AP341="NO"</formula>
    </cfRule>
  </conditionalFormatting>
  <conditionalFormatting sqref="E341:E349">
    <cfRule type="expression" dxfId="188" priority="198">
      <formula>$AO341="NO"</formula>
    </cfRule>
  </conditionalFormatting>
  <conditionalFormatting sqref="G341:G349">
    <cfRule type="expression" dxfId="187" priority="203">
      <formula>AND($AQ341="NO",$G341&lt;&gt;"No aplica")</formula>
    </cfRule>
  </conditionalFormatting>
  <conditionalFormatting sqref="F351:F352">
    <cfRule type="expression" dxfId="186" priority="196">
      <formula>AP351="NO"</formula>
    </cfRule>
  </conditionalFormatting>
  <conditionalFormatting sqref="E351:E352">
    <cfRule type="expression" dxfId="185" priority="195">
      <formula>#REF!="NO"</formula>
    </cfRule>
  </conditionalFormatting>
  <conditionalFormatting sqref="E351:E352">
    <cfRule type="expression" dxfId="184" priority="194">
      <formula>AO351="NO"</formula>
    </cfRule>
  </conditionalFormatting>
  <conditionalFormatting sqref="F351:F352">
    <cfRule type="expression" dxfId="183" priority="193">
      <formula>AP351="NO"</formula>
    </cfRule>
  </conditionalFormatting>
  <conditionalFormatting sqref="E351:E352">
    <cfRule type="expression" dxfId="182" priority="192">
      <formula>$AO351="NO"</formula>
    </cfRule>
  </conditionalFormatting>
  <conditionalFormatting sqref="G351:G352">
    <cfRule type="expression" dxfId="181" priority="197">
      <formula>AND($AQ351="NO",$G351&lt;&gt;"No aplica")</formula>
    </cfRule>
  </conditionalFormatting>
  <conditionalFormatting sqref="E328">
    <cfRule type="expression" dxfId="180" priority="191">
      <formula>#REF!="NO"</formula>
    </cfRule>
  </conditionalFormatting>
  <conditionalFormatting sqref="E328">
    <cfRule type="expression" dxfId="179" priority="190">
      <formula>AO328="NO"</formula>
    </cfRule>
  </conditionalFormatting>
  <conditionalFormatting sqref="E328">
    <cfRule type="expression" dxfId="178" priority="189">
      <formula>$AO328="NO"</formula>
    </cfRule>
  </conditionalFormatting>
  <conditionalFormatting sqref="E330:F330">
    <cfRule type="expression" dxfId="177" priority="187">
      <formula>AO330="NO"</formula>
    </cfRule>
  </conditionalFormatting>
  <conditionalFormatting sqref="F330">
    <cfRule type="expression" dxfId="176" priority="186">
      <formula>AP330="NO"</formula>
    </cfRule>
  </conditionalFormatting>
  <conditionalFormatting sqref="E330">
    <cfRule type="expression" dxfId="175" priority="185">
      <formula>$AO330="NO"</formula>
    </cfRule>
  </conditionalFormatting>
  <conditionalFormatting sqref="G330">
    <cfRule type="expression" dxfId="174" priority="188">
      <formula>AND($AQ330="NO",$G330&lt;&gt;"No aplica")</formula>
    </cfRule>
  </conditionalFormatting>
  <conditionalFormatting sqref="E336:F336">
    <cfRule type="expression" dxfId="173" priority="183">
      <formula>AO336="NO"</formula>
    </cfRule>
  </conditionalFormatting>
  <conditionalFormatting sqref="F336">
    <cfRule type="expression" dxfId="172" priority="182">
      <formula>AP336="NO"</formula>
    </cfRule>
  </conditionalFormatting>
  <conditionalFormatting sqref="E336">
    <cfRule type="expression" dxfId="171" priority="181">
      <formula>$AO336="NO"</formula>
    </cfRule>
  </conditionalFormatting>
  <conditionalFormatting sqref="G336">
    <cfRule type="expression" dxfId="170" priority="184">
      <formula>AND($AQ336="NO",$G336&lt;&gt;"No aplica")</formula>
    </cfRule>
  </conditionalFormatting>
  <conditionalFormatting sqref="F331">
    <cfRule type="expression" dxfId="169" priority="167">
      <formula>AP331="NO"</formula>
    </cfRule>
  </conditionalFormatting>
  <conditionalFormatting sqref="F350">
    <cfRule type="expression" dxfId="168" priority="173">
      <formula>AP350="NO"</formula>
    </cfRule>
  </conditionalFormatting>
  <conditionalFormatting sqref="E350">
    <cfRule type="expression" dxfId="167" priority="172">
      <formula>#REF!="NO"</formula>
    </cfRule>
  </conditionalFormatting>
  <conditionalFormatting sqref="E350">
    <cfRule type="expression" dxfId="166" priority="171">
      <formula>AO350="NO"</formula>
    </cfRule>
  </conditionalFormatting>
  <conditionalFormatting sqref="F350">
    <cfRule type="expression" dxfId="165" priority="170">
      <formula>AP350="NO"</formula>
    </cfRule>
  </conditionalFormatting>
  <conditionalFormatting sqref="E350">
    <cfRule type="expression" dxfId="164" priority="169">
      <formula>$AO350="NO"</formula>
    </cfRule>
  </conditionalFormatting>
  <conditionalFormatting sqref="G350">
    <cfRule type="expression" dxfId="163" priority="174">
      <formula>AND($AQ350="NO",$G350&lt;&gt;"No aplica")</formula>
    </cfRule>
  </conditionalFormatting>
  <conditionalFormatting sqref="F331">
    <cfRule type="expression" dxfId="162" priority="166">
      <formula>AP331="NO"</formula>
    </cfRule>
  </conditionalFormatting>
  <conditionalFormatting sqref="G331">
    <cfRule type="expression" dxfId="161" priority="168">
      <formula>AND($AQ331="NO",$G331&lt;&gt;"No aplica")</formula>
    </cfRule>
  </conditionalFormatting>
  <conditionalFormatting sqref="X299">
    <cfRule type="expression" dxfId="160" priority="165">
      <formula>$AU299="NO"</formula>
    </cfRule>
  </conditionalFormatting>
  <conditionalFormatting sqref="X304">
    <cfRule type="expression" dxfId="159" priority="164">
      <formula>$AU304="NO"</formula>
    </cfRule>
  </conditionalFormatting>
  <conditionalFormatting sqref="X336">
    <cfRule type="expression" dxfId="158" priority="162">
      <formula>$AU336="NO"</formula>
    </cfRule>
  </conditionalFormatting>
  <conditionalFormatting sqref="X311">
    <cfRule type="expression" dxfId="157" priority="163">
      <formula>$AU311="NO"</formula>
    </cfRule>
  </conditionalFormatting>
  <conditionalFormatting sqref="F99">
    <cfRule type="expression" dxfId="156" priority="160">
      <formula>AP99="NO"</formula>
    </cfRule>
  </conditionalFormatting>
  <conditionalFormatting sqref="E99">
    <cfRule type="expression" dxfId="155" priority="159">
      <formula>$AO99="NO"</formula>
    </cfRule>
  </conditionalFormatting>
  <conditionalFormatting sqref="G99">
    <cfRule type="expression" dxfId="154" priority="161">
      <formula>AND($AQ99="NO",$G99&lt;&gt;"No aplica")</formula>
    </cfRule>
  </conditionalFormatting>
  <conditionalFormatting sqref="G104">
    <cfRule type="expression" dxfId="153" priority="158">
      <formula>AND($AQ104="NO",$G104&lt;&gt;"No aplica")</formula>
    </cfRule>
  </conditionalFormatting>
  <conditionalFormatting sqref="E104">
    <cfRule type="expression" dxfId="152" priority="157">
      <formula>$AO104="NO"</formula>
    </cfRule>
  </conditionalFormatting>
  <conditionalFormatting sqref="F104">
    <cfRule type="expression" dxfId="151" priority="156">
      <formula>AP104="NO"</formula>
    </cfRule>
  </conditionalFormatting>
  <conditionalFormatting sqref="G106">
    <cfRule type="expression" dxfId="150" priority="155">
      <formula>AND($AQ106="NO",$G106&lt;&gt;"No aplica")</formula>
    </cfRule>
  </conditionalFormatting>
  <conditionalFormatting sqref="F106">
    <cfRule type="expression" dxfId="149" priority="153">
      <formula>AP106="NO"</formula>
    </cfRule>
  </conditionalFormatting>
  <conditionalFormatting sqref="E106">
    <cfRule type="expression" dxfId="148" priority="154">
      <formula>$AO106="NO"</formula>
    </cfRule>
  </conditionalFormatting>
  <conditionalFormatting sqref="G109">
    <cfRule type="expression" dxfId="147" priority="152">
      <formula>AND($AQ109="NO",$G109&lt;&gt;"No aplica")</formula>
    </cfRule>
  </conditionalFormatting>
  <conditionalFormatting sqref="F109">
    <cfRule type="expression" dxfId="146" priority="150">
      <formula>AP109="NO"</formula>
    </cfRule>
  </conditionalFormatting>
  <conditionalFormatting sqref="E109">
    <cfRule type="expression" dxfId="145" priority="151">
      <formula>$AO109="NO"</formula>
    </cfRule>
  </conditionalFormatting>
  <conditionalFormatting sqref="G111">
    <cfRule type="expression" dxfId="144" priority="149">
      <formula>AND($AQ111="NO",$G111&lt;&gt;"No aplica")</formula>
    </cfRule>
  </conditionalFormatting>
  <conditionalFormatting sqref="F111">
    <cfRule type="expression" dxfId="143" priority="147">
      <formula>AP111="NO"</formula>
    </cfRule>
  </conditionalFormatting>
  <conditionalFormatting sqref="E111">
    <cfRule type="expression" dxfId="142" priority="148">
      <formula>$AO111="NO"</formula>
    </cfRule>
  </conditionalFormatting>
  <conditionalFormatting sqref="G115">
    <cfRule type="expression" dxfId="141" priority="1746">
      <formula>AND($AQ114="NO",$G115&lt;&gt;"No aplica")</formula>
    </cfRule>
  </conditionalFormatting>
  <conditionalFormatting sqref="E115">
    <cfRule type="expression" dxfId="140" priority="1748">
      <formula>$AO114="NO"</formula>
    </cfRule>
  </conditionalFormatting>
  <conditionalFormatting sqref="F115">
    <cfRule type="expression" dxfId="139" priority="1750">
      <formula>AP114="NO"</formula>
    </cfRule>
  </conditionalFormatting>
  <conditionalFormatting sqref="F114">
    <cfRule type="expression" dxfId="138" priority="142">
      <formula>AP114="NO"</formula>
    </cfRule>
  </conditionalFormatting>
  <conditionalFormatting sqref="E114">
    <cfRule type="expression" dxfId="137" priority="141">
      <formula>$AO114="NO"</formula>
    </cfRule>
  </conditionalFormatting>
  <conditionalFormatting sqref="X116">
    <cfRule type="expression" dxfId="136" priority="1752">
      <formula>$AU114="NO"</formula>
    </cfRule>
  </conditionalFormatting>
  <conditionalFormatting sqref="X115">
    <cfRule type="expression" dxfId="135" priority="140">
      <formula>$AU113="NO"</formula>
    </cfRule>
  </conditionalFormatting>
  <conditionalFormatting sqref="X114">
    <cfRule type="expression" dxfId="134" priority="139">
      <formula>$AU114="NO"</formula>
    </cfRule>
  </conditionalFormatting>
  <conditionalFormatting sqref="E116:G116">
    <cfRule type="expression" dxfId="133" priority="135">
      <formula>$AO115="NO"</formula>
    </cfRule>
  </conditionalFormatting>
  <conditionalFormatting sqref="E120">
    <cfRule type="expression" dxfId="132" priority="134">
      <formula>$AO120="NO"</formula>
    </cfRule>
  </conditionalFormatting>
  <conditionalFormatting sqref="F120">
    <cfRule type="expression" dxfId="131" priority="133">
      <formula>AP120="NO"</formula>
    </cfRule>
  </conditionalFormatting>
  <conditionalFormatting sqref="F136">
    <cfRule type="expression" dxfId="130" priority="131">
      <formula>AP136="NO"</formula>
    </cfRule>
  </conditionalFormatting>
  <conditionalFormatting sqref="G136">
    <cfRule type="expression" dxfId="129" priority="132">
      <formula>AND($AQ136="NO",$G136&lt;&gt;"No aplica")</formula>
    </cfRule>
  </conditionalFormatting>
  <conditionalFormatting sqref="E136">
    <cfRule type="expression" dxfId="128" priority="130">
      <formula>$AO136="NO"</formula>
    </cfRule>
  </conditionalFormatting>
  <conditionalFormatting sqref="F138">
    <cfRule type="expression" dxfId="127" priority="128">
      <formula>AP138="NO"</formula>
    </cfRule>
  </conditionalFormatting>
  <conditionalFormatting sqref="G138">
    <cfRule type="expression" dxfId="126" priority="129">
      <formula>AND($AQ138="NO",$G138&lt;&gt;"No aplica")</formula>
    </cfRule>
  </conditionalFormatting>
  <conditionalFormatting sqref="E138">
    <cfRule type="expression" dxfId="125" priority="127">
      <formula>$AO138="NO"</formula>
    </cfRule>
  </conditionalFormatting>
  <conditionalFormatting sqref="F141">
    <cfRule type="expression" dxfId="124" priority="125">
      <formula>AP141="NO"</formula>
    </cfRule>
  </conditionalFormatting>
  <conditionalFormatting sqref="G141">
    <cfRule type="expression" dxfId="123" priority="126">
      <formula>AND($AQ141="NO",$G141&lt;&gt;"No aplica")</formula>
    </cfRule>
  </conditionalFormatting>
  <conditionalFormatting sqref="E141">
    <cfRule type="expression" dxfId="122" priority="124">
      <formula>$AO141="NO"</formula>
    </cfRule>
  </conditionalFormatting>
  <conditionalFormatting sqref="F145">
    <cfRule type="expression" dxfId="121" priority="122">
      <formula>AP145="NO"</formula>
    </cfRule>
  </conditionalFormatting>
  <conditionalFormatting sqref="G145">
    <cfRule type="expression" dxfId="120" priority="123">
      <formula>AND($AQ145="NO",$G145&lt;&gt;"No aplica")</formula>
    </cfRule>
  </conditionalFormatting>
  <conditionalFormatting sqref="E145">
    <cfRule type="expression" dxfId="119" priority="121">
      <formula>$AO145="NO"</formula>
    </cfRule>
  </conditionalFormatting>
  <conditionalFormatting sqref="F149">
    <cfRule type="expression" dxfId="118" priority="119">
      <formula>AP149="NO"</formula>
    </cfRule>
  </conditionalFormatting>
  <conditionalFormatting sqref="G149">
    <cfRule type="expression" dxfId="117" priority="120">
      <formula>AND($AQ149="NO",$G149&lt;&gt;"No aplica")</formula>
    </cfRule>
  </conditionalFormatting>
  <conditionalFormatting sqref="E149">
    <cfRule type="expression" dxfId="116" priority="118">
      <formula>$AO149="NO"</formula>
    </cfRule>
  </conditionalFormatting>
  <conditionalFormatting sqref="G150">
    <cfRule type="expression" dxfId="115" priority="117">
      <formula>AND($AQ150="NO",$G150&lt;&gt;"No aplica")</formula>
    </cfRule>
  </conditionalFormatting>
  <conditionalFormatting sqref="F151">
    <cfRule type="expression" dxfId="114" priority="116">
      <formula>AP151="NO"</formula>
    </cfRule>
  </conditionalFormatting>
  <conditionalFormatting sqref="E151">
    <cfRule type="expression" dxfId="113" priority="115">
      <formula>$AO151="NO"</formula>
    </cfRule>
  </conditionalFormatting>
  <conditionalFormatting sqref="G151">
    <cfRule type="expression" dxfId="112" priority="114">
      <formula>AND($AQ151="NO",$G151&lt;&gt;"No aplica")</formula>
    </cfRule>
  </conditionalFormatting>
  <conditionalFormatting sqref="F154">
    <cfRule type="expression" dxfId="111" priority="112">
      <formula>AP154="NO"</formula>
    </cfRule>
  </conditionalFormatting>
  <conditionalFormatting sqref="G154">
    <cfRule type="expression" dxfId="110" priority="113">
      <formula>AND($AQ154="NO",$G154&lt;&gt;"No aplica")</formula>
    </cfRule>
  </conditionalFormatting>
  <conditionalFormatting sqref="E154">
    <cfRule type="expression" dxfId="109" priority="111">
      <formula>$AO154="NO"</formula>
    </cfRule>
  </conditionalFormatting>
  <conditionalFormatting sqref="G155:G157">
    <cfRule type="expression" dxfId="108" priority="110">
      <formula>AND($AQ155="NO",$G155&lt;&gt;"No aplica")</formula>
    </cfRule>
  </conditionalFormatting>
  <conditionalFormatting sqref="F157">
    <cfRule type="expression" dxfId="107" priority="109">
      <formula>AP157="NO"</formula>
    </cfRule>
  </conditionalFormatting>
  <conditionalFormatting sqref="E157">
    <cfRule type="expression" dxfId="106" priority="108">
      <formula>$AO157="NO"</formula>
    </cfRule>
  </conditionalFormatting>
  <conditionalFormatting sqref="G158:G160">
    <cfRule type="expression" dxfId="105" priority="107">
      <formula>AND($AQ158="NO",$G158&lt;&gt;"No aplica")</formula>
    </cfRule>
  </conditionalFormatting>
  <conditionalFormatting sqref="F160">
    <cfRule type="expression" dxfId="104" priority="106">
      <formula>AP160="NO"</formula>
    </cfRule>
  </conditionalFormatting>
  <conditionalFormatting sqref="E160">
    <cfRule type="expression" dxfId="103" priority="105">
      <formula>$AO160="NO"</formula>
    </cfRule>
  </conditionalFormatting>
  <conditionalFormatting sqref="F198">
    <cfRule type="expression" dxfId="102" priority="103">
      <formula>AP198="NO"</formula>
    </cfRule>
  </conditionalFormatting>
  <conditionalFormatting sqref="G198">
    <cfRule type="expression" dxfId="101" priority="104">
      <formula>AND($AQ198="NO",$G198&lt;&gt;"No aplica")</formula>
    </cfRule>
  </conditionalFormatting>
  <conditionalFormatting sqref="E198">
    <cfRule type="expression" dxfId="100" priority="102">
      <formula>$AO198="NO"</formula>
    </cfRule>
  </conditionalFormatting>
  <conditionalFormatting sqref="F205">
    <cfRule type="expression" dxfId="99" priority="100">
      <formula>AP205="NO"</formula>
    </cfRule>
  </conditionalFormatting>
  <conditionalFormatting sqref="G205">
    <cfRule type="expression" dxfId="98" priority="101">
      <formula>AND($AQ205="NO",$G205&lt;&gt;"No aplica")</formula>
    </cfRule>
  </conditionalFormatting>
  <conditionalFormatting sqref="E205">
    <cfRule type="expression" dxfId="97" priority="99">
      <formula>$AO205="NO"</formula>
    </cfRule>
  </conditionalFormatting>
  <conditionalFormatting sqref="F212:F213">
    <cfRule type="expression" dxfId="96" priority="97">
      <formula>AP212="NO"</formula>
    </cfRule>
  </conditionalFormatting>
  <conditionalFormatting sqref="G212:G213">
    <cfRule type="expression" dxfId="95" priority="98">
      <formula>AND($AQ212="NO",$G212&lt;&gt;"No aplica")</formula>
    </cfRule>
  </conditionalFormatting>
  <conditionalFormatting sqref="E212:E213">
    <cfRule type="expression" dxfId="94" priority="96">
      <formula>$AO212="NO"</formula>
    </cfRule>
  </conditionalFormatting>
  <conditionalFormatting sqref="F269">
    <cfRule type="expression" dxfId="93" priority="94">
      <formula>AP269="NO"</formula>
    </cfRule>
  </conditionalFormatting>
  <conditionalFormatting sqref="E269">
    <cfRule type="expression" dxfId="92" priority="93">
      <formula>#REF!="NO"</formula>
    </cfRule>
  </conditionalFormatting>
  <conditionalFormatting sqref="E269">
    <cfRule type="expression" dxfId="91" priority="92">
      <formula>$AO269="NO"</formula>
    </cfRule>
  </conditionalFormatting>
  <conditionalFormatting sqref="G269">
    <cfRule type="expression" dxfId="90" priority="95">
      <formula>AND($AQ269="NO",$G269&lt;&gt;"No aplica")</formula>
    </cfRule>
  </conditionalFormatting>
  <conditionalFormatting sqref="F276">
    <cfRule type="expression" dxfId="89" priority="90">
      <formula>AP276="NO"</formula>
    </cfRule>
  </conditionalFormatting>
  <conditionalFormatting sqref="G276">
    <cfRule type="expression" dxfId="88" priority="91">
      <formula>AND($AQ276="NO",$G276&lt;&gt;"No aplica")</formula>
    </cfRule>
  </conditionalFormatting>
  <conditionalFormatting sqref="E276">
    <cfRule type="expression" dxfId="87" priority="89">
      <formula>$AO276="NO"</formula>
    </cfRule>
  </conditionalFormatting>
  <conditionalFormatting sqref="F277">
    <cfRule type="expression" dxfId="86" priority="87">
      <formula>AP277="NO"</formula>
    </cfRule>
  </conditionalFormatting>
  <conditionalFormatting sqref="G277">
    <cfRule type="expression" dxfId="85" priority="88">
      <formula>AND($AQ277="NO",$G277&lt;&gt;"No aplica")</formula>
    </cfRule>
  </conditionalFormatting>
  <conditionalFormatting sqref="E277">
    <cfRule type="expression" dxfId="84" priority="86">
      <formula>$AO277="NO"</formula>
    </cfRule>
  </conditionalFormatting>
  <conditionalFormatting sqref="F97">
    <cfRule type="expression" dxfId="83" priority="84">
      <formula>AP97="NO"</formula>
    </cfRule>
  </conditionalFormatting>
  <conditionalFormatting sqref="E97">
    <cfRule type="expression" dxfId="82" priority="83">
      <formula>$AO97="NO"</formula>
    </cfRule>
  </conditionalFormatting>
  <conditionalFormatting sqref="E254">
    <cfRule type="expression" dxfId="81" priority="82">
      <formula>$AO254="NO"</formula>
    </cfRule>
  </conditionalFormatting>
  <conditionalFormatting sqref="X276:X277">
    <cfRule type="expression" dxfId="80" priority="81">
      <formula>$AU276="NO"</formula>
    </cfRule>
  </conditionalFormatting>
  <conditionalFormatting sqref="X269">
    <cfRule type="expression" dxfId="79" priority="80">
      <formula>$AU269="NO"</formula>
    </cfRule>
  </conditionalFormatting>
  <conditionalFormatting sqref="X212:X213">
    <cfRule type="expression" dxfId="78" priority="79">
      <formula>$AU212="NO"</formula>
    </cfRule>
  </conditionalFormatting>
  <conditionalFormatting sqref="X205">
    <cfRule type="expression" dxfId="77" priority="78">
      <formula>$AU205="NO"</formula>
    </cfRule>
  </conditionalFormatting>
  <conditionalFormatting sqref="X198">
    <cfRule type="expression" dxfId="76" priority="77">
      <formula>$AU198="NO"</formula>
    </cfRule>
  </conditionalFormatting>
  <conditionalFormatting sqref="X160">
    <cfRule type="expression" dxfId="75" priority="76">
      <formula>$AU160="NO"</formula>
    </cfRule>
  </conditionalFormatting>
  <conditionalFormatting sqref="X157">
    <cfRule type="expression" dxfId="74" priority="75">
      <formula>$AU157="NO"</formula>
    </cfRule>
  </conditionalFormatting>
  <conditionalFormatting sqref="X154">
    <cfRule type="expression" dxfId="73" priority="74">
      <formula>$AU154="NO"</formula>
    </cfRule>
  </conditionalFormatting>
  <conditionalFormatting sqref="X151">
    <cfRule type="expression" dxfId="72" priority="73">
      <formula>$AU151="NO"</formula>
    </cfRule>
  </conditionalFormatting>
  <conditionalFormatting sqref="X149">
    <cfRule type="expression" dxfId="71" priority="72">
      <formula>$AU149="NO"</formula>
    </cfRule>
  </conditionalFormatting>
  <conditionalFormatting sqref="X145">
    <cfRule type="expression" dxfId="70" priority="71">
      <formula>$AU145="NO"</formula>
    </cfRule>
  </conditionalFormatting>
  <conditionalFormatting sqref="X141">
    <cfRule type="expression" dxfId="69" priority="70">
      <formula>$AU141="NO"</formula>
    </cfRule>
  </conditionalFormatting>
  <conditionalFormatting sqref="X138">
    <cfRule type="expression" dxfId="68" priority="69">
      <formula>$AU138="NO"</formula>
    </cfRule>
  </conditionalFormatting>
  <conditionalFormatting sqref="X136">
    <cfRule type="expression" dxfId="67" priority="68">
      <formula>$AU136="NO"</formula>
    </cfRule>
  </conditionalFormatting>
  <conditionalFormatting sqref="X120">
    <cfRule type="expression" dxfId="66" priority="67">
      <formula>$AU120="NO"</formula>
    </cfRule>
  </conditionalFormatting>
  <conditionalFormatting sqref="X111">
    <cfRule type="expression" dxfId="65" priority="66">
      <formula>$AU111="NO"</formula>
    </cfRule>
  </conditionalFormatting>
  <conditionalFormatting sqref="X109">
    <cfRule type="expression" dxfId="64" priority="65">
      <formula>$AU109="NO"</formula>
    </cfRule>
  </conditionalFormatting>
  <conditionalFormatting sqref="X106">
    <cfRule type="expression" dxfId="63" priority="64">
      <formula>$AU106="NO"</formula>
    </cfRule>
  </conditionalFormatting>
  <conditionalFormatting sqref="X104">
    <cfRule type="expression" dxfId="62" priority="63">
      <formula>$AU104="NO"</formula>
    </cfRule>
  </conditionalFormatting>
  <conditionalFormatting sqref="X97">
    <cfRule type="expression" dxfId="61" priority="62">
      <formula>$AU97="NO"</formula>
    </cfRule>
  </conditionalFormatting>
  <conditionalFormatting sqref="G97:G98">
    <cfRule type="expression" dxfId="60" priority="61">
      <formula>AND($AQ97="NO",$G97&lt;&gt;"No aplica")</formula>
    </cfRule>
  </conditionalFormatting>
  <conditionalFormatting sqref="K314 K185:K197 K17:K33 K50:K163 K199:K291">
    <cfRule type="expression" dxfId="59" priority="60">
      <formula>$AS17="NO"</formula>
    </cfRule>
  </conditionalFormatting>
  <conditionalFormatting sqref="K292">
    <cfRule type="expression" dxfId="58" priority="59">
      <formula>AND($AS292="NO",K292&lt;&gt;"No aplica")</formula>
    </cfRule>
  </conditionalFormatting>
  <conditionalFormatting sqref="K293">
    <cfRule type="expression" dxfId="57" priority="58">
      <formula>AND($AS293="NO",K293&lt;&gt;"No aplica")</formula>
    </cfRule>
  </conditionalFormatting>
  <conditionalFormatting sqref="K313">
    <cfRule type="expression" dxfId="56" priority="57">
      <formula>AND($AS313="NO",K313&lt;&gt;"No aplica")</formula>
    </cfRule>
  </conditionalFormatting>
  <conditionalFormatting sqref="K312">
    <cfRule type="expression" dxfId="55" priority="56">
      <formula>AND($AS312="NO",K312&lt;&gt;"No aplica")</formula>
    </cfRule>
  </conditionalFormatting>
  <conditionalFormatting sqref="K310">
    <cfRule type="expression" dxfId="54" priority="55">
      <formula>AND($AS310="NO",K310&lt;&gt;"No aplica")</formula>
    </cfRule>
  </conditionalFormatting>
  <conditionalFormatting sqref="K309">
    <cfRule type="expression" dxfId="53" priority="54">
      <formula>AND($AS309="NO",K309&lt;&gt;"No aplica")</formula>
    </cfRule>
  </conditionalFormatting>
  <conditionalFormatting sqref="K308">
    <cfRule type="expression" dxfId="52" priority="53">
      <formula>AND($AS308="NO",K308&lt;&gt;"No aplica")</formula>
    </cfRule>
  </conditionalFormatting>
  <conditionalFormatting sqref="K307">
    <cfRule type="expression" dxfId="51" priority="52">
      <formula>AND($AS307="NO",K307&lt;&gt;"No aplica")</formula>
    </cfRule>
  </conditionalFormatting>
  <conditionalFormatting sqref="K306">
    <cfRule type="expression" dxfId="50" priority="51">
      <formula>AND($AS306="NO",K306&lt;&gt;"No aplica")</formula>
    </cfRule>
  </conditionalFormatting>
  <conditionalFormatting sqref="K305">
    <cfRule type="expression" dxfId="49" priority="50">
      <formula>AND($AS305="NO",K305&lt;&gt;"No aplica")</formula>
    </cfRule>
  </conditionalFormatting>
  <conditionalFormatting sqref="K304">
    <cfRule type="expression" dxfId="48" priority="49">
      <formula>AND($AS304="NO",K304&lt;&gt;"No aplica")</formula>
    </cfRule>
  </conditionalFormatting>
  <conditionalFormatting sqref="K303">
    <cfRule type="expression" dxfId="47" priority="48">
      <formula>AND($AS303="NO",K303&lt;&gt;"No aplica")</formula>
    </cfRule>
  </conditionalFormatting>
  <conditionalFormatting sqref="K301">
    <cfRule type="expression" dxfId="46" priority="47">
      <formula>AND($AS301="NO",K301&lt;&gt;"No aplica")</formula>
    </cfRule>
  </conditionalFormatting>
  <conditionalFormatting sqref="K300">
    <cfRule type="expression" dxfId="45" priority="46">
      <formula>AND($AS300="NO",K300&lt;&gt;"No aplica")</formula>
    </cfRule>
  </conditionalFormatting>
  <conditionalFormatting sqref="K297">
    <cfRule type="expression" dxfId="44" priority="45">
      <formula>AND($AS297="NO",K297&lt;&gt;"No aplica")</formula>
    </cfRule>
  </conditionalFormatting>
  <conditionalFormatting sqref="K296">
    <cfRule type="expression" dxfId="43" priority="44">
      <formula>AND($AS296="NO",K296&lt;&gt;"No aplica")</formula>
    </cfRule>
  </conditionalFormatting>
  <conditionalFormatting sqref="K294">
    <cfRule type="expression" dxfId="42" priority="43">
      <formula>AND($AS294="NO",K294&lt;&gt;"No aplica")</formula>
    </cfRule>
  </conditionalFormatting>
  <conditionalFormatting sqref="K299">
    <cfRule type="expression" dxfId="41" priority="42">
      <formula>AND($AS299="NO",K299&lt;&gt;"No aplica")</formula>
    </cfRule>
  </conditionalFormatting>
  <conditionalFormatting sqref="K298">
    <cfRule type="expression" dxfId="40" priority="41">
      <formula>AND($AS298="NO",K298&lt;&gt;"No aplica")</formula>
    </cfRule>
  </conditionalFormatting>
  <conditionalFormatting sqref="K318">
    <cfRule type="expression" dxfId="39" priority="40">
      <formula>AND($AS318="NO",K318&lt;&gt;"No aplica")</formula>
    </cfRule>
  </conditionalFormatting>
  <conditionalFormatting sqref="K317">
    <cfRule type="expression" dxfId="38" priority="39">
      <formula>AND($AS317="NO",K317&lt;&gt;"No aplica")</formula>
    </cfRule>
  </conditionalFormatting>
  <conditionalFormatting sqref="K316">
    <cfRule type="expression" dxfId="37" priority="38">
      <formula>AND($AS316="NO",K316&lt;&gt;"No aplica")</formula>
    </cfRule>
  </conditionalFormatting>
  <conditionalFormatting sqref="K315">
    <cfRule type="expression" dxfId="36" priority="37">
      <formula>AND($AS315="NO",K315&lt;&gt;"No aplica")</formula>
    </cfRule>
  </conditionalFormatting>
  <conditionalFormatting sqref="K336">
    <cfRule type="expression" dxfId="35" priority="36">
      <formula>AND($AS336="NO",K336&lt;&gt;"No aplica")</formula>
    </cfRule>
  </conditionalFormatting>
  <conditionalFormatting sqref="K335">
    <cfRule type="expression" dxfId="34" priority="35">
      <formula>AND($AS335="NO",K335&lt;&gt;"No aplica")</formula>
    </cfRule>
  </conditionalFormatting>
  <conditionalFormatting sqref="K334">
    <cfRule type="expression" dxfId="33" priority="34">
      <formula>AND($AS334="NO",K334&lt;&gt;"No aplica")</formula>
    </cfRule>
  </conditionalFormatting>
  <conditionalFormatting sqref="K333">
    <cfRule type="expression" dxfId="32" priority="33">
      <formula>AND($AS333="NO",K333&lt;&gt;"No aplica")</formula>
    </cfRule>
  </conditionalFormatting>
  <conditionalFormatting sqref="K332">
    <cfRule type="expression" dxfId="31" priority="32">
      <formula>AND($AS332="NO",K332&lt;&gt;"No aplica")</formula>
    </cfRule>
  </conditionalFormatting>
  <conditionalFormatting sqref="K331">
    <cfRule type="expression" dxfId="30" priority="31">
      <formula>AND($AS331="NO",K331&lt;&gt;"No aplica")</formula>
    </cfRule>
  </conditionalFormatting>
  <conditionalFormatting sqref="K330">
    <cfRule type="expression" dxfId="29" priority="30">
      <formula>AND($AS330="NO",K330&lt;&gt;"No aplica")</formula>
    </cfRule>
  </conditionalFormatting>
  <conditionalFormatting sqref="K329">
    <cfRule type="expression" dxfId="28" priority="29">
      <formula>AND($AS329="NO",K329&lt;&gt;"No aplica")</formula>
    </cfRule>
  </conditionalFormatting>
  <conditionalFormatting sqref="K328">
    <cfRule type="expression" dxfId="27" priority="28">
      <formula>AND($AS328="NO",K328&lt;&gt;"No aplica")</formula>
    </cfRule>
  </conditionalFormatting>
  <conditionalFormatting sqref="K327">
    <cfRule type="expression" dxfId="26" priority="27">
      <formula>AND($AS327="NO",K327&lt;&gt;"No aplica")</formula>
    </cfRule>
  </conditionalFormatting>
  <conditionalFormatting sqref="K326">
    <cfRule type="expression" dxfId="25" priority="26">
      <formula>AND($AS326="NO",K326&lt;&gt;"No aplica")</formula>
    </cfRule>
  </conditionalFormatting>
  <conditionalFormatting sqref="K325">
    <cfRule type="expression" dxfId="24" priority="25">
      <formula>AND($AS325="NO",K325&lt;&gt;"No aplica")</formula>
    </cfRule>
  </conditionalFormatting>
  <conditionalFormatting sqref="K324">
    <cfRule type="expression" dxfId="23" priority="24">
      <formula>AND($AS324="NO",K324&lt;&gt;"No aplica")</formula>
    </cfRule>
  </conditionalFormatting>
  <conditionalFormatting sqref="K323">
    <cfRule type="expression" dxfId="22" priority="23">
      <formula>AND($AS323="NO",K323&lt;&gt;"No aplica")</formula>
    </cfRule>
  </conditionalFormatting>
  <conditionalFormatting sqref="K322">
    <cfRule type="expression" dxfId="21" priority="22">
      <formula>AND($AS322="NO",K322&lt;&gt;"No aplica")</formula>
    </cfRule>
  </conditionalFormatting>
  <conditionalFormatting sqref="K321">
    <cfRule type="expression" dxfId="20" priority="21">
      <formula>AND($AS321="NO",K321&lt;&gt;"No aplica")</formula>
    </cfRule>
  </conditionalFormatting>
  <conditionalFormatting sqref="K346">
    <cfRule type="expression" dxfId="19" priority="20">
      <formula>AND($AS346="NO",K346&lt;&gt;"No aplica")</formula>
    </cfRule>
  </conditionalFormatting>
  <conditionalFormatting sqref="K340">
    <cfRule type="expression" dxfId="18" priority="19">
      <formula>AND($AS340="NO",K340&lt;&gt;"No aplica")</formula>
    </cfRule>
  </conditionalFormatting>
  <conditionalFormatting sqref="K337">
    <cfRule type="expression" dxfId="17" priority="18">
      <formula>AND($AS337="NO",K337&lt;&gt;"No aplica")</formula>
    </cfRule>
  </conditionalFormatting>
  <conditionalFormatting sqref="K15">
    <cfRule type="expression" dxfId="16" priority="17">
      <formula>$AS15="NO"</formula>
    </cfRule>
  </conditionalFormatting>
  <conditionalFormatting sqref="K16">
    <cfRule type="expression" dxfId="15" priority="16">
      <formula>$AS16="NO"</formula>
    </cfRule>
  </conditionalFormatting>
  <conditionalFormatting sqref="K14">
    <cfRule type="expression" dxfId="14" priority="15">
      <formula>$AS14="NO"</formula>
    </cfRule>
  </conditionalFormatting>
  <conditionalFormatting sqref="K349:K357">
    <cfRule type="expression" dxfId="13" priority="14">
      <formula>$AS349="NO"</formula>
    </cfRule>
  </conditionalFormatting>
  <conditionalFormatting sqref="K34:K46">
    <cfRule type="expression" dxfId="12" priority="13">
      <formula>$AS34="NO"</formula>
    </cfRule>
  </conditionalFormatting>
  <conditionalFormatting sqref="K47:K48">
    <cfRule type="expression" dxfId="11" priority="12">
      <formula>$AS47="NO"</formula>
    </cfRule>
  </conditionalFormatting>
  <conditionalFormatting sqref="K49">
    <cfRule type="expression" dxfId="10" priority="11">
      <formula>$AS49="NO"</formula>
    </cfRule>
  </conditionalFormatting>
  <conditionalFormatting sqref="K164:K182">
    <cfRule type="expression" dxfId="9" priority="10">
      <formula>$AS164="NO"</formula>
    </cfRule>
  </conditionalFormatting>
  <conditionalFormatting sqref="K183:K184">
    <cfRule type="expression" dxfId="8" priority="9">
      <formula>$AS183="NO"</formula>
    </cfRule>
  </conditionalFormatting>
  <conditionalFormatting sqref="K198">
    <cfRule type="expression" dxfId="7" priority="8">
      <formula>$AS198="NO"</formula>
    </cfRule>
  </conditionalFormatting>
  <conditionalFormatting sqref="K295">
    <cfRule type="expression" dxfId="6" priority="7">
      <formula>AND($AS295="NO",K295&lt;&gt;"No aplica")</formula>
    </cfRule>
  </conditionalFormatting>
  <conditionalFormatting sqref="K302">
    <cfRule type="expression" dxfId="5" priority="6">
      <formula>AND($AS302="NO",K302&lt;&gt;"No aplica")</formula>
    </cfRule>
  </conditionalFormatting>
  <conditionalFormatting sqref="K311">
    <cfRule type="expression" dxfId="4" priority="5">
      <formula>AND($AS311="NO",K311&lt;&gt;"No aplica")</formula>
    </cfRule>
  </conditionalFormatting>
  <conditionalFormatting sqref="K319:K320">
    <cfRule type="expression" dxfId="3" priority="4">
      <formula>AND($AS319="NO",K319&lt;&gt;"No aplica")</formula>
    </cfRule>
  </conditionalFormatting>
  <conditionalFormatting sqref="K338:K339">
    <cfRule type="expression" dxfId="2" priority="3">
      <formula>AND($AS338="NO",K338&lt;&gt;"No aplica")</formula>
    </cfRule>
  </conditionalFormatting>
  <conditionalFormatting sqref="K341:K345">
    <cfRule type="expression" dxfId="1" priority="2">
      <formula>AND($AS341="NO",K341&lt;&gt;"No aplica")</formula>
    </cfRule>
  </conditionalFormatting>
  <conditionalFormatting sqref="K347:K348">
    <cfRule type="expression" dxfId="0" priority="1">
      <formula>AND($AS347="NO",K347&lt;&gt;"No aplica")</formula>
    </cfRule>
  </conditionalFormatting>
  <dataValidations count="25">
    <dataValidation type="list" allowBlank="1" showInputMessage="1" showErrorMessage="1" sqref="I5:K5" xr:uid="{00000000-0002-0000-0000-000000000000}">
      <formula1>Sector</formula1>
    </dataValidation>
    <dataValidation type="whole" operator="greaterThan" allowBlank="1" showInputMessage="1" showErrorMessage="1" sqref="E6:E7 I10:J10 I6:J7" xr:uid="{00000000-0002-0000-0000-000001000000}">
      <formula1>0</formula1>
    </dataValidation>
    <dataValidation type="custom" allowBlank="1" showInputMessage="1" showErrorMessage="1" sqref="Y7" xr:uid="{00000000-0002-0000-0000-000002000000}">
      <formula1>vacio()</formula1>
    </dataValidation>
    <dataValidation type="list" allowBlank="1" showInputMessage="1" showErrorMessage="1" errorTitle="Error " error="Debe seleccionar una opción dentro de la lista_x000a_" sqref="F14:F19 F21:F534" xr:uid="{00000000-0002-0000-0000-000003000000}">
      <formula1>modal</formula1>
    </dataValidation>
    <dataValidation type="list" showInputMessage="1" showErrorMessage="1" errorTitle="Tipo de contrato no permitido" error="El tipo de contrato debe corresponder a un número. Consulte el instructivo para más información_x000a_" sqref="E14:E19 E21:E534" xr:uid="{00000000-0002-0000-0000-000004000000}">
      <formula1>tipo</formula1>
    </dataValidation>
    <dataValidation type="list" allowBlank="1" showInputMessage="1" showErrorMessage="1" sqref="C14:C19 C328:D328 C329:C531 D335:D336 C21:C327" xr:uid="{00000000-0002-0000-0000-000005000000}">
      <formula1>SECOP</formula1>
    </dataValidation>
    <dataValidation type="whole" operator="greaterThanOrEqual" allowBlank="1" showInputMessage="1" showErrorMessage="1" sqref="E9:E10" xr:uid="{00000000-0002-0000-0000-000006000000}">
      <formula1>0</formula1>
    </dataValidation>
    <dataValidation type="whole" operator="greaterThanOrEqual" allowBlank="1" showInputMessage="1" showErrorMessage="1" errorTitle="Error" error="Registre solo números (no guiones, comas o texto)" sqref="Q537 U537:W537 W14:W73 W75:W534 T14:U534 Q358:Q535 R14:R534 Q14:Q355 AB117:AC534 AA356:AA534 AA117:AA354 AA14:AC116" xr:uid="{00000000-0002-0000-0000-000007000000}">
      <formula1>0</formula1>
    </dataValidation>
    <dataValidation type="list" allowBlank="1" showInputMessage="1" showErrorMessage="1" sqref="K14:K19" xr:uid="{00000000-0002-0000-0000-000008000000}">
      <formula1>IF(J14="Bogotá Mejor para Todos",programabta,IF(J14="Un Nuevo Contrato Social y Ambiental para la Bogotá del Siglo XXI",programanue,na))</formula1>
    </dataValidation>
    <dataValidation type="list" allowBlank="1" showInputMessage="1" showErrorMessage="1" errorTitle="Error" error="Debe seleccionar un item de la lista_x000a_" sqref="J14:J19" xr:uid="{00000000-0002-0000-0000-000009000000}">
      <formula1>IF(I14="Inversión",pdd,na)</formula1>
    </dataValidation>
    <dataValidation type="date" operator="greaterThan" allowBlank="1" showInputMessage="1" showErrorMessage="1" error="La fecha de terminación debe ser mayor a la fecha de inicio." sqref="Z14:Z19" xr:uid="{00000000-0002-0000-0000-00000A000000}">
      <formula1>Y14</formula1>
    </dataValidation>
    <dataValidation type="list" allowBlank="1" showInputMessage="1" showErrorMessage="1" sqref="K20:K534" xr:uid="{00000000-0002-0000-0000-00000B000000}">
      <formula1>IF(I20="Inversión",programa,na)</formula1>
    </dataValidation>
    <dataValidation type="date" operator="greaterThanOrEqual" allowBlank="1" showInputMessage="1" showErrorMessage="1" sqref="Z359:Z534 Z20:Z353" xr:uid="{00000000-0002-0000-0000-00000C000000}">
      <formula1>42005</formula1>
    </dataValidation>
    <dataValidation type="list" allowBlank="1" showInputMessage="1" showErrorMessage="1" errorTitle="Error" error="Debe seleccionar un item de la lista_x000a_" sqref="J20:J534" xr:uid="{00000000-0002-0000-0000-00000D000000}">
      <formula1>pdd</formula1>
    </dataValidation>
    <dataValidation type="date" allowBlank="1" showInputMessage="1" showErrorMessage="1" errorTitle="Error" error="La fecha de suscripción debe ser vigencia 2020" sqref="X358:X534 X14:X353" xr:uid="{00000000-0002-0000-0000-00000E000000}">
      <formula1>43831</formula1>
      <formula2>44196</formula2>
    </dataValidation>
    <dataValidation type="list" allowBlank="1" showInputMessage="1" showErrorMessage="1" errorTitle="Error" error="Debe seleccionar un item de la lista_x000a_" sqref="I14:I534" xr:uid="{00000000-0002-0000-0000-00000F000000}">
      <formula1>afectacion</formula1>
    </dataValidation>
    <dataValidation operator="greaterThan" allowBlank="1" showErrorMessage="1" errorTitle="Error" error="Debe digitar un número._x000a_" sqref="N14:N534" xr:uid="{00000000-0002-0000-0000-000010000000}"/>
    <dataValidation type="list" allowBlank="1" showInputMessage="1" showErrorMessage="1" sqref="G14:G534" xr:uid="{00000000-0002-0000-0000-000011000000}">
      <formula1>IF(F14="Selección abreviada",sa,IF(F14="Contratación directa",cd,IF(F14="Régimen especial",re,na)))</formula1>
    </dataValidation>
    <dataValidation type="whole" operator="greaterThanOrEqual" allowBlank="1" showInputMessage="1" showErrorMessage="1" error="Registre solo números (no guiones, comas o texto)" sqref="AG14:AG534" xr:uid="{00000000-0002-0000-0000-000012000000}">
      <formula1>0</formula1>
    </dataValidation>
    <dataValidation type="whole" operator="greaterThan" allowBlank="1" showInputMessage="1" showErrorMessage="1" error="Registre vigencia" sqref="B14:B534" xr:uid="{00000000-0002-0000-0000-000013000000}">
      <formula1>0</formula1>
    </dataValidation>
    <dataValidation type="date" operator="greaterThanOrEqual" allowBlank="1" showInputMessage="1" showErrorMessage="1" errorTitle="Error" error="Fecha de inicio debe ser superior o igual a la fecha de suscripción" sqref="Y358:Y534 Y14:Y353" xr:uid="{00000000-0002-0000-0000-000014000000}">
      <formula1>X14</formula1>
    </dataValidation>
    <dataValidation type="whole" operator="lessThanOrEqual" allowBlank="1" showInputMessage="1" showErrorMessage="1" error="Registre valor negativo" sqref="S14:S534" xr:uid="{00000000-0002-0000-0000-000015000000}">
      <formula1>0</formula1>
    </dataValidation>
    <dataValidation type="date" operator="greaterThanOrEqual" allowBlank="1" showInputMessage="1" showErrorMessage="1" errorTitle="Error" error="La fecha de cesión debe ser mayor a la fecha de inicio." sqref="AF189:AF534 AF14:AF36 AF38:AF187" xr:uid="{00000000-0002-0000-0000-000016000000}">
      <formula1>Y14</formula1>
    </dataValidation>
    <dataValidation type="date" operator="greaterThanOrEqual" allowBlank="1" showInputMessage="1" showErrorMessage="1" errorTitle="Error" error="La fecha de cesión debe ser mayor a la fecha de inicio." sqref="AF188" xr:uid="{00000000-0002-0000-0000-000017000000}">
      <formula1>Y37</formula1>
    </dataValidation>
    <dataValidation type="date" operator="greaterThanOrEqual" allowBlank="1" showInputMessage="1" showErrorMessage="1" errorTitle="Error" error="Fecha de cesión vigencia 2020. Debe ser mayor a la fecha de inicio." sqref="AF535:AF1048576" xr:uid="{00000000-0002-0000-0000-000018000000}">
      <formula1>Y535</formula1>
    </dataValidation>
  </dataValidations>
  <pageMargins left="0.7" right="0.7" top="0.75" bottom="0.75" header="0.3" footer="0.3"/>
  <pageSetup orientation="portrait" r:id="rId1"/>
  <ignoredErrors>
    <ignoredError sqref="AN22" formulaRange="1"/>
  </ignoredErrors>
  <drawing r:id="rId2"/>
  <legacyDrawing r:id="rId3"/>
  <controls>
    <mc:AlternateContent xmlns:mc="http://schemas.openxmlformats.org/markup-compatibility/2006">
      <mc:Choice Requires="x14">
        <control shapeId="5121" r:id="rId4" name="CommandButton1">
          <controlPr autoLine="0" r:id="rId5">
            <anchor moveWithCells="1">
              <from>
                <xdr:col>33</xdr:col>
                <xdr:colOff>0</xdr:colOff>
                <xdr:row>8</xdr:row>
                <xdr:rowOff>114300</xdr:rowOff>
              </from>
              <to>
                <xdr:col>34</xdr:col>
                <xdr:colOff>171450</xdr:colOff>
                <xdr:row>8</xdr:row>
                <xdr:rowOff>409575</xdr:rowOff>
              </to>
            </anchor>
          </controlPr>
        </control>
      </mc:Choice>
      <mc:Fallback>
        <control shapeId="5121"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B1:E103"/>
  <sheetViews>
    <sheetView topLeftCell="A94" workbookViewId="0">
      <selection activeCell="D100" sqref="D100"/>
    </sheetView>
  </sheetViews>
  <sheetFormatPr baseColWidth="10" defaultRowHeight="15"/>
  <cols>
    <col min="1" max="1" width="8" style="35" customWidth="1"/>
    <col min="2" max="2" width="7.28515625" style="35" customWidth="1"/>
    <col min="3" max="3" width="34.85546875" style="35" customWidth="1"/>
    <col min="4" max="4" width="84.28515625" style="35" customWidth="1"/>
    <col min="5" max="16384" width="11.42578125" style="35"/>
  </cols>
  <sheetData>
    <row r="1" spans="2:4" ht="15.75" thickBot="1"/>
    <row r="2" spans="2:4" ht="41.25" customHeight="1">
      <c r="B2" s="393" t="s">
        <v>441</v>
      </c>
      <c r="C2" s="394"/>
      <c r="D2" s="395"/>
    </row>
    <row r="3" spans="2:4" ht="36" customHeight="1">
      <c r="B3" s="396" t="s">
        <v>44</v>
      </c>
      <c r="C3" s="397"/>
      <c r="D3" s="398"/>
    </row>
    <row r="4" spans="2:4" ht="45" customHeight="1">
      <c r="B4" s="396" t="s">
        <v>346</v>
      </c>
      <c r="C4" s="397"/>
      <c r="D4" s="398"/>
    </row>
    <row r="5" spans="2:4" ht="27.75" customHeight="1">
      <c r="B5" s="396" t="s">
        <v>45</v>
      </c>
      <c r="C5" s="397"/>
      <c r="D5" s="398"/>
    </row>
    <row r="6" spans="2:4" ht="22.5" customHeight="1">
      <c r="B6" s="396" t="s">
        <v>46</v>
      </c>
      <c r="C6" s="397"/>
      <c r="D6" s="398"/>
    </row>
    <row r="7" spans="2:4" ht="36.75" customHeight="1">
      <c r="B7" s="399" t="s">
        <v>439</v>
      </c>
      <c r="C7" s="400"/>
      <c r="D7" s="401"/>
    </row>
    <row r="8" spans="2:4" ht="25.5" customHeight="1">
      <c r="B8" s="402" t="s">
        <v>359</v>
      </c>
      <c r="C8" s="403"/>
      <c r="D8" s="404"/>
    </row>
    <row r="9" spans="2:4" ht="25.5" customHeight="1">
      <c r="B9" s="402" t="s">
        <v>440</v>
      </c>
      <c r="C9" s="403"/>
      <c r="D9" s="404"/>
    </row>
    <row r="10" spans="2:4" ht="25.5" customHeight="1">
      <c r="B10" s="402" t="s">
        <v>364</v>
      </c>
      <c r="C10" s="403"/>
      <c r="D10" s="404"/>
    </row>
    <row r="11" spans="2:4" ht="25.5" customHeight="1">
      <c r="B11" s="396" t="s">
        <v>324</v>
      </c>
      <c r="C11" s="397"/>
      <c r="D11" s="398"/>
    </row>
    <row r="12" spans="2:4" ht="54.75" customHeight="1">
      <c r="B12" s="396" t="s">
        <v>355</v>
      </c>
      <c r="C12" s="397"/>
      <c r="D12" s="398"/>
    </row>
    <row r="13" spans="2:4" ht="46.5" customHeight="1" thickBot="1">
      <c r="B13" s="405" t="s">
        <v>228</v>
      </c>
      <c r="C13" s="406"/>
      <c r="D13" s="407"/>
    </row>
    <row r="14" spans="2:4" ht="15.75" thickBot="1"/>
    <row r="15" spans="2:4" ht="15.75" thickBot="1">
      <c r="B15" s="390" t="s">
        <v>47</v>
      </c>
      <c r="C15" s="391"/>
      <c r="D15" s="392"/>
    </row>
    <row r="16" spans="2:4" ht="15.75" thickBot="1">
      <c r="B16" s="71">
        <v>1</v>
      </c>
      <c r="C16" s="1" t="s">
        <v>48</v>
      </c>
      <c r="D16" s="1" t="s">
        <v>49</v>
      </c>
    </row>
    <row r="17" spans="2:5" ht="15.75" thickBot="1">
      <c r="B17" s="71">
        <v>2</v>
      </c>
      <c r="C17" s="1" t="s">
        <v>50</v>
      </c>
      <c r="D17" s="1" t="s">
        <v>336</v>
      </c>
    </row>
    <row r="18" spans="2:5" ht="26.25" thickBot="1">
      <c r="B18" s="71">
        <v>3</v>
      </c>
      <c r="C18" s="1" t="s">
        <v>51</v>
      </c>
      <c r="D18" s="1" t="s">
        <v>325</v>
      </c>
    </row>
    <row r="19" spans="2:5" ht="26.25" thickBot="1">
      <c r="B19" s="71">
        <v>4</v>
      </c>
      <c r="C19" s="1" t="s">
        <v>234</v>
      </c>
      <c r="D19" s="1" t="s">
        <v>326</v>
      </c>
    </row>
    <row r="20" spans="2:5" ht="26.25" thickBot="1">
      <c r="B20" s="71">
        <v>5</v>
      </c>
      <c r="C20" s="1" t="s">
        <v>52</v>
      </c>
      <c r="D20" s="1" t="s">
        <v>327</v>
      </c>
    </row>
    <row r="21" spans="2:5" ht="26.25" thickBot="1">
      <c r="B21" s="71">
        <v>6</v>
      </c>
      <c r="C21" s="1" t="s">
        <v>235</v>
      </c>
      <c r="D21" s="1" t="s">
        <v>328</v>
      </c>
    </row>
    <row r="22" spans="2:5" ht="39" thickBot="1">
      <c r="B22" s="71">
        <v>7</v>
      </c>
      <c r="C22" s="1" t="s">
        <v>53</v>
      </c>
      <c r="D22" s="1" t="s">
        <v>329</v>
      </c>
    </row>
    <row r="23" spans="2:5" ht="26.25" thickBot="1">
      <c r="B23" s="71">
        <v>8</v>
      </c>
      <c r="C23" s="1" t="s">
        <v>236</v>
      </c>
      <c r="D23" s="1" t="s">
        <v>330</v>
      </c>
    </row>
    <row r="24" spans="2:5" ht="39" thickBot="1">
      <c r="B24" s="71">
        <v>9</v>
      </c>
      <c r="C24" s="1" t="s">
        <v>54</v>
      </c>
      <c r="D24" s="1" t="s">
        <v>224</v>
      </c>
    </row>
    <row r="25" spans="2:5" ht="15.75" thickBot="1"/>
    <row r="26" spans="2:5" ht="15.75" thickBot="1">
      <c r="B26" s="390" t="s">
        <v>55</v>
      </c>
      <c r="C26" s="391"/>
      <c r="D26" s="392"/>
    </row>
    <row r="27" spans="2:5" ht="25.5">
      <c r="B27" s="408">
        <v>1</v>
      </c>
      <c r="C27" s="410" t="s">
        <v>56</v>
      </c>
      <c r="D27" s="106" t="s">
        <v>366</v>
      </c>
      <c r="E27" s="104"/>
    </row>
    <row r="28" spans="2:5" ht="39" thickBot="1">
      <c r="B28" s="409"/>
      <c r="C28" s="411"/>
      <c r="D28" s="1" t="s">
        <v>331</v>
      </c>
    </row>
    <row r="29" spans="2:5" ht="15.75" thickBot="1">
      <c r="B29" s="71">
        <v>2</v>
      </c>
      <c r="C29" s="1" t="s">
        <v>5</v>
      </c>
      <c r="D29" s="1" t="s">
        <v>57</v>
      </c>
    </row>
    <row r="30" spans="2:5" ht="15.75" thickBot="1">
      <c r="B30" s="408">
        <v>3</v>
      </c>
      <c r="C30" s="1" t="s">
        <v>368</v>
      </c>
      <c r="D30" s="1" t="s">
        <v>369</v>
      </c>
    </row>
    <row r="31" spans="2:5" ht="26.25" thickBot="1">
      <c r="B31" s="409"/>
      <c r="C31" s="1" t="s">
        <v>58</v>
      </c>
      <c r="D31" s="1" t="s">
        <v>332</v>
      </c>
    </row>
    <row r="32" spans="2:5" ht="25.5">
      <c r="B32" s="408">
        <v>4</v>
      </c>
      <c r="C32" s="410" t="s">
        <v>59</v>
      </c>
      <c r="D32" s="2" t="s">
        <v>60</v>
      </c>
    </row>
    <row r="33" spans="2:4" ht="26.25" thickBot="1">
      <c r="B33" s="409"/>
      <c r="C33" s="411"/>
      <c r="D33" s="1" t="s">
        <v>225</v>
      </c>
    </row>
    <row r="34" spans="2:4" ht="39" thickBot="1">
      <c r="B34" s="408">
        <v>4</v>
      </c>
      <c r="C34" s="1" t="s">
        <v>61</v>
      </c>
      <c r="D34" s="1" t="s">
        <v>62</v>
      </c>
    </row>
    <row r="35" spans="2:4" ht="51.75" thickBot="1">
      <c r="B35" s="412"/>
      <c r="C35" s="1" t="s">
        <v>63</v>
      </c>
      <c r="D35" s="1" t="s">
        <v>64</v>
      </c>
    </row>
    <row r="36" spans="2:4" ht="38.25">
      <c r="B36" s="412"/>
      <c r="C36" s="410" t="s">
        <v>65</v>
      </c>
      <c r="D36" s="2" t="s">
        <v>66</v>
      </c>
    </row>
    <row r="37" spans="2:4" ht="26.25" thickBot="1">
      <c r="B37" s="412"/>
      <c r="C37" s="411"/>
      <c r="D37" s="1" t="s">
        <v>67</v>
      </c>
    </row>
    <row r="38" spans="2:4" ht="39" thickBot="1">
      <c r="B38" s="412"/>
      <c r="C38" s="1" t="s">
        <v>68</v>
      </c>
      <c r="D38" s="1" t="s">
        <v>69</v>
      </c>
    </row>
    <row r="39" spans="2:4" ht="39" thickBot="1">
      <c r="B39" s="412"/>
      <c r="C39" s="1" t="s">
        <v>70</v>
      </c>
      <c r="D39" s="1" t="s">
        <v>71</v>
      </c>
    </row>
    <row r="40" spans="2:4" ht="51.75" thickBot="1">
      <c r="B40" s="412"/>
      <c r="C40" s="1" t="s">
        <v>72</v>
      </c>
      <c r="D40" s="1" t="s">
        <v>73</v>
      </c>
    </row>
    <row r="41" spans="2:4" ht="39" thickBot="1">
      <c r="B41" s="412"/>
      <c r="C41" s="1" t="s">
        <v>74</v>
      </c>
      <c r="D41" s="1" t="s">
        <v>75</v>
      </c>
    </row>
    <row r="42" spans="2:4" ht="26.25" thickBot="1">
      <c r="B42" s="412"/>
      <c r="C42" s="1" t="s">
        <v>76</v>
      </c>
      <c r="D42" s="1" t="s">
        <v>77</v>
      </c>
    </row>
    <row r="43" spans="2:4" ht="26.25" thickBot="1">
      <c r="B43" s="412"/>
      <c r="C43" s="1" t="s">
        <v>78</v>
      </c>
      <c r="D43" s="1" t="s">
        <v>79</v>
      </c>
    </row>
    <row r="44" spans="2:4" ht="51.75" thickBot="1">
      <c r="B44" s="412"/>
      <c r="C44" s="1" t="s">
        <v>33</v>
      </c>
      <c r="D44" s="1" t="s">
        <v>80</v>
      </c>
    </row>
    <row r="45" spans="2:4" ht="39" thickBot="1">
      <c r="B45" s="412"/>
      <c r="C45" s="1" t="s">
        <v>81</v>
      </c>
      <c r="D45" s="1" t="s">
        <v>82</v>
      </c>
    </row>
    <row r="46" spans="2:4" ht="26.25" thickBot="1">
      <c r="B46" s="412"/>
      <c r="C46" s="1" t="s">
        <v>83</v>
      </c>
      <c r="D46" s="1" t="s">
        <v>84</v>
      </c>
    </row>
    <row r="47" spans="2:4" ht="26.25" thickBot="1">
      <c r="B47" s="412"/>
      <c r="C47" s="1" t="s">
        <v>85</v>
      </c>
      <c r="D47" s="1" t="s">
        <v>86</v>
      </c>
    </row>
    <row r="48" spans="2:4" ht="115.5" thickBot="1">
      <c r="B48" s="412"/>
      <c r="C48" s="1" t="s">
        <v>87</v>
      </c>
      <c r="D48" s="1" t="s">
        <v>88</v>
      </c>
    </row>
    <row r="49" spans="2:4" ht="39" thickBot="1">
      <c r="B49" s="412"/>
      <c r="C49" s="1" t="s">
        <v>89</v>
      </c>
      <c r="D49" s="1" t="s">
        <v>90</v>
      </c>
    </row>
    <row r="50" spans="2:4" ht="51.75" thickBot="1">
      <c r="B50" s="412"/>
      <c r="C50" s="1" t="s">
        <v>91</v>
      </c>
      <c r="D50" s="1" t="s">
        <v>92</v>
      </c>
    </row>
    <row r="51" spans="2:4" ht="51.75" thickBot="1">
      <c r="B51" s="412"/>
      <c r="C51" s="1" t="s">
        <v>93</v>
      </c>
      <c r="D51" s="1" t="s">
        <v>94</v>
      </c>
    </row>
    <row r="52" spans="2:4" ht="26.25" thickBot="1">
      <c r="B52" s="412"/>
      <c r="C52" s="1" t="s">
        <v>95</v>
      </c>
      <c r="D52" s="1" t="s">
        <v>96</v>
      </c>
    </row>
    <row r="53" spans="2:4" ht="15.75" thickBot="1">
      <c r="B53" s="412"/>
      <c r="C53" s="1" t="s">
        <v>97</v>
      </c>
      <c r="D53" s="1" t="s">
        <v>98</v>
      </c>
    </row>
    <row r="54" spans="2:4" ht="51.75" thickBot="1">
      <c r="B54" s="409"/>
      <c r="C54" s="1" t="s">
        <v>156</v>
      </c>
      <c r="D54" s="1" t="s">
        <v>370</v>
      </c>
    </row>
    <row r="55" spans="2:4" ht="25.5">
      <c r="B55" s="408">
        <v>5</v>
      </c>
      <c r="C55" s="410" t="s">
        <v>7</v>
      </c>
      <c r="D55" s="2" t="s">
        <v>99</v>
      </c>
    </row>
    <row r="56" spans="2:4" ht="26.25" thickBot="1">
      <c r="B56" s="412"/>
      <c r="C56" s="413"/>
      <c r="D56" s="1" t="s">
        <v>100</v>
      </c>
    </row>
    <row r="57" spans="2:4" ht="51.75" thickBot="1">
      <c r="B57" s="409"/>
      <c r="C57" s="411"/>
      <c r="D57" s="1" t="s">
        <v>371</v>
      </c>
    </row>
    <row r="58" spans="2:4" ht="51.75" thickBot="1">
      <c r="B58" s="71">
        <v>6</v>
      </c>
      <c r="C58" s="1" t="s">
        <v>8</v>
      </c>
      <c r="D58" s="1" t="s">
        <v>227</v>
      </c>
    </row>
    <row r="59" spans="2:4" ht="15.75" thickBot="1">
      <c r="B59" s="71">
        <v>7</v>
      </c>
      <c r="C59" s="1" t="s">
        <v>9</v>
      </c>
      <c r="D59" s="1" t="s">
        <v>101</v>
      </c>
    </row>
    <row r="60" spans="2:4" ht="39" thickBot="1">
      <c r="B60" s="408">
        <v>8</v>
      </c>
      <c r="C60" s="1" t="s">
        <v>10</v>
      </c>
      <c r="D60" s="1" t="s">
        <v>102</v>
      </c>
    </row>
    <row r="61" spans="2:4" ht="26.25" thickBot="1">
      <c r="B61" s="412"/>
      <c r="C61" s="2" t="s">
        <v>373</v>
      </c>
      <c r="D61" s="2" t="s">
        <v>377</v>
      </c>
    </row>
    <row r="62" spans="2:4" ht="25.5">
      <c r="B62" s="412"/>
      <c r="C62" s="410" t="s">
        <v>11</v>
      </c>
      <c r="D62" s="2" t="s">
        <v>226</v>
      </c>
    </row>
    <row r="63" spans="2:4" ht="64.5" thickBot="1">
      <c r="B63" s="409"/>
      <c r="C63" s="411"/>
      <c r="D63" s="107" t="s">
        <v>374</v>
      </c>
    </row>
    <row r="64" spans="2:4" ht="26.25" thickBot="1">
      <c r="B64" s="71">
        <v>9</v>
      </c>
      <c r="C64" s="1" t="s">
        <v>13</v>
      </c>
      <c r="D64" s="1" t="s">
        <v>103</v>
      </c>
    </row>
    <row r="65" spans="2:4" ht="26.25" thickBot="1">
      <c r="B65" s="408">
        <v>10</v>
      </c>
      <c r="C65" s="1" t="s">
        <v>104</v>
      </c>
      <c r="D65" s="1" t="s">
        <v>348</v>
      </c>
    </row>
    <row r="66" spans="2:4" ht="15.75" thickBot="1">
      <c r="B66" s="409"/>
      <c r="C66" s="1" t="s">
        <v>105</v>
      </c>
      <c r="D66" s="1" t="s">
        <v>106</v>
      </c>
    </row>
    <row r="67" spans="2:4" ht="15.75" thickBot="1"/>
    <row r="68" spans="2:4" ht="15.75" thickBot="1">
      <c r="B68" s="390" t="s">
        <v>107</v>
      </c>
      <c r="C68" s="391"/>
      <c r="D68" s="392"/>
    </row>
    <row r="69" spans="2:4" ht="25.5">
      <c r="B69" s="408">
        <v>11</v>
      </c>
      <c r="C69" s="410" t="s">
        <v>108</v>
      </c>
      <c r="D69" s="2" t="s">
        <v>345</v>
      </c>
    </row>
    <row r="70" spans="2:4" ht="25.5">
      <c r="B70" s="412"/>
      <c r="C70" s="413"/>
      <c r="D70" s="2" t="s">
        <v>375</v>
      </c>
    </row>
    <row r="71" spans="2:4" ht="15.75" thickBot="1">
      <c r="B71" s="409"/>
      <c r="C71" s="411"/>
      <c r="D71" s="1" t="s">
        <v>109</v>
      </c>
    </row>
    <row r="72" spans="2:4" ht="25.5">
      <c r="B72" s="408">
        <v>12</v>
      </c>
      <c r="C72" s="410" t="s">
        <v>110</v>
      </c>
      <c r="D72" s="2" t="s">
        <v>111</v>
      </c>
    </row>
    <row r="73" spans="2:4" ht="15.75" thickBot="1">
      <c r="B73" s="409"/>
      <c r="C73" s="411"/>
      <c r="D73" s="1" t="s">
        <v>112</v>
      </c>
    </row>
    <row r="74" spans="2:4" ht="26.25" thickBot="1">
      <c r="B74" s="71">
        <v>13</v>
      </c>
      <c r="C74" s="1" t="s">
        <v>17</v>
      </c>
      <c r="D74" s="1" t="s">
        <v>360</v>
      </c>
    </row>
    <row r="75" spans="2:4" ht="25.5">
      <c r="B75" s="408">
        <v>14</v>
      </c>
      <c r="C75" s="410" t="s">
        <v>113</v>
      </c>
      <c r="D75" s="2" t="s">
        <v>114</v>
      </c>
    </row>
    <row r="76" spans="2:4" ht="15.75" thickBot="1">
      <c r="B76" s="409"/>
      <c r="C76" s="411"/>
      <c r="D76" s="1" t="s">
        <v>115</v>
      </c>
    </row>
    <row r="77" spans="2:4" ht="26.25" thickBot="1">
      <c r="B77" s="71">
        <v>15</v>
      </c>
      <c r="C77" s="1" t="s">
        <v>116</v>
      </c>
      <c r="D77" s="1" t="s">
        <v>349</v>
      </c>
    </row>
    <row r="78" spans="2:4" ht="38.25">
      <c r="B78" s="408">
        <v>16</v>
      </c>
      <c r="C78" s="410" t="s">
        <v>117</v>
      </c>
      <c r="D78" s="2" t="s">
        <v>118</v>
      </c>
    </row>
    <row r="79" spans="2:4" ht="81" customHeight="1">
      <c r="B79" s="412"/>
      <c r="C79" s="413"/>
      <c r="D79" s="2" t="s">
        <v>339</v>
      </c>
    </row>
    <row r="80" spans="2:4" ht="38.25">
      <c r="B80" s="412"/>
      <c r="C80" s="413"/>
      <c r="D80" s="2" t="s">
        <v>337</v>
      </c>
    </row>
    <row r="81" spans="2:5" ht="26.25" thickBot="1">
      <c r="B81" s="409"/>
      <c r="C81" s="411"/>
      <c r="D81" s="1" t="s">
        <v>119</v>
      </c>
    </row>
    <row r="82" spans="2:5" ht="26.25" thickBot="1">
      <c r="B82" s="71">
        <v>17</v>
      </c>
      <c r="C82" s="1" t="s">
        <v>120</v>
      </c>
      <c r="D82" s="1" t="s">
        <v>350</v>
      </c>
    </row>
    <row r="83" spans="2:5" ht="15.75" thickBot="1"/>
    <row r="84" spans="2:5" ht="15.75" thickBot="1">
      <c r="B84" s="390" t="s">
        <v>121</v>
      </c>
      <c r="C84" s="391"/>
      <c r="D84" s="392"/>
    </row>
    <row r="85" spans="2:5" ht="25.5">
      <c r="B85" s="408">
        <v>18</v>
      </c>
      <c r="C85" s="410" t="s">
        <v>122</v>
      </c>
      <c r="D85" s="2" t="s">
        <v>333</v>
      </c>
    </row>
    <row r="86" spans="2:5" ht="26.25" thickBot="1">
      <c r="B86" s="409"/>
      <c r="C86" s="411"/>
      <c r="D86" s="1" t="s">
        <v>334</v>
      </c>
    </row>
    <row r="87" spans="2:5" ht="39" thickBot="1">
      <c r="B87" s="71">
        <v>19</v>
      </c>
      <c r="C87" s="1" t="s">
        <v>123</v>
      </c>
      <c r="D87" s="108" t="s">
        <v>376</v>
      </c>
      <c r="E87" s="104"/>
    </row>
    <row r="88" spans="2:5" ht="26.25" thickBot="1">
      <c r="B88" s="71">
        <v>20</v>
      </c>
      <c r="C88" s="1" t="s">
        <v>124</v>
      </c>
      <c r="D88" s="1" t="s">
        <v>335</v>
      </c>
    </row>
    <row r="89" spans="2:5" ht="26.25" thickBot="1">
      <c r="B89" s="71">
        <v>21</v>
      </c>
      <c r="C89" s="1" t="s">
        <v>25</v>
      </c>
      <c r="D89" s="1" t="s">
        <v>125</v>
      </c>
    </row>
    <row r="90" spans="2:5" ht="15.75" thickBot="1">
      <c r="B90" s="71">
        <v>22</v>
      </c>
      <c r="C90" s="107" t="s">
        <v>257</v>
      </c>
      <c r="D90" s="107" t="s">
        <v>338</v>
      </c>
    </row>
    <row r="91" spans="2:5" ht="26.25" thickBot="1">
      <c r="B91" s="71">
        <v>23</v>
      </c>
      <c r="C91" s="1" t="s">
        <v>126</v>
      </c>
      <c r="D91" s="1" t="s">
        <v>127</v>
      </c>
    </row>
    <row r="92" spans="2:5" ht="15.75" thickBot="1">
      <c r="B92" s="73"/>
      <c r="C92" s="74"/>
      <c r="D92" s="74"/>
    </row>
    <row r="93" spans="2:5" ht="15.75" thickBot="1">
      <c r="B93" s="390" t="s">
        <v>340</v>
      </c>
      <c r="C93" s="391"/>
      <c r="D93" s="392"/>
    </row>
    <row r="94" spans="2:5" ht="51.75" thickBot="1">
      <c r="B94" s="109">
        <v>24</v>
      </c>
      <c r="C94" s="107" t="s">
        <v>322</v>
      </c>
      <c r="D94" s="107" t="s">
        <v>378</v>
      </c>
    </row>
    <row r="95" spans="2:5" ht="15.75" thickBot="1">
      <c r="B95" s="109">
        <v>25</v>
      </c>
      <c r="C95" s="107" t="s">
        <v>318</v>
      </c>
      <c r="D95" s="107" t="s">
        <v>343</v>
      </c>
    </row>
    <row r="96" spans="2:5" ht="26.25" thickBot="1">
      <c r="B96" s="109">
        <v>26</v>
      </c>
      <c r="C96" s="107" t="s">
        <v>319</v>
      </c>
      <c r="D96" s="107" t="s">
        <v>344</v>
      </c>
    </row>
    <row r="97" spans="2:5" ht="26.25" thickBot="1">
      <c r="B97" s="109">
        <v>27</v>
      </c>
      <c r="C97" s="107" t="s">
        <v>320</v>
      </c>
      <c r="D97" s="107" t="s">
        <v>347</v>
      </c>
    </row>
    <row r="98" spans="2:5" ht="15.75" thickBot="1">
      <c r="B98" s="73"/>
      <c r="C98" s="74"/>
      <c r="D98" s="74"/>
    </row>
    <row r="99" spans="2:5" ht="15.75" thickBot="1">
      <c r="B99" s="390" t="s">
        <v>341</v>
      </c>
      <c r="C99" s="391"/>
      <c r="D99" s="392"/>
    </row>
    <row r="100" spans="2:5" ht="26.25" thickBot="1">
      <c r="B100" s="71">
        <v>28</v>
      </c>
      <c r="C100" s="1" t="s">
        <v>128</v>
      </c>
      <c r="D100" s="1" t="s">
        <v>379</v>
      </c>
    </row>
    <row r="101" spans="2:5" ht="15.75" thickBot="1">
      <c r="B101" s="73"/>
      <c r="C101" s="74"/>
      <c r="D101" s="74"/>
      <c r="E101" s="70"/>
    </row>
    <row r="102" spans="2:5" ht="15.75" thickBot="1">
      <c r="B102" s="390" t="s">
        <v>342</v>
      </c>
      <c r="C102" s="391"/>
      <c r="D102" s="392"/>
      <c r="E102" s="70"/>
    </row>
    <row r="103" spans="2:5" ht="64.5" thickBot="1">
      <c r="B103" s="71">
        <v>29</v>
      </c>
      <c r="C103" s="1" t="s">
        <v>129</v>
      </c>
      <c r="D103" s="1" t="s">
        <v>361</v>
      </c>
    </row>
  </sheetData>
  <mergeCells count="41">
    <mergeCell ref="B102:D102"/>
    <mergeCell ref="B78:B81"/>
    <mergeCell ref="C78:C81"/>
    <mergeCell ref="B84:D84"/>
    <mergeCell ref="B85:B86"/>
    <mergeCell ref="C85:C86"/>
    <mergeCell ref="B99:D99"/>
    <mergeCell ref="B93:D93"/>
    <mergeCell ref="B69:B71"/>
    <mergeCell ref="C69:C71"/>
    <mergeCell ref="B72:B73"/>
    <mergeCell ref="C72:C73"/>
    <mergeCell ref="B75:B76"/>
    <mergeCell ref="C75:C76"/>
    <mergeCell ref="B68:D68"/>
    <mergeCell ref="B27:B28"/>
    <mergeCell ref="C27:C28"/>
    <mergeCell ref="B32:B33"/>
    <mergeCell ref="C32:C33"/>
    <mergeCell ref="B34:B54"/>
    <mergeCell ref="C36:C37"/>
    <mergeCell ref="B55:B57"/>
    <mergeCell ref="C55:C57"/>
    <mergeCell ref="B60:B63"/>
    <mergeCell ref="C62:C63"/>
    <mergeCell ref="B65:B66"/>
    <mergeCell ref="B30:B31"/>
    <mergeCell ref="B26:D26"/>
    <mergeCell ref="B2:D2"/>
    <mergeCell ref="B3:D3"/>
    <mergeCell ref="B4:D4"/>
    <mergeCell ref="B5:D5"/>
    <mergeCell ref="B6:D6"/>
    <mergeCell ref="B7:D7"/>
    <mergeCell ref="B8:D8"/>
    <mergeCell ref="B11:D11"/>
    <mergeCell ref="B12:D12"/>
    <mergeCell ref="B13:D13"/>
    <mergeCell ref="B15:D15"/>
    <mergeCell ref="B9:D9"/>
    <mergeCell ref="B10:D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40"/>
  <sheetViews>
    <sheetView topLeftCell="B10" workbookViewId="0">
      <selection activeCell="B26" sqref="B26"/>
    </sheetView>
  </sheetViews>
  <sheetFormatPr baseColWidth="10" defaultRowHeight="15"/>
  <cols>
    <col min="2" max="2" width="66.140625" customWidth="1"/>
    <col min="3" max="3" width="63.85546875" customWidth="1"/>
    <col min="4" max="4" width="15.42578125" bestFit="1" customWidth="1"/>
  </cols>
  <sheetData>
    <row r="1" spans="1:5">
      <c r="B1" s="15" t="s">
        <v>130</v>
      </c>
      <c r="C1" s="3" t="s">
        <v>7</v>
      </c>
      <c r="D1" s="4" t="s">
        <v>131</v>
      </c>
    </row>
    <row r="2" spans="1:5" ht="15.75" thickBot="1">
      <c r="A2">
        <v>1</v>
      </c>
      <c r="B2" s="5" t="s">
        <v>132</v>
      </c>
      <c r="C2" s="6" t="s">
        <v>133</v>
      </c>
      <c r="D2" s="7" t="s">
        <v>134</v>
      </c>
      <c r="E2" s="5"/>
    </row>
    <row r="3" spans="1:5">
      <c r="A3">
        <v>2</v>
      </c>
      <c r="B3" s="8" t="s">
        <v>63</v>
      </c>
      <c r="C3" s="9" t="s">
        <v>34</v>
      </c>
      <c r="D3" s="7" t="s">
        <v>135</v>
      </c>
      <c r="E3" s="10"/>
    </row>
    <row r="4" spans="1:5">
      <c r="A4">
        <v>3</v>
      </c>
      <c r="B4" s="11" t="s">
        <v>65</v>
      </c>
      <c r="C4" s="9" t="s">
        <v>136</v>
      </c>
      <c r="D4" s="7" t="s">
        <v>137</v>
      </c>
      <c r="E4" s="10"/>
    </row>
    <row r="5" spans="1:5" ht="16.5">
      <c r="A5">
        <v>4</v>
      </c>
      <c r="B5" s="12" t="s">
        <v>138</v>
      </c>
      <c r="C5" s="9" t="s">
        <v>139</v>
      </c>
      <c r="D5" s="13"/>
      <c r="E5" s="14"/>
    </row>
    <row r="6" spans="1:5">
      <c r="A6">
        <v>5</v>
      </c>
      <c r="B6" s="10" t="s">
        <v>140</v>
      </c>
      <c r="C6" s="9" t="s">
        <v>141</v>
      </c>
      <c r="D6" s="10"/>
      <c r="E6" s="10"/>
    </row>
    <row r="7" spans="1:5">
      <c r="A7">
        <v>6</v>
      </c>
      <c r="B7" s="10" t="s">
        <v>72</v>
      </c>
      <c r="C7" s="9" t="s">
        <v>142</v>
      </c>
      <c r="D7" s="10"/>
      <c r="E7" s="10"/>
    </row>
    <row r="8" spans="1:5">
      <c r="A8">
        <v>7</v>
      </c>
      <c r="B8" s="10" t="s">
        <v>74</v>
      </c>
      <c r="C8" s="9" t="s">
        <v>143</v>
      </c>
      <c r="D8" s="10"/>
      <c r="E8" s="10"/>
    </row>
    <row r="9" spans="1:5">
      <c r="A9">
        <v>8</v>
      </c>
      <c r="B9" s="10" t="s">
        <v>76</v>
      </c>
      <c r="C9" s="10"/>
      <c r="D9" s="10"/>
      <c r="E9" s="10"/>
    </row>
    <row r="10" spans="1:5">
      <c r="A10">
        <v>9</v>
      </c>
      <c r="B10" s="10" t="s">
        <v>78</v>
      </c>
      <c r="C10" s="5"/>
      <c r="D10" s="10"/>
      <c r="E10" s="10"/>
    </row>
    <row r="11" spans="1:5">
      <c r="A11">
        <v>10</v>
      </c>
      <c r="B11" s="10" t="s">
        <v>33</v>
      </c>
      <c r="C11" s="15" t="s">
        <v>139</v>
      </c>
      <c r="D11" s="10"/>
      <c r="E11" s="10"/>
    </row>
    <row r="12" spans="1:5">
      <c r="A12">
        <v>11</v>
      </c>
      <c r="B12" s="10" t="s">
        <v>81</v>
      </c>
      <c r="C12" s="16" t="s">
        <v>144</v>
      </c>
      <c r="D12" s="10"/>
      <c r="E12" s="10"/>
    </row>
    <row r="13" spans="1:5">
      <c r="A13">
        <v>12</v>
      </c>
      <c r="B13" s="10" t="s">
        <v>83</v>
      </c>
      <c r="C13" s="16" t="s">
        <v>145</v>
      </c>
      <c r="D13" s="10"/>
      <c r="E13" s="10"/>
    </row>
    <row r="14" spans="1:5">
      <c r="A14">
        <v>13</v>
      </c>
      <c r="B14" s="10" t="s">
        <v>85</v>
      </c>
      <c r="C14" s="16" t="s">
        <v>146</v>
      </c>
      <c r="D14" s="10"/>
      <c r="E14" s="10"/>
    </row>
    <row r="15" spans="1:5">
      <c r="A15">
        <v>14</v>
      </c>
      <c r="B15" s="10" t="s">
        <v>147</v>
      </c>
      <c r="C15" s="16" t="s">
        <v>148</v>
      </c>
      <c r="D15" s="10"/>
      <c r="E15" s="10"/>
    </row>
    <row r="16" spans="1:5">
      <c r="A16">
        <v>15</v>
      </c>
      <c r="B16" s="10" t="s">
        <v>149</v>
      </c>
      <c r="C16" s="10"/>
      <c r="D16" s="10"/>
      <c r="E16" s="10"/>
    </row>
    <row r="17" spans="1:6">
      <c r="A17">
        <v>16</v>
      </c>
      <c r="B17" s="10" t="s">
        <v>150</v>
      </c>
      <c r="C17" s="17" t="s">
        <v>151</v>
      </c>
      <c r="D17" s="10"/>
      <c r="E17" s="10"/>
    </row>
    <row r="18" spans="1:6">
      <c r="A18">
        <v>17</v>
      </c>
      <c r="B18" s="10" t="s">
        <v>152</v>
      </c>
      <c r="C18" s="16" t="s">
        <v>153</v>
      </c>
      <c r="D18" s="10"/>
      <c r="E18" s="10"/>
    </row>
    <row r="19" spans="1:6">
      <c r="A19">
        <v>18</v>
      </c>
      <c r="B19" s="10" t="s">
        <v>154</v>
      </c>
      <c r="C19" s="16" t="s">
        <v>155</v>
      </c>
      <c r="D19" s="10"/>
      <c r="E19" s="10"/>
    </row>
    <row r="20" spans="1:6">
      <c r="A20">
        <v>19</v>
      </c>
      <c r="B20" s="10" t="s">
        <v>97</v>
      </c>
      <c r="C20" s="16" t="s">
        <v>150</v>
      </c>
      <c r="D20" s="10"/>
      <c r="E20" s="10"/>
    </row>
    <row r="21" spans="1:6" ht="36.75" customHeight="1">
      <c r="A21" s="18">
        <v>20</v>
      </c>
      <c r="B21" s="18" t="s">
        <v>156</v>
      </c>
      <c r="C21" s="19" t="s">
        <v>157</v>
      </c>
      <c r="D21" s="18"/>
      <c r="E21" s="18"/>
      <c r="F21" s="18"/>
    </row>
    <row r="22" spans="1:6">
      <c r="A22" s="18"/>
      <c r="B22" s="67" t="s">
        <v>238</v>
      </c>
      <c r="C22" s="19" t="s">
        <v>158</v>
      </c>
      <c r="D22" s="18"/>
      <c r="E22" s="18"/>
      <c r="F22" s="18"/>
    </row>
    <row r="23" spans="1:6" ht="45">
      <c r="A23">
        <v>1</v>
      </c>
      <c r="B23" s="35" t="s">
        <v>252</v>
      </c>
      <c r="C23" s="19" t="s">
        <v>159</v>
      </c>
      <c r="D23" s="18"/>
      <c r="E23" s="18"/>
      <c r="F23" s="18"/>
    </row>
    <row r="24" spans="1:6">
      <c r="A24" s="18">
        <f>+A23+1</f>
        <v>2</v>
      </c>
      <c r="B24" s="35" t="s">
        <v>253</v>
      </c>
      <c r="C24" s="19" t="s">
        <v>160</v>
      </c>
      <c r="D24" s="18"/>
      <c r="E24" s="18"/>
      <c r="F24" s="18"/>
    </row>
    <row r="25" spans="1:6" ht="45">
      <c r="A25" s="18">
        <f t="shared" ref="A25:A38" si="0">+A24+1</f>
        <v>3</v>
      </c>
      <c r="B25" s="35" t="s">
        <v>254</v>
      </c>
      <c r="C25" s="19" t="s">
        <v>161</v>
      </c>
      <c r="D25" s="18"/>
      <c r="E25" s="18"/>
      <c r="F25" s="18"/>
    </row>
    <row r="26" spans="1:6">
      <c r="A26" s="18">
        <f t="shared" si="0"/>
        <v>4</v>
      </c>
      <c r="B26" s="35" t="s">
        <v>239</v>
      </c>
      <c r="C26" s="19" t="s">
        <v>162</v>
      </c>
      <c r="D26" s="18"/>
      <c r="E26" s="18"/>
      <c r="F26" s="18"/>
    </row>
    <row r="27" spans="1:6" ht="30">
      <c r="A27" s="18">
        <f t="shared" si="0"/>
        <v>5</v>
      </c>
      <c r="B27" s="35" t="s">
        <v>240</v>
      </c>
      <c r="C27" s="19" t="s">
        <v>163</v>
      </c>
      <c r="D27" s="18"/>
      <c r="E27" s="18"/>
      <c r="F27" s="18"/>
    </row>
    <row r="28" spans="1:6">
      <c r="A28" s="18">
        <f t="shared" si="0"/>
        <v>6</v>
      </c>
      <c r="B28" s="35" t="s">
        <v>241</v>
      </c>
      <c r="C28" s="19"/>
      <c r="D28" s="18"/>
      <c r="E28" s="18"/>
      <c r="F28" s="18"/>
    </row>
    <row r="29" spans="1:6">
      <c r="A29" s="18">
        <f t="shared" si="0"/>
        <v>7</v>
      </c>
      <c r="B29" s="35" t="s">
        <v>242</v>
      </c>
      <c r="C29" s="19"/>
    </row>
    <row r="30" spans="1:6">
      <c r="A30" s="18">
        <f t="shared" si="0"/>
        <v>8</v>
      </c>
      <c r="B30" s="35" t="s">
        <v>243</v>
      </c>
      <c r="C30" s="16" t="s">
        <v>164</v>
      </c>
    </row>
    <row r="31" spans="1:6">
      <c r="A31" s="18">
        <f t="shared" si="0"/>
        <v>9</v>
      </c>
      <c r="B31" s="35" t="s">
        <v>244</v>
      </c>
      <c r="C31" s="20" t="s">
        <v>165</v>
      </c>
    </row>
    <row r="32" spans="1:6">
      <c r="A32" s="18">
        <f t="shared" si="0"/>
        <v>10</v>
      </c>
      <c r="B32" s="35" t="s">
        <v>245</v>
      </c>
    </row>
    <row r="33" spans="1:3">
      <c r="A33" s="18">
        <f t="shared" si="0"/>
        <v>11</v>
      </c>
      <c r="B33" s="35" t="s">
        <v>246</v>
      </c>
      <c r="C33" t="s">
        <v>352</v>
      </c>
    </row>
    <row r="34" spans="1:3">
      <c r="A34" s="18">
        <f t="shared" si="0"/>
        <v>12</v>
      </c>
      <c r="B34" s="35" t="s">
        <v>247</v>
      </c>
      <c r="C34" t="s">
        <v>353</v>
      </c>
    </row>
    <row r="35" spans="1:3">
      <c r="A35" s="18">
        <f t="shared" si="0"/>
        <v>13</v>
      </c>
      <c r="B35" s="35" t="s">
        <v>248</v>
      </c>
    </row>
    <row r="36" spans="1:3">
      <c r="A36" s="18">
        <f t="shared" si="0"/>
        <v>14</v>
      </c>
      <c r="B36" s="35" t="s">
        <v>249</v>
      </c>
      <c r="C36" t="s">
        <v>362</v>
      </c>
    </row>
    <row r="37" spans="1:3">
      <c r="A37" s="18">
        <f t="shared" si="0"/>
        <v>15</v>
      </c>
      <c r="B37" s="35" t="s">
        <v>250</v>
      </c>
      <c r="C37" t="s">
        <v>363</v>
      </c>
    </row>
    <row r="38" spans="1:3">
      <c r="A38" s="18">
        <f t="shared" si="0"/>
        <v>16</v>
      </c>
      <c r="B38" s="35" t="s">
        <v>251</v>
      </c>
      <c r="C38" s="66"/>
    </row>
    <row r="40" spans="1:3">
      <c r="B40"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04"/>
  <sheetViews>
    <sheetView workbookViewId="0">
      <selection activeCell="C5" sqref="C5"/>
    </sheetView>
  </sheetViews>
  <sheetFormatPr baseColWidth="10" defaultRowHeight="15"/>
  <cols>
    <col min="3" max="3" width="13.85546875" customWidth="1"/>
    <col min="4" max="4" width="74.28515625" customWidth="1"/>
    <col min="5" max="5" width="70.140625" bestFit="1" customWidth="1"/>
  </cols>
  <sheetData>
    <row r="1" spans="1:9" ht="15.75" thickBot="1"/>
    <row r="2" spans="1:9" ht="16.5">
      <c r="B2" s="77" t="s">
        <v>381</v>
      </c>
      <c r="C2" s="78" t="s">
        <v>351</v>
      </c>
      <c r="D2" s="79" t="s">
        <v>380</v>
      </c>
      <c r="E2" s="80" t="s">
        <v>258</v>
      </c>
    </row>
    <row r="3" spans="1:9" ht="16.5">
      <c r="B3" s="118" t="s">
        <v>362</v>
      </c>
      <c r="C3" s="110">
        <v>1</v>
      </c>
      <c r="D3" s="22" t="s">
        <v>166</v>
      </c>
      <c r="E3" s="28" t="s">
        <v>167</v>
      </c>
    </row>
    <row r="4" spans="1:9" ht="16.5">
      <c r="A4" s="35"/>
      <c r="B4" s="118" t="s">
        <v>362</v>
      </c>
      <c r="C4" s="110">
        <v>2</v>
      </c>
      <c r="D4" s="22" t="s">
        <v>168</v>
      </c>
      <c r="E4" s="28" t="s">
        <v>167</v>
      </c>
      <c r="I4" s="68"/>
    </row>
    <row r="5" spans="1:9" ht="16.5">
      <c r="A5" s="35"/>
      <c r="B5" s="118" t="s">
        <v>362</v>
      </c>
      <c r="C5" s="110">
        <v>3</v>
      </c>
      <c r="D5" s="22" t="s">
        <v>169</v>
      </c>
      <c r="E5" s="28" t="s">
        <v>167</v>
      </c>
    </row>
    <row r="6" spans="1:9" ht="16.5">
      <c r="A6" s="35"/>
      <c r="B6" s="118" t="s">
        <v>362</v>
      </c>
      <c r="C6" s="110">
        <v>4</v>
      </c>
      <c r="D6" s="22" t="s">
        <v>170</v>
      </c>
      <c r="E6" s="28" t="s">
        <v>167</v>
      </c>
    </row>
    <row r="7" spans="1:9" ht="16.5">
      <c r="A7" s="35"/>
      <c r="B7" s="118" t="s">
        <v>362</v>
      </c>
      <c r="C7" s="110">
        <v>5</v>
      </c>
      <c r="D7" s="22" t="s">
        <v>171</v>
      </c>
      <c r="E7" s="28" t="s">
        <v>167</v>
      </c>
    </row>
    <row r="8" spans="1:9" ht="16.5">
      <c r="A8" s="35"/>
      <c r="B8" s="118" t="s">
        <v>362</v>
      </c>
      <c r="C8" s="110">
        <v>6</v>
      </c>
      <c r="D8" s="22" t="s">
        <v>172</v>
      </c>
      <c r="E8" s="28" t="s">
        <v>167</v>
      </c>
    </row>
    <row r="9" spans="1:9" ht="16.5">
      <c r="A9" s="35"/>
      <c r="B9" s="118" t="s">
        <v>362</v>
      </c>
      <c r="C9" s="110">
        <v>7</v>
      </c>
      <c r="D9" s="22" t="s">
        <v>173</v>
      </c>
      <c r="E9" s="28" t="s">
        <v>167</v>
      </c>
    </row>
    <row r="10" spans="1:9" ht="16.5">
      <c r="A10" s="35"/>
      <c r="B10" s="118" t="s">
        <v>362</v>
      </c>
      <c r="C10" s="110">
        <v>8</v>
      </c>
      <c r="D10" s="22" t="s">
        <v>174</v>
      </c>
      <c r="E10" s="28" t="s">
        <v>167</v>
      </c>
    </row>
    <row r="11" spans="1:9" ht="16.5">
      <c r="A11" s="35"/>
      <c r="B11" s="118" t="s">
        <v>362</v>
      </c>
      <c r="C11" s="110">
        <v>9</v>
      </c>
      <c r="D11" s="22" t="s">
        <v>175</v>
      </c>
      <c r="E11" s="28" t="s">
        <v>167</v>
      </c>
    </row>
    <row r="12" spans="1:9" ht="16.5">
      <c r="A12" s="35"/>
      <c r="B12" s="118" t="s">
        <v>362</v>
      </c>
      <c r="C12" s="110">
        <v>10</v>
      </c>
      <c r="D12" s="22" t="s">
        <v>176</v>
      </c>
      <c r="E12" s="28" t="s">
        <v>167</v>
      </c>
    </row>
    <row r="13" spans="1:9" ht="16.5">
      <c r="A13" s="35"/>
      <c r="B13" s="118" t="s">
        <v>362</v>
      </c>
      <c r="C13" s="110">
        <v>11</v>
      </c>
      <c r="D13" s="22" t="s">
        <v>177</v>
      </c>
      <c r="E13" s="28" t="s">
        <v>167</v>
      </c>
    </row>
    <row r="14" spans="1:9" ht="16.5">
      <c r="A14" s="35"/>
      <c r="B14" s="118" t="s">
        <v>362</v>
      </c>
      <c r="C14" s="110">
        <v>12</v>
      </c>
      <c r="D14" s="22" t="s">
        <v>178</v>
      </c>
      <c r="E14" s="28" t="s">
        <v>167</v>
      </c>
    </row>
    <row r="15" spans="1:9" ht="16.5">
      <c r="A15" s="35"/>
      <c r="B15" s="118" t="s">
        <v>362</v>
      </c>
      <c r="C15" s="111">
        <v>13</v>
      </c>
      <c r="D15" s="23" t="s">
        <v>179</v>
      </c>
      <c r="E15" s="29" t="s">
        <v>180</v>
      </c>
    </row>
    <row r="16" spans="1:9" ht="16.5">
      <c r="A16" s="35"/>
      <c r="B16" s="118" t="s">
        <v>362</v>
      </c>
      <c r="C16" s="111">
        <v>14</v>
      </c>
      <c r="D16" s="23" t="s">
        <v>181</v>
      </c>
      <c r="E16" s="29" t="s">
        <v>180</v>
      </c>
    </row>
    <row r="17" spans="1:5" ht="16.5">
      <c r="A17" s="35"/>
      <c r="B17" s="118" t="s">
        <v>362</v>
      </c>
      <c r="C17" s="111">
        <v>15</v>
      </c>
      <c r="D17" s="23" t="s">
        <v>182</v>
      </c>
      <c r="E17" s="29" t="s">
        <v>180</v>
      </c>
    </row>
    <row r="18" spans="1:5" ht="16.5">
      <c r="A18" s="35"/>
      <c r="B18" s="118" t="s">
        <v>362</v>
      </c>
      <c r="C18" s="111">
        <v>16</v>
      </c>
      <c r="D18" s="23" t="s">
        <v>183</v>
      </c>
      <c r="E18" s="29" t="s">
        <v>180</v>
      </c>
    </row>
    <row r="19" spans="1:5" ht="16.5">
      <c r="A19" s="35"/>
      <c r="B19" s="118" t="s">
        <v>362</v>
      </c>
      <c r="C19" s="111">
        <v>17</v>
      </c>
      <c r="D19" s="23" t="s">
        <v>184</v>
      </c>
      <c r="E19" s="29" t="s">
        <v>180</v>
      </c>
    </row>
    <row r="20" spans="1:5" ht="16.5">
      <c r="A20" s="35"/>
      <c r="B20" s="118" t="s">
        <v>362</v>
      </c>
      <c r="C20" s="111">
        <v>18</v>
      </c>
      <c r="D20" s="23" t="s">
        <v>185</v>
      </c>
      <c r="E20" s="29" t="s">
        <v>180</v>
      </c>
    </row>
    <row r="21" spans="1:5" ht="16.5">
      <c r="A21" s="35"/>
      <c r="B21" s="118" t="s">
        <v>362</v>
      </c>
      <c r="C21" s="112">
        <v>19</v>
      </c>
      <c r="D21" s="24" t="s">
        <v>186</v>
      </c>
      <c r="E21" s="30" t="s">
        <v>187</v>
      </c>
    </row>
    <row r="22" spans="1:5" ht="13.5" customHeight="1">
      <c r="A22" s="35"/>
      <c r="B22" s="118" t="s">
        <v>362</v>
      </c>
      <c r="C22" s="112">
        <v>20</v>
      </c>
      <c r="D22" s="24" t="s">
        <v>188</v>
      </c>
      <c r="E22" s="30" t="s">
        <v>187</v>
      </c>
    </row>
    <row r="23" spans="1:5" ht="16.5">
      <c r="A23" s="35"/>
      <c r="B23" s="118" t="s">
        <v>362</v>
      </c>
      <c r="C23" s="112">
        <v>21</v>
      </c>
      <c r="D23" s="24" t="s">
        <v>189</v>
      </c>
      <c r="E23" s="30" t="s">
        <v>187</v>
      </c>
    </row>
    <row r="24" spans="1:5" ht="16.5">
      <c r="A24" s="35"/>
      <c r="B24" s="118" t="s">
        <v>362</v>
      </c>
      <c r="C24" s="112">
        <v>22</v>
      </c>
      <c r="D24" s="24" t="s">
        <v>190</v>
      </c>
      <c r="E24" s="30" t="s">
        <v>187</v>
      </c>
    </row>
    <row r="25" spans="1:5" ht="16.5">
      <c r="A25" s="35"/>
      <c r="B25" s="118" t="s">
        <v>362</v>
      </c>
      <c r="C25" s="112">
        <v>23</v>
      </c>
      <c r="D25" s="24" t="s">
        <v>191</v>
      </c>
      <c r="E25" s="30" t="s">
        <v>187</v>
      </c>
    </row>
    <row r="26" spans="1:5" ht="16.5">
      <c r="A26" s="35"/>
      <c r="B26" s="118" t="s">
        <v>362</v>
      </c>
      <c r="C26" s="112">
        <v>24</v>
      </c>
      <c r="D26" s="24" t="s">
        <v>192</v>
      </c>
      <c r="E26" s="30" t="s">
        <v>187</v>
      </c>
    </row>
    <row r="27" spans="1:5" ht="16.5">
      <c r="A27" s="35"/>
      <c r="B27" s="118" t="s">
        <v>362</v>
      </c>
      <c r="C27" s="112">
        <v>25</v>
      </c>
      <c r="D27" s="24" t="s">
        <v>193</v>
      </c>
      <c r="E27" s="30" t="s">
        <v>187</v>
      </c>
    </row>
    <row r="28" spans="1:5" ht="16.5">
      <c r="A28" s="35"/>
      <c r="B28" s="118" t="s">
        <v>362</v>
      </c>
      <c r="C28" s="113">
        <v>26</v>
      </c>
      <c r="D28" s="25" t="s">
        <v>194</v>
      </c>
      <c r="E28" s="31" t="s">
        <v>195</v>
      </c>
    </row>
    <row r="29" spans="1:5" ht="16.5">
      <c r="A29" s="35"/>
      <c r="B29" s="118" t="s">
        <v>362</v>
      </c>
      <c r="C29" s="113">
        <v>27</v>
      </c>
      <c r="D29" s="25" t="s">
        <v>196</v>
      </c>
      <c r="E29" s="31" t="s">
        <v>195</v>
      </c>
    </row>
    <row r="30" spans="1:5" ht="16.5">
      <c r="A30" s="35"/>
      <c r="B30" s="118" t="s">
        <v>362</v>
      </c>
      <c r="C30" s="113">
        <v>28</v>
      </c>
      <c r="D30" s="25" t="s">
        <v>197</v>
      </c>
      <c r="E30" s="31" t="s">
        <v>195</v>
      </c>
    </row>
    <row r="31" spans="1:5" ht="16.5">
      <c r="A31" s="35"/>
      <c r="B31" s="118" t="s">
        <v>362</v>
      </c>
      <c r="C31" s="113">
        <v>29</v>
      </c>
      <c r="D31" s="25" t="s">
        <v>198</v>
      </c>
      <c r="E31" s="31" t="s">
        <v>195</v>
      </c>
    </row>
    <row r="32" spans="1:5" ht="16.5">
      <c r="A32" s="35"/>
      <c r="B32" s="118" t="s">
        <v>362</v>
      </c>
      <c r="C32" s="113">
        <v>30</v>
      </c>
      <c r="D32" s="25" t="s">
        <v>199</v>
      </c>
      <c r="E32" s="31" t="s">
        <v>195</v>
      </c>
    </row>
    <row r="33" spans="1:7" ht="16.5" customHeight="1">
      <c r="A33" s="35"/>
      <c r="B33" s="118" t="s">
        <v>362</v>
      </c>
      <c r="C33" s="114">
        <v>31</v>
      </c>
      <c r="D33" s="26" t="s">
        <v>200</v>
      </c>
      <c r="E33" s="32" t="s">
        <v>201</v>
      </c>
    </row>
    <row r="34" spans="1:7" ht="16.5">
      <c r="A34" s="35"/>
      <c r="B34" s="118" t="s">
        <v>362</v>
      </c>
      <c r="C34" s="114">
        <v>32</v>
      </c>
      <c r="D34" s="26" t="s">
        <v>202</v>
      </c>
      <c r="E34" s="32" t="s">
        <v>201</v>
      </c>
    </row>
    <row r="35" spans="1:7" ht="16.5">
      <c r="A35" s="35"/>
      <c r="B35" s="118" t="s">
        <v>362</v>
      </c>
      <c r="C35" s="114">
        <v>33</v>
      </c>
      <c r="D35" s="26" t="s">
        <v>203</v>
      </c>
      <c r="E35" s="32" t="s">
        <v>201</v>
      </c>
    </row>
    <row r="36" spans="1:7" ht="17.25" customHeight="1">
      <c r="A36" s="35"/>
      <c r="B36" s="118" t="s">
        <v>362</v>
      </c>
      <c r="C36" s="114">
        <v>34</v>
      </c>
      <c r="D36" s="26" t="s">
        <v>204</v>
      </c>
      <c r="E36" s="32" t="s">
        <v>201</v>
      </c>
    </row>
    <row r="37" spans="1:7" ht="16.5">
      <c r="A37" s="35"/>
      <c r="B37" s="118" t="s">
        <v>362</v>
      </c>
      <c r="C37" s="114">
        <v>35</v>
      </c>
      <c r="D37" s="26" t="s">
        <v>205</v>
      </c>
      <c r="E37" s="32" t="s">
        <v>201</v>
      </c>
    </row>
    <row r="38" spans="1:7" ht="16.5">
      <c r="A38" s="35"/>
      <c r="B38" s="118" t="s">
        <v>362</v>
      </c>
      <c r="C38" s="114">
        <v>36</v>
      </c>
      <c r="D38" s="26" t="s">
        <v>206</v>
      </c>
      <c r="E38" s="32" t="s">
        <v>201</v>
      </c>
    </row>
    <row r="39" spans="1:7" ht="16.5">
      <c r="A39" s="35"/>
      <c r="B39" s="118" t="s">
        <v>362</v>
      </c>
      <c r="C39" s="114">
        <v>37</v>
      </c>
      <c r="D39" s="26" t="s">
        <v>207</v>
      </c>
      <c r="E39" s="32" t="s">
        <v>201</v>
      </c>
    </row>
    <row r="40" spans="1:7" ht="16.5">
      <c r="A40" s="35"/>
      <c r="B40" s="118" t="s">
        <v>362</v>
      </c>
      <c r="C40" s="115">
        <v>38</v>
      </c>
      <c r="D40" s="27" t="s">
        <v>208</v>
      </c>
      <c r="E40" s="33" t="s">
        <v>209</v>
      </c>
    </row>
    <row r="41" spans="1:7" ht="16.5">
      <c r="A41" s="35"/>
      <c r="B41" s="118" t="s">
        <v>362</v>
      </c>
      <c r="C41" s="115">
        <v>39</v>
      </c>
      <c r="D41" s="27" t="s">
        <v>210</v>
      </c>
      <c r="E41" s="33" t="s">
        <v>209</v>
      </c>
    </row>
    <row r="42" spans="1:7" ht="16.5">
      <c r="A42" s="35"/>
      <c r="B42" s="118" t="s">
        <v>362</v>
      </c>
      <c r="C42" s="115">
        <v>40</v>
      </c>
      <c r="D42" s="27" t="s">
        <v>211</v>
      </c>
      <c r="E42" s="33" t="s">
        <v>209</v>
      </c>
    </row>
    <row r="43" spans="1:7" ht="16.5">
      <c r="A43" s="35"/>
      <c r="B43" s="118" t="s">
        <v>362</v>
      </c>
      <c r="C43" s="115">
        <v>41</v>
      </c>
      <c r="D43" s="27" t="s">
        <v>212</v>
      </c>
      <c r="E43" s="33" t="s">
        <v>209</v>
      </c>
    </row>
    <row r="44" spans="1:7" ht="16.5">
      <c r="A44" s="35"/>
      <c r="B44" s="118" t="s">
        <v>362</v>
      </c>
      <c r="C44" s="116">
        <v>42</v>
      </c>
      <c r="D44" s="21" t="s">
        <v>213</v>
      </c>
      <c r="E44" s="34" t="s">
        <v>214</v>
      </c>
    </row>
    <row r="45" spans="1:7" ht="16.5">
      <c r="A45" s="35"/>
      <c r="B45" s="118" t="s">
        <v>362</v>
      </c>
      <c r="C45" s="116">
        <v>43</v>
      </c>
      <c r="D45" s="21" t="s">
        <v>215</v>
      </c>
      <c r="E45" s="34" t="s">
        <v>214</v>
      </c>
    </row>
    <row r="46" spans="1:7" ht="16.5">
      <c r="A46" s="35"/>
      <c r="B46" s="118" t="s">
        <v>362</v>
      </c>
      <c r="C46" s="116">
        <v>44</v>
      </c>
      <c r="D46" s="21" t="s">
        <v>216</v>
      </c>
      <c r="E46" s="34" t="s">
        <v>214</v>
      </c>
    </row>
    <row r="47" spans="1:7" ht="16.5">
      <c r="A47" s="35"/>
      <c r="B47" s="118" t="s">
        <v>362</v>
      </c>
      <c r="C47" s="117">
        <v>45</v>
      </c>
      <c r="D47" s="69" t="s">
        <v>217</v>
      </c>
      <c r="E47" s="76" t="s">
        <v>214</v>
      </c>
      <c r="F47" s="70"/>
      <c r="G47" s="70"/>
    </row>
    <row r="48" spans="1:7" s="35" customFormat="1" ht="30">
      <c r="A48" s="75" t="s">
        <v>442</v>
      </c>
      <c r="B48" s="119" t="s">
        <v>363</v>
      </c>
      <c r="C48" s="82" t="s">
        <v>382</v>
      </c>
      <c r="D48" s="83" t="s">
        <v>260</v>
      </c>
      <c r="E48" s="84" t="s">
        <v>303</v>
      </c>
    </row>
    <row r="49" spans="1:5" s="35" customFormat="1" ht="30">
      <c r="A49" s="75" t="s">
        <v>443</v>
      </c>
      <c r="B49" s="119" t="s">
        <v>363</v>
      </c>
      <c r="C49" s="82" t="s">
        <v>383</v>
      </c>
      <c r="D49" s="83" t="s">
        <v>261</v>
      </c>
      <c r="E49" s="84" t="s">
        <v>303</v>
      </c>
    </row>
    <row r="50" spans="1:5" s="35" customFormat="1" ht="30">
      <c r="A50" s="75"/>
      <c r="B50" s="119" t="s">
        <v>363</v>
      </c>
      <c r="C50" s="82" t="s">
        <v>384</v>
      </c>
      <c r="D50" s="83" t="s">
        <v>262</v>
      </c>
      <c r="E50" s="84" t="s">
        <v>303</v>
      </c>
    </row>
    <row r="51" spans="1:5" s="35" customFormat="1" ht="33">
      <c r="A51" s="75"/>
      <c r="B51" s="119" t="s">
        <v>363</v>
      </c>
      <c r="C51" s="82" t="s">
        <v>385</v>
      </c>
      <c r="D51" s="83" t="s">
        <v>263</v>
      </c>
      <c r="E51" s="84" t="s">
        <v>303</v>
      </c>
    </row>
    <row r="52" spans="1:5" s="35" customFormat="1" ht="33">
      <c r="A52" s="75"/>
      <c r="B52" s="119" t="s">
        <v>363</v>
      </c>
      <c r="C52" s="82" t="s">
        <v>386</v>
      </c>
      <c r="D52" s="83" t="s">
        <v>264</v>
      </c>
      <c r="E52" s="84" t="s">
        <v>303</v>
      </c>
    </row>
    <row r="53" spans="1:5" s="35" customFormat="1" ht="30">
      <c r="A53" s="75"/>
      <c r="B53" s="119" t="s">
        <v>363</v>
      </c>
      <c r="C53" s="82" t="s">
        <v>387</v>
      </c>
      <c r="D53" s="83" t="s">
        <v>259</v>
      </c>
      <c r="E53" s="84" t="s">
        <v>303</v>
      </c>
    </row>
    <row r="54" spans="1:5" s="35" customFormat="1" ht="30">
      <c r="A54" s="75"/>
      <c r="B54" s="119" t="s">
        <v>363</v>
      </c>
      <c r="C54" s="82" t="s">
        <v>388</v>
      </c>
      <c r="D54" s="83" t="s">
        <v>265</v>
      </c>
      <c r="E54" s="84" t="s">
        <v>303</v>
      </c>
    </row>
    <row r="55" spans="1:5" s="35" customFormat="1" ht="30">
      <c r="A55" s="75"/>
      <c r="B55" s="119" t="s">
        <v>363</v>
      </c>
      <c r="C55" s="82" t="s">
        <v>389</v>
      </c>
      <c r="D55" s="83" t="s">
        <v>266</v>
      </c>
      <c r="E55" s="84" t="s">
        <v>303</v>
      </c>
    </row>
    <row r="56" spans="1:5" s="35" customFormat="1" ht="30">
      <c r="A56" s="75"/>
      <c r="B56" s="119" t="s">
        <v>363</v>
      </c>
      <c r="C56" s="82" t="s">
        <v>390</v>
      </c>
      <c r="D56" s="83" t="s">
        <v>267</v>
      </c>
      <c r="E56" s="84" t="s">
        <v>303</v>
      </c>
    </row>
    <row r="57" spans="1:5" s="35" customFormat="1" ht="30">
      <c r="A57" s="75"/>
      <c r="B57" s="119" t="s">
        <v>363</v>
      </c>
      <c r="C57" s="82" t="s">
        <v>391</v>
      </c>
      <c r="D57" s="83" t="s">
        <v>268</v>
      </c>
      <c r="E57" s="84" t="s">
        <v>303</v>
      </c>
    </row>
    <row r="58" spans="1:5" s="35" customFormat="1" ht="30">
      <c r="A58" s="75"/>
      <c r="B58" s="119" t="s">
        <v>363</v>
      </c>
      <c r="C58" s="82" t="s">
        <v>392</v>
      </c>
      <c r="D58" s="83" t="s">
        <v>269</v>
      </c>
      <c r="E58" s="84" t="s">
        <v>303</v>
      </c>
    </row>
    <row r="59" spans="1:5" s="35" customFormat="1" ht="30">
      <c r="A59" s="75"/>
      <c r="B59" s="119" t="s">
        <v>363</v>
      </c>
      <c r="C59" s="82" t="s">
        <v>393</v>
      </c>
      <c r="D59" s="83" t="s">
        <v>270</v>
      </c>
      <c r="E59" s="84" t="s">
        <v>303</v>
      </c>
    </row>
    <row r="60" spans="1:5" s="35" customFormat="1" ht="33">
      <c r="A60" s="75"/>
      <c r="B60" s="119" t="s">
        <v>363</v>
      </c>
      <c r="C60" s="82" t="s">
        <v>394</v>
      </c>
      <c r="D60" s="83" t="s">
        <v>271</v>
      </c>
      <c r="E60" s="84" t="s">
        <v>303</v>
      </c>
    </row>
    <row r="61" spans="1:5" s="35" customFormat="1" ht="30">
      <c r="A61" s="75"/>
      <c r="B61" s="119" t="s">
        <v>363</v>
      </c>
      <c r="C61" s="82" t="s">
        <v>395</v>
      </c>
      <c r="D61" s="83" t="s">
        <v>272</v>
      </c>
      <c r="E61" s="84" t="s">
        <v>303</v>
      </c>
    </row>
    <row r="62" spans="1:5" s="35" customFormat="1" ht="30">
      <c r="A62" s="75"/>
      <c r="B62" s="119" t="s">
        <v>363</v>
      </c>
      <c r="C62" s="82" t="s">
        <v>396</v>
      </c>
      <c r="D62" s="83" t="s">
        <v>273</v>
      </c>
      <c r="E62" s="84" t="s">
        <v>303</v>
      </c>
    </row>
    <row r="63" spans="1:5" s="35" customFormat="1" ht="33">
      <c r="A63" s="75"/>
      <c r="B63" s="119" t="s">
        <v>363</v>
      </c>
      <c r="C63" s="82" t="s">
        <v>397</v>
      </c>
      <c r="D63" s="83" t="s">
        <v>274</v>
      </c>
      <c r="E63" s="84" t="s">
        <v>303</v>
      </c>
    </row>
    <row r="64" spans="1:5" s="35" customFormat="1" ht="33">
      <c r="A64" s="75"/>
      <c r="B64" s="119" t="s">
        <v>363</v>
      </c>
      <c r="C64" s="82" t="s">
        <v>398</v>
      </c>
      <c r="D64" s="83" t="s">
        <v>275</v>
      </c>
      <c r="E64" s="84" t="s">
        <v>303</v>
      </c>
    </row>
    <row r="65" spans="1:5" s="35" customFormat="1" ht="30">
      <c r="A65" s="75"/>
      <c r="B65" s="119" t="s">
        <v>363</v>
      </c>
      <c r="C65" s="82" t="s">
        <v>399</v>
      </c>
      <c r="D65" s="83" t="s">
        <v>276</v>
      </c>
      <c r="E65" s="84" t="s">
        <v>303</v>
      </c>
    </row>
    <row r="66" spans="1:5" s="35" customFormat="1" ht="30">
      <c r="A66" s="75"/>
      <c r="B66" s="119" t="s">
        <v>363</v>
      </c>
      <c r="C66" s="82" t="s">
        <v>400</v>
      </c>
      <c r="D66" s="83" t="s">
        <v>277</v>
      </c>
      <c r="E66" s="84" t="s">
        <v>303</v>
      </c>
    </row>
    <row r="67" spans="1:5" s="35" customFormat="1" ht="33">
      <c r="A67" s="75"/>
      <c r="B67" s="119" t="s">
        <v>363</v>
      </c>
      <c r="C67" s="82" t="s">
        <v>401</v>
      </c>
      <c r="D67" s="83" t="s">
        <v>278</v>
      </c>
      <c r="E67" s="84" t="s">
        <v>303</v>
      </c>
    </row>
    <row r="68" spans="1:5" s="35" customFormat="1" ht="33">
      <c r="A68" s="75"/>
      <c r="B68" s="119" t="s">
        <v>363</v>
      </c>
      <c r="C68" s="82" t="s">
        <v>402</v>
      </c>
      <c r="D68" s="83" t="s">
        <v>279</v>
      </c>
      <c r="E68" s="84" t="s">
        <v>303</v>
      </c>
    </row>
    <row r="69" spans="1:5" s="35" customFormat="1" ht="30">
      <c r="A69" s="75"/>
      <c r="B69" s="119" t="s">
        <v>363</v>
      </c>
      <c r="C69" s="82" t="s">
        <v>403</v>
      </c>
      <c r="D69" s="83" t="s">
        <v>280</v>
      </c>
      <c r="E69" s="84" t="s">
        <v>303</v>
      </c>
    </row>
    <row r="70" spans="1:5" s="35" customFormat="1" ht="30">
      <c r="A70" s="75"/>
      <c r="B70" s="119" t="s">
        <v>363</v>
      </c>
      <c r="C70" s="82" t="s">
        <v>404</v>
      </c>
      <c r="D70" s="83" t="s">
        <v>444</v>
      </c>
      <c r="E70" s="84" t="s">
        <v>303</v>
      </c>
    </row>
    <row r="71" spans="1:5" s="35" customFormat="1" ht="30">
      <c r="A71" s="75"/>
      <c r="B71" s="119" t="s">
        <v>363</v>
      </c>
      <c r="C71" s="82" t="s">
        <v>405</v>
      </c>
      <c r="D71" s="83" t="s">
        <v>445</v>
      </c>
      <c r="E71" s="84" t="s">
        <v>303</v>
      </c>
    </row>
    <row r="72" spans="1:5" s="35" customFormat="1" ht="30">
      <c r="A72" s="75"/>
      <c r="B72" s="119" t="s">
        <v>363</v>
      </c>
      <c r="C72" s="82" t="s">
        <v>406</v>
      </c>
      <c r="D72" s="83" t="s">
        <v>446</v>
      </c>
      <c r="E72" s="84" t="s">
        <v>303</v>
      </c>
    </row>
    <row r="73" spans="1:5" s="35" customFormat="1" ht="30">
      <c r="A73" s="75"/>
      <c r="B73" s="119" t="s">
        <v>363</v>
      </c>
      <c r="C73" s="82" t="s">
        <v>407</v>
      </c>
      <c r="D73" s="83" t="s">
        <v>447</v>
      </c>
      <c r="E73" s="84" t="s">
        <v>303</v>
      </c>
    </row>
    <row r="74" spans="1:5" ht="30">
      <c r="A74" s="75"/>
      <c r="B74" s="119" t="s">
        <v>363</v>
      </c>
      <c r="C74" s="85" t="s">
        <v>408</v>
      </c>
      <c r="D74" s="86" t="s">
        <v>281</v>
      </c>
      <c r="E74" s="103" t="s">
        <v>358</v>
      </c>
    </row>
    <row r="75" spans="1:5" ht="30">
      <c r="A75" s="75"/>
      <c r="B75" s="119" t="s">
        <v>363</v>
      </c>
      <c r="C75" s="85" t="s">
        <v>409</v>
      </c>
      <c r="D75" s="86" t="s">
        <v>282</v>
      </c>
      <c r="E75" s="103" t="s">
        <v>358</v>
      </c>
    </row>
    <row r="76" spans="1:5" ht="30">
      <c r="A76" s="75"/>
      <c r="B76" s="119" t="s">
        <v>363</v>
      </c>
      <c r="C76" s="85" t="s">
        <v>410</v>
      </c>
      <c r="D76" s="86" t="s">
        <v>283</v>
      </c>
      <c r="E76" s="103" t="s">
        <v>358</v>
      </c>
    </row>
    <row r="77" spans="1:5" s="35" customFormat="1" ht="30">
      <c r="A77" s="75"/>
      <c r="B77" s="119" t="s">
        <v>363</v>
      </c>
      <c r="C77" s="85" t="s">
        <v>411</v>
      </c>
      <c r="D77" s="86" t="s">
        <v>284</v>
      </c>
      <c r="E77" s="103" t="s">
        <v>358</v>
      </c>
    </row>
    <row r="78" spans="1:5" s="35" customFormat="1" ht="30">
      <c r="A78" s="75"/>
      <c r="B78" s="119" t="s">
        <v>363</v>
      </c>
      <c r="C78" s="85" t="s">
        <v>412</v>
      </c>
      <c r="D78" s="86" t="s">
        <v>285</v>
      </c>
      <c r="E78" s="103" t="s">
        <v>358</v>
      </c>
    </row>
    <row r="79" spans="1:5" s="35" customFormat="1" ht="30">
      <c r="A79" s="75"/>
      <c r="B79" s="119" t="s">
        <v>363</v>
      </c>
      <c r="C79" s="85" t="s">
        <v>413</v>
      </c>
      <c r="D79" s="86" t="s">
        <v>286</v>
      </c>
      <c r="E79" s="103" t="s">
        <v>358</v>
      </c>
    </row>
    <row r="80" spans="1:5" s="35" customFormat="1" ht="30">
      <c r="A80" s="75"/>
      <c r="B80" s="119" t="s">
        <v>363</v>
      </c>
      <c r="C80" s="85" t="s">
        <v>414</v>
      </c>
      <c r="D80" s="86" t="s">
        <v>287</v>
      </c>
      <c r="E80" s="103" t="s">
        <v>358</v>
      </c>
    </row>
    <row r="81" spans="1:5" s="35" customFormat="1" ht="30">
      <c r="A81" s="75"/>
      <c r="B81" s="119" t="s">
        <v>363</v>
      </c>
      <c r="C81" s="85" t="s">
        <v>415</v>
      </c>
      <c r="D81" s="86" t="s">
        <v>288</v>
      </c>
      <c r="E81" s="103" t="s">
        <v>358</v>
      </c>
    </row>
    <row r="82" spans="1:5" s="35" customFormat="1" ht="30">
      <c r="A82" s="75"/>
      <c r="B82" s="119" t="s">
        <v>363</v>
      </c>
      <c r="C82" s="85" t="s">
        <v>416</v>
      </c>
      <c r="D82" s="86" t="s">
        <v>289</v>
      </c>
      <c r="E82" s="103" t="s">
        <v>358</v>
      </c>
    </row>
    <row r="83" spans="1:5" s="35" customFormat="1" ht="30">
      <c r="A83" s="75"/>
      <c r="B83" s="119" t="s">
        <v>363</v>
      </c>
      <c r="C83" s="85" t="s">
        <v>417</v>
      </c>
      <c r="D83" s="86" t="s">
        <v>290</v>
      </c>
      <c r="E83" s="103" t="s">
        <v>358</v>
      </c>
    </row>
    <row r="84" spans="1:5" s="35" customFormat="1" ht="30">
      <c r="A84" s="75"/>
      <c r="B84" s="119" t="s">
        <v>363</v>
      </c>
      <c r="C84" s="85" t="s">
        <v>418</v>
      </c>
      <c r="D84" s="86" t="s">
        <v>291</v>
      </c>
      <c r="E84" s="103" t="s">
        <v>358</v>
      </c>
    </row>
    <row r="85" spans="1:5" s="35" customFormat="1" ht="30">
      <c r="A85" s="75"/>
      <c r="B85" s="119" t="s">
        <v>363</v>
      </c>
      <c r="C85" s="85" t="s">
        <v>419</v>
      </c>
      <c r="D85" s="86" t="s">
        <v>292</v>
      </c>
      <c r="E85" s="103" t="s">
        <v>358</v>
      </c>
    </row>
    <row r="86" spans="1:5" ht="30">
      <c r="A86" s="75"/>
      <c r="B86" s="119" t="s">
        <v>363</v>
      </c>
      <c r="C86" s="87" t="s">
        <v>420</v>
      </c>
      <c r="D86" s="88" t="s">
        <v>293</v>
      </c>
      <c r="E86" s="89" t="s">
        <v>304</v>
      </c>
    </row>
    <row r="87" spans="1:5" ht="33">
      <c r="A87" s="75"/>
      <c r="B87" s="119" t="s">
        <v>363</v>
      </c>
      <c r="C87" s="87" t="s">
        <v>421</v>
      </c>
      <c r="D87" s="88" t="s">
        <v>294</v>
      </c>
      <c r="E87" s="89" t="s">
        <v>304</v>
      </c>
    </row>
    <row r="88" spans="1:5" ht="30">
      <c r="A88" s="75"/>
      <c r="B88" s="119" t="s">
        <v>363</v>
      </c>
      <c r="C88" s="87" t="s">
        <v>422</v>
      </c>
      <c r="D88" s="88" t="s">
        <v>295</v>
      </c>
      <c r="E88" s="89" t="s">
        <v>304</v>
      </c>
    </row>
    <row r="89" spans="1:5" ht="33">
      <c r="A89" s="75"/>
      <c r="B89" s="119" t="s">
        <v>363</v>
      </c>
      <c r="C89" s="87" t="s">
        <v>423</v>
      </c>
      <c r="D89" s="88" t="s">
        <v>296</v>
      </c>
      <c r="E89" s="89" t="s">
        <v>304</v>
      </c>
    </row>
    <row r="90" spans="1:5" s="35" customFormat="1" ht="33">
      <c r="A90" s="75"/>
      <c r="B90" s="119" t="s">
        <v>363</v>
      </c>
      <c r="C90" s="87" t="s">
        <v>424</v>
      </c>
      <c r="D90" s="88" t="s">
        <v>297</v>
      </c>
      <c r="E90" s="89" t="s">
        <v>304</v>
      </c>
    </row>
    <row r="91" spans="1:5" s="35" customFormat="1" ht="30">
      <c r="A91" s="75"/>
      <c r="B91" s="119" t="s">
        <v>363</v>
      </c>
      <c r="C91" s="87" t="s">
        <v>425</v>
      </c>
      <c r="D91" s="88" t="s">
        <v>298</v>
      </c>
      <c r="E91" s="89" t="s">
        <v>304</v>
      </c>
    </row>
    <row r="92" spans="1:5" s="35" customFormat="1" ht="30">
      <c r="A92" s="75"/>
      <c r="B92" s="119" t="s">
        <v>363</v>
      </c>
      <c r="C92" s="87" t="s">
        <v>426</v>
      </c>
      <c r="D92" s="88" t="s">
        <v>299</v>
      </c>
      <c r="E92" s="89" t="s">
        <v>304</v>
      </c>
    </row>
    <row r="93" spans="1:5" s="35" customFormat="1" ht="30">
      <c r="A93" s="75"/>
      <c r="B93" s="119" t="s">
        <v>363</v>
      </c>
      <c r="C93" s="87" t="s">
        <v>427</v>
      </c>
      <c r="D93" s="88" t="s">
        <v>300</v>
      </c>
      <c r="E93" s="89" t="s">
        <v>304</v>
      </c>
    </row>
    <row r="94" spans="1:5" s="35" customFormat="1" ht="30">
      <c r="A94" s="75"/>
      <c r="B94" s="119" t="s">
        <v>363</v>
      </c>
      <c r="C94" s="87" t="s">
        <v>428</v>
      </c>
      <c r="D94" s="88" t="s">
        <v>301</v>
      </c>
      <c r="E94" s="89" t="s">
        <v>304</v>
      </c>
    </row>
    <row r="95" spans="1:5" s="35" customFormat="1" ht="30">
      <c r="A95" s="75"/>
      <c r="B95" s="119" t="s">
        <v>363</v>
      </c>
      <c r="C95" s="87" t="s">
        <v>429</v>
      </c>
      <c r="D95" s="88" t="s">
        <v>302</v>
      </c>
      <c r="E95" s="89" t="s">
        <v>304</v>
      </c>
    </row>
    <row r="96" spans="1:5" ht="30">
      <c r="A96" s="75"/>
      <c r="B96" s="119" t="s">
        <v>363</v>
      </c>
      <c r="C96" s="90" t="s">
        <v>430</v>
      </c>
      <c r="D96" s="91" t="s">
        <v>306</v>
      </c>
      <c r="E96" s="92" t="s">
        <v>305</v>
      </c>
    </row>
    <row r="97" spans="1:5" ht="30">
      <c r="A97" s="75"/>
      <c r="B97" s="119" t="s">
        <v>363</v>
      </c>
      <c r="C97" s="90" t="s">
        <v>431</v>
      </c>
      <c r="D97" s="91" t="s">
        <v>307</v>
      </c>
      <c r="E97" s="92" t="s">
        <v>305</v>
      </c>
    </row>
    <row r="98" spans="1:5" ht="30">
      <c r="A98" s="75"/>
      <c r="B98" s="119" t="s">
        <v>363</v>
      </c>
      <c r="C98" s="98" t="s">
        <v>432</v>
      </c>
      <c r="D98" s="99" t="s">
        <v>309</v>
      </c>
      <c r="E98" s="100" t="s">
        <v>308</v>
      </c>
    </row>
    <row r="99" spans="1:5" ht="30">
      <c r="A99" s="75"/>
      <c r="B99" s="119" t="s">
        <v>363</v>
      </c>
      <c r="C99" s="101" t="s">
        <v>433</v>
      </c>
      <c r="D99" s="99" t="s">
        <v>310</v>
      </c>
      <c r="E99" s="100" t="s">
        <v>308</v>
      </c>
    </row>
    <row r="100" spans="1:5" ht="30">
      <c r="A100" s="75"/>
      <c r="B100" s="119" t="s">
        <v>363</v>
      </c>
      <c r="C100" s="101" t="s">
        <v>434</v>
      </c>
      <c r="D100" s="99" t="s">
        <v>311</v>
      </c>
      <c r="E100" s="100" t="s">
        <v>308</v>
      </c>
    </row>
    <row r="101" spans="1:5" ht="30">
      <c r="A101" s="75"/>
      <c r="B101" s="119" t="s">
        <v>363</v>
      </c>
      <c r="C101" s="101" t="s">
        <v>435</v>
      </c>
      <c r="D101" s="99" t="s">
        <v>312</v>
      </c>
      <c r="E101" s="100" t="s">
        <v>308</v>
      </c>
    </row>
    <row r="102" spans="1:5" ht="30">
      <c r="A102" s="75"/>
      <c r="B102" s="119" t="s">
        <v>363</v>
      </c>
      <c r="C102" s="101" t="s">
        <v>436</v>
      </c>
      <c r="D102" s="102" t="s">
        <v>313</v>
      </c>
      <c r="E102" s="100" t="s">
        <v>308</v>
      </c>
    </row>
    <row r="103" spans="1:5" ht="30">
      <c r="A103" s="75"/>
      <c r="B103" s="119" t="s">
        <v>363</v>
      </c>
      <c r="C103" s="101" t="s">
        <v>437</v>
      </c>
      <c r="D103" s="102" t="s">
        <v>314</v>
      </c>
      <c r="E103" s="100" t="s">
        <v>308</v>
      </c>
    </row>
    <row r="104" spans="1:5" ht="30">
      <c r="A104" s="75"/>
      <c r="B104" s="119" t="s">
        <v>363</v>
      </c>
      <c r="C104" s="101" t="s">
        <v>438</v>
      </c>
      <c r="D104" s="102" t="s">
        <v>315</v>
      </c>
      <c r="E104" s="100" t="s">
        <v>308</v>
      </c>
    </row>
  </sheetData>
  <sheetProtection algorithmName="SHA-512" hashValue="yalEr+7D+EvUCvpDMVF7G6eN6R5DfUUK9RApCaWlAECyCTQ0tnfEdSxzNYeI9yjpWx851H1psm74w9ryf8aiHw==" saltValue="hnqqK+Nn5mdKkDsA/md1p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Formato2020 </vt:lpstr>
      <vt:lpstr>Instructivo</vt:lpstr>
      <vt:lpstr>Tipo</vt:lpstr>
      <vt:lpstr>Eje_Pilar_Prop</vt:lpstr>
      <vt:lpstr>afectacion</vt:lpstr>
      <vt:lpstr>cd</vt:lpstr>
      <vt:lpstr>modal</vt:lpstr>
      <vt:lpstr>na</vt:lpstr>
      <vt:lpstr>pdd</vt:lpstr>
      <vt:lpstr>programabta</vt:lpstr>
      <vt:lpstr>programanue</vt:lpstr>
      <vt:lpstr>re</vt:lpstr>
      <vt:lpstr>sa</vt:lpstr>
      <vt:lpstr>SECOP</vt:lpstr>
      <vt:lpstr>Sector</vt:lpstr>
      <vt:lpstr>tipo</vt:lpstr>
      <vt:lpstr>vacio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jsuacad</dc:creator>
  <cp:lastModifiedBy>Maria Angelica Gamboa Guataquira</cp:lastModifiedBy>
  <dcterms:created xsi:type="dcterms:W3CDTF">2019-07-31T19:12:15Z</dcterms:created>
  <dcterms:modified xsi:type="dcterms:W3CDTF">2021-03-11T17:55:45Z</dcterms:modified>
</cp:coreProperties>
</file>