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GIO\Desktop\2019\RC 2019\CONSOLIDADO RC 2019\RC 2019 LISTOS\9 FONTIBÓN 2019\"/>
    </mc:Choice>
  </mc:AlternateContent>
  <bookViews>
    <workbookView xWindow="0" yWindow="0" windowWidth="28800" windowHeight="12300" firstSheet="1" activeTab="1"/>
  </bookViews>
  <sheets>
    <sheet name="Formato2019" sheetId="1" state="hidden" r:id="rId1"/>
    <sheet name="Trabajo" sheetId="8" r:id="rId2"/>
    <sheet name="validacion" sheetId="5" state="hidden" r:id="rId3"/>
    <sheet name="Instructivo" sheetId="2" r:id="rId4"/>
    <sheet name="Tipo" sheetId="3" state="hidden" r:id="rId5"/>
    <sheet name="Eje_Pilar" sheetId="4" r:id="rId6"/>
  </sheets>
  <externalReferences>
    <externalReference r:id="rId7"/>
    <externalReference r:id="rId8"/>
    <externalReference r:id="rId9"/>
    <externalReference r:id="rId10"/>
    <externalReference r:id="rId11"/>
    <externalReference r:id="rId12"/>
  </externalReferences>
  <definedNames>
    <definedName name="_xlnm._FilterDatabase" localSheetId="0" hidden="1">Formato2019!$X$1:$X$581</definedName>
    <definedName name="_xlnm._FilterDatabase" localSheetId="1" hidden="1">Trabajo!$A$13:$AP$13</definedName>
    <definedName name="_xlnm._FilterDatabase" localSheetId="2" hidden="1">validacion!$L$13</definedName>
    <definedName name="afectacion" localSheetId="1">[1]Tipo!$D$2:$D$4</definedName>
    <definedName name="afectacion" localSheetId="2">[2]Tipo!$D$2:$D$4</definedName>
    <definedName name="afectacion">Tipo!$D$2:$D$4</definedName>
    <definedName name="Afectación" localSheetId="2">'[3]Tipo '!$D$2:$D$4</definedName>
    <definedName name="Afectación">'[4]Tipo '!$D$2:$D$4</definedName>
    <definedName name="cd" localSheetId="1">[1]Tipo!$C$18:$C$27</definedName>
    <definedName name="cd" localSheetId="2">[2]Tipo!$C$18:$C$27</definedName>
    <definedName name="cd">Tipo!$C$18:$C$27</definedName>
    <definedName name="ContratacionDirecta" localSheetId="2">'[3]Tipo '!$C$18:$C$27</definedName>
    <definedName name="ContratacionDirecta">'[4]Tipo '!$C$18:$C$27</definedName>
    <definedName name="Mod" localSheetId="2">'[3]Tipo '!$C$2:$C$8</definedName>
    <definedName name="Mod">'[4]Tipo '!$C$2:$C$8</definedName>
    <definedName name="modal" localSheetId="1">[1]Tipo!$C$2:$C$8</definedName>
    <definedName name="modal" localSheetId="2">[2]Tipo!$C$2:$C$8</definedName>
    <definedName name="modal">Tipo!$C$2:$C$8</definedName>
    <definedName name="na" localSheetId="1">[1]Tipo!$C$31</definedName>
    <definedName name="na" localSheetId="2">[2]Tipo!$C$31</definedName>
    <definedName name="na">Tipo!$C$31</definedName>
    <definedName name="programa" localSheetId="1">[1]Eje_Pilar!$C$3:$C$47</definedName>
    <definedName name="programa" localSheetId="2">[2]Eje_Pilar!$C$3:$C$47</definedName>
    <definedName name="programa">Eje_Pilar!$C$3:$C$47</definedName>
    <definedName name="re" localSheetId="1">[1]Tipo!$C$30</definedName>
    <definedName name="re" localSheetId="2">[2]Tipo!$C$30</definedName>
    <definedName name="re">Tipo!$C$30</definedName>
    <definedName name="RegimenEspecial" localSheetId="2">'[3]Tipo '!$C$29:$C$30</definedName>
    <definedName name="RegimenEspecial">'[4]Tipo '!$C$29:$C$30</definedName>
    <definedName name="sa" localSheetId="1">[1]Tipo!$C$12:$C$15</definedName>
    <definedName name="sa" localSheetId="2">[2]Tipo!$C$12:$C$15</definedName>
    <definedName name="sa">Tipo!$C$12:$C$15</definedName>
    <definedName name="SeleccionAbreviada" localSheetId="2">'[3]Tipo '!$C$12:$C$15</definedName>
    <definedName name="SeleccionAbreviada">'[4]Tipo '!$C$12:$C$15</definedName>
    <definedName name="tipo" localSheetId="1">[1]Tipo!$B$2:$B$21</definedName>
    <definedName name="tipo" localSheetId="2">[2]Tipo!$B$2:$B$21</definedName>
    <definedName name="tipo">Tipo!$B$2:$B$21</definedName>
    <definedName name="vacio" localSheetId="1">[1]Tipo!$C$32</definedName>
    <definedName name="vacio" localSheetId="2">[2]Tipo!$C$32</definedName>
    <definedName name="vacio">Tipo!$C$32</definedName>
  </definedNames>
  <calcPr calcId="162913"/>
  <pivotCaches>
    <pivotCache cacheId="0" r:id="rId13"/>
    <pivotCache cacheId="1" r:id="rId14"/>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58" i="8" l="1"/>
  <c r="T257" i="8"/>
  <c r="T256" i="8"/>
  <c r="T255" i="8"/>
  <c r="T254" i="8"/>
  <c r="U581" i="8" l="1"/>
  <c r="S581" i="8"/>
  <c r="R581" i="8"/>
  <c r="Q581" i="8"/>
  <c r="P581" i="8"/>
  <c r="O581" i="8"/>
  <c r="AM580" i="8"/>
  <c r="AL580" i="8"/>
  <c r="AK580" i="8"/>
  <c r="AJ580" i="8"/>
  <c r="AI580" i="8"/>
  <c r="AH580" i="8"/>
  <c r="T580" i="8"/>
  <c r="AF580" i="8" s="1"/>
  <c r="K580" i="8"/>
  <c r="J580" i="8"/>
  <c r="AM579" i="8"/>
  <c r="AL579" i="8"/>
  <c r="AK579" i="8"/>
  <c r="AJ579" i="8"/>
  <c r="AI579" i="8"/>
  <c r="AH579" i="8"/>
  <c r="T579" i="8"/>
  <c r="AF579" i="8" s="1"/>
  <c r="K579" i="8"/>
  <c r="J579" i="8"/>
  <c r="AM578" i="8"/>
  <c r="AL578" i="8"/>
  <c r="AK578" i="8"/>
  <c r="AJ578" i="8"/>
  <c r="AI578" i="8"/>
  <c r="AH578" i="8"/>
  <c r="T578" i="8"/>
  <c r="AF578" i="8" s="1"/>
  <c r="K578" i="8"/>
  <c r="J578" i="8"/>
  <c r="AM577" i="8"/>
  <c r="AL577" i="8"/>
  <c r="AK577" i="8"/>
  <c r="AJ577" i="8"/>
  <c r="AI577" i="8"/>
  <c r="AH577" i="8"/>
  <c r="T577" i="8"/>
  <c r="AF577" i="8" s="1"/>
  <c r="K577" i="8"/>
  <c r="J577" i="8"/>
  <c r="AM576" i="8"/>
  <c r="AL576" i="8"/>
  <c r="AK576" i="8"/>
  <c r="AJ576" i="8"/>
  <c r="AI576" i="8"/>
  <c r="AH576" i="8"/>
  <c r="T576" i="8"/>
  <c r="AF576" i="8" s="1"/>
  <c r="K576" i="8"/>
  <c r="J576" i="8"/>
  <c r="AM575" i="8"/>
  <c r="AL575" i="8"/>
  <c r="AK575" i="8"/>
  <c r="AJ575" i="8"/>
  <c r="AI575" i="8"/>
  <c r="AH575" i="8"/>
  <c r="T575" i="8"/>
  <c r="AF575" i="8" s="1"/>
  <c r="K575" i="8"/>
  <c r="J575" i="8"/>
  <c r="AM574" i="8"/>
  <c r="AL574" i="8"/>
  <c r="AK574" i="8"/>
  <c r="AJ574" i="8"/>
  <c r="AI574" i="8"/>
  <c r="AH574" i="8"/>
  <c r="T574" i="8"/>
  <c r="AF574" i="8" s="1"/>
  <c r="K574" i="8"/>
  <c r="J574" i="8"/>
  <c r="AM573" i="8"/>
  <c r="AL573" i="8"/>
  <c r="AK573" i="8"/>
  <c r="AJ573" i="8"/>
  <c r="AI573" i="8"/>
  <c r="AH573" i="8"/>
  <c r="T573" i="8"/>
  <c r="AF573" i="8" s="1"/>
  <c r="K573" i="8"/>
  <c r="J573" i="8"/>
  <c r="AM572" i="8"/>
  <c r="AL572" i="8"/>
  <c r="AK572" i="8"/>
  <c r="AJ572" i="8"/>
  <c r="AI572" i="8"/>
  <c r="AH572" i="8"/>
  <c r="T572" i="8"/>
  <c r="AF572" i="8" s="1"/>
  <c r="K572" i="8"/>
  <c r="J572" i="8"/>
  <c r="AM571" i="8"/>
  <c r="AL571" i="8"/>
  <c r="AK571" i="8"/>
  <c r="AJ571" i="8"/>
  <c r="AI571" i="8"/>
  <c r="AH571" i="8"/>
  <c r="T571" i="8"/>
  <c r="AF571" i="8" s="1"/>
  <c r="K571" i="8"/>
  <c r="J571" i="8"/>
  <c r="AM570" i="8"/>
  <c r="AL570" i="8"/>
  <c r="AK570" i="8"/>
  <c r="AJ570" i="8"/>
  <c r="AI570" i="8"/>
  <c r="AH570" i="8"/>
  <c r="T570" i="8"/>
  <c r="AF570" i="8" s="1"/>
  <c r="K570" i="8"/>
  <c r="J570" i="8"/>
  <c r="AM569" i="8"/>
  <c r="AL569" i="8"/>
  <c r="AK569" i="8"/>
  <c r="AJ569" i="8"/>
  <c r="AI569" i="8"/>
  <c r="AH569" i="8"/>
  <c r="T569" i="8"/>
  <c r="AF569" i="8" s="1"/>
  <c r="K569" i="8"/>
  <c r="J569" i="8"/>
  <c r="AM568" i="8"/>
  <c r="AL568" i="8"/>
  <c r="AK568" i="8"/>
  <c r="AJ568" i="8"/>
  <c r="AI568" i="8"/>
  <c r="AH568" i="8"/>
  <c r="T568" i="8"/>
  <c r="AF568" i="8" s="1"/>
  <c r="K568" i="8"/>
  <c r="J568" i="8"/>
  <c r="AM567" i="8"/>
  <c r="AL567" i="8"/>
  <c r="AK567" i="8"/>
  <c r="AJ567" i="8"/>
  <c r="AI567" i="8"/>
  <c r="AH567" i="8"/>
  <c r="T567" i="8"/>
  <c r="AF567" i="8" s="1"/>
  <c r="K567" i="8"/>
  <c r="J567" i="8"/>
  <c r="AM566" i="8"/>
  <c r="AL566" i="8"/>
  <c r="AK566" i="8"/>
  <c r="AJ566" i="8"/>
  <c r="AI566" i="8"/>
  <c r="AH566" i="8"/>
  <c r="T566" i="8"/>
  <c r="AF566" i="8" s="1"/>
  <c r="K566" i="8"/>
  <c r="J566" i="8"/>
  <c r="AM565" i="8"/>
  <c r="AL565" i="8"/>
  <c r="AK565" i="8"/>
  <c r="AJ565" i="8"/>
  <c r="AI565" i="8"/>
  <c r="AH565" i="8"/>
  <c r="T565" i="8"/>
  <c r="AF565" i="8" s="1"/>
  <c r="K565" i="8"/>
  <c r="J565" i="8"/>
  <c r="AM564" i="8"/>
  <c r="AL564" i="8"/>
  <c r="AK564" i="8"/>
  <c r="AJ564" i="8"/>
  <c r="AI564" i="8"/>
  <c r="AH564" i="8"/>
  <c r="T564" i="8"/>
  <c r="AF564" i="8" s="1"/>
  <c r="K564" i="8"/>
  <c r="J564" i="8"/>
  <c r="AM563" i="8"/>
  <c r="AL563" i="8"/>
  <c r="AK563" i="8"/>
  <c r="AJ563" i="8"/>
  <c r="AI563" i="8"/>
  <c r="AH563" i="8"/>
  <c r="T563" i="8"/>
  <c r="AF563" i="8" s="1"/>
  <c r="K563" i="8"/>
  <c r="J563" i="8"/>
  <c r="AM562" i="8"/>
  <c r="AL562" i="8"/>
  <c r="AK562" i="8"/>
  <c r="AJ562" i="8"/>
  <c r="AI562" i="8"/>
  <c r="AH562" i="8"/>
  <c r="T562" i="8"/>
  <c r="AF562" i="8" s="1"/>
  <c r="K562" i="8"/>
  <c r="J562" i="8"/>
  <c r="AM561" i="8"/>
  <c r="AL561" i="8"/>
  <c r="AK561" i="8"/>
  <c r="AJ561" i="8"/>
  <c r="AI561" i="8"/>
  <c r="AH561" i="8"/>
  <c r="T561" i="8"/>
  <c r="AF561" i="8" s="1"/>
  <c r="K561" i="8"/>
  <c r="J561" i="8"/>
  <c r="AM560" i="8"/>
  <c r="AL560" i="8"/>
  <c r="AK560" i="8"/>
  <c r="AJ560" i="8"/>
  <c r="AI560" i="8"/>
  <c r="AH560" i="8"/>
  <c r="T560" i="8"/>
  <c r="AF560" i="8" s="1"/>
  <c r="K560" i="8"/>
  <c r="J560" i="8"/>
  <c r="AM559" i="8"/>
  <c r="AL559" i="8"/>
  <c r="AK559" i="8"/>
  <c r="AJ559" i="8"/>
  <c r="AI559" i="8"/>
  <c r="AH559" i="8"/>
  <c r="T559" i="8"/>
  <c r="AF559" i="8" s="1"/>
  <c r="K559" i="8"/>
  <c r="J559" i="8"/>
  <c r="AM558" i="8"/>
  <c r="AL558" i="8"/>
  <c r="AK558" i="8"/>
  <c r="AJ558" i="8"/>
  <c r="AI558" i="8"/>
  <c r="AH558" i="8"/>
  <c r="T558" i="8"/>
  <c r="AF558" i="8" s="1"/>
  <c r="K558" i="8"/>
  <c r="J558" i="8"/>
  <c r="AM557" i="8"/>
  <c r="AL557" i="8"/>
  <c r="AK557" i="8"/>
  <c r="AJ557" i="8"/>
  <c r="AI557" i="8"/>
  <c r="AH557" i="8"/>
  <c r="T557" i="8"/>
  <c r="AF557" i="8" s="1"/>
  <c r="K557" i="8"/>
  <c r="J557" i="8"/>
  <c r="AM556" i="8"/>
  <c r="AL556" i="8"/>
  <c r="AK556" i="8"/>
  <c r="AJ556" i="8"/>
  <c r="AI556" i="8"/>
  <c r="AH556" i="8"/>
  <c r="T556" i="8"/>
  <c r="AF556" i="8" s="1"/>
  <c r="K556" i="8"/>
  <c r="J556" i="8"/>
  <c r="AM555" i="8"/>
  <c r="AL555" i="8"/>
  <c r="AK555" i="8"/>
  <c r="AJ555" i="8"/>
  <c r="AI555" i="8"/>
  <c r="AH555" i="8"/>
  <c r="T555" i="8"/>
  <c r="AF555" i="8" s="1"/>
  <c r="K555" i="8"/>
  <c r="J555" i="8"/>
  <c r="AM554" i="8"/>
  <c r="AL554" i="8"/>
  <c r="AK554" i="8"/>
  <c r="AJ554" i="8"/>
  <c r="AI554" i="8"/>
  <c r="AH554" i="8"/>
  <c r="T554" i="8"/>
  <c r="AF554" i="8" s="1"/>
  <c r="K554" i="8"/>
  <c r="J554" i="8"/>
  <c r="AM553" i="8"/>
  <c r="AL553" i="8"/>
  <c r="AK553" i="8"/>
  <c r="AJ553" i="8"/>
  <c r="AI553" i="8"/>
  <c r="AH553" i="8"/>
  <c r="T553" i="8"/>
  <c r="AF553" i="8" s="1"/>
  <c r="K553" i="8"/>
  <c r="J553" i="8"/>
  <c r="AM552" i="8"/>
  <c r="AL552" i="8"/>
  <c r="AK552" i="8"/>
  <c r="AJ552" i="8"/>
  <c r="AI552" i="8"/>
  <c r="AH552" i="8"/>
  <c r="T552" i="8"/>
  <c r="AF552" i="8" s="1"/>
  <c r="K552" i="8"/>
  <c r="J552" i="8"/>
  <c r="AM551" i="8"/>
  <c r="AL551" i="8"/>
  <c r="AK551" i="8"/>
  <c r="AJ551" i="8"/>
  <c r="AI551" i="8"/>
  <c r="AH551" i="8"/>
  <c r="T551" i="8"/>
  <c r="AF551" i="8" s="1"/>
  <c r="K551" i="8"/>
  <c r="J551" i="8"/>
  <c r="AM550" i="8"/>
  <c r="AL550" i="8"/>
  <c r="AK550" i="8"/>
  <c r="AJ550" i="8"/>
  <c r="AI550" i="8"/>
  <c r="AH550" i="8"/>
  <c r="T550" i="8"/>
  <c r="AF550" i="8" s="1"/>
  <c r="K550" i="8"/>
  <c r="J550" i="8"/>
  <c r="AM549" i="8"/>
  <c r="AL549" i="8"/>
  <c r="AK549" i="8"/>
  <c r="AJ549" i="8"/>
  <c r="AI549" i="8"/>
  <c r="AH549" i="8"/>
  <c r="T549" i="8"/>
  <c r="AF549" i="8" s="1"/>
  <c r="K549" i="8"/>
  <c r="J549" i="8"/>
  <c r="AM548" i="8"/>
  <c r="AL548" i="8"/>
  <c r="AK548" i="8"/>
  <c r="AJ548" i="8"/>
  <c r="AI548" i="8"/>
  <c r="AH548" i="8"/>
  <c r="T548" i="8"/>
  <c r="AF548" i="8" s="1"/>
  <c r="K548" i="8"/>
  <c r="J548" i="8"/>
  <c r="AM547" i="8"/>
  <c r="AL547" i="8"/>
  <c r="AK547" i="8"/>
  <c r="AJ547" i="8"/>
  <c r="AI547" i="8"/>
  <c r="AH547" i="8"/>
  <c r="T547" i="8"/>
  <c r="AF547" i="8" s="1"/>
  <c r="K547" i="8"/>
  <c r="J547" i="8"/>
  <c r="AM546" i="8"/>
  <c r="AL546" i="8"/>
  <c r="AK546" i="8"/>
  <c r="AJ546" i="8"/>
  <c r="AI546" i="8"/>
  <c r="AH546" i="8"/>
  <c r="T546" i="8"/>
  <c r="AF546" i="8" s="1"/>
  <c r="K546" i="8"/>
  <c r="J546" i="8"/>
  <c r="AM545" i="8"/>
  <c r="AL545" i="8"/>
  <c r="AK545" i="8"/>
  <c r="AJ545" i="8"/>
  <c r="AI545" i="8"/>
  <c r="AH545" i="8"/>
  <c r="T545" i="8"/>
  <c r="AF545" i="8" s="1"/>
  <c r="K545" i="8"/>
  <c r="J545" i="8"/>
  <c r="AM544" i="8"/>
  <c r="AL544" i="8"/>
  <c r="AK544" i="8"/>
  <c r="AJ544" i="8"/>
  <c r="AI544" i="8"/>
  <c r="AH544" i="8"/>
  <c r="T544" i="8"/>
  <c r="AF544" i="8" s="1"/>
  <c r="K544" i="8"/>
  <c r="J544" i="8"/>
  <c r="AM543" i="8"/>
  <c r="AL543" i="8"/>
  <c r="AK543" i="8"/>
  <c r="AJ543" i="8"/>
  <c r="AI543" i="8"/>
  <c r="AH543" i="8"/>
  <c r="T543" i="8"/>
  <c r="AF543" i="8" s="1"/>
  <c r="K543" i="8"/>
  <c r="J543" i="8"/>
  <c r="AM542" i="8"/>
  <c r="AL542" i="8"/>
  <c r="AK542" i="8"/>
  <c r="AJ542" i="8"/>
  <c r="AI542" i="8"/>
  <c r="AH542" i="8"/>
  <c r="T542" i="8"/>
  <c r="AF542" i="8" s="1"/>
  <c r="K542" i="8"/>
  <c r="J542" i="8"/>
  <c r="AM541" i="8"/>
  <c r="AL541" i="8"/>
  <c r="AK541" i="8"/>
  <c r="AJ541" i="8"/>
  <c r="AI541" i="8"/>
  <c r="AH541" i="8"/>
  <c r="T541" i="8"/>
  <c r="AF541" i="8" s="1"/>
  <c r="K541" i="8"/>
  <c r="J541" i="8"/>
  <c r="AM540" i="8"/>
  <c r="AL540" i="8"/>
  <c r="AK540" i="8"/>
  <c r="AJ540" i="8"/>
  <c r="AI540" i="8"/>
  <c r="AH540" i="8"/>
  <c r="T540" i="8"/>
  <c r="AF540" i="8" s="1"/>
  <c r="K540" i="8"/>
  <c r="J540" i="8"/>
  <c r="AM539" i="8"/>
  <c r="AL539" i="8"/>
  <c r="AK539" i="8"/>
  <c r="AJ539" i="8"/>
  <c r="AI539" i="8"/>
  <c r="AH539" i="8"/>
  <c r="T539" i="8"/>
  <c r="AF539" i="8" s="1"/>
  <c r="K539" i="8"/>
  <c r="J539" i="8"/>
  <c r="AM538" i="8"/>
  <c r="AL538" i="8"/>
  <c r="AK538" i="8"/>
  <c r="AJ538" i="8"/>
  <c r="AI538" i="8"/>
  <c r="AH538" i="8"/>
  <c r="T538" i="8"/>
  <c r="AF538" i="8" s="1"/>
  <c r="K538" i="8"/>
  <c r="J538" i="8"/>
  <c r="AM537" i="8"/>
  <c r="AL537" i="8"/>
  <c r="AK537" i="8"/>
  <c r="AJ537" i="8"/>
  <c r="AI537" i="8"/>
  <c r="AH537" i="8"/>
  <c r="T537" i="8"/>
  <c r="AF537" i="8" s="1"/>
  <c r="K537" i="8"/>
  <c r="J537" i="8"/>
  <c r="AM536" i="8"/>
  <c r="AL536" i="8"/>
  <c r="AK536" i="8"/>
  <c r="AJ536" i="8"/>
  <c r="AI536" i="8"/>
  <c r="AH536" i="8"/>
  <c r="T536" i="8"/>
  <c r="AF536" i="8" s="1"/>
  <c r="K536" i="8"/>
  <c r="J536" i="8"/>
  <c r="AM535" i="8"/>
  <c r="AL535" i="8"/>
  <c r="AK535" i="8"/>
  <c r="AJ535" i="8"/>
  <c r="AI535" i="8"/>
  <c r="AH535" i="8"/>
  <c r="T535" i="8"/>
  <c r="AF535" i="8" s="1"/>
  <c r="K535" i="8"/>
  <c r="J535" i="8"/>
  <c r="AM534" i="8"/>
  <c r="AL534" i="8"/>
  <c r="AK534" i="8"/>
  <c r="AJ534" i="8"/>
  <c r="AI534" i="8"/>
  <c r="AH534" i="8"/>
  <c r="T534" i="8"/>
  <c r="AF534" i="8" s="1"/>
  <c r="K534" i="8"/>
  <c r="J534" i="8"/>
  <c r="AM533" i="8"/>
  <c r="AL533" i="8"/>
  <c r="AK533" i="8"/>
  <c r="AJ533" i="8"/>
  <c r="AI533" i="8"/>
  <c r="AH533" i="8"/>
  <c r="T533" i="8"/>
  <c r="AF533" i="8" s="1"/>
  <c r="K533" i="8"/>
  <c r="J533" i="8"/>
  <c r="AM532" i="8"/>
  <c r="AL532" i="8"/>
  <c r="AK532" i="8"/>
  <c r="AJ532" i="8"/>
  <c r="AI532" i="8"/>
  <c r="AH532" i="8"/>
  <c r="T532" i="8"/>
  <c r="AF532" i="8" s="1"/>
  <c r="K532" i="8"/>
  <c r="J532" i="8"/>
  <c r="AM531" i="8"/>
  <c r="AL531" i="8"/>
  <c r="AK531" i="8"/>
  <c r="AJ531" i="8"/>
  <c r="AI531" i="8"/>
  <c r="AH531" i="8"/>
  <c r="T531" i="8"/>
  <c r="AF531" i="8" s="1"/>
  <c r="K531" i="8"/>
  <c r="J531" i="8"/>
  <c r="AM530" i="8"/>
  <c r="AL530" i="8"/>
  <c r="AK530" i="8"/>
  <c r="AJ530" i="8"/>
  <c r="AI530" i="8"/>
  <c r="AH530" i="8"/>
  <c r="T530" i="8"/>
  <c r="AF530" i="8" s="1"/>
  <c r="K530" i="8"/>
  <c r="J530" i="8"/>
  <c r="AM529" i="8"/>
  <c r="AL529" i="8"/>
  <c r="AK529" i="8"/>
  <c r="AJ529" i="8"/>
  <c r="AI529" i="8"/>
  <c r="AH529" i="8"/>
  <c r="T529" i="8"/>
  <c r="AF529" i="8" s="1"/>
  <c r="K529" i="8"/>
  <c r="J529" i="8"/>
  <c r="AM528" i="8"/>
  <c r="AL528" i="8"/>
  <c r="AK528" i="8"/>
  <c r="AJ528" i="8"/>
  <c r="AI528" i="8"/>
  <c r="AH528" i="8"/>
  <c r="T528" i="8"/>
  <c r="AF528" i="8" s="1"/>
  <c r="K528" i="8"/>
  <c r="J528" i="8"/>
  <c r="AM527" i="8"/>
  <c r="AL527" i="8"/>
  <c r="AK527" i="8"/>
  <c r="AJ527" i="8"/>
  <c r="AI527" i="8"/>
  <c r="AH527" i="8"/>
  <c r="T527" i="8"/>
  <c r="AF527" i="8" s="1"/>
  <c r="K527" i="8"/>
  <c r="J527" i="8"/>
  <c r="AM526" i="8"/>
  <c r="AL526" i="8"/>
  <c r="AK526" i="8"/>
  <c r="AJ526" i="8"/>
  <c r="AI526" i="8"/>
  <c r="AH526" i="8"/>
  <c r="T526" i="8"/>
  <c r="AF526" i="8" s="1"/>
  <c r="K526" i="8"/>
  <c r="J526" i="8"/>
  <c r="AM525" i="8"/>
  <c r="AL525" i="8"/>
  <c r="AK525" i="8"/>
  <c r="AJ525" i="8"/>
  <c r="AI525" i="8"/>
  <c r="AH525" i="8"/>
  <c r="T525" i="8"/>
  <c r="AF525" i="8" s="1"/>
  <c r="K525" i="8"/>
  <c r="J525" i="8"/>
  <c r="AM524" i="8"/>
  <c r="AL524" i="8"/>
  <c r="AK524" i="8"/>
  <c r="AJ524" i="8"/>
  <c r="AI524" i="8"/>
  <c r="AH524" i="8"/>
  <c r="T524" i="8"/>
  <c r="AF524" i="8" s="1"/>
  <c r="K524" i="8"/>
  <c r="J524" i="8"/>
  <c r="AM523" i="8"/>
  <c r="AL523" i="8"/>
  <c r="AK523" i="8"/>
  <c r="AJ523" i="8"/>
  <c r="AI523" i="8"/>
  <c r="AH523" i="8"/>
  <c r="T523" i="8"/>
  <c r="AF523" i="8" s="1"/>
  <c r="K523" i="8"/>
  <c r="J523" i="8"/>
  <c r="AM522" i="8"/>
  <c r="AL522" i="8"/>
  <c r="AK522" i="8"/>
  <c r="AJ522" i="8"/>
  <c r="AI522" i="8"/>
  <c r="AH522" i="8"/>
  <c r="T522" i="8"/>
  <c r="AF522" i="8" s="1"/>
  <c r="K522" i="8"/>
  <c r="J522" i="8"/>
  <c r="AM521" i="8"/>
  <c r="AL521" i="8"/>
  <c r="AK521" i="8"/>
  <c r="AJ521" i="8"/>
  <c r="AI521" i="8"/>
  <c r="AH521" i="8"/>
  <c r="T521" i="8"/>
  <c r="AF521" i="8" s="1"/>
  <c r="K521" i="8"/>
  <c r="J521" i="8"/>
  <c r="AM520" i="8"/>
  <c r="AL520" i="8"/>
  <c r="AK520" i="8"/>
  <c r="AJ520" i="8"/>
  <c r="AI520" i="8"/>
  <c r="AH520" i="8"/>
  <c r="T520" i="8"/>
  <c r="AF520" i="8" s="1"/>
  <c r="K520" i="8"/>
  <c r="J520" i="8"/>
  <c r="AM519" i="8"/>
  <c r="AL519" i="8"/>
  <c r="AK519" i="8"/>
  <c r="AJ519" i="8"/>
  <c r="AI519" i="8"/>
  <c r="AH519" i="8"/>
  <c r="T519" i="8"/>
  <c r="AF519" i="8" s="1"/>
  <c r="K519" i="8"/>
  <c r="J519" i="8"/>
  <c r="AM518" i="8"/>
  <c r="AL518" i="8"/>
  <c r="AK518" i="8"/>
  <c r="AJ518" i="8"/>
  <c r="AI518" i="8"/>
  <c r="AH518" i="8"/>
  <c r="T518" i="8"/>
  <c r="AF518" i="8" s="1"/>
  <c r="K518" i="8"/>
  <c r="J518" i="8"/>
  <c r="AM517" i="8"/>
  <c r="AL517" i="8"/>
  <c r="AK517" i="8"/>
  <c r="AJ517" i="8"/>
  <c r="AI517" i="8"/>
  <c r="AH517" i="8"/>
  <c r="T517" i="8"/>
  <c r="AF517" i="8" s="1"/>
  <c r="K517" i="8"/>
  <c r="J517" i="8"/>
  <c r="AM516" i="8"/>
  <c r="AL516" i="8"/>
  <c r="AK516" i="8"/>
  <c r="AJ516" i="8"/>
  <c r="AI516" i="8"/>
  <c r="AH516" i="8"/>
  <c r="T516" i="8"/>
  <c r="AF516" i="8" s="1"/>
  <c r="K516" i="8"/>
  <c r="J516" i="8"/>
  <c r="AM515" i="8"/>
  <c r="AL515" i="8"/>
  <c r="AK515" i="8"/>
  <c r="AJ515" i="8"/>
  <c r="AI515" i="8"/>
  <c r="AH515" i="8"/>
  <c r="T515" i="8"/>
  <c r="AF515" i="8" s="1"/>
  <c r="K515" i="8"/>
  <c r="J515" i="8"/>
  <c r="AM514" i="8"/>
  <c r="AL514" i="8"/>
  <c r="AK514" i="8"/>
  <c r="AJ514" i="8"/>
  <c r="AI514" i="8"/>
  <c r="AH514" i="8"/>
  <c r="T514" i="8"/>
  <c r="AF514" i="8" s="1"/>
  <c r="K514" i="8"/>
  <c r="J514" i="8"/>
  <c r="AM513" i="8"/>
  <c r="AL513" i="8"/>
  <c r="AK513" i="8"/>
  <c r="AJ513" i="8"/>
  <c r="AI513" i="8"/>
  <c r="AH513" i="8"/>
  <c r="T513" i="8"/>
  <c r="AF513" i="8" s="1"/>
  <c r="K513" i="8"/>
  <c r="J513" i="8"/>
  <c r="AM512" i="8"/>
  <c r="AL512" i="8"/>
  <c r="AK512" i="8"/>
  <c r="AJ512" i="8"/>
  <c r="AI512" i="8"/>
  <c r="AH512" i="8"/>
  <c r="T512" i="8"/>
  <c r="AF512" i="8" s="1"/>
  <c r="K512" i="8"/>
  <c r="J512" i="8"/>
  <c r="AM511" i="8"/>
  <c r="AL511" i="8"/>
  <c r="AK511" i="8"/>
  <c r="AJ511" i="8"/>
  <c r="AI511" i="8"/>
  <c r="AH511" i="8"/>
  <c r="T511" i="8"/>
  <c r="AF511" i="8" s="1"/>
  <c r="K511" i="8"/>
  <c r="J511" i="8"/>
  <c r="AM510" i="8"/>
  <c r="AL510" i="8"/>
  <c r="AK510" i="8"/>
  <c r="AJ510" i="8"/>
  <c r="AI510" i="8"/>
  <c r="AH510" i="8"/>
  <c r="T510" i="8"/>
  <c r="AF510" i="8" s="1"/>
  <c r="K510" i="8"/>
  <c r="J510" i="8"/>
  <c r="AM509" i="8"/>
  <c r="AL509" i="8"/>
  <c r="AK509" i="8"/>
  <c r="AJ509" i="8"/>
  <c r="AI509" i="8"/>
  <c r="AH509" i="8"/>
  <c r="T509" i="8"/>
  <c r="AF509" i="8" s="1"/>
  <c r="K509" i="8"/>
  <c r="J509" i="8"/>
  <c r="AM508" i="8"/>
  <c r="AL508" i="8"/>
  <c r="AK508" i="8"/>
  <c r="AJ508" i="8"/>
  <c r="AI508" i="8"/>
  <c r="AH508" i="8"/>
  <c r="T508" i="8"/>
  <c r="AF508" i="8" s="1"/>
  <c r="K508" i="8"/>
  <c r="J508" i="8"/>
  <c r="AM507" i="8"/>
  <c r="AL507" i="8"/>
  <c r="AK507" i="8"/>
  <c r="AJ507" i="8"/>
  <c r="AI507" i="8"/>
  <c r="AH507" i="8"/>
  <c r="T507" i="8"/>
  <c r="AF507" i="8" s="1"/>
  <c r="K507" i="8"/>
  <c r="J507" i="8"/>
  <c r="AM506" i="8"/>
  <c r="AL506" i="8"/>
  <c r="AK506" i="8"/>
  <c r="AJ506" i="8"/>
  <c r="AI506" i="8"/>
  <c r="AH506" i="8"/>
  <c r="T506" i="8"/>
  <c r="AF506" i="8" s="1"/>
  <c r="K506" i="8"/>
  <c r="J506" i="8"/>
  <c r="AM505" i="8"/>
  <c r="AL505" i="8"/>
  <c r="AK505" i="8"/>
  <c r="AJ505" i="8"/>
  <c r="AI505" i="8"/>
  <c r="AH505" i="8"/>
  <c r="T505" i="8"/>
  <c r="AF505" i="8" s="1"/>
  <c r="K505" i="8"/>
  <c r="J505" i="8"/>
  <c r="AM504" i="8"/>
  <c r="AL504" i="8"/>
  <c r="AK504" i="8"/>
  <c r="AJ504" i="8"/>
  <c r="AI504" i="8"/>
  <c r="AH504" i="8"/>
  <c r="T504" i="8"/>
  <c r="AF504" i="8" s="1"/>
  <c r="K504" i="8"/>
  <c r="J504" i="8"/>
  <c r="AM503" i="8"/>
  <c r="AL503" i="8"/>
  <c r="AK503" i="8"/>
  <c r="AJ503" i="8"/>
  <c r="AI503" i="8"/>
  <c r="AH503" i="8"/>
  <c r="T503" i="8"/>
  <c r="AF503" i="8" s="1"/>
  <c r="K503" i="8"/>
  <c r="J503" i="8"/>
  <c r="AM502" i="8"/>
  <c r="AL502" i="8"/>
  <c r="AK502" i="8"/>
  <c r="AJ502" i="8"/>
  <c r="AI502" i="8"/>
  <c r="AH502" i="8"/>
  <c r="T502" i="8"/>
  <c r="AF502" i="8" s="1"/>
  <c r="K502" i="8"/>
  <c r="J502" i="8"/>
  <c r="AM501" i="8"/>
  <c r="AL501" i="8"/>
  <c r="AK501" i="8"/>
  <c r="AJ501" i="8"/>
  <c r="AI501" i="8"/>
  <c r="AH501" i="8"/>
  <c r="T501" i="8"/>
  <c r="AF501" i="8" s="1"/>
  <c r="K501" i="8"/>
  <c r="J501" i="8"/>
  <c r="AM500" i="8"/>
  <c r="AL500" i="8"/>
  <c r="AK500" i="8"/>
  <c r="AJ500" i="8"/>
  <c r="AI500" i="8"/>
  <c r="AH500" i="8"/>
  <c r="T500" i="8"/>
  <c r="AF500" i="8" s="1"/>
  <c r="K500" i="8"/>
  <c r="J500" i="8"/>
  <c r="AM499" i="8"/>
  <c r="AL499" i="8"/>
  <c r="AK499" i="8"/>
  <c r="AJ499" i="8"/>
  <c r="AI499" i="8"/>
  <c r="AH499" i="8"/>
  <c r="T499" i="8"/>
  <c r="AF499" i="8" s="1"/>
  <c r="K499" i="8"/>
  <c r="J499" i="8"/>
  <c r="AM498" i="8"/>
  <c r="AL498" i="8"/>
  <c r="AK498" i="8"/>
  <c r="AJ498" i="8"/>
  <c r="AI498" i="8"/>
  <c r="AH498" i="8"/>
  <c r="T498" i="8"/>
  <c r="AF498" i="8" s="1"/>
  <c r="K498" i="8"/>
  <c r="J498" i="8"/>
  <c r="AM497" i="8"/>
  <c r="AL497" i="8"/>
  <c r="AK497" i="8"/>
  <c r="AJ497" i="8"/>
  <c r="AI497" i="8"/>
  <c r="AH497" i="8"/>
  <c r="T497" i="8"/>
  <c r="AF497" i="8" s="1"/>
  <c r="K497" i="8"/>
  <c r="J497" i="8"/>
  <c r="AM496" i="8"/>
  <c r="AL496" i="8"/>
  <c r="AK496" i="8"/>
  <c r="AJ496" i="8"/>
  <c r="AI496" i="8"/>
  <c r="AH496" i="8"/>
  <c r="T496" i="8"/>
  <c r="AF496" i="8" s="1"/>
  <c r="K496" i="8"/>
  <c r="J496" i="8"/>
  <c r="AM495" i="8"/>
  <c r="AL495" i="8"/>
  <c r="AK495" i="8"/>
  <c r="AJ495" i="8"/>
  <c r="AI495" i="8"/>
  <c r="AH495" i="8"/>
  <c r="T495" i="8"/>
  <c r="AF495" i="8" s="1"/>
  <c r="K495" i="8"/>
  <c r="J495" i="8"/>
  <c r="AM494" i="8"/>
  <c r="AL494" i="8"/>
  <c r="AK494" i="8"/>
  <c r="AJ494" i="8"/>
  <c r="AI494" i="8"/>
  <c r="AH494" i="8"/>
  <c r="T494" i="8"/>
  <c r="AF494" i="8" s="1"/>
  <c r="K494" i="8"/>
  <c r="J494" i="8"/>
  <c r="AM493" i="8"/>
  <c r="AL493" i="8"/>
  <c r="AK493" i="8"/>
  <c r="AJ493" i="8"/>
  <c r="AI493" i="8"/>
  <c r="AH493" i="8"/>
  <c r="T493" i="8"/>
  <c r="AF493" i="8" s="1"/>
  <c r="K493" i="8"/>
  <c r="J493" i="8"/>
  <c r="AM492" i="8"/>
  <c r="AL492" i="8"/>
  <c r="AK492" i="8"/>
  <c r="AJ492" i="8"/>
  <c r="AI492" i="8"/>
  <c r="AH492" i="8"/>
  <c r="T492" i="8"/>
  <c r="AF492" i="8" s="1"/>
  <c r="K492" i="8"/>
  <c r="J492" i="8"/>
  <c r="AM491" i="8"/>
  <c r="AL491" i="8"/>
  <c r="AK491" i="8"/>
  <c r="AJ491" i="8"/>
  <c r="AI491" i="8"/>
  <c r="AH491" i="8"/>
  <c r="T491" i="8"/>
  <c r="AF491" i="8" s="1"/>
  <c r="K491" i="8"/>
  <c r="J491" i="8"/>
  <c r="AM490" i="8"/>
  <c r="AL490" i="8"/>
  <c r="AK490" i="8"/>
  <c r="AJ490" i="8"/>
  <c r="AI490" i="8"/>
  <c r="AH490" i="8"/>
  <c r="T490" i="8"/>
  <c r="AF490" i="8" s="1"/>
  <c r="K490" i="8"/>
  <c r="J490" i="8"/>
  <c r="AM489" i="8"/>
  <c r="AL489" i="8"/>
  <c r="AK489" i="8"/>
  <c r="AJ489" i="8"/>
  <c r="AI489" i="8"/>
  <c r="AH489" i="8"/>
  <c r="T489" i="8"/>
  <c r="AF489" i="8" s="1"/>
  <c r="K489" i="8"/>
  <c r="J489" i="8"/>
  <c r="AM488" i="8"/>
  <c r="AL488" i="8"/>
  <c r="AK488" i="8"/>
  <c r="AJ488" i="8"/>
  <c r="AI488" i="8"/>
  <c r="AH488" i="8"/>
  <c r="T488" i="8"/>
  <c r="AF488" i="8" s="1"/>
  <c r="K488" i="8"/>
  <c r="J488" i="8"/>
  <c r="AM487" i="8"/>
  <c r="AL487" i="8"/>
  <c r="AK487" i="8"/>
  <c r="AJ487" i="8"/>
  <c r="AI487" i="8"/>
  <c r="AH487" i="8"/>
  <c r="T487" i="8"/>
  <c r="AF487" i="8" s="1"/>
  <c r="K487" i="8"/>
  <c r="J487" i="8"/>
  <c r="AM486" i="8"/>
  <c r="AL486" i="8"/>
  <c r="AK486" i="8"/>
  <c r="AJ486" i="8"/>
  <c r="AI486" i="8"/>
  <c r="AH486" i="8"/>
  <c r="T486" i="8"/>
  <c r="AF486" i="8" s="1"/>
  <c r="K486" i="8"/>
  <c r="J486" i="8"/>
  <c r="AM485" i="8"/>
  <c r="AL485" i="8"/>
  <c r="AK485" i="8"/>
  <c r="AJ485" i="8"/>
  <c r="AI485" i="8"/>
  <c r="AH485" i="8"/>
  <c r="T485" i="8"/>
  <c r="AF485" i="8" s="1"/>
  <c r="K485" i="8"/>
  <c r="J485" i="8"/>
  <c r="AM484" i="8"/>
  <c r="AL484" i="8"/>
  <c r="AK484" i="8"/>
  <c r="AJ484" i="8"/>
  <c r="AI484" i="8"/>
  <c r="AH484" i="8"/>
  <c r="T484" i="8"/>
  <c r="AF484" i="8" s="1"/>
  <c r="K484" i="8"/>
  <c r="J484" i="8"/>
  <c r="AM483" i="8"/>
  <c r="AL483" i="8"/>
  <c r="AK483" i="8"/>
  <c r="AJ483" i="8"/>
  <c r="AI483" i="8"/>
  <c r="AH483" i="8"/>
  <c r="T483" i="8"/>
  <c r="AF483" i="8" s="1"/>
  <c r="K483" i="8"/>
  <c r="J483" i="8"/>
  <c r="AM482" i="8"/>
  <c r="AL482" i="8"/>
  <c r="AK482" i="8"/>
  <c r="AJ482" i="8"/>
  <c r="AI482" i="8"/>
  <c r="AH482" i="8"/>
  <c r="T482" i="8"/>
  <c r="AF482" i="8" s="1"/>
  <c r="K482" i="8"/>
  <c r="J482" i="8"/>
  <c r="AM481" i="8"/>
  <c r="AL481" i="8"/>
  <c r="AK481" i="8"/>
  <c r="AJ481" i="8"/>
  <c r="AI481" i="8"/>
  <c r="AH481" i="8"/>
  <c r="T481" i="8"/>
  <c r="AF481" i="8" s="1"/>
  <c r="K481" i="8"/>
  <c r="J481" i="8"/>
  <c r="AM480" i="8"/>
  <c r="AL480" i="8"/>
  <c r="AK480" i="8"/>
  <c r="AJ480" i="8"/>
  <c r="AI480" i="8"/>
  <c r="AH480" i="8"/>
  <c r="T480" i="8"/>
  <c r="AF480" i="8" s="1"/>
  <c r="K480" i="8"/>
  <c r="J480" i="8"/>
  <c r="AM479" i="8"/>
  <c r="AL479" i="8"/>
  <c r="AK479" i="8"/>
  <c r="AJ479" i="8"/>
  <c r="AI479" i="8"/>
  <c r="AH479" i="8"/>
  <c r="T479" i="8"/>
  <c r="AF479" i="8" s="1"/>
  <c r="K479" i="8"/>
  <c r="J479" i="8"/>
  <c r="AM478" i="8"/>
  <c r="AL478" i="8"/>
  <c r="AK478" i="8"/>
  <c r="AJ478" i="8"/>
  <c r="AI478" i="8"/>
  <c r="AH478" i="8"/>
  <c r="T478" i="8"/>
  <c r="AF478" i="8" s="1"/>
  <c r="K478" i="8"/>
  <c r="J478" i="8"/>
  <c r="AM477" i="8"/>
  <c r="AL477" i="8"/>
  <c r="AK477" i="8"/>
  <c r="AJ477" i="8"/>
  <c r="AI477" i="8"/>
  <c r="AH477" i="8"/>
  <c r="T477" i="8"/>
  <c r="AF477" i="8" s="1"/>
  <c r="K477" i="8"/>
  <c r="J477" i="8"/>
  <c r="AM476" i="8"/>
  <c r="AL476" i="8"/>
  <c r="AK476" i="8"/>
  <c r="AJ476" i="8"/>
  <c r="AI476" i="8"/>
  <c r="AH476" i="8"/>
  <c r="T476" i="8"/>
  <c r="AF476" i="8" s="1"/>
  <c r="K476" i="8"/>
  <c r="J476" i="8"/>
  <c r="AM475" i="8"/>
  <c r="AL475" i="8"/>
  <c r="AK475" i="8"/>
  <c r="AJ475" i="8"/>
  <c r="AI475" i="8"/>
  <c r="AH475" i="8"/>
  <c r="T475" i="8"/>
  <c r="AF475" i="8" s="1"/>
  <c r="K475" i="8"/>
  <c r="J475" i="8"/>
  <c r="AM474" i="8"/>
  <c r="AL474" i="8"/>
  <c r="AK474" i="8"/>
  <c r="AJ474" i="8"/>
  <c r="AI474" i="8"/>
  <c r="AH474" i="8"/>
  <c r="T474" i="8"/>
  <c r="AF474" i="8" s="1"/>
  <c r="K474" i="8"/>
  <c r="J474" i="8"/>
  <c r="AM473" i="8"/>
  <c r="AL473" i="8"/>
  <c r="AK473" i="8"/>
  <c r="AJ473" i="8"/>
  <c r="AI473" i="8"/>
  <c r="AH473" i="8"/>
  <c r="T473" i="8"/>
  <c r="AF473" i="8" s="1"/>
  <c r="K473" i="8"/>
  <c r="J473" i="8"/>
  <c r="AM472" i="8"/>
  <c r="AL472" i="8"/>
  <c r="AK472" i="8"/>
  <c r="AJ472" i="8"/>
  <c r="AI472" i="8"/>
  <c r="AH472" i="8"/>
  <c r="T472" i="8"/>
  <c r="AF472" i="8" s="1"/>
  <c r="K472" i="8"/>
  <c r="J472" i="8"/>
  <c r="AM471" i="8"/>
  <c r="AL471" i="8"/>
  <c r="AK471" i="8"/>
  <c r="AJ471" i="8"/>
  <c r="AI471" i="8"/>
  <c r="AH471" i="8"/>
  <c r="T471" i="8"/>
  <c r="AF471" i="8" s="1"/>
  <c r="K471" i="8"/>
  <c r="J471" i="8"/>
  <c r="AM470" i="8"/>
  <c r="AL470" i="8"/>
  <c r="AK470" i="8"/>
  <c r="AJ470" i="8"/>
  <c r="AI470" i="8"/>
  <c r="AH470" i="8"/>
  <c r="T470" i="8"/>
  <c r="AF470" i="8" s="1"/>
  <c r="K470" i="8"/>
  <c r="J470" i="8"/>
  <c r="AM469" i="8"/>
  <c r="AL469" i="8"/>
  <c r="AK469" i="8"/>
  <c r="AJ469" i="8"/>
  <c r="AI469" i="8"/>
  <c r="AH469" i="8"/>
  <c r="T469" i="8"/>
  <c r="AF469" i="8" s="1"/>
  <c r="K469" i="8"/>
  <c r="J469" i="8"/>
  <c r="AM468" i="8"/>
  <c r="AL468" i="8"/>
  <c r="AK468" i="8"/>
  <c r="AJ468" i="8"/>
  <c r="AI468" i="8"/>
  <c r="AH468" i="8"/>
  <c r="T468" i="8"/>
  <c r="AF468" i="8" s="1"/>
  <c r="K468" i="8"/>
  <c r="J468" i="8"/>
  <c r="AM467" i="8"/>
  <c r="AL467" i="8"/>
  <c r="AK467" i="8"/>
  <c r="AJ467" i="8"/>
  <c r="AI467" i="8"/>
  <c r="AH467" i="8"/>
  <c r="T467" i="8"/>
  <c r="AF467" i="8" s="1"/>
  <c r="K467" i="8"/>
  <c r="J467" i="8"/>
  <c r="AM466" i="8"/>
  <c r="AL466" i="8"/>
  <c r="AK466" i="8"/>
  <c r="AJ466" i="8"/>
  <c r="AI466" i="8"/>
  <c r="AH466" i="8"/>
  <c r="T466" i="8"/>
  <c r="AF466" i="8" s="1"/>
  <c r="K466" i="8"/>
  <c r="J466" i="8"/>
  <c r="AM465" i="8"/>
  <c r="AL465" i="8"/>
  <c r="AK465" i="8"/>
  <c r="AJ465" i="8"/>
  <c r="AI465" i="8"/>
  <c r="AH465" i="8"/>
  <c r="T465" i="8"/>
  <c r="AF465" i="8" s="1"/>
  <c r="K465" i="8"/>
  <c r="J465" i="8"/>
  <c r="AM464" i="8"/>
  <c r="AL464" i="8"/>
  <c r="AK464" i="8"/>
  <c r="AJ464" i="8"/>
  <c r="AI464" i="8"/>
  <c r="AH464" i="8"/>
  <c r="T464" i="8"/>
  <c r="AF464" i="8" s="1"/>
  <c r="K464" i="8"/>
  <c r="J464" i="8"/>
  <c r="AM463" i="8"/>
  <c r="AL463" i="8"/>
  <c r="AK463" i="8"/>
  <c r="AJ463" i="8"/>
  <c r="AI463" i="8"/>
  <c r="AH463" i="8"/>
  <c r="T463" i="8"/>
  <c r="AF463" i="8" s="1"/>
  <c r="K463" i="8"/>
  <c r="J463" i="8"/>
  <c r="AM462" i="8"/>
  <c r="AL462" i="8"/>
  <c r="AK462" i="8"/>
  <c r="AJ462" i="8"/>
  <c r="AI462" i="8"/>
  <c r="AH462" i="8"/>
  <c r="T462" i="8"/>
  <c r="AF462" i="8" s="1"/>
  <c r="K462" i="8"/>
  <c r="J462" i="8"/>
  <c r="AM461" i="8"/>
  <c r="AL461" i="8"/>
  <c r="AK461" i="8"/>
  <c r="AJ461" i="8"/>
  <c r="AI461" i="8"/>
  <c r="AH461" i="8"/>
  <c r="T461" i="8"/>
  <c r="AF461" i="8" s="1"/>
  <c r="K461" i="8"/>
  <c r="J461" i="8"/>
  <c r="AM460" i="8"/>
  <c r="AL460" i="8"/>
  <c r="AK460" i="8"/>
  <c r="AJ460" i="8"/>
  <c r="AI460" i="8"/>
  <c r="AH460" i="8"/>
  <c r="T460" i="8"/>
  <c r="AF460" i="8" s="1"/>
  <c r="K460" i="8"/>
  <c r="J460" i="8"/>
  <c r="AM459" i="8"/>
  <c r="AL459" i="8"/>
  <c r="AK459" i="8"/>
  <c r="AJ459" i="8"/>
  <c r="AI459" i="8"/>
  <c r="AH459" i="8"/>
  <c r="T459" i="8"/>
  <c r="AF459" i="8" s="1"/>
  <c r="K459" i="8"/>
  <c r="J459" i="8"/>
  <c r="AM458" i="8"/>
  <c r="AL458" i="8"/>
  <c r="AK458" i="8"/>
  <c r="AJ458" i="8"/>
  <c r="AI458" i="8"/>
  <c r="AH458" i="8"/>
  <c r="T458" i="8"/>
  <c r="AF458" i="8" s="1"/>
  <c r="K458" i="8"/>
  <c r="J458" i="8"/>
  <c r="AM457" i="8"/>
  <c r="AL457" i="8"/>
  <c r="AK457" i="8"/>
  <c r="AJ457" i="8"/>
  <c r="AI457" i="8"/>
  <c r="AH457" i="8"/>
  <c r="T457" i="8"/>
  <c r="AF457" i="8" s="1"/>
  <c r="K457" i="8"/>
  <c r="J457" i="8"/>
  <c r="AM456" i="8"/>
  <c r="AL456" i="8"/>
  <c r="AK456" i="8"/>
  <c r="AJ456" i="8"/>
  <c r="AI456" i="8"/>
  <c r="AH456" i="8"/>
  <c r="T456" i="8"/>
  <c r="AF456" i="8" s="1"/>
  <c r="K456" i="8"/>
  <c r="J456" i="8"/>
  <c r="AM455" i="8"/>
  <c r="AL455" i="8"/>
  <c r="AK455" i="8"/>
  <c r="AJ455" i="8"/>
  <c r="AI455" i="8"/>
  <c r="AH455" i="8"/>
  <c r="T455" i="8"/>
  <c r="AF455" i="8" s="1"/>
  <c r="K455" i="8"/>
  <c r="J455" i="8"/>
  <c r="AM454" i="8"/>
  <c r="AL454" i="8"/>
  <c r="AK454" i="8"/>
  <c r="AJ454" i="8"/>
  <c r="AI454" i="8"/>
  <c r="AH454" i="8"/>
  <c r="T454" i="8"/>
  <c r="AF454" i="8" s="1"/>
  <c r="K454" i="8"/>
  <c r="J454" i="8"/>
  <c r="AM453" i="8"/>
  <c r="AL453" i="8"/>
  <c r="AK453" i="8"/>
  <c r="AJ453" i="8"/>
  <c r="AI453" i="8"/>
  <c r="AH453" i="8"/>
  <c r="T453" i="8"/>
  <c r="AF453" i="8" s="1"/>
  <c r="K453" i="8"/>
  <c r="J453" i="8"/>
  <c r="AM452" i="8"/>
  <c r="AL452" i="8"/>
  <c r="AK452" i="8"/>
  <c r="AJ452" i="8"/>
  <c r="AI452" i="8"/>
  <c r="AH452" i="8"/>
  <c r="T452" i="8"/>
  <c r="AF452" i="8" s="1"/>
  <c r="K452" i="8"/>
  <c r="J452" i="8"/>
  <c r="AM451" i="8"/>
  <c r="AL451" i="8"/>
  <c r="AK451" i="8"/>
  <c r="AJ451" i="8"/>
  <c r="AI451" i="8"/>
  <c r="AH451" i="8"/>
  <c r="T451" i="8"/>
  <c r="AF451" i="8" s="1"/>
  <c r="K451" i="8"/>
  <c r="J451" i="8"/>
  <c r="AM450" i="8"/>
  <c r="AL450" i="8"/>
  <c r="AK450" i="8"/>
  <c r="AJ450" i="8"/>
  <c r="AI450" i="8"/>
  <c r="AH450" i="8"/>
  <c r="T450" i="8"/>
  <c r="AF450" i="8" s="1"/>
  <c r="K450" i="8"/>
  <c r="J450" i="8"/>
  <c r="AM449" i="8"/>
  <c r="AL449" i="8"/>
  <c r="AK449" i="8"/>
  <c r="AJ449" i="8"/>
  <c r="AI449" i="8"/>
  <c r="AH449" i="8"/>
  <c r="T449" i="8"/>
  <c r="AF449" i="8" s="1"/>
  <c r="K449" i="8"/>
  <c r="J449" i="8"/>
  <c r="AM448" i="8"/>
  <c r="AL448" i="8"/>
  <c r="AK448" i="8"/>
  <c r="AJ448" i="8"/>
  <c r="AI448" i="8"/>
  <c r="AH448" i="8"/>
  <c r="T448" i="8"/>
  <c r="AF448" i="8" s="1"/>
  <c r="K448" i="8"/>
  <c r="J448" i="8"/>
  <c r="AM447" i="8"/>
  <c r="AL447" i="8"/>
  <c r="AK447" i="8"/>
  <c r="AJ447" i="8"/>
  <c r="AI447" i="8"/>
  <c r="AH447" i="8"/>
  <c r="T447" i="8"/>
  <c r="AF447" i="8" s="1"/>
  <c r="K447" i="8"/>
  <c r="J447" i="8"/>
  <c r="AM446" i="8"/>
  <c r="AL446" i="8"/>
  <c r="AK446" i="8"/>
  <c r="AJ446" i="8"/>
  <c r="AI446" i="8"/>
  <c r="AH446" i="8"/>
  <c r="T446" i="8"/>
  <c r="AF446" i="8" s="1"/>
  <c r="K446" i="8"/>
  <c r="J446" i="8"/>
  <c r="AM445" i="8"/>
  <c r="AL445" i="8"/>
  <c r="AK445" i="8"/>
  <c r="AJ445" i="8"/>
  <c r="AI445" i="8"/>
  <c r="AH445" i="8"/>
  <c r="T445" i="8"/>
  <c r="AF445" i="8" s="1"/>
  <c r="K445" i="8"/>
  <c r="J445" i="8"/>
  <c r="AM444" i="8"/>
  <c r="AL444" i="8"/>
  <c r="AK444" i="8"/>
  <c r="AJ444" i="8"/>
  <c r="AI444" i="8"/>
  <c r="AH444" i="8"/>
  <c r="T444" i="8"/>
  <c r="AF444" i="8" s="1"/>
  <c r="K444" i="8"/>
  <c r="J444" i="8"/>
  <c r="AM443" i="8"/>
  <c r="AL443" i="8"/>
  <c r="AK443" i="8"/>
  <c r="AJ443" i="8"/>
  <c r="AI443" i="8"/>
  <c r="AH443" i="8"/>
  <c r="T443" i="8"/>
  <c r="AF443" i="8" s="1"/>
  <c r="K443" i="8"/>
  <c r="J443" i="8"/>
  <c r="AM442" i="8"/>
  <c r="AL442" i="8"/>
  <c r="AK442" i="8"/>
  <c r="AJ442" i="8"/>
  <c r="AI442" i="8"/>
  <c r="AH442" i="8"/>
  <c r="T442" i="8"/>
  <c r="AF442" i="8" s="1"/>
  <c r="K442" i="8"/>
  <c r="J442" i="8"/>
  <c r="AM441" i="8"/>
  <c r="AL441" i="8"/>
  <c r="AK441" i="8"/>
  <c r="AJ441" i="8"/>
  <c r="AI441" i="8"/>
  <c r="AH441" i="8"/>
  <c r="T441" i="8"/>
  <c r="AF441" i="8" s="1"/>
  <c r="K441" i="8"/>
  <c r="J441" i="8"/>
  <c r="AM440" i="8"/>
  <c r="AL440" i="8"/>
  <c r="AK440" i="8"/>
  <c r="AJ440" i="8"/>
  <c r="AI440" i="8"/>
  <c r="AH440" i="8"/>
  <c r="T440" i="8"/>
  <c r="AF440" i="8" s="1"/>
  <c r="K440" i="8"/>
  <c r="J440" i="8"/>
  <c r="AM439" i="8"/>
  <c r="AL439" i="8"/>
  <c r="AK439" i="8"/>
  <c r="AJ439" i="8"/>
  <c r="AI439" i="8"/>
  <c r="AH439" i="8"/>
  <c r="T439" i="8"/>
  <c r="AF439" i="8" s="1"/>
  <c r="K439" i="8"/>
  <c r="J439" i="8"/>
  <c r="AM438" i="8"/>
  <c r="AL438" i="8"/>
  <c r="AK438" i="8"/>
  <c r="AJ438" i="8"/>
  <c r="AI438" i="8"/>
  <c r="AH438" i="8"/>
  <c r="T438" i="8"/>
  <c r="AF438" i="8" s="1"/>
  <c r="K438" i="8"/>
  <c r="J438" i="8"/>
  <c r="AM437" i="8"/>
  <c r="AL437" i="8"/>
  <c r="AK437" i="8"/>
  <c r="AJ437" i="8"/>
  <c r="AI437" i="8"/>
  <c r="AH437" i="8"/>
  <c r="T437" i="8"/>
  <c r="AF437" i="8" s="1"/>
  <c r="K437" i="8"/>
  <c r="J437" i="8"/>
  <c r="AM436" i="8"/>
  <c r="AL436" i="8"/>
  <c r="AK436" i="8"/>
  <c r="AJ436" i="8"/>
  <c r="AI436" i="8"/>
  <c r="AH436" i="8"/>
  <c r="T436" i="8"/>
  <c r="AF436" i="8" s="1"/>
  <c r="K436" i="8"/>
  <c r="J436" i="8"/>
  <c r="AM435" i="8"/>
  <c r="AL435" i="8"/>
  <c r="AK435" i="8"/>
  <c r="AJ435" i="8"/>
  <c r="AI435" i="8"/>
  <c r="AH435" i="8"/>
  <c r="T435" i="8"/>
  <c r="AF435" i="8" s="1"/>
  <c r="K435" i="8"/>
  <c r="J435" i="8"/>
  <c r="AM434" i="8"/>
  <c r="AL434" i="8"/>
  <c r="AK434" i="8"/>
  <c r="AJ434" i="8"/>
  <c r="AI434" i="8"/>
  <c r="AH434" i="8"/>
  <c r="T434" i="8"/>
  <c r="AF434" i="8" s="1"/>
  <c r="K434" i="8"/>
  <c r="J434" i="8"/>
  <c r="AM433" i="8"/>
  <c r="AL433" i="8"/>
  <c r="AK433" i="8"/>
  <c r="AJ433" i="8"/>
  <c r="AI433" i="8"/>
  <c r="AH433" i="8"/>
  <c r="T433" i="8"/>
  <c r="AF433" i="8" s="1"/>
  <c r="K433" i="8"/>
  <c r="J433" i="8"/>
  <c r="AM432" i="8"/>
  <c r="AL432" i="8"/>
  <c r="AK432" i="8"/>
  <c r="AJ432" i="8"/>
  <c r="AI432" i="8"/>
  <c r="AH432" i="8"/>
  <c r="T432" i="8"/>
  <c r="AF432" i="8" s="1"/>
  <c r="K432" i="8"/>
  <c r="J432" i="8"/>
  <c r="AM431" i="8"/>
  <c r="AL431" i="8"/>
  <c r="AK431" i="8"/>
  <c r="AJ431" i="8"/>
  <c r="AI431" i="8"/>
  <c r="AH431" i="8"/>
  <c r="T431" i="8"/>
  <c r="AF431" i="8" s="1"/>
  <c r="K431" i="8"/>
  <c r="J431" i="8"/>
  <c r="AM430" i="8"/>
  <c r="AL430" i="8"/>
  <c r="AK430" i="8"/>
  <c r="AJ430" i="8"/>
  <c r="AI430" i="8"/>
  <c r="AH430" i="8"/>
  <c r="T430" i="8"/>
  <c r="AF430" i="8" s="1"/>
  <c r="K430" i="8"/>
  <c r="J430" i="8"/>
  <c r="AM429" i="8"/>
  <c r="AL429" i="8"/>
  <c r="AK429" i="8"/>
  <c r="AJ429" i="8"/>
  <c r="AI429" i="8"/>
  <c r="AH429" i="8"/>
  <c r="T429" i="8"/>
  <c r="AF429" i="8" s="1"/>
  <c r="K429" i="8"/>
  <c r="J429" i="8"/>
  <c r="AM428" i="8"/>
  <c r="AL428" i="8"/>
  <c r="AK428" i="8"/>
  <c r="AJ428" i="8"/>
  <c r="AI428" i="8"/>
  <c r="AH428" i="8"/>
  <c r="T428" i="8"/>
  <c r="AF428" i="8" s="1"/>
  <c r="K428" i="8"/>
  <c r="J428" i="8"/>
  <c r="AM427" i="8"/>
  <c r="AL427" i="8"/>
  <c r="AK427" i="8"/>
  <c r="AJ427" i="8"/>
  <c r="AI427" i="8"/>
  <c r="AH427" i="8"/>
  <c r="T427" i="8"/>
  <c r="AF427" i="8" s="1"/>
  <c r="K427" i="8"/>
  <c r="J427" i="8"/>
  <c r="AM426" i="8"/>
  <c r="AL426" i="8"/>
  <c r="AK426" i="8"/>
  <c r="AJ426" i="8"/>
  <c r="AI426" i="8"/>
  <c r="AH426" i="8"/>
  <c r="T426" i="8"/>
  <c r="AF426" i="8" s="1"/>
  <c r="K426" i="8"/>
  <c r="J426" i="8"/>
  <c r="AM425" i="8"/>
  <c r="AL425" i="8"/>
  <c r="AK425" i="8"/>
  <c r="AJ425" i="8"/>
  <c r="AI425" i="8"/>
  <c r="AH425" i="8"/>
  <c r="T425" i="8"/>
  <c r="AF425" i="8" s="1"/>
  <c r="K425" i="8"/>
  <c r="J425" i="8"/>
  <c r="AM424" i="8"/>
  <c r="AL424" i="8"/>
  <c r="AK424" i="8"/>
  <c r="AJ424" i="8"/>
  <c r="AI424" i="8"/>
  <c r="AH424" i="8"/>
  <c r="T424" i="8"/>
  <c r="AF424" i="8" s="1"/>
  <c r="K424" i="8"/>
  <c r="J424" i="8"/>
  <c r="AM423" i="8"/>
  <c r="AL423" i="8"/>
  <c r="AK423" i="8"/>
  <c r="AJ423" i="8"/>
  <c r="AI423" i="8"/>
  <c r="AH423" i="8"/>
  <c r="T423" i="8"/>
  <c r="AF423" i="8" s="1"/>
  <c r="K423" i="8"/>
  <c r="J423" i="8"/>
  <c r="AM422" i="8"/>
  <c r="AL422" i="8"/>
  <c r="AK422" i="8"/>
  <c r="AJ422" i="8"/>
  <c r="AI422" i="8"/>
  <c r="AH422" i="8"/>
  <c r="T422" i="8"/>
  <c r="AF422" i="8" s="1"/>
  <c r="K422" i="8"/>
  <c r="J422" i="8"/>
  <c r="AM421" i="8"/>
  <c r="AL421" i="8"/>
  <c r="AK421" i="8"/>
  <c r="AJ421" i="8"/>
  <c r="AI421" i="8"/>
  <c r="AH421" i="8"/>
  <c r="T421" i="8"/>
  <c r="AF421" i="8" s="1"/>
  <c r="K421" i="8"/>
  <c r="J421" i="8"/>
  <c r="AM420" i="8"/>
  <c r="AL420" i="8"/>
  <c r="AK420" i="8"/>
  <c r="AJ420" i="8"/>
  <c r="AI420" i="8"/>
  <c r="AH420" i="8"/>
  <c r="T420" i="8"/>
  <c r="AF420" i="8" s="1"/>
  <c r="K420" i="8"/>
  <c r="J420" i="8"/>
  <c r="AM419" i="8"/>
  <c r="AL419" i="8"/>
  <c r="AK419" i="8"/>
  <c r="AJ419" i="8"/>
  <c r="AI419" i="8"/>
  <c r="AH419" i="8"/>
  <c r="T419" i="8"/>
  <c r="AF419" i="8" s="1"/>
  <c r="K419" i="8"/>
  <c r="J419" i="8"/>
  <c r="AM418" i="8"/>
  <c r="AL418" i="8"/>
  <c r="AK418" i="8"/>
  <c r="AJ418" i="8"/>
  <c r="AI418" i="8"/>
  <c r="AH418" i="8"/>
  <c r="T418" i="8"/>
  <c r="AF418" i="8" s="1"/>
  <c r="K418" i="8"/>
  <c r="J418" i="8"/>
  <c r="AM417" i="8"/>
  <c r="AL417" i="8"/>
  <c r="AK417" i="8"/>
  <c r="AJ417" i="8"/>
  <c r="AI417" i="8"/>
  <c r="AH417" i="8"/>
  <c r="T417" i="8"/>
  <c r="AF417" i="8" s="1"/>
  <c r="K417" i="8"/>
  <c r="J417" i="8"/>
  <c r="AM416" i="8"/>
  <c r="AL416" i="8"/>
  <c r="AK416" i="8"/>
  <c r="AJ416" i="8"/>
  <c r="AI416" i="8"/>
  <c r="AH416" i="8"/>
  <c r="T416" i="8"/>
  <c r="AF416" i="8" s="1"/>
  <c r="K416" i="8"/>
  <c r="J416" i="8"/>
  <c r="AM415" i="8"/>
  <c r="AL415" i="8"/>
  <c r="AK415" i="8"/>
  <c r="AJ415" i="8"/>
  <c r="AI415" i="8"/>
  <c r="AH415" i="8"/>
  <c r="T415" i="8"/>
  <c r="AF415" i="8" s="1"/>
  <c r="K415" i="8"/>
  <c r="J415" i="8"/>
  <c r="AM414" i="8"/>
  <c r="AL414" i="8"/>
  <c r="AK414" i="8"/>
  <c r="AJ414" i="8"/>
  <c r="AI414" i="8"/>
  <c r="AH414" i="8"/>
  <c r="T414" i="8"/>
  <c r="AF414" i="8" s="1"/>
  <c r="K414" i="8"/>
  <c r="J414" i="8"/>
  <c r="AM413" i="8"/>
  <c r="AL413" i="8"/>
  <c r="AK413" i="8"/>
  <c r="AJ413" i="8"/>
  <c r="AI413" i="8"/>
  <c r="AH413" i="8"/>
  <c r="T413" i="8"/>
  <c r="AF413" i="8" s="1"/>
  <c r="K413" i="8"/>
  <c r="J413" i="8"/>
  <c r="AM412" i="8"/>
  <c r="AL412" i="8"/>
  <c r="AK412" i="8"/>
  <c r="AJ412" i="8"/>
  <c r="AI412" i="8"/>
  <c r="AH412" i="8"/>
  <c r="T412" i="8"/>
  <c r="AF412" i="8" s="1"/>
  <c r="K412" i="8"/>
  <c r="J412" i="8"/>
  <c r="AM411" i="8"/>
  <c r="AL411" i="8"/>
  <c r="AK411" i="8"/>
  <c r="AJ411" i="8"/>
  <c r="AI411" i="8"/>
  <c r="AH411" i="8"/>
  <c r="T411" i="8"/>
  <c r="AF411" i="8" s="1"/>
  <c r="K411" i="8"/>
  <c r="J411" i="8"/>
  <c r="AM410" i="8"/>
  <c r="AL410" i="8"/>
  <c r="AK410" i="8"/>
  <c r="AJ410" i="8"/>
  <c r="AI410" i="8"/>
  <c r="AH410" i="8"/>
  <c r="T410" i="8"/>
  <c r="AF410" i="8" s="1"/>
  <c r="K410" i="8"/>
  <c r="J410" i="8"/>
  <c r="AM409" i="8"/>
  <c r="AL409" i="8"/>
  <c r="AK409" i="8"/>
  <c r="AJ409" i="8"/>
  <c r="AI409" i="8"/>
  <c r="AH409" i="8"/>
  <c r="T409" i="8"/>
  <c r="AF409" i="8" s="1"/>
  <c r="K409" i="8"/>
  <c r="J409" i="8"/>
  <c r="AM408" i="8"/>
  <c r="AL408" i="8"/>
  <c r="AK408" i="8"/>
  <c r="AJ408" i="8"/>
  <c r="AI408" i="8"/>
  <c r="AH408" i="8"/>
  <c r="T408" i="8"/>
  <c r="AF408" i="8" s="1"/>
  <c r="K408" i="8"/>
  <c r="J408" i="8"/>
  <c r="AM407" i="8"/>
  <c r="AL407" i="8"/>
  <c r="AK407" i="8"/>
  <c r="AJ407" i="8"/>
  <c r="AI407" i="8"/>
  <c r="AH407" i="8"/>
  <c r="T407" i="8"/>
  <c r="AF407" i="8" s="1"/>
  <c r="K407" i="8"/>
  <c r="J407" i="8"/>
  <c r="AM406" i="8"/>
  <c r="AL406" i="8"/>
  <c r="AK406" i="8"/>
  <c r="AJ406" i="8"/>
  <c r="AI406" i="8"/>
  <c r="AH406" i="8"/>
  <c r="T406" i="8"/>
  <c r="AF406" i="8" s="1"/>
  <c r="K406" i="8"/>
  <c r="J406" i="8"/>
  <c r="AM405" i="8"/>
  <c r="AL405" i="8"/>
  <c r="AK405" i="8"/>
  <c r="AJ405" i="8"/>
  <c r="AI405" i="8"/>
  <c r="AH405" i="8"/>
  <c r="T405" i="8"/>
  <c r="AF405" i="8" s="1"/>
  <c r="K405" i="8"/>
  <c r="J405" i="8"/>
  <c r="AM404" i="8"/>
  <c r="AL404" i="8"/>
  <c r="AK404" i="8"/>
  <c r="AJ404" i="8"/>
  <c r="AI404" i="8"/>
  <c r="AH404" i="8"/>
  <c r="T404" i="8"/>
  <c r="AF404" i="8" s="1"/>
  <c r="K404" i="8"/>
  <c r="J404" i="8"/>
  <c r="AM403" i="8"/>
  <c r="AL403" i="8"/>
  <c r="AK403" i="8"/>
  <c r="AJ403" i="8"/>
  <c r="AI403" i="8"/>
  <c r="AH403" i="8"/>
  <c r="T403" i="8"/>
  <c r="AF403" i="8" s="1"/>
  <c r="K403" i="8"/>
  <c r="J403" i="8"/>
  <c r="AM402" i="8"/>
  <c r="AL402" i="8"/>
  <c r="AK402" i="8"/>
  <c r="AJ402" i="8"/>
  <c r="AI402" i="8"/>
  <c r="AH402" i="8"/>
  <c r="T402" i="8"/>
  <c r="AF402" i="8" s="1"/>
  <c r="K402" i="8"/>
  <c r="J402" i="8"/>
  <c r="AM401" i="8"/>
  <c r="AL401" i="8"/>
  <c r="AK401" i="8"/>
  <c r="AJ401" i="8"/>
  <c r="AI401" i="8"/>
  <c r="AH401" i="8"/>
  <c r="T401" i="8"/>
  <c r="AF401" i="8" s="1"/>
  <c r="K401" i="8"/>
  <c r="J401" i="8"/>
  <c r="AM400" i="8"/>
  <c r="AL400" i="8"/>
  <c r="AK400" i="8"/>
  <c r="AJ400" i="8"/>
  <c r="AI400" i="8"/>
  <c r="AH400" i="8"/>
  <c r="T400" i="8"/>
  <c r="AF400" i="8" s="1"/>
  <c r="K400" i="8"/>
  <c r="J400" i="8"/>
  <c r="AM399" i="8"/>
  <c r="AL399" i="8"/>
  <c r="AK399" i="8"/>
  <c r="AJ399" i="8"/>
  <c r="AI399" i="8"/>
  <c r="AH399" i="8"/>
  <c r="T399" i="8"/>
  <c r="AF399" i="8" s="1"/>
  <c r="K399" i="8"/>
  <c r="J399" i="8"/>
  <c r="AM398" i="8"/>
  <c r="AL398" i="8"/>
  <c r="AK398" i="8"/>
  <c r="AJ398" i="8"/>
  <c r="AI398" i="8"/>
  <c r="AH398" i="8"/>
  <c r="T398" i="8"/>
  <c r="AF398" i="8" s="1"/>
  <c r="K398" i="8"/>
  <c r="J398" i="8"/>
  <c r="AM397" i="8"/>
  <c r="AL397" i="8"/>
  <c r="AK397" i="8"/>
  <c r="AJ397" i="8"/>
  <c r="AI397" i="8"/>
  <c r="AH397" i="8"/>
  <c r="T397" i="8"/>
  <c r="AF397" i="8" s="1"/>
  <c r="K397" i="8"/>
  <c r="J397" i="8"/>
  <c r="AM396" i="8"/>
  <c r="AL396" i="8"/>
  <c r="AK396" i="8"/>
  <c r="AJ396" i="8"/>
  <c r="AI396" i="8"/>
  <c r="AH396" i="8"/>
  <c r="T396" i="8"/>
  <c r="AF396" i="8" s="1"/>
  <c r="K396" i="8"/>
  <c r="J396" i="8"/>
  <c r="AM395" i="8"/>
  <c r="AL395" i="8"/>
  <c r="AK395" i="8"/>
  <c r="AJ395" i="8"/>
  <c r="AI395" i="8"/>
  <c r="AH395" i="8"/>
  <c r="T395" i="8"/>
  <c r="AF395" i="8" s="1"/>
  <c r="K395" i="8"/>
  <c r="J395" i="8"/>
  <c r="AM394" i="8"/>
  <c r="AL394" i="8"/>
  <c r="AK394" i="8"/>
  <c r="AJ394" i="8"/>
  <c r="AI394" i="8"/>
  <c r="AH394" i="8"/>
  <c r="T394" i="8"/>
  <c r="AF394" i="8" s="1"/>
  <c r="K394" i="8"/>
  <c r="J394" i="8"/>
  <c r="AM393" i="8"/>
  <c r="AL393" i="8"/>
  <c r="AK393" i="8"/>
  <c r="AJ393" i="8"/>
  <c r="AI393" i="8"/>
  <c r="AH393" i="8"/>
  <c r="T393" i="8"/>
  <c r="AF393" i="8" s="1"/>
  <c r="K393" i="8"/>
  <c r="J393" i="8"/>
  <c r="AM392" i="8"/>
  <c r="AL392" i="8"/>
  <c r="AK392" i="8"/>
  <c r="AJ392" i="8"/>
  <c r="AI392" i="8"/>
  <c r="AH392" i="8"/>
  <c r="T392" i="8"/>
  <c r="AF392" i="8" s="1"/>
  <c r="K392" i="8"/>
  <c r="J392" i="8"/>
  <c r="AM391" i="8"/>
  <c r="AL391" i="8"/>
  <c r="AK391" i="8"/>
  <c r="AJ391" i="8"/>
  <c r="AI391" i="8"/>
  <c r="AH391" i="8"/>
  <c r="T391" i="8"/>
  <c r="AF391" i="8" s="1"/>
  <c r="K391" i="8"/>
  <c r="J391" i="8"/>
  <c r="AM390" i="8"/>
  <c r="AL390" i="8"/>
  <c r="AK390" i="8"/>
  <c r="AJ390" i="8"/>
  <c r="AI390" i="8"/>
  <c r="AH390" i="8"/>
  <c r="T390" i="8"/>
  <c r="AF390" i="8" s="1"/>
  <c r="K390" i="8"/>
  <c r="J390" i="8"/>
  <c r="AM389" i="8"/>
  <c r="AL389" i="8"/>
  <c r="AK389" i="8"/>
  <c r="AJ389" i="8"/>
  <c r="AI389" i="8"/>
  <c r="AH389" i="8"/>
  <c r="T389" i="8"/>
  <c r="AF389" i="8" s="1"/>
  <c r="K389" i="8"/>
  <c r="J389" i="8"/>
  <c r="AM388" i="8"/>
  <c r="AL388" i="8"/>
  <c r="AK388" i="8"/>
  <c r="AJ388" i="8"/>
  <c r="AI388" i="8"/>
  <c r="AH388" i="8"/>
  <c r="T388" i="8"/>
  <c r="AF388" i="8" s="1"/>
  <c r="K388" i="8"/>
  <c r="J388" i="8"/>
  <c r="AM387" i="8"/>
  <c r="AL387" i="8"/>
  <c r="AK387" i="8"/>
  <c r="AJ387" i="8"/>
  <c r="AI387" i="8"/>
  <c r="AH387" i="8"/>
  <c r="T387" i="8"/>
  <c r="AF387" i="8" s="1"/>
  <c r="K387" i="8"/>
  <c r="J387" i="8"/>
  <c r="AM386" i="8"/>
  <c r="AL386" i="8"/>
  <c r="AK386" i="8"/>
  <c r="AJ386" i="8"/>
  <c r="AI386" i="8"/>
  <c r="AH386" i="8"/>
  <c r="T386" i="8"/>
  <c r="AF386" i="8" s="1"/>
  <c r="K386" i="8"/>
  <c r="J386" i="8"/>
  <c r="AM385" i="8"/>
  <c r="AL385" i="8"/>
  <c r="AK385" i="8"/>
  <c r="AJ385" i="8"/>
  <c r="AI385" i="8"/>
  <c r="AH385" i="8"/>
  <c r="T385" i="8"/>
  <c r="AF385" i="8" s="1"/>
  <c r="K385" i="8"/>
  <c r="J385" i="8"/>
  <c r="AM384" i="8"/>
  <c r="AL384" i="8"/>
  <c r="AK384" i="8"/>
  <c r="AJ384" i="8"/>
  <c r="AI384" i="8"/>
  <c r="AH384" i="8"/>
  <c r="T384" i="8"/>
  <c r="AF384" i="8" s="1"/>
  <c r="K384" i="8"/>
  <c r="J384" i="8"/>
  <c r="AM383" i="8"/>
  <c r="AL383" i="8"/>
  <c r="AK383" i="8"/>
  <c r="AJ383" i="8"/>
  <c r="AI383" i="8"/>
  <c r="AH383" i="8"/>
  <c r="T383" i="8"/>
  <c r="AF383" i="8" s="1"/>
  <c r="K383" i="8"/>
  <c r="J383" i="8"/>
  <c r="AM382" i="8"/>
  <c r="AL382" i="8"/>
  <c r="AK382" i="8"/>
  <c r="AJ382" i="8"/>
  <c r="AI382" i="8"/>
  <c r="AH382" i="8"/>
  <c r="T382" i="8"/>
  <c r="AF382" i="8" s="1"/>
  <c r="K382" i="8"/>
  <c r="J382" i="8"/>
  <c r="AM381" i="8"/>
  <c r="AL381" i="8"/>
  <c r="AK381" i="8"/>
  <c r="AJ381" i="8"/>
  <c r="AI381" i="8"/>
  <c r="AH381" i="8"/>
  <c r="T381" i="8"/>
  <c r="AF381" i="8" s="1"/>
  <c r="K381" i="8"/>
  <c r="J381" i="8"/>
  <c r="AM380" i="8"/>
  <c r="AL380" i="8"/>
  <c r="AK380" i="8"/>
  <c r="AJ380" i="8"/>
  <c r="AI380" i="8"/>
  <c r="AH380" i="8"/>
  <c r="T380" i="8"/>
  <c r="AF380" i="8" s="1"/>
  <c r="K380" i="8"/>
  <c r="J380" i="8"/>
  <c r="AM379" i="8"/>
  <c r="AL379" i="8"/>
  <c r="AK379" i="8"/>
  <c r="AJ379" i="8"/>
  <c r="AI379" i="8"/>
  <c r="AH379" i="8"/>
  <c r="T379" i="8"/>
  <c r="AF379" i="8" s="1"/>
  <c r="K379" i="8"/>
  <c r="J379" i="8"/>
  <c r="AM378" i="8"/>
  <c r="AL378" i="8"/>
  <c r="AK378" i="8"/>
  <c r="AJ378" i="8"/>
  <c r="AI378" i="8"/>
  <c r="AH378" i="8"/>
  <c r="T378" i="8"/>
  <c r="AF378" i="8" s="1"/>
  <c r="K378" i="8"/>
  <c r="J378" i="8"/>
  <c r="AM377" i="8"/>
  <c r="AL377" i="8"/>
  <c r="AK377" i="8"/>
  <c r="AJ377" i="8"/>
  <c r="AI377" i="8"/>
  <c r="AH377" i="8"/>
  <c r="T377" i="8"/>
  <c r="AF377" i="8" s="1"/>
  <c r="K377" i="8"/>
  <c r="J377" i="8"/>
  <c r="AM376" i="8"/>
  <c r="AL376" i="8"/>
  <c r="AK376" i="8"/>
  <c r="AJ376" i="8"/>
  <c r="AI376" i="8"/>
  <c r="AH376" i="8"/>
  <c r="T376" i="8"/>
  <c r="AF376" i="8" s="1"/>
  <c r="K376" i="8"/>
  <c r="J376" i="8"/>
  <c r="AM375" i="8"/>
  <c r="AL375" i="8"/>
  <c r="AK375" i="8"/>
  <c r="AJ375" i="8"/>
  <c r="AI375" i="8"/>
  <c r="AH375" i="8"/>
  <c r="T375" i="8"/>
  <c r="AF375" i="8" s="1"/>
  <c r="K375" i="8"/>
  <c r="J375" i="8"/>
  <c r="AM374" i="8"/>
  <c r="AL374" i="8"/>
  <c r="AK374" i="8"/>
  <c r="AJ374" i="8"/>
  <c r="AI374" i="8"/>
  <c r="AH374" i="8"/>
  <c r="T374" i="8"/>
  <c r="AF374" i="8" s="1"/>
  <c r="K374" i="8"/>
  <c r="J374" i="8"/>
  <c r="AM373" i="8"/>
  <c r="AL373" i="8"/>
  <c r="AK373" i="8"/>
  <c r="AJ373" i="8"/>
  <c r="AI373" i="8"/>
  <c r="AH373" i="8"/>
  <c r="T373" i="8"/>
  <c r="AF373" i="8" s="1"/>
  <c r="K373" i="8"/>
  <c r="J373" i="8"/>
  <c r="AM372" i="8"/>
  <c r="AL372" i="8"/>
  <c r="AK372" i="8"/>
  <c r="AJ372" i="8"/>
  <c r="AI372" i="8"/>
  <c r="AH372" i="8"/>
  <c r="T372" i="8"/>
  <c r="AF372" i="8" s="1"/>
  <c r="K372" i="8"/>
  <c r="J372" i="8"/>
  <c r="AM371" i="8"/>
  <c r="AL371" i="8"/>
  <c r="AK371" i="8"/>
  <c r="AJ371" i="8"/>
  <c r="AI371" i="8"/>
  <c r="AH371" i="8"/>
  <c r="T371" i="8"/>
  <c r="AF371" i="8" s="1"/>
  <c r="K371" i="8"/>
  <c r="J371" i="8"/>
  <c r="AM370" i="8"/>
  <c r="AL370" i="8"/>
  <c r="AK370" i="8"/>
  <c r="AJ370" i="8"/>
  <c r="AI370" i="8"/>
  <c r="AH370" i="8"/>
  <c r="T370" i="8"/>
  <c r="AF370" i="8" s="1"/>
  <c r="K370" i="8"/>
  <c r="J370" i="8"/>
  <c r="AM369" i="8"/>
  <c r="AL369" i="8"/>
  <c r="AK369" i="8"/>
  <c r="AJ369" i="8"/>
  <c r="AI369" i="8"/>
  <c r="AH369" i="8"/>
  <c r="T369" i="8"/>
  <c r="AF369" i="8" s="1"/>
  <c r="K369" i="8"/>
  <c r="J369" i="8"/>
  <c r="AM368" i="8"/>
  <c r="AL368" i="8"/>
  <c r="AK368" i="8"/>
  <c r="AJ368" i="8"/>
  <c r="AI368" i="8"/>
  <c r="AH368" i="8"/>
  <c r="T368" i="8"/>
  <c r="AF368" i="8" s="1"/>
  <c r="K368" i="8"/>
  <c r="J368" i="8"/>
  <c r="AM367" i="8"/>
  <c r="AL367" i="8"/>
  <c r="AK367" i="8"/>
  <c r="AJ367" i="8"/>
  <c r="AI367" i="8"/>
  <c r="AH367" i="8"/>
  <c r="T367" i="8"/>
  <c r="AF367" i="8" s="1"/>
  <c r="K367" i="8"/>
  <c r="J367" i="8"/>
  <c r="AM366" i="8"/>
  <c r="AL366" i="8"/>
  <c r="AK366" i="8"/>
  <c r="AJ366" i="8"/>
  <c r="AI366" i="8"/>
  <c r="AH366" i="8"/>
  <c r="T366" i="8"/>
  <c r="AF366" i="8" s="1"/>
  <c r="K366" i="8"/>
  <c r="J366" i="8"/>
  <c r="AM365" i="8"/>
  <c r="AL365" i="8"/>
  <c r="AK365" i="8"/>
  <c r="AJ365" i="8"/>
  <c r="AI365" i="8"/>
  <c r="AH365" i="8"/>
  <c r="T365" i="8"/>
  <c r="AF365" i="8" s="1"/>
  <c r="K365" i="8"/>
  <c r="J365" i="8"/>
  <c r="AM364" i="8"/>
  <c r="AL364" i="8"/>
  <c r="AK364" i="8"/>
  <c r="AJ364" i="8"/>
  <c r="AI364" i="8"/>
  <c r="AH364" i="8"/>
  <c r="T364" i="8"/>
  <c r="AF364" i="8" s="1"/>
  <c r="K364" i="8"/>
  <c r="J364" i="8"/>
  <c r="AM363" i="8"/>
  <c r="AL363" i="8"/>
  <c r="AK363" i="8"/>
  <c r="AJ363" i="8"/>
  <c r="AI363" i="8"/>
  <c r="AH363" i="8"/>
  <c r="T363" i="8"/>
  <c r="AF363" i="8" s="1"/>
  <c r="K363" i="8"/>
  <c r="J363" i="8"/>
  <c r="AM362" i="8"/>
  <c r="AL362" i="8"/>
  <c r="AK362" i="8"/>
  <c r="AJ362" i="8"/>
  <c r="AI362" i="8"/>
  <c r="AH362" i="8"/>
  <c r="T362" i="8"/>
  <c r="AF362" i="8" s="1"/>
  <c r="K362" i="8"/>
  <c r="J362" i="8"/>
  <c r="AM361" i="8"/>
  <c r="AL361" i="8"/>
  <c r="AK361" i="8"/>
  <c r="AJ361" i="8"/>
  <c r="AI361" i="8"/>
  <c r="AH361" i="8"/>
  <c r="T361" i="8"/>
  <c r="AF361" i="8" s="1"/>
  <c r="K361" i="8"/>
  <c r="J361" i="8"/>
  <c r="AM360" i="8"/>
  <c r="AL360" i="8"/>
  <c r="AK360" i="8"/>
  <c r="AJ360" i="8"/>
  <c r="AI360" i="8"/>
  <c r="AH360" i="8"/>
  <c r="T360" i="8"/>
  <c r="AF360" i="8" s="1"/>
  <c r="K360" i="8"/>
  <c r="J360" i="8"/>
  <c r="AM359" i="8"/>
  <c r="AL359" i="8"/>
  <c r="AK359" i="8"/>
  <c r="AJ359" i="8"/>
  <c r="AI359" i="8"/>
  <c r="AH359" i="8"/>
  <c r="T359" i="8"/>
  <c r="AF359" i="8" s="1"/>
  <c r="K359" i="8"/>
  <c r="J359" i="8"/>
  <c r="AM358" i="8"/>
  <c r="AL358" i="8"/>
  <c r="AK358" i="8"/>
  <c r="AJ358" i="8"/>
  <c r="AI358" i="8"/>
  <c r="AH358" i="8"/>
  <c r="T358" i="8"/>
  <c r="AF358" i="8" s="1"/>
  <c r="K358" i="8"/>
  <c r="J358" i="8"/>
  <c r="AM357" i="8"/>
  <c r="AL357" i="8"/>
  <c r="AK357" i="8"/>
  <c r="AJ357" i="8"/>
  <c r="AI357" i="8"/>
  <c r="AH357" i="8"/>
  <c r="T357" i="8"/>
  <c r="AF357" i="8" s="1"/>
  <c r="K357" i="8"/>
  <c r="J357" i="8"/>
  <c r="AM356" i="8"/>
  <c r="AL356" i="8"/>
  <c r="AK356" i="8"/>
  <c r="AJ356" i="8"/>
  <c r="AI356" i="8"/>
  <c r="AH356" i="8"/>
  <c r="T356" i="8"/>
  <c r="AF356" i="8" s="1"/>
  <c r="K356" i="8"/>
  <c r="J356" i="8"/>
  <c r="AM355" i="8"/>
  <c r="AL355" i="8"/>
  <c r="AK355" i="8"/>
  <c r="AJ355" i="8"/>
  <c r="AI355" i="8"/>
  <c r="AH355" i="8"/>
  <c r="T355" i="8"/>
  <c r="AF355" i="8" s="1"/>
  <c r="K355" i="8"/>
  <c r="J355" i="8"/>
  <c r="AM354" i="8"/>
  <c r="AL354" i="8"/>
  <c r="AK354" i="8"/>
  <c r="AJ354" i="8"/>
  <c r="AI354" i="8"/>
  <c r="AH354" i="8"/>
  <c r="T354" i="8"/>
  <c r="AF354" i="8" s="1"/>
  <c r="K354" i="8"/>
  <c r="J354" i="8"/>
  <c r="AM353" i="8"/>
  <c r="AL353" i="8"/>
  <c r="AK353" i="8"/>
  <c r="AJ353" i="8"/>
  <c r="AI353" i="8"/>
  <c r="AH353" i="8"/>
  <c r="T353" i="8"/>
  <c r="AF353" i="8" s="1"/>
  <c r="K353" i="8"/>
  <c r="J353" i="8"/>
  <c r="AM352" i="8"/>
  <c r="AL352" i="8"/>
  <c r="AK352" i="8"/>
  <c r="AJ352" i="8"/>
  <c r="AI352" i="8"/>
  <c r="AH352" i="8"/>
  <c r="T352" i="8"/>
  <c r="AF352" i="8" s="1"/>
  <c r="K352" i="8"/>
  <c r="J352" i="8"/>
  <c r="AM351" i="8"/>
  <c r="AL351" i="8"/>
  <c r="AK351" i="8"/>
  <c r="AJ351" i="8"/>
  <c r="AI351" i="8"/>
  <c r="AH351" i="8"/>
  <c r="T351" i="8"/>
  <c r="AF351" i="8" s="1"/>
  <c r="K351" i="8"/>
  <c r="J351" i="8"/>
  <c r="AM350" i="8"/>
  <c r="AL350" i="8"/>
  <c r="AK350" i="8"/>
  <c r="AJ350" i="8"/>
  <c r="AI350" i="8"/>
  <c r="AH350" i="8"/>
  <c r="T350" i="8"/>
  <c r="AF350" i="8" s="1"/>
  <c r="K350" i="8"/>
  <c r="J350" i="8"/>
  <c r="AM349" i="8"/>
  <c r="AL349" i="8"/>
  <c r="AK349" i="8"/>
  <c r="AJ349" i="8"/>
  <c r="AI349" i="8"/>
  <c r="AH349" i="8"/>
  <c r="T349" i="8"/>
  <c r="AF349" i="8" s="1"/>
  <c r="K349" i="8"/>
  <c r="J349" i="8"/>
  <c r="AM348" i="8"/>
  <c r="AL348" i="8"/>
  <c r="AK348" i="8"/>
  <c r="AJ348" i="8"/>
  <c r="AI348" i="8"/>
  <c r="AH348" i="8"/>
  <c r="T348" i="8"/>
  <c r="AF348" i="8" s="1"/>
  <c r="K348" i="8"/>
  <c r="J348" i="8"/>
  <c r="AM347" i="8"/>
  <c r="AL347" i="8"/>
  <c r="AK347" i="8"/>
  <c r="AJ347" i="8"/>
  <c r="AI347" i="8"/>
  <c r="AH347" i="8"/>
  <c r="T347" i="8"/>
  <c r="AF347" i="8" s="1"/>
  <c r="K347" i="8"/>
  <c r="J347" i="8"/>
  <c r="AM346" i="8"/>
  <c r="AL346" i="8"/>
  <c r="AK346" i="8"/>
  <c r="AJ346" i="8"/>
  <c r="AI346" i="8"/>
  <c r="AH346" i="8"/>
  <c r="T346" i="8"/>
  <c r="AF346" i="8" s="1"/>
  <c r="K346" i="8"/>
  <c r="J346" i="8"/>
  <c r="AM345" i="8"/>
  <c r="AL345" i="8"/>
  <c r="AK345" i="8"/>
  <c r="AJ345" i="8"/>
  <c r="AI345" i="8"/>
  <c r="AH345" i="8"/>
  <c r="T345" i="8"/>
  <c r="AF345" i="8" s="1"/>
  <c r="K345" i="8"/>
  <c r="J345" i="8"/>
  <c r="AM344" i="8"/>
  <c r="AL344" i="8"/>
  <c r="AK344" i="8"/>
  <c r="AJ344" i="8"/>
  <c r="AI344" i="8"/>
  <c r="AH344" i="8"/>
  <c r="T344" i="8"/>
  <c r="AF344" i="8" s="1"/>
  <c r="K344" i="8"/>
  <c r="J344" i="8"/>
  <c r="AM343" i="8"/>
  <c r="AL343" i="8"/>
  <c r="AK343" i="8"/>
  <c r="AJ343" i="8"/>
  <c r="AI343" i="8"/>
  <c r="AH343" i="8"/>
  <c r="T343" i="8"/>
  <c r="AF343" i="8" s="1"/>
  <c r="K343" i="8"/>
  <c r="J343" i="8"/>
  <c r="AM342" i="8"/>
  <c r="AL342" i="8"/>
  <c r="AK342" i="8"/>
  <c r="AJ342" i="8"/>
  <c r="AI342" i="8"/>
  <c r="AH342" i="8"/>
  <c r="T342" i="8"/>
  <c r="AF342" i="8" s="1"/>
  <c r="K342" i="8"/>
  <c r="J342" i="8"/>
  <c r="AM341" i="8"/>
  <c r="AL341" i="8"/>
  <c r="AK341" i="8"/>
  <c r="AJ341" i="8"/>
  <c r="AI341" i="8"/>
  <c r="AH341" i="8"/>
  <c r="T341" i="8"/>
  <c r="AF341" i="8" s="1"/>
  <c r="K341" i="8"/>
  <c r="J341" i="8"/>
  <c r="AM340" i="8"/>
  <c r="AL340" i="8"/>
  <c r="AK340" i="8"/>
  <c r="AJ340" i="8"/>
  <c r="AI340" i="8"/>
  <c r="AH340" i="8"/>
  <c r="T340" i="8"/>
  <c r="AF340" i="8" s="1"/>
  <c r="K340" i="8"/>
  <c r="J340" i="8"/>
  <c r="AM339" i="8"/>
  <c r="AL339" i="8"/>
  <c r="AK339" i="8"/>
  <c r="AJ339" i="8"/>
  <c r="AI339" i="8"/>
  <c r="AH339" i="8"/>
  <c r="T339" i="8"/>
  <c r="AF339" i="8" s="1"/>
  <c r="K339" i="8"/>
  <c r="J339" i="8"/>
  <c r="AM338" i="8"/>
  <c r="AL338" i="8"/>
  <c r="AK338" i="8"/>
  <c r="AJ338" i="8"/>
  <c r="AI338" i="8"/>
  <c r="AH338" i="8"/>
  <c r="T338" i="8"/>
  <c r="AF338" i="8" s="1"/>
  <c r="K338" i="8"/>
  <c r="J338" i="8"/>
  <c r="AM337" i="8"/>
  <c r="AL337" i="8"/>
  <c r="AK337" i="8"/>
  <c r="AJ337" i="8"/>
  <c r="AI337" i="8"/>
  <c r="AH337" i="8"/>
  <c r="T337" i="8"/>
  <c r="AF337" i="8" s="1"/>
  <c r="K337" i="8"/>
  <c r="J337" i="8"/>
  <c r="AM336" i="8"/>
  <c r="AL336" i="8"/>
  <c r="AK336" i="8"/>
  <c r="AJ336" i="8"/>
  <c r="AI336" i="8"/>
  <c r="AH336" i="8"/>
  <c r="T336" i="8"/>
  <c r="AF336" i="8" s="1"/>
  <c r="K336" i="8"/>
  <c r="J336" i="8"/>
  <c r="AM335" i="8"/>
  <c r="AL335" i="8"/>
  <c r="AK335" i="8"/>
  <c r="AJ335" i="8"/>
  <c r="AI335" i="8"/>
  <c r="AH335" i="8"/>
  <c r="T335" i="8"/>
  <c r="AF335" i="8" s="1"/>
  <c r="K335" i="8"/>
  <c r="J335" i="8"/>
  <c r="AM334" i="8"/>
  <c r="AL334" i="8"/>
  <c r="AK334" i="8"/>
  <c r="AJ334" i="8"/>
  <c r="AI334" i="8"/>
  <c r="AH334" i="8"/>
  <c r="T334" i="8"/>
  <c r="AF334" i="8" s="1"/>
  <c r="K334" i="8"/>
  <c r="J334" i="8"/>
  <c r="AM333" i="8"/>
  <c r="AL333" i="8"/>
  <c r="AK333" i="8"/>
  <c r="AJ333" i="8"/>
  <c r="AI333" i="8"/>
  <c r="AH333" i="8"/>
  <c r="T333" i="8"/>
  <c r="AF333" i="8" s="1"/>
  <c r="K333" i="8"/>
  <c r="J333" i="8"/>
  <c r="AM332" i="8"/>
  <c r="AL332" i="8"/>
  <c r="AK332" i="8"/>
  <c r="AJ332" i="8"/>
  <c r="AI332" i="8"/>
  <c r="AH332" i="8"/>
  <c r="T332" i="8"/>
  <c r="AF332" i="8" s="1"/>
  <c r="K332" i="8"/>
  <c r="J332" i="8"/>
  <c r="AM331" i="8"/>
  <c r="AL331" i="8"/>
  <c r="AK331" i="8"/>
  <c r="AJ331" i="8"/>
  <c r="AI331" i="8"/>
  <c r="AH331" i="8"/>
  <c r="T331" i="8"/>
  <c r="AF331" i="8" s="1"/>
  <c r="K331" i="8"/>
  <c r="J331" i="8"/>
  <c r="AM330" i="8"/>
  <c r="AL330" i="8"/>
  <c r="AK330" i="8"/>
  <c r="AJ330" i="8"/>
  <c r="AI330" i="8"/>
  <c r="AH330" i="8"/>
  <c r="T330" i="8"/>
  <c r="AF330" i="8" s="1"/>
  <c r="K330" i="8"/>
  <c r="J330" i="8"/>
  <c r="AM329" i="8"/>
  <c r="AL329" i="8"/>
  <c r="AK329" i="8"/>
  <c r="AJ329" i="8"/>
  <c r="AI329" i="8"/>
  <c r="AH329" i="8"/>
  <c r="T329" i="8"/>
  <c r="AF329" i="8" s="1"/>
  <c r="K329" i="8"/>
  <c r="J329" i="8"/>
  <c r="AM328" i="8"/>
  <c r="AL328" i="8"/>
  <c r="AK328" i="8"/>
  <c r="AJ328" i="8"/>
  <c r="AI328" i="8"/>
  <c r="AH328" i="8"/>
  <c r="T328" i="8"/>
  <c r="AF328" i="8" s="1"/>
  <c r="K328" i="8"/>
  <c r="J328" i="8"/>
  <c r="AM327" i="8"/>
  <c r="AL327" i="8"/>
  <c r="AK327" i="8"/>
  <c r="AJ327" i="8"/>
  <c r="AI327" i="8"/>
  <c r="AH327" i="8"/>
  <c r="T327" i="8"/>
  <c r="AF327" i="8" s="1"/>
  <c r="K327" i="8"/>
  <c r="J327" i="8"/>
  <c r="AM326" i="8"/>
  <c r="AL326" i="8"/>
  <c r="AK326" i="8"/>
  <c r="AJ326" i="8"/>
  <c r="AI326" i="8"/>
  <c r="AH326" i="8"/>
  <c r="T326" i="8"/>
  <c r="AF326" i="8" s="1"/>
  <c r="K326" i="8"/>
  <c r="J326" i="8"/>
  <c r="AM325" i="8"/>
  <c r="AL325" i="8"/>
  <c r="AK325" i="8"/>
  <c r="AJ325" i="8"/>
  <c r="AI325" i="8"/>
  <c r="AH325" i="8"/>
  <c r="T325" i="8"/>
  <c r="AF325" i="8" s="1"/>
  <c r="K325" i="8"/>
  <c r="J325" i="8"/>
  <c r="AM324" i="8"/>
  <c r="AL324" i="8"/>
  <c r="AK324" i="8"/>
  <c r="AJ324" i="8"/>
  <c r="AI324" i="8"/>
  <c r="AH324" i="8"/>
  <c r="T324" i="8"/>
  <c r="AF324" i="8" s="1"/>
  <c r="K324" i="8"/>
  <c r="J324" i="8"/>
  <c r="AM323" i="8"/>
  <c r="AL323" i="8"/>
  <c r="AK323" i="8"/>
  <c r="AJ323" i="8"/>
  <c r="AI323" i="8"/>
  <c r="AH323" i="8"/>
  <c r="T323" i="8"/>
  <c r="AF323" i="8" s="1"/>
  <c r="K323" i="8"/>
  <c r="J323" i="8"/>
  <c r="AM322" i="8"/>
  <c r="AL322" i="8"/>
  <c r="AK322" i="8"/>
  <c r="AJ322" i="8"/>
  <c r="AI322" i="8"/>
  <c r="AH322" i="8"/>
  <c r="T322" i="8"/>
  <c r="AF322" i="8" s="1"/>
  <c r="K322" i="8"/>
  <c r="J322" i="8"/>
  <c r="AM321" i="8"/>
  <c r="AL321" i="8"/>
  <c r="AK321" i="8"/>
  <c r="AJ321" i="8"/>
  <c r="AI321" i="8"/>
  <c r="AH321" i="8"/>
  <c r="T321" i="8"/>
  <c r="AF321" i="8" s="1"/>
  <c r="K321" i="8"/>
  <c r="J321" i="8"/>
  <c r="AM320" i="8"/>
  <c r="AL320" i="8"/>
  <c r="AK320" i="8"/>
  <c r="AJ320" i="8"/>
  <c r="AI320" i="8"/>
  <c r="AH320" i="8"/>
  <c r="T320" i="8"/>
  <c r="AF320" i="8" s="1"/>
  <c r="K320" i="8"/>
  <c r="J320" i="8"/>
  <c r="AM319" i="8"/>
  <c r="AL319" i="8"/>
  <c r="AK319" i="8"/>
  <c r="AJ319" i="8"/>
  <c r="AI319" i="8"/>
  <c r="AH319" i="8"/>
  <c r="T319" i="8"/>
  <c r="AF319" i="8" s="1"/>
  <c r="K319" i="8"/>
  <c r="J319" i="8"/>
  <c r="AM318" i="8"/>
  <c r="AL318" i="8"/>
  <c r="AK318" i="8"/>
  <c r="AJ318" i="8"/>
  <c r="AI318" i="8"/>
  <c r="AH318" i="8"/>
  <c r="T318" i="8"/>
  <c r="AF318" i="8" s="1"/>
  <c r="K318" i="8"/>
  <c r="J318" i="8"/>
  <c r="AM317" i="8"/>
  <c r="AL317" i="8"/>
  <c r="AK317" i="8"/>
  <c r="AJ317" i="8"/>
  <c r="AI317" i="8"/>
  <c r="AH317" i="8"/>
  <c r="T317" i="8"/>
  <c r="AF317" i="8" s="1"/>
  <c r="K317" i="8"/>
  <c r="J317" i="8"/>
  <c r="AM316" i="8"/>
  <c r="AL316" i="8"/>
  <c r="AK316" i="8"/>
  <c r="AJ316" i="8"/>
  <c r="AI316" i="8"/>
  <c r="AH316" i="8"/>
  <c r="T316" i="8"/>
  <c r="AF316" i="8" s="1"/>
  <c r="K316" i="8"/>
  <c r="J316" i="8"/>
  <c r="AM315" i="8"/>
  <c r="AL315" i="8"/>
  <c r="AK315" i="8"/>
  <c r="AJ315" i="8"/>
  <c r="AI315" i="8"/>
  <c r="AH315" i="8"/>
  <c r="T315" i="8"/>
  <c r="AF315" i="8" s="1"/>
  <c r="K315" i="8"/>
  <c r="J315" i="8"/>
  <c r="AM314" i="8"/>
  <c r="AL314" i="8"/>
  <c r="AK314" i="8"/>
  <c r="AJ314" i="8"/>
  <c r="AI314" i="8"/>
  <c r="AH314" i="8"/>
  <c r="T314" i="8"/>
  <c r="AF314" i="8" s="1"/>
  <c r="K314" i="8"/>
  <c r="J314" i="8"/>
  <c r="AM313" i="8"/>
  <c r="AL313" i="8"/>
  <c r="AK313" i="8"/>
  <c r="AJ313" i="8"/>
  <c r="AI313" i="8"/>
  <c r="AH313" i="8"/>
  <c r="T313" i="8"/>
  <c r="AF313" i="8" s="1"/>
  <c r="K313" i="8"/>
  <c r="J313" i="8"/>
  <c r="AM312" i="8"/>
  <c r="AL312" i="8"/>
  <c r="AK312" i="8"/>
  <c r="AJ312" i="8"/>
  <c r="AI312" i="8"/>
  <c r="AH312" i="8"/>
  <c r="T312" i="8"/>
  <c r="AF312" i="8" s="1"/>
  <c r="K312" i="8"/>
  <c r="J312" i="8"/>
  <c r="AM311" i="8"/>
  <c r="AL311" i="8"/>
  <c r="AK311" i="8"/>
  <c r="AJ311" i="8"/>
  <c r="AI311" i="8"/>
  <c r="AH311" i="8"/>
  <c r="T311" i="8"/>
  <c r="AF311" i="8" s="1"/>
  <c r="K311" i="8"/>
  <c r="J311" i="8"/>
  <c r="AM310" i="8"/>
  <c r="AL310" i="8"/>
  <c r="AK310" i="8"/>
  <c r="AJ310" i="8"/>
  <c r="AI310" i="8"/>
  <c r="AH310" i="8"/>
  <c r="T310" i="8"/>
  <c r="AF310" i="8" s="1"/>
  <c r="K310" i="8"/>
  <c r="J310" i="8"/>
  <c r="AM309" i="8"/>
  <c r="AL309" i="8"/>
  <c r="AK309" i="8"/>
  <c r="AJ309" i="8"/>
  <c r="AI309" i="8"/>
  <c r="AH309" i="8"/>
  <c r="T309" i="8"/>
  <c r="AF309" i="8" s="1"/>
  <c r="K309" i="8"/>
  <c r="J309" i="8"/>
  <c r="AM308" i="8"/>
  <c r="AL308" i="8"/>
  <c r="AK308" i="8"/>
  <c r="AJ308" i="8"/>
  <c r="AI308" i="8"/>
  <c r="AH308" i="8"/>
  <c r="T308" i="8"/>
  <c r="AF308" i="8" s="1"/>
  <c r="K308" i="8"/>
  <c r="J308" i="8"/>
  <c r="AM307" i="8"/>
  <c r="AL307" i="8"/>
  <c r="AK307" i="8"/>
  <c r="AJ307" i="8"/>
  <c r="AI307" i="8"/>
  <c r="AH307" i="8"/>
  <c r="T307" i="8"/>
  <c r="AF307" i="8" s="1"/>
  <c r="K307" i="8"/>
  <c r="J307" i="8"/>
  <c r="AM306" i="8"/>
  <c r="AL306" i="8"/>
  <c r="AK306" i="8"/>
  <c r="AJ306" i="8"/>
  <c r="AI306" i="8"/>
  <c r="AH306" i="8"/>
  <c r="T306" i="8"/>
  <c r="AF306" i="8" s="1"/>
  <c r="K306" i="8"/>
  <c r="J306" i="8"/>
  <c r="AM305" i="8"/>
  <c r="AL305" i="8"/>
  <c r="AK305" i="8"/>
  <c r="AJ305" i="8"/>
  <c r="AI305" i="8"/>
  <c r="AH305" i="8"/>
  <c r="T305" i="8"/>
  <c r="AF305" i="8" s="1"/>
  <c r="K305" i="8"/>
  <c r="J305" i="8"/>
  <c r="AM304" i="8"/>
  <c r="AL304" i="8"/>
  <c r="AK304" i="8"/>
  <c r="AJ304" i="8"/>
  <c r="AI304" i="8"/>
  <c r="AH304" i="8"/>
  <c r="T304" i="8"/>
  <c r="AF304" i="8" s="1"/>
  <c r="K304" i="8"/>
  <c r="J304" i="8"/>
  <c r="AM303" i="8"/>
  <c r="AL303" i="8"/>
  <c r="AK303" i="8"/>
  <c r="AJ303" i="8"/>
  <c r="AI303" i="8"/>
  <c r="AH303" i="8"/>
  <c r="T303" i="8"/>
  <c r="AF303" i="8" s="1"/>
  <c r="K303" i="8"/>
  <c r="J303" i="8"/>
  <c r="AM302" i="8"/>
  <c r="AL302" i="8"/>
  <c r="AK302" i="8"/>
  <c r="AJ302" i="8"/>
  <c r="AI302" i="8"/>
  <c r="AH302" i="8"/>
  <c r="T302" i="8"/>
  <c r="AF302" i="8" s="1"/>
  <c r="K302" i="8"/>
  <c r="J302" i="8"/>
  <c r="AM301" i="8"/>
  <c r="AL301" i="8"/>
  <c r="AK301" i="8"/>
  <c r="AJ301" i="8"/>
  <c r="AI301" i="8"/>
  <c r="AH301" i="8"/>
  <c r="T301" i="8"/>
  <c r="AF301" i="8" s="1"/>
  <c r="K301" i="8"/>
  <c r="J301" i="8"/>
  <c r="AM300" i="8"/>
  <c r="AL300" i="8"/>
  <c r="AK300" i="8"/>
  <c r="AJ300" i="8"/>
  <c r="AI300" i="8"/>
  <c r="AH300" i="8"/>
  <c r="T300" i="8"/>
  <c r="AF300" i="8" s="1"/>
  <c r="K300" i="8"/>
  <c r="J300" i="8"/>
  <c r="AM299" i="8"/>
  <c r="AL299" i="8"/>
  <c r="AK299" i="8"/>
  <c r="AJ299" i="8"/>
  <c r="AI299" i="8"/>
  <c r="AH299" i="8"/>
  <c r="T299" i="8"/>
  <c r="AF299" i="8" s="1"/>
  <c r="K299" i="8"/>
  <c r="J299" i="8"/>
  <c r="AM298" i="8"/>
  <c r="AL298" i="8"/>
  <c r="AK298" i="8"/>
  <c r="AJ298" i="8"/>
  <c r="AI298" i="8"/>
  <c r="AH298" i="8"/>
  <c r="T298" i="8"/>
  <c r="AF298" i="8" s="1"/>
  <c r="K298" i="8"/>
  <c r="J298" i="8"/>
  <c r="AM297" i="8"/>
  <c r="AL297" i="8"/>
  <c r="AK297" i="8"/>
  <c r="AJ297" i="8"/>
  <c r="AI297" i="8"/>
  <c r="AH297" i="8"/>
  <c r="T297" i="8"/>
  <c r="AF297" i="8" s="1"/>
  <c r="K297" i="8"/>
  <c r="J297" i="8"/>
  <c r="AM296" i="8"/>
  <c r="AL296" i="8"/>
  <c r="AK296" i="8"/>
  <c r="AJ296" i="8"/>
  <c r="AI296" i="8"/>
  <c r="AH296" i="8"/>
  <c r="T296" i="8"/>
  <c r="AF296" i="8" s="1"/>
  <c r="K296" i="8"/>
  <c r="J296" i="8"/>
  <c r="AM295" i="8"/>
  <c r="AL295" i="8"/>
  <c r="AK295" i="8"/>
  <c r="AJ295" i="8"/>
  <c r="AI295" i="8"/>
  <c r="AH295" i="8"/>
  <c r="T295" i="8"/>
  <c r="AF295" i="8" s="1"/>
  <c r="K295" i="8"/>
  <c r="J295" i="8"/>
  <c r="AM294" i="8"/>
  <c r="AL294" i="8"/>
  <c r="AK294" i="8"/>
  <c r="AJ294" i="8"/>
  <c r="AI294" i="8"/>
  <c r="AH294" i="8"/>
  <c r="T294" i="8"/>
  <c r="AF294" i="8" s="1"/>
  <c r="K294" i="8"/>
  <c r="J294" i="8"/>
  <c r="AM293" i="8"/>
  <c r="AL293" i="8"/>
  <c r="AK293" i="8"/>
  <c r="AJ293" i="8"/>
  <c r="AI293" i="8"/>
  <c r="AH293" i="8"/>
  <c r="T293" i="8"/>
  <c r="AF293" i="8" s="1"/>
  <c r="K293" i="8"/>
  <c r="J293" i="8"/>
  <c r="AM292" i="8"/>
  <c r="AL292" i="8"/>
  <c r="AK292" i="8"/>
  <c r="AJ292" i="8"/>
  <c r="AI292" i="8"/>
  <c r="AH292" i="8"/>
  <c r="T292" i="8"/>
  <c r="AF292" i="8" s="1"/>
  <c r="K292" i="8"/>
  <c r="J292" i="8"/>
  <c r="AM291" i="8"/>
  <c r="AL291" i="8"/>
  <c r="AK291" i="8"/>
  <c r="AJ291" i="8"/>
  <c r="AI291" i="8"/>
  <c r="AH291" i="8"/>
  <c r="T291" i="8"/>
  <c r="AF291" i="8" s="1"/>
  <c r="K291" i="8"/>
  <c r="J291" i="8"/>
  <c r="AM290" i="8"/>
  <c r="AL290" i="8"/>
  <c r="AK290" i="8"/>
  <c r="AJ290" i="8"/>
  <c r="AI290" i="8"/>
  <c r="AH290" i="8"/>
  <c r="T290" i="8"/>
  <c r="AF290" i="8" s="1"/>
  <c r="K290" i="8"/>
  <c r="J290" i="8"/>
  <c r="AM289" i="8"/>
  <c r="AL289" i="8"/>
  <c r="AK289" i="8"/>
  <c r="AJ289" i="8"/>
  <c r="AI289" i="8"/>
  <c r="AH289" i="8"/>
  <c r="T289" i="8"/>
  <c r="AF289" i="8" s="1"/>
  <c r="K289" i="8"/>
  <c r="J289" i="8"/>
  <c r="AM288" i="8"/>
  <c r="AL288" i="8"/>
  <c r="AK288" i="8"/>
  <c r="AJ288" i="8"/>
  <c r="AI288" i="8"/>
  <c r="AH288" i="8"/>
  <c r="T288" i="8"/>
  <c r="AF288" i="8" s="1"/>
  <c r="K288" i="8"/>
  <c r="J288" i="8"/>
  <c r="AM287" i="8"/>
  <c r="AL287" i="8"/>
  <c r="AK287" i="8"/>
  <c r="AJ287" i="8"/>
  <c r="AI287" i="8"/>
  <c r="AH287" i="8"/>
  <c r="T287" i="8"/>
  <c r="AF287" i="8" s="1"/>
  <c r="K287" i="8"/>
  <c r="J287" i="8"/>
  <c r="AM286" i="8"/>
  <c r="AL286" i="8"/>
  <c r="AK286" i="8"/>
  <c r="AJ286" i="8"/>
  <c r="AI286" i="8"/>
  <c r="AH286" i="8"/>
  <c r="T286" i="8"/>
  <c r="AF286" i="8" s="1"/>
  <c r="K286" i="8"/>
  <c r="J286" i="8"/>
  <c r="AM285" i="8"/>
  <c r="AL285" i="8"/>
  <c r="AK285" i="8"/>
  <c r="AJ285" i="8"/>
  <c r="AI285" i="8"/>
  <c r="AH285" i="8"/>
  <c r="T285" i="8"/>
  <c r="AF285" i="8" s="1"/>
  <c r="K285" i="8"/>
  <c r="J285" i="8"/>
  <c r="AM284" i="8"/>
  <c r="AL284" i="8"/>
  <c r="AK284" i="8"/>
  <c r="AJ284" i="8"/>
  <c r="AI284" i="8"/>
  <c r="AH284" i="8"/>
  <c r="T284" i="8"/>
  <c r="AF284" i="8" s="1"/>
  <c r="K284" i="8"/>
  <c r="J284" i="8"/>
  <c r="AM283" i="8"/>
  <c r="AL283" i="8"/>
  <c r="AK283" i="8"/>
  <c r="AJ283" i="8"/>
  <c r="AI283" i="8"/>
  <c r="AH283" i="8"/>
  <c r="T283" i="8"/>
  <c r="AF283" i="8" s="1"/>
  <c r="K283" i="8"/>
  <c r="J283" i="8"/>
  <c r="AM282" i="8"/>
  <c r="AL282" i="8"/>
  <c r="AK282" i="8"/>
  <c r="AJ282" i="8"/>
  <c r="AI282" i="8"/>
  <c r="AH282" i="8"/>
  <c r="T282" i="8"/>
  <c r="AF282" i="8" s="1"/>
  <c r="K282" i="8"/>
  <c r="J282" i="8"/>
  <c r="AM281" i="8"/>
  <c r="AL281" i="8"/>
  <c r="AK281" i="8"/>
  <c r="AJ281" i="8"/>
  <c r="AI281" i="8"/>
  <c r="AH281" i="8"/>
  <c r="T281" i="8"/>
  <c r="AF281" i="8" s="1"/>
  <c r="K281" i="8"/>
  <c r="J281" i="8"/>
  <c r="AM280" i="8"/>
  <c r="AL280" i="8"/>
  <c r="AK280" i="8"/>
  <c r="AJ280" i="8"/>
  <c r="AI280" i="8"/>
  <c r="AH280" i="8"/>
  <c r="T280" i="8"/>
  <c r="AF280" i="8" s="1"/>
  <c r="K280" i="8"/>
  <c r="J280" i="8"/>
  <c r="AM279" i="8"/>
  <c r="AL279" i="8"/>
  <c r="AK279" i="8"/>
  <c r="AJ279" i="8"/>
  <c r="AI279" i="8"/>
  <c r="AH279" i="8"/>
  <c r="T279" i="8"/>
  <c r="AF279" i="8" s="1"/>
  <c r="K279" i="8"/>
  <c r="J279" i="8"/>
  <c r="AM278" i="8"/>
  <c r="AL278" i="8"/>
  <c r="AK278" i="8"/>
  <c r="AJ278" i="8"/>
  <c r="AI278" i="8"/>
  <c r="AH278" i="8"/>
  <c r="T278" i="8"/>
  <c r="AF278" i="8" s="1"/>
  <c r="K278" i="8"/>
  <c r="J278" i="8"/>
  <c r="AM277" i="8"/>
  <c r="AL277" i="8"/>
  <c r="AK277" i="8"/>
  <c r="AJ277" i="8"/>
  <c r="AI277" i="8"/>
  <c r="AH277" i="8"/>
  <c r="T277" i="8"/>
  <c r="AF277" i="8" s="1"/>
  <c r="K277" i="8"/>
  <c r="J277" i="8"/>
  <c r="AM276" i="8"/>
  <c r="AL276" i="8"/>
  <c r="AK276" i="8"/>
  <c r="AJ276" i="8"/>
  <c r="AI276" i="8"/>
  <c r="AH276" i="8"/>
  <c r="T276" i="8"/>
  <c r="AF276" i="8" s="1"/>
  <c r="K276" i="8"/>
  <c r="J276" i="8"/>
  <c r="AM275" i="8"/>
  <c r="AL275" i="8"/>
  <c r="AK275" i="8"/>
  <c r="AJ275" i="8"/>
  <c r="AI275" i="8"/>
  <c r="AH275" i="8"/>
  <c r="T275" i="8"/>
  <c r="AF275" i="8" s="1"/>
  <c r="K275" i="8"/>
  <c r="J275" i="8"/>
  <c r="AM274" i="8"/>
  <c r="AL274" i="8"/>
  <c r="AK274" i="8"/>
  <c r="AJ274" i="8"/>
  <c r="AI274" i="8"/>
  <c r="AH274" i="8"/>
  <c r="T274" i="8"/>
  <c r="AF274" i="8" s="1"/>
  <c r="K274" i="8"/>
  <c r="J274" i="8"/>
  <c r="AM273" i="8"/>
  <c r="AL273" i="8"/>
  <c r="AK273" i="8"/>
  <c r="AJ273" i="8"/>
  <c r="AI273" i="8"/>
  <c r="AH273" i="8"/>
  <c r="T273" i="8"/>
  <c r="AF273" i="8" s="1"/>
  <c r="K273" i="8"/>
  <c r="J273" i="8"/>
  <c r="AM272" i="8"/>
  <c r="AL272" i="8"/>
  <c r="AK272" i="8"/>
  <c r="AJ272" i="8"/>
  <c r="AI272" i="8"/>
  <c r="AH272" i="8"/>
  <c r="T272" i="8"/>
  <c r="AF272" i="8" s="1"/>
  <c r="K272" i="8"/>
  <c r="J272" i="8"/>
  <c r="AM271" i="8"/>
  <c r="AL271" i="8"/>
  <c r="AK271" i="8"/>
  <c r="AJ271" i="8"/>
  <c r="AI271" i="8"/>
  <c r="AH271" i="8"/>
  <c r="T271" i="8"/>
  <c r="AF271" i="8" s="1"/>
  <c r="K271" i="8"/>
  <c r="J271" i="8"/>
  <c r="AM270" i="8"/>
  <c r="AL270" i="8"/>
  <c r="AK270" i="8"/>
  <c r="AJ270" i="8"/>
  <c r="AI270" i="8"/>
  <c r="AH270" i="8"/>
  <c r="T270" i="8"/>
  <c r="AF270" i="8" s="1"/>
  <c r="K270" i="8"/>
  <c r="J270" i="8"/>
  <c r="AM269" i="8"/>
  <c r="AL269" i="8"/>
  <c r="AK269" i="8"/>
  <c r="AJ269" i="8"/>
  <c r="AI269" i="8"/>
  <c r="AH269" i="8"/>
  <c r="T269" i="8"/>
  <c r="AF269" i="8" s="1"/>
  <c r="AM268" i="8"/>
  <c r="AL268" i="8"/>
  <c r="AK268" i="8"/>
  <c r="AJ268" i="8"/>
  <c r="AI268" i="8"/>
  <c r="AH268" i="8"/>
  <c r="T268" i="8"/>
  <c r="AF268" i="8" s="1"/>
  <c r="AM267" i="8"/>
  <c r="AL267" i="8"/>
  <c r="AK267" i="8"/>
  <c r="AJ267" i="8"/>
  <c r="AI267" i="8"/>
  <c r="AH267" i="8"/>
  <c r="T267" i="8"/>
  <c r="AF267" i="8" s="1"/>
  <c r="AM266" i="8"/>
  <c r="AL266" i="8"/>
  <c r="AK266" i="8"/>
  <c r="AJ266" i="8"/>
  <c r="AI266" i="8"/>
  <c r="AH266" i="8"/>
  <c r="T266" i="8"/>
  <c r="AF266" i="8" s="1"/>
  <c r="AM265" i="8"/>
  <c r="AL265" i="8"/>
  <c r="AK265" i="8"/>
  <c r="AJ265" i="8"/>
  <c r="AI265" i="8"/>
  <c r="AH265" i="8"/>
  <c r="T265" i="8"/>
  <c r="AF265" i="8" s="1"/>
  <c r="AM264" i="8"/>
  <c r="AL264" i="8"/>
  <c r="AK264" i="8"/>
  <c r="AJ264" i="8"/>
  <c r="AI264" i="8"/>
  <c r="AH264" i="8"/>
  <c r="T264" i="8"/>
  <c r="AF264" i="8" s="1"/>
  <c r="AM263" i="8"/>
  <c r="AL263" i="8"/>
  <c r="AK263" i="8"/>
  <c r="AJ263" i="8"/>
  <c r="AI263" i="8"/>
  <c r="AH263" i="8"/>
  <c r="T263" i="8"/>
  <c r="AF263" i="8" s="1"/>
  <c r="AM262" i="8"/>
  <c r="AL262" i="8"/>
  <c r="AK262" i="8"/>
  <c r="AJ262" i="8"/>
  <c r="AI262" i="8"/>
  <c r="AH262" i="8"/>
  <c r="T262" i="8"/>
  <c r="AF262" i="8" s="1"/>
  <c r="AM261" i="8"/>
  <c r="AL261" i="8"/>
  <c r="AK261" i="8"/>
  <c r="AJ261" i="8"/>
  <c r="AI261" i="8"/>
  <c r="AH261" i="8"/>
  <c r="T261" i="8"/>
  <c r="AF261" i="8" s="1"/>
  <c r="AM260" i="8"/>
  <c r="AL260" i="8"/>
  <c r="AK260" i="8"/>
  <c r="AJ260" i="8"/>
  <c r="AI260" i="8"/>
  <c r="AH260" i="8"/>
  <c r="T260" i="8"/>
  <c r="AF260" i="8" s="1"/>
  <c r="AM259" i="8"/>
  <c r="AL259" i="8"/>
  <c r="AK259" i="8"/>
  <c r="AJ259" i="8"/>
  <c r="AI259" i="8"/>
  <c r="AH259" i="8"/>
  <c r="T259" i="8"/>
  <c r="AF259" i="8" s="1"/>
  <c r="AM258" i="8"/>
  <c r="AL258" i="8"/>
  <c r="AK258" i="8"/>
  <c r="AJ258" i="8"/>
  <c r="AI258" i="8"/>
  <c r="AH258" i="8"/>
  <c r="AF258" i="8"/>
  <c r="AM257" i="8"/>
  <c r="AL257" i="8"/>
  <c r="AK257" i="8"/>
  <c r="AJ257" i="8"/>
  <c r="AI257" i="8"/>
  <c r="AH257" i="8"/>
  <c r="AF257" i="8"/>
  <c r="AM256" i="8"/>
  <c r="AL256" i="8"/>
  <c r="AK256" i="8"/>
  <c r="AJ256" i="8"/>
  <c r="AI256" i="8"/>
  <c r="AH256" i="8"/>
  <c r="AF256" i="8"/>
  <c r="AM255" i="8"/>
  <c r="AL255" i="8"/>
  <c r="AK255" i="8"/>
  <c r="AJ255" i="8"/>
  <c r="AI255" i="8"/>
  <c r="AH255" i="8"/>
  <c r="AF255" i="8"/>
  <c r="AM254" i="8"/>
  <c r="AL254" i="8"/>
  <c r="AK254" i="8"/>
  <c r="AJ254" i="8"/>
  <c r="AI254" i="8"/>
  <c r="AH254" i="8"/>
  <c r="AF254" i="8"/>
  <c r="AM253" i="8"/>
  <c r="AL253" i="8"/>
  <c r="AK253" i="8"/>
  <c r="AJ253" i="8"/>
  <c r="AI253" i="8"/>
  <c r="AH253" i="8"/>
  <c r="T253" i="8"/>
  <c r="AF253" i="8" s="1"/>
  <c r="AM252" i="8"/>
  <c r="AL252" i="8"/>
  <c r="AK252" i="8"/>
  <c r="AJ252" i="8"/>
  <c r="AI252" i="8"/>
  <c r="AH252" i="8"/>
  <c r="T252" i="8"/>
  <c r="AF252" i="8" s="1"/>
  <c r="AM251" i="8"/>
  <c r="AL251" i="8"/>
  <c r="AK251" i="8"/>
  <c r="AJ251" i="8"/>
  <c r="AI251" i="8"/>
  <c r="AH251" i="8"/>
  <c r="T251" i="8"/>
  <c r="AF251" i="8" s="1"/>
  <c r="AM250" i="8"/>
  <c r="AL250" i="8"/>
  <c r="AK250" i="8"/>
  <c r="AJ250" i="8"/>
  <c r="AI250" i="8"/>
  <c r="AH250" i="8"/>
  <c r="T250" i="8"/>
  <c r="AF250" i="8" s="1"/>
  <c r="AM249" i="8"/>
  <c r="AL249" i="8"/>
  <c r="AK249" i="8"/>
  <c r="AJ249" i="8"/>
  <c r="AI249" i="8"/>
  <c r="AH249" i="8"/>
  <c r="T249" i="8"/>
  <c r="AF249" i="8" s="1"/>
  <c r="AM248" i="8"/>
  <c r="AL248" i="8"/>
  <c r="AK248" i="8"/>
  <c r="AJ248" i="8"/>
  <c r="AI248" i="8"/>
  <c r="AH248" i="8"/>
  <c r="T248" i="8"/>
  <c r="AF248" i="8" s="1"/>
  <c r="AM247" i="8"/>
  <c r="AL247" i="8"/>
  <c r="AK247" i="8"/>
  <c r="AJ247" i="8"/>
  <c r="AI247" i="8"/>
  <c r="AH247" i="8"/>
  <c r="T247" i="8"/>
  <c r="AF247" i="8" s="1"/>
  <c r="AM246" i="8"/>
  <c r="AL246" i="8"/>
  <c r="AK246" i="8"/>
  <c r="AJ246" i="8"/>
  <c r="AI246" i="8"/>
  <c r="AH246" i="8"/>
  <c r="T246" i="8"/>
  <c r="AF246" i="8" s="1"/>
  <c r="AM245" i="8"/>
  <c r="AL245" i="8"/>
  <c r="AK245" i="8"/>
  <c r="AJ245" i="8"/>
  <c r="AI245" i="8"/>
  <c r="AH245" i="8"/>
  <c r="T245" i="8"/>
  <c r="AF245" i="8" s="1"/>
  <c r="AM244" i="8"/>
  <c r="AL244" i="8"/>
  <c r="AK244" i="8"/>
  <c r="AJ244" i="8"/>
  <c r="AI244" i="8"/>
  <c r="AH244" i="8"/>
  <c r="T244" i="8"/>
  <c r="AF244" i="8" s="1"/>
  <c r="AM243" i="8"/>
  <c r="AL243" i="8"/>
  <c r="AK243" i="8"/>
  <c r="AJ243" i="8"/>
  <c r="AI243" i="8"/>
  <c r="AH243" i="8"/>
  <c r="T243" i="8"/>
  <c r="AF243" i="8" s="1"/>
  <c r="AM242" i="8"/>
  <c r="AL242" i="8"/>
  <c r="AK242" i="8"/>
  <c r="AJ242" i="8"/>
  <c r="AI242" i="8"/>
  <c r="AH242" i="8"/>
  <c r="T242" i="8"/>
  <c r="AF242" i="8" s="1"/>
  <c r="AM241" i="8"/>
  <c r="AL241" i="8"/>
  <c r="AK241" i="8"/>
  <c r="AJ241" i="8"/>
  <c r="AI241" i="8"/>
  <c r="AH241" i="8"/>
  <c r="T241" i="8"/>
  <c r="AF241" i="8" s="1"/>
  <c r="AM240" i="8"/>
  <c r="AL240" i="8"/>
  <c r="AK240" i="8"/>
  <c r="AJ240" i="8"/>
  <c r="AI240" i="8"/>
  <c r="AH240" i="8"/>
  <c r="T240" i="8"/>
  <c r="AF240" i="8" s="1"/>
  <c r="AM239" i="8"/>
  <c r="AL239" i="8"/>
  <c r="AK239" i="8"/>
  <c r="AJ239" i="8"/>
  <c r="AI239" i="8"/>
  <c r="AH239" i="8"/>
  <c r="T239" i="8"/>
  <c r="AF239" i="8" s="1"/>
  <c r="AM238" i="8"/>
  <c r="AL238" i="8"/>
  <c r="AK238" i="8"/>
  <c r="AJ238" i="8"/>
  <c r="AI238" i="8"/>
  <c r="AH238" i="8"/>
  <c r="T238" i="8"/>
  <c r="AF238" i="8" s="1"/>
  <c r="AM237" i="8"/>
  <c r="AL237" i="8"/>
  <c r="AK237" i="8"/>
  <c r="AJ237" i="8"/>
  <c r="AI237" i="8"/>
  <c r="AH237" i="8"/>
  <c r="T237" i="8"/>
  <c r="AF237" i="8" s="1"/>
  <c r="AM236" i="8"/>
  <c r="AL236" i="8"/>
  <c r="AK236" i="8"/>
  <c r="AJ236" i="8"/>
  <c r="AI236" i="8"/>
  <c r="AH236" i="8"/>
  <c r="T236" i="8"/>
  <c r="AF236" i="8" s="1"/>
  <c r="AM235" i="8"/>
  <c r="AL235" i="8"/>
  <c r="AK235" i="8"/>
  <c r="AJ235" i="8"/>
  <c r="AI235" i="8"/>
  <c r="AH235" i="8"/>
  <c r="T235" i="8"/>
  <c r="AF235" i="8" s="1"/>
  <c r="AM234" i="8"/>
  <c r="AL234" i="8"/>
  <c r="AK234" i="8"/>
  <c r="AJ234" i="8"/>
  <c r="AI234" i="8"/>
  <c r="AH234" i="8"/>
  <c r="T234" i="8"/>
  <c r="AF234" i="8" s="1"/>
  <c r="AM233" i="8"/>
  <c r="AL233" i="8"/>
  <c r="AK233" i="8"/>
  <c r="AJ233" i="8"/>
  <c r="AI233" i="8"/>
  <c r="AH233" i="8"/>
  <c r="T233" i="8"/>
  <c r="AF233" i="8" s="1"/>
  <c r="AM232" i="8"/>
  <c r="AL232" i="8"/>
  <c r="AK232" i="8"/>
  <c r="AJ232" i="8"/>
  <c r="AI232" i="8"/>
  <c r="AH232" i="8"/>
  <c r="T232" i="8"/>
  <c r="AF232" i="8" s="1"/>
  <c r="AM231" i="8"/>
  <c r="AL231" i="8"/>
  <c r="AK231" i="8"/>
  <c r="AJ231" i="8"/>
  <c r="AI231" i="8"/>
  <c r="AH231" i="8"/>
  <c r="T231" i="8"/>
  <c r="AF231" i="8" s="1"/>
  <c r="AM230" i="8"/>
  <c r="AL230" i="8"/>
  <c r="AK230" i="8"/>
  <c r="AJ230" i="8"/>
  <c r="AI230" i="8"/>
  <c r="AH230" i="8"/>
  <c r="T230" i="8"/>
  <c r="AF230" i="8" s="1"/>
  <c r="AM229" i="8"/>
  <c r="AL229" i="8"/>
  <c r="AK229" i="8"/>
  <c r="AJ229" i="8"/>
  <c r="AI229" i="8"/>
  <c r="AH229" i="8"/>
  <c r="T229" i="8"/>
  <c r="AF229" i="8" s="1"/>
  <c r="AM228" i="8"/>
  <c r="AL228" i="8"/>
  <c r="AK228" i="8"/>
  <c r="AJ228" i="8"/>
  <c r="AI228" i="8"/>
  <c r="AH228" i="8"/>
  <c r="T228" i="8"/>
  <c r="AM227" i="8"/>
  <c r="AL227" i="8"/>
  <c r="AK227" i="8"/>
  <c r="AJ227" i="8"/>
  <c r="AI227" i="8"/>
  <c r="AH227" i="8"/>
  <c r="T227" i="8"/>
  <c r="AF227" i="8" s="1"/>
  <c r="AM226" i="8"/>
  <c r="AL226" i="8"/>
  <c r="AK226" i="8"/>
  <c r="AJ226" i="8"/>
  <c r="AI226" i="8"/>
  <c r="AH226" i="8"/>
  <c r="T226" i="8"/>
  <c r="AF226" i="8" s="1"/>
  <c r="AM225" i="8"/>
  <c r="AL225" i="8"/>
  <c r="AK225" i="8"/>
  <c r="AJ225" i="8"/>
  <c r="AI225" i="8"/>
  <c r="AH225" i="8"/>
  <c r="T225" i="8"/>
  <c r="AF225" i="8" s="1"/>
  <c r="AM224" i="8"/>
  <c r="AL224" i="8"/>
  <c r="AK224" i="8"/>
  <c r="AJ224" i="8"/>
  <c r="AI224" i="8"/>
  <c r="AH224" i="8"/>
  <c r="T224" i="8"/>
  <c r="AF224" i="8" s="1"/>
  <c r="AM223" i="8"/>
  <c r="AL223" i="8"/>
  <c r="AK223" i="8"/>
  <c r="AJ223" i="8"/>
  <c r="AI223" i="8"/>
  <c r="AH223" i="8"/>
  <c r="T223" i="8"/>
  <c r="AM222" i="8"/>
  <c r="AL222" i="8"/>
  <c r="AK222" i="8"/>
  <c r="AJ222" i="8"/>
  <c r="AI222" i="8"/>
  <c r="AH222" i="8"/>
  <c r="T222" i="8"/>
  <c r="AM221" i="8"/>
  <c r="AL221" i="8"/>
  <c r="AK221" i="8"/>
  <c r="AJ221" i="8"/>
  <c r="AI221" i="8"/>
  <c r="AH221" i="8"/>
  <c r="T221" i="8"/>
  <c r="AF221" i="8" s="1"/>
  <c r="AM220" i="8"/>
  <c r="AL220" i="8"/>
  <c r="AK220" i="8"/>
  <c r="AJ220" i="8"/>
  <c r="AI220" i="8"/>
  <c r="AH220" i="8"/>
  <c r="T220" i="8"/>
  <c r="AM219" i="8"/>
  <c r="AL219" i="8"/>
  <c r="AK219" i="8"/>
  <c r="AJ219" i="8"/>
  <c r="AI219" i="8"/>
  <c r="AH219" i="8"/>
  <c r="T219" i="8"/>
  <c r="AM218" i="8"/>
  <c r="AL218" i="8"/>
  <c r="AK218" i="8"/>
  <c r="AJ218" i="8"/>
  <c r="AI218" i="8"/>
  <c r="AH218" i="8"/>
  <c r="T218" i="8"/>
  <c r="AM217" i="8"/>
  <c r="AL217" i="8"/>
  <c r="AK217" i="8"/>
  <c r="AJ217" i="8"/>
  <c r="AI217" i="8"/>
  <c r="AH217" i="8"/>
  <c r="T217" i="8"/>
  <c r="AM216" i="8"/>
  <c r="AL216" i="8"/>
  <c r="AK216" i="8"/>
  <c r="AJ216" i="8"/>
  <c r="AI216" i="8"/>
  <c r="AH216" i="8"/>
  <c r="T216" i="8"/>
  <c r="AM215" i="8"/>
  <c r="AL215" i="8"/>
  <c r="AK215" i="8"/>
  <c r="AJ215" i="8"/>
  <c r="AI215" i="8"/>
  <c r="AH215" i="8"/>
  <c r="T215" i="8"/>
  <c r="AM214" i="8"/>
  <c r="AL214" i="8"/>
  <c r="AK214" i="8"/>
  <c r="AJ214" i="8"/>
  <c r="AI214" i="8"/>
  <c r="AH214" i="8"/>
  <c r="T214" i="8"/>
  <c r="AM213" i="8"/>
  <c r="AL213" i="8"/>
  <c r="AK213" i="8"/>
  <c r="AJ213" i="8"/>
  <c r="AI213" i="8"/>
  <c r="AH213" i="8"/>
  <c r="T213" i="8"/>
  <c r="AM212" i="8"/>
  <c r="AL212" i="8"/>
  <c r="AK212" i="8"/>
  <c r="AJ212" i="8"/>
  <c r="AI212" i="8"/>
  <c r="AH212" i="8"/>
  <c r="T212" i="8"/>
  <c r="AM211" i="8"/>
  <c r="AL211" i="8"/>
  <c r="AK211" i="8"/>
  <c r="AJ211" i="8"/>
  <c r="AI211" i="8"/>
  <c r="AH211" i="8"/>
  <c r="T211" i="8"/>
  <c r="AM210" i="8"/>
  <c r="AL210" i="8"/>
  <c r="AK210" i="8"/>
  <c r="AJ210" i="8"/>
  <c r="AI210" i="8"/>
  <c r="AH210" i="8"/>
  <c r="T210" i="8"/>
  <c r="AF210" i="8" s="1"/>
  <c r="AM209" i="8"/>
  <c r="AL209" i="8"/>
  <c r="AK209" i="8"/>
  <c r="AJ209" i="8"/>
  <c r="AI209" i="8"/>
  <c r="AH209" i="8"/>
  <c r="T209" i="8"/>
  <c r="AM208" i="8"/>
  <c r="AL208" i="8"/>
  <c r="AK208" i="8"/>
  <c r="AJ208" i="8"/>
  <c r="AI208" i="8"/>
  <c r="AH208" i="8"/>
  <c r="T208" i="8"/>
  <c r="AM207" i="8"/>
  <c r="AL207" i="8"/>
  <c r="AK207" i="8"/>
  <c r="AJ207" i="8"/>
  <c r="AI207" i="8"/>
  <c r="AH207" i="8"/>
  <c r="T207" i="8"/>
  <c r="AM206" i="8"/>
  <c r="AL206" i="8"/>
  <c r="AK206" i="8"/>
  <c r="AJ206" i="8"/>
  <c r="AI206" i="8"/>
  <c r="AH206" i="8"/>
  <c r="T206" i="8"/>
  <c r="AM205" i="8"/>
  <c r="AL205" i="8"/>
  <c r="AK205" i="8"/>
  <c r="AJ205" i="8"/>
  <c r="AI205" i="8"/>
  <c r="AH205" i="8"/>
  <c r="T205" i="8"/>
  <c r="AM204" i="8"/>
  <c r="AL204" i="8"/>
  <c r="AK204" i="8"/>
  <c r="AJ204" i="8"/>
  <c r="AI204" i="8"/>
  <c r="AH204" i="8"/>
  <c r="T204" i="8"/>
  <c r="AM203" i="8"/>
  <c r="AL203" i="8"/>
  <c r="AK203" i="8"/>
  <c r="AJ203" i="8"/>
  <c r="AI203" i="8"/>
  <c r="AH203" i="8"/>
  <c r="T203" i="8"/>
  <c r="AM202" i="8"/>
  <c r="AL202" i="8"/>
  <c r="AK202" i="8"/>
  <c r="AJ202" i="8"/>
  <c r="AI202" i="8"/>
  <c r="AH202" i="8"/>
  <c r="T202" i="8"/>
  <c r="AM201" i="8"/>
  <c r="AL201" i="8"/>
  <c r="AK201" i="8"/>
  <c r="AJ201" i="8"/>
  <c r="AI201" i="8"/>
  <c r="AH201" i="8"/>
  <c r="T201" i="8"/>
  <c r="AM200" i="8"/>
  <c r="AL200" i="8"/>
  <c r="AK200" i="8"/>
  <c r="AJ200" i="8"/>
  <c r="AI200" i="8"/>
  <c r="AH200" i="8"/>
  <c r="T200" i="8"/>
  <c r="AM199" i="8"/>
  <c r="AL199" i="8"/>
  <c r="AK199" i="8"/>
  <c r="AJ199" i="8"/>
  <c r="AI199" i="8"/>
  <c r="AH199" i="8"/>
  <c r="T199" i="8"/>
  <c r="AM198" i="8"/>
  <c r="AL198" i="8"/>
  <c r="AK198" i="8"/>
  <c r="AJ198" i="8"/>
  <c r="AI198" i="8"/>
  <c r="AH198" i="8"/>
  <c r="T198" i="8"/>
  <c r="AM197" i="8"/>
  <c r="AL197" i="8"/>
  <c r="AK197" i="8"/>
  <c r="AJ197" i="8"/>
  <c r="AI197" i="8"/>
  <c r="AH197" i="8"/>
  <c r="T197" i="8"/>
  <c r="AF197" i="8" s="1"/>
  <c r="AM196" i="8"/>
  <c r="AL196" i="8"/>
  <c r="AK196" i="8"/>
  <c r="AJ196" i="8"/>
  <c r="AI196" i="8"/>
  <c r="AH196" i="8"/>
  <c r="T196" i="8"/>
  <c r="AM195" i="8"/>
  <c r="AL195" i="8"/>
  <c r="AK195" i="8"/>
  <c r="AJ195" i="8"/>
  <c r="AI195" i="8"/>
  <c r="AH195" i="8"/>
  <c r="T195" i="8"/>
  <c r="AM194" i="8"/>
  <c r="AL194" i="8"/>
  <c r="AK194" i="8"/>
  <c r="AJ194" i="8"/>
  <c r="AI194" i="8"/>
  <c r="AH194" i="8"/>
  <c r="T194" i="8"/>
  <c r="AM193" i="8"/>
  <c r="AL193" i="8"/>
  <c r="AK193" i="8"/>
  <c r="AJ193" i="8"/>
  <c r="AI193" i="8"/>
  <c r="AH193" i="8"/>
  <c r="T193" i="8"/>
  <c r="AM192" i="8"/>
  <c r="AL192" i="8"/>
  <c r="AK192" i="8"/>
  <c r="AJ192" i="8"/>
  <c r="AI192" i="8"/>
  <c r="AH192" i="8"/>
  <c r="T192" i="8"/>
  <c r="AM191" i="8"/>
  <c r="AL191" i="8"/>
  <c r="AK191" i="8"/>
  <c r="AJ191" i="8"/>
  <c r="AI191" i="8"/>
  <c r="AH191" i="8"/>
  <c r="T191" i="8"/>
  <c r="AM190" i="8"/>
  <c r="AL190" i="8"/>
  <c r="AK190" i="8"/>
  <c r="AJ190" i="8"/>
  <c r="AI190" i="8"/>
  <c r="AH190" i="8"/>
  <c r="T190" i="8"/>
  <c r="AM189" i="8"/>
  <c r="AL189" i="8"/>
  <c r="AK189" i="8"/>
  <c r="AJ189" i="8"/>
  <c r="AI189" i="8"/>
  <c r="AH189" i="8"/>
  <c r="T189" i="8"/>
  <c r="AM188" i="8"/>
  <c r="AL188" i="8"/>
  <c r="AK188" i="8"/>
  <c r="AJ188" i="8"/>
  <c r="AI188" i="8"/>
  <c r="AH188" i="8"/>
  <c r="T188" i="8"/>
  <c r="AM187" i="8"/>
  <c r="AL187" i="8"/>
  <c r="AK187" i="8"/>
  <c r="AJ187" i="8"/>
  <c r="AI187" i="8"/>
  <c r="AH187" i="8"/>
  <c r="T187" i="8"/>
  <c r="AM186" i="8"/>
  <c r="AL186" i="8"/>
  <c r="AK186" i="8"/>
  <c r="AJ186" i="8"/>
  <c r="AI186" i="8"/>
  <c r="AH186" i="8"/>
  <c r="T186" i="8"/>
  <c r="AM185" i="8"/>
  <c r="AL185" i="8"/>
  <c r="AK185" i="8"/>
  <c r="AJ185" i="8"/>
  <c r="AI185" i="8"/>
  <c r="AH185" i="8"/>
  <c r="T185" i="8"/>
  <c r="AM184" i="8"/>
  <c r="AL184" i="8"/>
  <c r="AK184" i="8"/>
  <c r="AJ184" i="8"/>
  <c r="AI184" i="8"/>
  <c r="AH184" i="8"/>
  <c r="T184" i="8"/>
  <c r="AF184" i="8" s="1"/>
  <c r="AM183" i="8"/>
  <c r="AL183" i="8"/>
  <c r="AK183" i="8"/>
  <c r="AJ183" i="8"/>
  <c r="AI183" i="8"/>
  <c r="AH183" i="8"/>
  <c r="T183" i="8"/>
  <c r="AM182" i="8"/>
  <c r="AL182" i="8"/>
  <c r="AK182" i="8"/>
  <c r="AJ182" i="8"/>
  <c r="AI182" i="8"/>
  <c r="AH182" i="8"/>
  <c r="T182" i="8"/>
  <c r="AM181" i="8"/>
  <c r="AL181" i="8"/>
  <c r="AK181" i="8"/>
  <c r="AJ181" i="8"/>
  <c r="AI181" i="8"/>
  <c r="AH181" i="8"/>
  <c r="T181" i="8"/>
  <c r="AM180" i="8"/>
  <c r="AL180" i="8"/>
  <c r="AK180" i="8"/>
  <c r="AJ180" i="8"/>
  <c r="AI180" i="8"/>
  <c r="AH180" i="8"/>
  <c r="T180" i="8"/>
  <c r="AM179" i="8"/>
  <c r="AL179" i="8"/>
  <c r="AK179" i="8"/>
  <c r="AJ179" i="8"/>
  <c r="AI179" i="8"/>
  <c r="AH179" i="8"/>
  <c r="T179" i="8"/>
  <c r="AM178" i="8"/>
  <c r="AL178" i="8"/>
  <c r="AK178" i="8"/>
  <c r="AJ178" i="8"/>
  <c r="AI178" i="8"/>
  <c r="AH178" i="8"/>
  <c r="T178" i="8"/>
  <c r="AM177" i="8"/>
  <c r="AL177" i="8"/>
  <c r="AK177" i="8"/>
  <c r="AJ177" i="8"/>
  <c r="AI177" i="8"/>
  <c r="AH177" i="8"/>
  <c r="T177" i="8"/>
  <c r="AM176" i="8"/>
  <c r="AL176" i="8"/>
  <c r="AK176" i="8"/>
  <c r="AJ176" i="8"/>
  <c r="AI176" i="8"/>
  <c r="AH176" i="8"/>
  <c r="T176" i="8"/>
  <c r="AM175" i="8"/>
  <c r="AL175" i="8"/>
  <c r="AK175" i="8"/>
  <c r="AJ175" i="8"/>
  <c r="AI175" i="8"/>
  <c r="AH175" i="8"/>
  <c r="T175" i="8"/>
  <c r="AM174" i="8"/>
  <c r="AL174" i="8"/>
  <c r="AK174" i="8"/>
  <c r="AJ174" i="8"/>
  <c r="AI174" i="8"/>
  <c r="AH174" i="8"/>
  <c r="T174" i="8"/>
  <c r="AM173" i="8"/>
  <c r="AL173" i="8"/>
  <c r="AK173" i="8"/>
  <c r="AJ173" i="8"/>
  <c r="AI173" i="8"/>
  <c r="AH173" i="8"/>
  <c r="T173" i="8"/>
  <c r="AM172" i="8"/>
  <c r="AL172" i="8"/>
  <c r="AK172" i="8"/>
  <c r="AJ172" i="8"/>
  <c r="AI172" i="8"/>
  <c r="AH172" i="8"/>
  <c r="T172" i="8"/>
  <c r="AM171" i="8"/>
  <c r="AL171" i="8"/>
  <c r="AK171" i="8"/>
  <c r="AJ171" i="8"/>
  <c r="AI171" i="8"/>
  <c r="AH171" i="8"/>
  <c r="T171" i="8"/>
  <c r="AM170" i="8"/>
  <c r="AL170" i="8"/>
  <c r="AK170" i="8"/>
  <c r="AJ170" i="8"/>
  <c r="AI170" i="8"/>
  <c r="AH170" i="8"/>
  <c r="T170" i="8"/>
  <c r="AM169" i="8"/>
  <c r="AL169" i="8"/>
  <c r="AK169" i="8"/>
  <c r="AJ169" i="8"/>
  <c r="AI169" i="8"/>
  <c r="AH169" i="8"/>
  <c r="T169" i="8"/>
  <c r="AM168" i="8"/>
  <c r="AL168" i="8"/>
  <c r="AK168" i="8"/>
  <c r="AJ168" i="8"/>
  <c r="AI168" i="8"/>
  <c r="AH168" i="8"/>
  <c r="T168" i="8"/>
  <c r="AM167" i="8"/>
  <c r="AL167" i="8"/>
  <c r="AK167" i="8"/>
  <c r="AJ167" i="8"/>
  <c r="AI167" i="8"/>
  <c r="AH167" i="8"/>
  <c r="T167" i="8"/>
  <c r="AM166" i="8"/>
  <c r="AL166" i="8"/>
  <c r="AK166" i="8"/>
  <c r="AJ166" i="8"/>
  <c r="AI166" i="8"/>
  <c r="AH166" i="8"/>
  <c r="T166" i="8"/>
  <c r="AM165" i="8"/>
  <c r="AL165" i="8"/>
  <c r="AK165" i="8"/>
  <c r="AJ165" i="8"/>
  <c r="AI165" i="8"/>
  <c r="AH165" i="8"/>
  <c r="T165" i="8"/>
  <c r="AM164" i="8"/>
  <c r="AL164" i="8"/>
  <c r="AK164" i="8"/>
  <c r="AJ164" i="8"/>
  <c r="AI164" i="8"/>
  <c r="AH164" i="8"/>
  <c r="T164" i="8"/>
  <c r="AM163" i="8"/>
  <c r="AL163" i="8"/>
  <c r="AK163" i="8"/>
  <c r="AJ163" i="8"/>
  <c r="AI163" i="8"/>
  <c r="AH163" i="8"/>
  <c r="T163" i="8"/>
  <c r="AM162" i="8"/>
  <c r="AL162" i="8"/>
  <c r="AK162" i="8"/>
  <c r="AJ162" i="8"/>
  <c r="AI162" i="8"/>
  <c r="AH162" i="8"/>
  <c r="T162" i="8"/>
  <c r="AM161" i="8"/>
  <c r="AL161" i="8"/>
  <c r="AK161" i="8"/>
  <c r="AJ161" i="8"/>
  <c r="AI161" i="8"/>
  <c r="AH161" i="8"/>
  <c r="T161" i="8"/>
  <c r="AM160" i="8"/>
  <c r="AL160" i="8"/>
  <c r="AK160" i="8"/>
  <c r="AJ160" i="8"/>
  <c r="AI160" i="8"/>
  <c r="AH160" i="8"/>
  <c r="T160" i="8"/>
  <c r="AM159" i="8"/>
  <c r="AL159" i="8"/>
  <c r="AK159" i="8"/>
  <c r="AJ159" i="8"/>
  <c r="AI159" i="8"/>
  <c r="AH159" i="8"/>
  <c r="T159" i="8"/>
  <c r="AM158" i="8"/>
  <c r="AL158" i="8"/>
  <c r="AK158" i="8"/>
  <c r="AJ158" i="8"/>
  <c r="AI158" i="8"/>
  <c r="AH158" i="8"/>
  <c r="T158" i="8"/>
  <c r="AM157" i="8"/>
  <c r="AL157" i="8"/>
  <c r="AK157" i="8"/>
  <c r="AJ157" i="8"/>
  <c r="AI157" i="8"/>
  <c r="AH157" i="8"/>
  <c r="T157" i="8"/>
  <c r="AM156" i="8"/>
  <c r="AL156" i="8"/>
  <c r="AK156" i="8"/>
  <c r="AJ156" i="8"/>
  <c r="AI156" i="8"/>
  <c r="AH156" i="8"/>
  <c r="T156" i="8"/>
  <c r="AM155" i="8"/>
  <c r="AL155" i="8"/>
  <c r="AK155" i="8"/>
  <c r="AJ155" i="8"/>
  <c r="AI155" i="8"/>
  <c r="AH155" i="8"/>
  <c r="T155" i="8"/>
  <c r="AM154" i="8"/>
  <c r="AL154" i="8"/>
  <c r="AK154" i="8"/>
  <c r="AJ154" i="8"/>
  <c r="AI154" i="8"/>
  <c r="AH154" i="8"/>
  <c r="T154" i="8"/>
  <c r="AF154" i="8" s="1"/>
  <c r="AM153" i="8"/>
  <c r="AL153" i="8"/>
  <c r="AK153" i="8"/>
  <c r="AJ153" i="8"/>
  <c r="AI153" i="8"/>
  <c r="AH153" i="8"/>
  <c r="T153" i="8"/>
  <c r="AF153" i="8" s="1"/>
  <c r="AM152" i="8"/>
  <c r="AL152" i="8"/>
  <c r="AK152" i="8"/>
  <c r="AJ152" i="8"/>
  <c r="AI152" i="8"/>
  <c r="AH152" i="8"/>
  <c r="T152" i="8"/>
  <c r="AF152" i="8" s="1"/>
  <c r="AM151" i="8"/>
  <c r="AL151" i="8"/>
  <c r="AK151" i="8"/>
  <c r="AJ151" i="8"/>
  <c r="AI151" i="8"/>
  <c r="AH151" i="8"/>
  <c r="T151" i="8"/>
  <c r="AF151" i="8" s="1"/>
  <c r="AM150" i="8"/>
  <c r="AL150" i="8"/>
  <c r="AK150" i="8"/>
  <c r="AJ150" i="8"/>
  <c r="AI150" i="8"/>
  <c r="AH150" i="8"/>
  <c r="T150" i="8"/>
  <c r="AF150" i="8" s="1"/>
  <c r="AM149" i="8"/>
  <c r="AL149" i="8"/>
  <c r="AK149" i="8"/>
  <c r="AJ149" i="8"/>
  <c r="AI149" i="8"/>
  <c r="AH149" i="8"/>
  <c r="T149" i="8"/>
  <c r="AF149" i="8" s="1"/>
  <c r="AM148" i="8"/>
  <c r="AL148" i="8"/>
  <c r="AK148" i="8"/>
  <c r="AJ148" i="8"/>
  <c r="AI148" i="8"/>
  <c r="AH148" i="8"/>
  <c r="T148" i="8"/>
  <c r="AF148" i="8" s="1"/>
  <c r="AM147" i="8"/>
  <c r="AL147" i="8"/>
  <c r="AK147" i="8"/>
  <c r="AJ147" i="8"/>
  <c r="AI147" i="8"/>
  <c r="AH147" i="8"/>
  <c r="T147" i="8"/>
  <c r="AF147" i="8" s="1"/>
  <c r="AM146" i="8"/>
  <c r="AL146" i="8"/>
  <c r="AK146" i="8"/>
  <c r="AJ146" i="8"/>
  <c r="AI146" i="8"/>
  <c r="AH146" i="8"/>
  <c r="T146" i="8"/>
  <c r="AF146" i="8" s="1"/>
  <c r="AM145" i="8"/>
  <c r="AL145" i="8"/>
  <c r="AK145" i="8"/>
  <c r="AJ145" i="8"/>
  <c r="AI145" i="8"/>
  <c r="AH145" i="8"/>
  <c r="T145" i="8"/>
  <c r="AF145" i="8" s="1"/>
  <c r="AM144" i="8"/>
  <c r="AL144" i="8"/>
  <c r="AK144" i="8"/>
  <c r="AJ144" i="8"/>
  <c r="AI144" i="8"/>
  <c r="AH144" i="8"/>
  <c r="T144" i="8"/>
  <c r="AF144" i="8" s="1"/>
  <c r="AM143" i="8"/>
  <c r="AL143" i="8"/>
  <c r="AK143" i="8"/>
  <c r="AJ143" i="8"/>
  <c r="AI143" i="8"/>
  <c r="AH143" i="8"/>
  <c r="T143" i="8"/>
  <c r="AF143" i="8" s="1"/>
  <c r="AM142" i="8"/>
  <c r="AL142" i="8"/>
  <c r="AK142" i="8"/>
  <c r="AJ142" i="8"/>
  <c r="AI142" i="8"/>
  <c r="AH142" i="8"/>
  <c r="T142" i="8"/>
  <c r="AF142" i="8" s="1"/>
  <c r="AM141" i="8"/>
  <c r="AL141" i="8"/>
  <c r="AK141" i="8"/>
  <c r="AJ141" i="8"/>
  <c r="AI141" i="8"/>
  <c r="AH141" i="8"/>
  <c r="T141" i="8"/>
  <c r="AF141" i="8" s="1"/>
  <c r="AM140" i="8"/>
  <c r="AL140" i="8"/>
  <c r="AK140" i="8"/>
  <c r="AJ140" i="8"/>
  <c r="AI140" i="8"/>
  <c r="AH140" i="8"/>
  <c r="T140" i="8"/>
  <c r="AF140" i="8" s="1"/>
  <c r="AM139" i="8"/>
  <c r="AL139" i="8"/>
  <c r="AK139" i="8"/>
  <c r="AJ139" i="8"/>
  <c r="AI139" i="8"/>
  <c r="AH139" i="8"/>
  <c r="T139" i="8"/>
  <c r="AF139" i="8" s="1"/>
  <c r="AM138" i="8"/>
  <c r="AL138" i="8"/>
  <c r="AK138" i="8"/>
  <c r="AJ138" i="8"/>
  <c r="AI138" i="8"/>
  <c r="AH138" i="8"/>
  <c r="T138" i="8"/>
  <c r="AF138" i="8" s="1"/>
  <c r="AM137" i="8"/>
  <c r="AL137" i="8"/>
  <c r="AK137" i="8"/>
  <c r="AJ137" i="8"/>
  <c r="AI137" i="8"/>
  <c r="AH137" i="8"/>
  <c r="T137" i="8"/>
  <c r="AF137" i="8" s="1"/>
  <c r="AM136" i="8"/>
  <c r="AL136" i="8"/>
  <c r="AK136" i="8"/>
  <c r="AJ136" i="8"/>
  <c r="AI136" i="8"/>
  <c r="AH136" i="8"/>
  <c r="T136" i="8"/>
  <c r="AF136" i="8" s="1"/>
  <c r="AM135" i="8"/>
  <c r="AL135" i="8"/>
  <c r="AK135" i="8"/>
  <c r="AJ135" i="8"/>
  <c r="AI135" i="8"/>
  <c r="AH135" i="8"/>
  <c r="T135" i="8"/>
  <c r="AF135" i="8" s="1"/>
  <c r="AM134" i="8"/>
  <c r="AL134" i="8"/>
  <c r="AK134" i="8"/>
  <c r="AJ134" i="8"/>
  <c r="AI134" i="8"/>
  <c r="AH134" i="8"/>
  <c r="T134" i="8"/>
  <c r="AF134" i="8" s="1"/>
  <c r="AM133" i="8"/>
  <c r="AL133" i="8"/>
  <c r="AK133" i="8"/>
  <c r="AJ133" i="8"/>
  <c r="AI133" i="8"/>
  <c r="AH133" i="8"/>
  <c r="T133" i="8"/>
  <c r="AF133" i="8" s="1"/>
  <c r="AM132" i="8"/>
  <c r="AL132" i="8"/>
  <c r="AK132" i="8"/>
  <c r="AJ132" i="8"/>
  <c r="AI132" i="8"/>
  <c r="AH132" i="8"/>
  <c r="T132" i="8"/>
  <c r="AF132" i="8" s="1"/>
  <c r="AM131" i="8"/>
  <c r="AL131" i="8"/>
  <c r="AK131" i="8"/>
  <c r="AJ131" i="8"/>
  <c r="AI131" i="8"/>
  <c r="AH131" i="8"/>
  <c r="T131" i="8"/>
  <c r="AF131" i="8" s="1"/>
  <c r="AM130" i="8"/>
  <c r="AL130" i="8"/>
  <c r="AK130" i="8"/>
  <c r="AJ130" i="8"/>
  <c r="AI130" i="8"/>
  <c r="AH130" i="8"/>
  <c r="T130" i="8"/>
  <c r="AF130" i="8" s="1"/>
  <c r="AM129" i="8"/>
  <c r="AL129" i="8"/>
  <c r="AK129" i="8"/>
  <c r="AJ129" i="8"/>
  <c r="AI129" i="8"/>
  <c r="AH129" i="8"/>
  <c r="T129" i="8"/>
  <c r="AF129" i="8" s="1"/>
  <c r="AM128" i="8"/>
  <c r="AL128" i="8"/>
  <c r="AK128" i="8"/>
  <c r="AJ128" i="8"/>
  <c r="AI128" i="8"/>
  <c r="AH128" i="8"/>
  <c r="T128" i="8"/>
  <c r="AF128" i="8" s="1"/>
  <c r="AM127" i="8"/>
  <c r="AL127" i="8"/>
  <c r="AK127" i="8"/>
  <c r="AJ127" i="8"/>
  <c r="AI127" i="8"/>
  <c r="AH127" i="8"/>
  <c r="T127" i="8"/>
  <c r="AF127" i="8" s="1"/>
  <c r="AM126" i="8"/>
  <c r="AL126" i="8"/>
  <c r="AK126" i="8"/>
  <c r="AJ126" i="8"/>
  <c r="AI126" i="8"/>
  <c r="AH126" i="8"/>
  <c r="T126" i="8"/>
  <c r="AF126" i="8" s="1"/>
  <c r="AM125" i="8"/>
  <c r="AL125" i="8"/>
  <c r="AK125" i="8"/>
  <c r="AJ125" i="8"/>
  <c r="AI125" i="8"/>
  <c r="AH125" i="8"/>
  <c r="T125" i="8"/>
  <c r="AF125" i="8" s="1"/>
  <c r="AM124" i="8"/>
  <c r="AL124" i="8"/>
  <c r="AK124" i="8"/>
  <c r="AJ124" i="8"/>
  <c r="AI124" i="8"/>
  <c r="AH124" i="8"/>
  <c r="T124" i="8"/>
  <c r="AF124" i="8" s="1"/>
  <c r="AM123" i="8"/>
  <c r="AL123" i="8"/>
  <c r="AK123" i="8"/>
  <c r="AJ123" i="8"/>
  <c r="AI123" i="8"/>
  <c r="AH123" i="8"/>
  <c r="T123" i="8"/>
  <c r="AF123" i="8" s="1"/>
  <c r="AM122" i="8"/>
  <c r="AL122" i="8"/>
  <c r="AK122" i="8"/>
  <c r="AJ122" i="8"/>
  <c r="AI122" i="8"/>
  <c r="AH122" i="8"/>
  <c r="T122" i="8"/>
  <c r="AF122" i="8" s="1"/>
  <c r="AM121" i="8"/>
  <c r="AL121" i="8"/>
  <c r="AK121" i="8"/>
  <c r="AJ121" i="8"/>
  <c r="AI121" i="8"/>
  <c r="AH121" i="8"/>
  <c r="T121" i="8"/>
  <c r="AF121" i="8" s="1"/>
  <c r="AM120" i="8"/>
  <c r="AL120" i="8"/>
  <c r="AK120" i="8"/>
  <c r="AJ120" i="8"/>
  <c r="AI120" i="8"/>
  <c r="AH120" i="8"/>
  <c r="T120" i="8"/>
  <c r="AF120" i="8" s="1"/>
  <c r="AM119" i="8"/>
  <c r="AL119" i="8"/>
  <c r="AK119" i="8"/>
  <c r="AJ119" i="8"/>
  <c r="AI119" i="8"/>
  <c r="AH119" i="8"/>
  <c r="T119" i="8"/>
  <c r="AF119" i="8" s="1"/>
  <c r="AM118" i="8"/>
  <c r="AL118" i="8"/>
  <c r="AK118" i="8"/>
  <c r="AJ118" i="8"/>
  <c r="AI118" i="8"/>
  <c r="AH118" i="8"/>
  <c r="T118" i="8"/>
  <c r="AF118" i="8" s="1"/>
  <c r="AM117" i="8"/>
  <c r="AL117" i="8"/>
  <c r="AK117" i="8"/>
  <c r="AJ117" i="8"/>
  <c r="AI117" i="8"/>
  <c r="AH117" i="8"/>
  <c r="T117" i="8"/>
  <c r="AF117" i="8" s="1"/>
  <c r="AM116" i="8"/>
  <c r="AL116" i="8"/>
  <c r="AK116" i="8"/>
  <c r="AJ116" i="8"/>
  <c r="AI116" i="8"/>
  <c r="AH116" i="8"/>
  <c r="T116" i="8"/>
  <c r="AF116" i="8" s="1"/>
  <c r="AM115" i="8"/>
  <c r="AL115" i="8"/>
  <c r="AK115" i="8"/>
  <c r="AJ115" i="8"/>
  <c r="AI115" i="8"/>
  <c r="AH115" i="8"/>
  <c r="T115" i="8"/>
  <c r="AF115" i="8" s="1"/>
  <c r="AM114" i="8"/>
  <c r="AL114" i="8"/>
  <c r="AK114" i="8"/>
  <c r="AJ114" i="8"/>
  <c r="AI114" i="8"/>
  <c r="AH114" i="8"/>
  <c r="T114" i="8"/>
  <c r="AF114" i="8" s="1"/>
  <c r="AM113" i="8"/>
  <c r="AL113" i="8"/>
  <c r="AK113" i="8"/>
  <c r="AJ113" i="8"/>
  <c r="AI113" i="8"/>
  <c r="AH113" i="8"/>
  <c r="T113" i="8"/>
  <c r="AF113" i="8" s="1"/>
  <c r="AM112" i="8"/>
  <c r="AL112" i="8"/>
  <c r="AK112" i="8"/>
  <c r="AJ112" i="8"/>
  <c r="AI112" i="8"/>
  <c r="AH112" i="8"/>
  <c r="T112" i="8"/>
  <c r="AF112" i="8" s="1"/>
  <c r="AM111" i="8"/>
  <c r="AL111" i="8"/>
  <c r="AK111" i="8"/>
  <c r="AJ111" i="8"/>
  <c r="AI111" i="8"/>
  <c r="AH111" i="8"/>
  <c r="T111" i="8"/>
  <c r="AF111" i="8" s="1"/>
  <c r="AM110" i="8"/>
  <c r="AL110" i="8"/>
  <c r="AK110" i="8"/>
  <c r="AJ110" i="8"/>
  <c r="AI110" i="8"/>
  <c r="AH110" i="8"/>
  <c r="T110" i="8"/>
  <c r="AF110" i="8" s="1"/>
  <c r="AM109" i="8"/>
  <c r="AL109" i="8"/>
  <c r="AK109" i="8"/>
  <c r="AJ109" i="8"/>
  <c r="AI109" i="8"/>
  <c r="AH109" i="8"/>
  <c r="T109" i="8"/>
  <c r="AF109" i="8" s="1"/>
  <c r="AM108" i="8"/>
  <c r="AL108" i="8"/>
  <c r="AK108" i="8"/>
  <c r="AJ108" i="8"/>
  <c r="AI108" i="8"/>
  <c r="AH108" i="8"/>
  <c r="T108" i="8"/>
  <c r="AF108" i="8" s="1"/>
  <c r="AM107" i="8"/>
  <c r="AL107" i="8"/>
  <c r="AK107" i="8"/>
  <c r="AJ107" i="8"/>
  <c r="AI107" i="8"/>
  <c r="AH107" i="8"/>
  <c r="T107" i="8"/>
  <c r="AF107" i="8" s="1"/>
  <c r="AM106" i="8"/>
  <c r="AL106" i="8"/>
  <c r="AK106" i="8"/>
  <c r="AJ106" i="8"/>
  <c r="AI106" i="8"/>
  <c r="AH106" i="8"/>
  <c r="T106" i="8"/>
  <c r="AF106" i="8" s="1"/>
  <c r="AM105" i="8"/>
  <c r="AL105" i="8"/>
  <c r="AK105" i="8"/>
  <c r="AJ105" i="8"/>
  <c r="AI105" i="8"/>
  <c r="AH105" i="8"/>
  <c r="T105" i="8"/>
  <c r="AF105" i="8" s="1"/>
  <c r="AM104" i="8"/>
  <c r="AL104" i="8"/>
  <c r="AK104" i="8"/>
  <c r="AJ104" i="8"/>
  <c r="AI104" i="8"/>
  <c r="AH104" i="8"/>
  <c r="T104" i="8"/>
  <c r="AF104" i="8" s="1"/>
  <c r="AM103" i="8"/>
  <c r="AL103" i="8"/>
  <c r="AK103" i="8"/>
  <c r="AJ103" i="8"/>
  <c r="AI103" i="8"/>
  <c r="AH103" i="8"/>
  <c r="T103" i="8"/>
  <c r="AF103" i="8" s="1"/>
  <c r="AM102" i="8"/>
  <c r="AL102" i="8"/>
  <c r="AK102" i="8"/>
  <c r="AJ102" i="8"/>
  <c r="AI102" i="8"/>
  <c r="AH102" i="8"/>
  <c r="T102" i="8"/>
  <c r="AF102" i="8" s="1"/>
  <c r="AM101" i="8"/>
  <c r="AL101" i="8"/>
  <c r="AK101" i="8"/>
  <c r="AJ101" i="8"/>
  <c r="AI101" i="8"/>
  <c r="AH101" i="8"/>
  <c r="T101" i="8"/>
  <c r="AF101" i="8" s="1"/>
  <c r="AM100" i="8"/>
  <c r="AL100" i="8"/>
  <c r="AK100" i="8"/>
  <c r="AJ100" i="8"/>
  <c r="AI100" i="8"/>
  <c r="AH100" i="8"/>
  <c r="T100" i="8"/>
  <c r="AF100" i="8" s="1"/>
  <c r="AM99" i="8"/>
  <c r="AL99" i="8"/>
  <c r="AK99" i="8"/>
  <c r="AJ99" i="8"/>
  <c r="AI99" i="8"/>
  <c r="AH99" i="8"/>
  <c r="T99" i="8"/>
  <c r="AF99" i="8" s="1"/>
  <c r="AM98" i="8"/>
  <c r="AL98" i="8"/>
  <c r="AK98" i="8"/>
  <c r="AJ98" i="8"/>
  <c r="AI98" i="8"/>
  <c r="AH98" i="8"/>
  <c r="T98" i="8"/>
  <c r="AF98" i="8" s="1"/>
  <c r="AM97" i="8"/>
  <c r="AL97" i="8"/>
  <c r="AK97" i="8"/>
  <c r="AJ97" i="8"/>
  <c r="AI97" i="8"/>
  <c r="AH97" i="8"/>
  <c r="T97" i="8"/>
  <c r="AF97" i="8" s="1"/>
  <c r="AM96" i="8"/>
  <c r="AL96" i="8"/>
  <c r="AK96" i="8"/>
  <c r="AJ96" i="8"/>
  <c r="AI96" i="8"/>
  <c r="AH96" i="8"/>
  <c r="T96" i="8"/>
  <c r="AF96" i="8" s="1"/>
  <c r="AM95" i="8"/>
  <c r="AL95" i="8"/>
  <c r="AK95" i="8"/>
  <c r="AJ95" i="8"/>
  <c r="AI95" i="8"/>
  <c r="AH95" i="8"/>
  <c r="T95" i="8"/>
  <c r="AF95" i="8" s="1"/>
  <c r="AM94" i="8"/>
  <c r="AL94" i="8"/>
  <c r="AK94" i="8"/>
  <c r="AJ94" i="8"/>
  <c r="AI94" i="8"/>
  <c r="AH94" i="8"/>
  <c r="T94" i="8"/>
  <c r="AF94" i="8" s="1"/>
  <c r="AM93" i="8"/>
  <c r="AL93" i="8"/>
  <c r="AK93" i="8"/>
  <c r="AJ93" i="8"/>
  <c r="AI93" i="8"/>
  <c r="AH93" i="8"/>
  <c r="T93" i="8"/>
  <c r="AF93" i="8" s="1"/>
  <c r="AM92" i="8"/>
  <c r="AL92" i="8"/>
  <c r="AK92" i="8"/>
  <c r="AJ92" i="8"/>
  <c r="AI92" i="8"/>
  <c r="AH92" i="8"/>
  <c r="T92" i="8"/>
  <c r="AF92" i="8" s="1"/>
  <c r="AM91" i="8"/>
  <c r="AL91" i="8"/>
  <c r="AK91" i="8"/>
  <c r="AJ91" i="8"/>
  <c r="AI91" i="8"/>
  <c r="AH91" i="8"/>
  <c r="T91" i="8"/>
  <c r="AF91" i="8" s="1"/>
  <c r="AM90" i="8"/>
  <c r="AL90" i="8"/>
  <c r="AK90" i="8"/>
  <c r="AJ90" i="8"/>
  <c r="AI90" i="8"/>
  <c r="AH90" i="8"/>
  <c r="T90" i="8"/>
  <c r="AF90" i="8" s="1"/>
  <c r="AM89" i="8"/>
  <c r="AL89" i="8"/>
  <c r="AK89" i="8"/>
  <c r="AJ89" i="8"/>
  <c r="AI89" i="8"/>
  <c r="AH89" i="8"/>
  <c r="T89" i="8"/>
  <c r="AF89" i="8" s="1"/>
  <c r="AM88" i="8"/>
  <c r="AL88" i="8"/>
  <c r="AK88" i="8"/>
  <c r="AJ88" i="8"/>
  <c r="AI88" i="8"/>
  <c r="AH88" i="8"/>
  <c r="T88" i="8"/>
  <c r="AF88" i="8" s="1"/>
  <c r="AM87" i="8"/>
  <c r="AL87" i="8"/>
  <c r="AK87" i="8"/>
  <c r="AJ87" i="8"/>
  <c r="AI87" i="8"/>
  <c r="AH87" i="8"/>
  <c r="T87" i="8"/>
  <c r="AF87" i="8" s="1"/>
  <c r="AM86" i="8"/>
  <c r="AL86" i="8"/>
  <c r="AK86" i="8"/>
  <c r="AJ86" i="8"/>
  <c r="AI86" i="8"/>
  <c r="AH86" i="8"/>
  <c r="T86" i="8"/>
  <c r="AF86" i="8" s="1"/>
  <c r="AM85" i="8"/>
  <c r="AL85" i="8"/>
  <c r="AK85" i="8"/>
  <c r="AJ85" i="8"/>
  <c r="AI85" i="8"/>
  <c r="AH85" i="8"/>
  <c r="T85" i="8"/>
  <c r="AF85" i="8" s="1"/>
  <c r="AM84" i="8"/>
  <c r="AL84" i="8"/>
  <c r="AK84" i="8"/>
  <c r="AJ84" i="8"/>
  <c r="AI84" i="8"/>
  <c r="AH84" i="8"/>
  <c r="T84" i="8"/>
  <c r="AF84" i="8" s="1"/>
  <c r="AM83" i="8"/>
  <c r="AL83" i="8"/>
  <c r="AK83" i="8"/>
  <c r="AJ83" i="8"/>
  <c r="AI83" i="8"/>
  <c r="AH83" i="8"/>
  <c r="T83" i="8"/>
  <c r="AF83" i="8" s="1"/>
  <c r="AM82" i="8"/>
  <c r="AL82" i="8"/>
  <c r="AK82" i="8"/>
  <c r="AJ82" i="8"/>
  <c r="AI82" i="8"/>
  <c r="AH82" i="8"/>
  <c r="T82" i="8"/>
  <c r="AF82" i="8" s="1"/>
  <c r="AM81" i="8"/>
  <c r="AL81" i="8"/>
  <c r="AK81" i="8"/>
  <c r="AJ81" i="8"/>
  <c r="AI81" i="8"/>
  <c r="AH81" i="8"/>
  <c r="T81" i="8"/>
  <c r="AF81" i="8" s="1"/>
  <c r="AM80" i="8"/>
  <c r="AL80" i="8"/>
  <c r="AK80" i="8"/>
  <c r="AJ80" i="8"/>
  <c r="AI80" i="8"/>
  <c r="AH80" i="8"/>
  <c r="T80" i="8"/>
  <c r="AF80" i="8" s="1"/>
  <c r="AM79" i="8"/>
  <c r="AL79" i="8"/>
  <c r="AK79" i="8"/>
  <c r="AJ79" i="8"/>
  <c r="AI79" i="8"/>
  <c r="AH79" i="8"/>
  <c r="T79" i="8"/>
  <c r="AF79" i="8" s="1"/>
  <c r="AM78" i="8"/>
  <c r="AL78" i="8"/>
  <c r="AK78" i="8"/>
  <c r="AJ78" i="8"/>
  <c r="AI78" i="8"/>
  <c r="AH78" i="8"/>
  <c r="T78" i="8"/>
  <c r="AF78" i="8" s="1"/>
  <c r="AM77" i="8"/>
  <c r="AL77" i="8"/>
  <c r="AK77" i="8"/>
  <c r="AJ77" i="8"/>
  <c r="AI77" i="8"/>
  <c r="AH77" i="8"/>
  <c r="T77" i="8"/>
  <c r="AF77" i="8" s="1"/>
  <c r="AM76" i="8"/>
  <c r="AL76" i="8"/>
  <c r="AK76" i="8"/>
  <c r="AJ76" i="8"/>
  <c r="AI76" i="8"/>
  <c r="AH76" i="8"/>
  <c r="T76" i="8"/>
  <c r="AF76" i="8" s="1"/>
  <c r="AM75" i="8"/>
  <c r="AL75" i="8"/>
  <c r="AK75" i="8"/>
  <c r="AJ75" i="8"/>
  <c r="AI75" i="8"/>
  <c r="AH75" i="8"/>
  <c r="T75" i="8"/>
  <c r="AF75" i="8" s="1"/>
  <c r="AM74" i="8"/>
  <c r="AL74" i="8"/>
  <c r="AK74" i="8"/>
  <c r="AJ74" i="8"/>
  <c r="AI74" i="8"/>
  <c r="AH74" i="8"/>
  <c r="T74" i="8"/>
  <c r="AF74" i="8" s="1"/>
  <c r="AM73" i="8"/>
  <c r="AL73" i="8"/>
  <c r="AK73" i="8"/>
  <c r="AJ73" i="8"/>
  <c r="AI73" i="8"/>
  <c r="AH73" i="8"/>
  <c r="T73" i="8"/>
  <c r="AF73" i="8" s="1"/>
  <c r="AM72" i="8"/>
  <c r="AL72" i="8"/>
  <c r="AK72" i="8"/>
  <c r="AJ72" i="8"/>
  <c r="AI72" i="8"/>
  <c r="AH72" i="8"/>
  <c r="T72" i="8"/>
  <c r="AF72" i="8" s="1"/>
  <c r="AM71" i="8"/>
  <c r="AL71" i="8"/>
  <c r="AK71" i="8"/>
  <c r="AJ71" i="8"/>
  <c r="AI71" i="8"/>
  <c r="AH71" i="8"/>
  <c r="T71" i="8"/>
  <c r="AF71" i="8" s="1"/>
  <c r="AM70" i="8"/>
  <c r="AL70" i="8"/>
  <c r="AK70" i="8"/>
  <c r="AJ70" i="8"/>
  <c r="AI70" i="8"/>
  <c r="AH70" i="8"/>
  <c r="T70" i="8"/>
  <c r="AF70" i="8" s="1"/>
  <c r="AM69" i="8"/>
  <c r="AL69" i="8"/>
  <c r="AK69" i="8"/>
  <c r="AJ69" i="8"/>
  <c r="AI69" i="8"/>
  <c r="AH69" i="8"/>
  <c r="T69" i="8"/>
  <c r="AF69" i="8" s="1"/>
  <c r="AM68" i="8"/>
  <c r="AL68" i="8"/>
  <c r="AK68" i="8"/>
  <c r="AJ68" i="8"/>
  <c r="AI68" i="8"/>
  <c r="AH68" i="8"/>
  <c r="T68" i="8"/>
  <c r="AF68" i="8" s="1"/>
  <c r="AM67" i="8"/>
  <c r="AL67" i="8"/>
  <c r="AK67" i="8"/>
  <c r="AJ67" i="8"/>
  <c r="AI67" i="8"/>
  <c r="AH67" i="8"/>
  <c r="T67" i="8"/>
  <c r="AF67" i="8" s="1"/>
  <c r="AM66" i="8"/>
  <c r="AL66" i="8"/>
  <c r="AK66" i="8"/>
  <c r="AJ66" i="8"/>
  <c r="AI66" i="8"/>
  <c r="AH66" i="8"/>
  <c r="T66" i="8"/>
  <c r="AF66" i="8" s="1"/>
  <c r="AM65" i="8"/>
  <c r="AL65" i="8"/>
  <c r="AK65" i="8"/>
  <c r="AJ65" i="8"/>
  <c r="AI65" i="8"/>
  <c r="AH65" i="8"/>
  <c r="T65" i="8"/>
  <c r="AF65" i="8" s="1"/>
  <c r="AM64" i="8"/>
  <c r="AL64" i="8"/>
  <c r="AK64" i="8"/>
  <c r="AJ64" i="8"/>
  <c r="AI64" i="8"/>
  <c r="AH64" i="8"/>
  <c r="T64" i="8"/>
  <c r="AF64" i="8" s="1"/>
  <c r="AM63" i="8"/>
  <c r="AL63" i="8"/>
  <c r="AK63" i="8"/>
  <c r="AJ63" i="8"/>
  <c r="AI63" i="8"/>
  <c r="AH63" i="8"/>
  <c r="T63" i="8"/>
  <c r="AF63" i="8" s="1"/>
  <c r="AM62" i="8"/>
  <c r="AL62" i="8"/>
  <c r="AK62" i="8"/>
  <c r="AJ62" i="8"/>
  <c r="AI62" i="8"/>
  <c r="AH62" i="8"/>
  <c r="T62" i="8"/>
  <c r="AF62" i="8" s="1"/>
  <c r="AM61" i="8"/>
  <c r="AL61" i="8"/>
  <c r="AK61" i="8"/>
  <c r="AJ61" i="8"/>
  <c r="AI61" i="8"/>
  <c r="AH61" i="8"/>
  <c r="T61" i="8"/>
  <c r="AF61" i="8" s="1"/>
  <c r="AM60" i="8"/>
  <c r="AL60" i="8"/>
  <c r="AK60" i="8"/>
  <c r="AJ60" i="8"/>
  <c r="AI60" i="8"/>
  <c r="AH60" i="8"/>
  <c r="T60" i="8"/>
  <c r="AF60" i="8" s="1"/>
  <c r="AM59" i="8"/>
  <c r="AL59" i="8"/>
  <c r="AK59" i="8"/>
  <c r="AJ59" i="8"/>
  <c r="AI59" i="8"/>
  <c r="AH59" i="8"/>
  <c r="T59" i="8"/>
  <c r="AF59" i="8" s="1"/>
  <c r="AM58" i="8"/>
  <c r="AL58" i="8"/>
  <c r="AK58" i="8"/>
  <c r="AJ58" i="8"/>
  <c r="AI58" i="8"/>
  <c r="AH58" i="8"/>
  <c r="T58" i="8"/>
  <c r="AF58" i="8" s="1"/>
  <c r="AM57" i="8"/>
  <c r="AL57" i="8"/>
  <c r="AK57" i="8"/>
  <c r="AJ57" i="8"/>
  <c r="AI57" i="8"/>
  <c r="AH57" i="8"/>
  <c r="T57" i="8"/>
  <c r="AF57" i="8" s="1"/>
  <c r="AM56" i="8"/>
  <c r="AL56" i="8"/>
  <c r="AK56" i="8"/>
  <c r="AJ56" i="8"/>
  <c r="AI56" i="8"/>
  <c r="AH56" i="8"/>
  <c r="T56" i="8"/>
  <c r="AF56" i="8" s="1"/>
  <c r="AM55" i="8"/>
  <c r="AL55" i="8"/>
  <c r="AK55" i="8"/>
  <c r="AJ55" i="8"/>
  <c r="AI55" i="8"/>
  <c r="AH55" i="8"/>
  <c r="T55" i="8"/>
  <c r="AF55" i="8" s="1"/>
  <c r="AM54" i="8"/>
  <c r="AL54" i="8"/>
  <c r="AK54" i="8"/>
  <c r="AJ54" i="8"/>
  <c r="AI54" i="8"/>
  <c r="AH54" i="8"/>
  <c r="T54" i="8"/>
  <c r="AF54" i="8" s="1"/>
  <c r="AM53" i="8"/>
  <c r="AL53" i="8"/>
  <c r="AK53" i="8"/>
  <c r="AJ53" i="8"/>
  <c r="AI53" i="8"/>
  <c r="AH53" i="8"/>
  <c r="T53" i="8"/>
  <c r="AF53" i="8" s="1"/>
  <c r="AM52" i="8"/>
  <c r="AL52" i="8"/>
  <c r="AK52" i="8"/>
  <c r="AJ52" i="8"/>
  <c r="AI52" i="8"/>
  <c r="AH52" i="8"/>
  <c r="T52" i="8"/>
  <c r="AF52" i="8" s="1"/>
  <c r="AM51" i="8"/>
  <c r="AL51" i="8"/>
  <c r="AK51" i="8"/>
  <c r="AJ51" i="8"/>
  <c r="AI51" i="8"/>
  <c r="AH51" i="8"/>
  <c r="T51" i="8"/>
  <c r="AF51" i="8" s="1"/>
  <c r="AM50" i="8"/>
  <c r="AL50" i="8"/>
  <c r="AK50" i="8"/>
  <c r="AJ50" i="8"/>
  <c r="AI50" i="8"/>
  <c r="AH50" i="8"/>
  <c r="T50" i="8"/>
  <c r="AF50" i="8" s="1"/>
  <c r="AM49" i="8"/>
  <c r="AL49" i="8"/>
  <c r="AK49" i="8"/>
  <c r="AJ49" i="8"/>
  <c r="AI49" i="8"/>
  <c r="AH49" i="8"/>
  <c r="T49" i="8"/>
  <c r="AF49" i="8" s="1"/>
  <c r="AM48" i="8"/>
  <c r="AL48" i="8"/>
  <c r="AK48" i="8"/>
  <c r="AJ48" i="8"/>
  <c r="AI48" i="8"/>
  <c r="AH48" i="8"/>
  <c r="T48" i="8"/>
  <c r="AF48" i="8" s="1"/>
  <c r="AM47" i="8"/>
  <c r="AL47" i="8"/>
  <c r="AK47" i="8"/>
  <c r="AJ47" i="8"/>
  <c r="AI47" i="8"/>
  <c r="AH47" i="8"/>
  <c r="T47" i="8"/>
  <c r="AF47" i="8" s="1"/>
  <c r="AM46" i="8"/>
  <c r="AL46" i="8"/>
  <c r="AK46" i="8"/>
  <c r="AJ46" i="8"/>
  <c r="AI46" i="8"/>
  <c r="AH46" i="8"/>
  <c r="T46" i="8"/>
  <c r="AF46" i="8" s="1"/>
  <c r="AM45" i="8"/>
  <c r="AL45" i="8"/>
  <c r="AK45" i="8"/>
  <c r="AJ45" i="8"/>
  <c r="AI45" i="8"/>
  <c r="AH45" i="8"/>
  <c r="T45" i="8"/>
  <c r="AF45" i="8" s="1"/>
  <c r="AM44" i="8"/>
  <c r="AL44" i="8"/>
  <c r="AK44" i="8"/>
  <c r="AJ44" i="8"/>
  <c r="AI44" i="8"/>
  <c r="AH44" i="8"/>
  <c r="T44" i="8"/>
  <c r="AF44" i="8" s="1"/>
  <c r="AM43" i="8"/>
  <c r="AL43" i="8"/>
  <c r="AK43" i="8"/>
  <c r="AJ43" i="8"/>
  <c r="AI43" i="8"/>
  <c r="AH43" i="8"/>
  <c r="T43" i="8"/>
  <c r="AF43" i="8" s="1"/>
  <c r="AM42" i="8"/>
  <c r="AL42" i="8"/>
  <c r="AK42" i="8"/>
  <c r="AJ42" i="8"/>
  <c r="AI42" i="8"/>
  <c r="AH42" i="8"/>
  <c r="T42" i="8"/>
  <c r="AF42" i="8" s="1"/>
  <c r="AM41" i="8"/>
  <c r="AL41" i="8"/>
  <c r="AK41" i="8"/>
  <c r="AJ41" i="8"/>
  <c r="AI41" i="8"/>
  <c r="AH41" i="8"/>
  <c r="T41" i="8"/>
  <c r="AF41" i="8" s="1"/>
  <c r="AM40" i="8"/>
  <c r="AL40" i="8"/>
  <c r="AK40" i="8"/>
  <c r="AJ40" i="8"/>
  <c r="AI40" i="8"/>
  <c r="AH40" i="8"/>
  <c r="T40" i="8"/>
  <c r="AF40" i="8" s="1"/>
  <c r="AM39" i="8"/>
  <c r="AL39" i="8"/>
  <c r="AK39" i="8"/>
  <c r="AJ39" i="8"/>
  <c r="AI39" i="8"/>
  <c r="AH39" i="8"/>
  <c r="T39" i="8"/>
  <c r="AF39" i="8" s="1"/>
  <c r="AM38" i="8"/>
  <c r="AL38" i="8"/>
  <c r="AK38" i="8"/>
  <c r="AJ38" i="8"/>
  <c r="AI38" i="8"/>
  <c r="AH38" i="8"/>
  <c r="T38" i="8"/>
  <c r="AF38" i="8" s="1"/>
  <c r="AM37" i="8"/>
  <c r="AL37" i="8"/>
  <c r="AK37" i="8"/>
  <c r="AJ37" i="8"/>
  <c r="AI37" i="8"/>
  <c r="AH37" i="8"/>
  <c r="T37" i="8"/>
  <c r="AF37" i="8" s="1"/>
  <c r="AM36" i="8"/>
  <c r="AL36" i="8"/>
  <c r="AK36" i="8"/>
  <c r="AJ36" i="8"/>
  <c r="AI36" i="8"/>
  <c r="AH36" i="8"/>
  <c r="T36" i="8"/>
  <c r="AF36" i="8" s="1"/>
  <c r="AM35" i="8"/>
  <c r="AL35" i="8"/>
  <c r="AK35" i="8"/>
  <c r="AJ35" i="8"/>
  <c r="AI35" i="8"/>
  <c r="AH35" i="8"/>
  <c r="T35" i="8"/>
  <c r="AF35" i="8" s="1"/>
  <c r="AM34" i="8"/>
  <c r="AL34" i="8"/>
  <c r="AK34" i="8"/>
  <c r="AJ34" i="8"/>
  <c r="AI34" i="8"/>
  <c r="AH34" i="8"/>
  <c r="T34" i="8"/>
  <c r="AF34" i="8" s="1"/>
  <c r="AM33" i="8"/>
  <c r="AL33" i="8"/>
  <c r="AK33" i="8"/>
  <c r="AJ33" i="8"/>
  <c r="AI33" i="8"/>
  <c r="AH33" i="8"/>
  <c r="T33" i="8"/>
  <c r="AF33" i="8" s="1"/>
  <c r="AM32" i="8"/>
  <c r="AL32" i="8"/>
  <c r="AK32" i="8"/>
  <c r="AJ32" i="8"/>
  <c r="AI32" i="8"/>
  <c r="AH32" i="8"/>
  <c r="T32" i="8"/>
  <c r="AF32" i="8" s="1"/>
  <c r="AM31" i="8"/>
  <c r="AL31" i="8"/>
  <c r="AK31" i="8"/>
  <c r="AJ31" i="8"/>
  <c r="AI31" i="8"/>
  <c r="AH31" i="8"/>
  <c r="T31" i="8"/>
  <c r="AF31" i="8" s="1"/>
  <c r="AM30" i="8"/>
  <c r="AL30" i="8"/>
  <c r="AK30" i="8"/>
  <c r="AJ30" i="8"/>
  <c r="AI30" i="8"/>
  <c r="AH30" i="8"/>
  <c r="T30" i="8"/>
  <c r="AF30" i="8" s="1"/>
  <c r="AM29" i="8"/>
  <c r="AL29" i="8"/>
  <c r="AK29" i="8"/>
  <c r="AJ29" i="8"/>
  <c r="AI29" i="8"/>
  <c r="AH29" i="8"/>
  <c r="T29" i="8"/>
  <c r="AF29" i="8" s="1"/>
  <c r="AM28" i="8"/>
  <c r="AL28" i="8"/>
  <c r="AK28" i="8"/>
  <c r="AJ28" i="8"/>
  <c r="AI28" i="8"/>
  <c r="AH28" i="8"/>
  <c r="T28" i="8"/>
  <c r="AF28" i="8" s="1"/>
  <c r="AM27" i="8"/>
  <c r="AL27" i="8"/>
  <c r="AK27" i="8"/>
  <c r="AJ27" i="8"/>
  <c r="AI27" i="8"/>
  <c r="AH27" i="8"/>
  <c r="T27" i="8"/>
  <c r="AF27" i="8" s="1"/>
  <c r="AM26" i="8"/>
  <c r="AL26" i="8"/>
  <c r="AK26" i="8"/>
  <c r="AJ26" i="8"/>
  <c r="AI26" i="8"/>
  <c r="AH26" i="8"/>
  <c r="T26" i="8"/>
  <c r="AF26" i="8" s="1"/>
  <c r="AM25" i="8"/>
  <c r="AL25" i="8"/>
  <c r="AK25" i="8"/>
  <c r="AJ25" i="8"/>
  <c r="AI25" i="8"/>
  <c r="AH25" i="8"/>
  <c r="T25" i="8"/>
  <c r="AF25" i="8" s="1"/>
  <c r="AM24" i="8"/>
  <c r="AL24" i="8"/>
  <c r="AK24" i="8"/>
  <c r="AJ24" i="8"/>
  <c r="AI24" i="8"/>
  <c r="AH24" i="8"/>
  <c r="T24" i="8"/>
  <c r="AF24" i="8" s="1"/>
  <c r="AM23" i="8"/>
  <c r="AL23" i="8"/>
  <c r="AK23" i="8"/>
  <c r="AJ23" i="8"/>
  <c r="AI23" i="8"/>
  <c r="AH23" i="8"/>
  <c r="T23" i="8"/>
  <c r="AF23" i="8" s="1"/>
  <c r="AM22" i="8"/>
  <c r="AL22" i="8"/>
  <c r="AK22" i="8"/>
  <c r="AJ22" i="8"/>
  <c r="AI22" i="8"/>
  <c r="AH22" i="8"/>
  <c r="T22" i="8"/>
  <c r="AF22" i="8" s="1"/>
  <c r="AH21" i="8"/>
  <c r="T21" i="8"/>
  <c r="AF21" i="8" s="1"/>
  <c r="AH20" i="8"/>
  <c r="T20" i="8"/>
  <c r="AF20" i="8" s="1"/>
  <c r="AM19" i="8"/>
  <c r="AL19" i="8"/>
  <c r="AK19" i="8"/>
  <c r="AJ19" i="8"/>
  <c r="AI19" i="8"/>
  <c r="AH19" i="8"/>
  <c r="T19" i="8"/>
  <c r="AF19" i="8" s="1"/>
  <c r="AM18" i="8"/>
  <c r="AL18" i="8"/>
  <c r="AK18" i="8"/>
  <c r="AJ18" i="8"/>
  <c r="AI18" i="8"/>
  <c r="AH18" i="8"/>
  <c r="T18" i="8"/>
  <c r="AF18" i="8" s="1"/>
  <c r="AM17" i="8"/>
  <c r="AL17" i="8"/>
  <c r="AK17" i="8"/>
  <c r="AJ17" i="8"/>
  <c r="AI17" i="8"/>
  <c r="AH17" i="8"/>
  <c r="T17" i="8"/>
  <c r="AF17" i="8" s="1"/>
  <c r="AM16" i="8"/>
  <c r="AL16" i="8"/>
  <c r="AK16" i="8"/>
  <c r="AJ16" i="8"/>
  <c r="AI16" i="8"/>
  <c r="AH16" i="8"/>
  <c r="T16" i="8"/>
  <c r="AF16" i="8" s="1"/>
  <c r="AM15" i="8"/>
  <c r="AL15" i="8"/>
  <c r="AK15" i="8"/>
  <c r="AJ15" i="8"/>
  <c r="AI15" i="8"/>
  <c r="AH15" i="8"/>
  <c r="T15" i="8"/>
  <c r="AF15" i="8" s="1"/>
  <c r="AM14" i="8"/>
  <c r="AL14" i="8"/>
  <c r="AK14" i="8"/>
  <c r="AJ14" i="8"/>
  <c r="AI14" i="8"/>
  <c r="AH14" i="8"/>
  <c r="T14" i="8"/>
  <c r="T581" i="8" l="1"/>
  <c r="AF14" i="8"/>
  <c r="M18" i="5"/>
  <c r="G27" i="5"/>
  <c r="L7" i="5" l="1"/>
  <c r="L6" i="5"/>
  <c r="G19" i="5"/>
  <c r="G22" i="5"/>
  <c r="M39" i="5"/>
  <c r="I7" i="5"/>
  <c r="G26" i="5"/>
  <c r="M41" i="5"/>
  <c r="M19" i="5"/>
  <c r="M35" i="5"/>
  <c r="M42" i="5"/>
  <c r="M33" i="5"/>
  <c r="M38" i="5"/>
  <c r="G20" i="5"/>
  <c r="G25" i="5"/>
  <c r="M20" i="5"/>
  <c r="M36" i="5"/>
  <c r="G21" i="5"/>
  <c r="G23" i="5"/>
  <c r="M43" i="5"/>
  <c r="I6" i="5"/>
  <c r="G24" i="5"/>
  <c r="M22" i="5"/>
  <c r="M37" i="5"/>
  <c r="M21" i="5"/>
  <c r="H7" i="5"/>
  <c r="M34" i="5"/>
  <c r="M40" i="5"/>
  <c r="G28" i="5"/>
  <c r="H6" i="5"/>
  <c r="AF221" i="1" l="1"/>
  <c r="AF135" i="1"/>
  <c r="AF133" i="1"/>
  <c r="AF126" i="1"/>
  <c r="AF39" i="1"/>
  <c r="T270" i="1"/>
  <c r="T268" i="1"/>
  <c r="T267" i="1"/>
  <c r="T262" i="1"/>
  <c r="T261" i="1"/>
  <c r="T260" i="1"/>
  <c r="T259" i="1"/>
  <c r="T253" i="1"/>
  <c r="T252" i="1"/>
  <c r="T251" i="1"/>
  <c r="T250" i="1"/>
  <c r="T249" i="1"/>
  <c r="T248" i="1"/>
  <c r="AF248" i="1" s="1"/>
  <c r="T247" i="1"/>
  <c r="AF247" i="1" s="1"/>
  <c r="T246" i="1"/>
  <c r="AF246" i="1" s="1"/>
  <c r="T245" i="1"/>
  <c r="AF245" i="1" s="1"/>
  <c r="T244" i="1"/>
  <c r="AF244" i="1" s="1"/>
  <c r="T243" i="1"/>
  <c r="AF243" i="1" s="1"/>
  <c r="T242" i="1"/>
  <c r="AF242" i="1" s="1"/>
  <c r="T241" i="1"/>
  <c r="AF241" i="1" s="1"/>
  <c r="T240" i="1"/>
  <c r="AF240" i="1" s="1"/>
  <c r="T239" i="1"/>
  <c r="AF239" i="1" s="1"/>
  <c r="T238" i="1"/>
  <c r="AF238" i="1" s="1"/>
  <c r="T237" i="1"/>
  <c r="AF237" i="1" s="1"/>
  <c r="T236" i="1"/>
  <c r="AF236" i="1" s="1"/>
  <c r="T235" i="1"/>
  <c r="AF235" i="1" s="1"/>
  <c r="T234" i="1"/>
  <c r="AF234" i="1" s="1"/>
  <c r="T233" i="1"/>
  <c r="AF233" i="1" s="1"/>
  <c r="T232" i="1"/>
  <c r="AF232" i="1" s="1"/>
  <c r="T231" i="1"/>
  <c r="AF231" i="1" s="1"/>
  <c r="T230" i="1"/>
  <c r="AF230" i="1" s="1"/>
  <c r="T229" i="1"/>
  <c r="AF229" i="1" s="1"/>
  <c r="T228" i="1"/>
  <c r="AF228" i="1" s="1"/>
  <c r="T227" i="1"/>
  <c r="AF227" i="1" s="1"/>
  <c r="T226" i="1"/>
  <c r="AF226" i="1" s="1"/>
  <c r="T225" i="1"/>
  <c r="AF225" i="1" s="1"/>
  <c r="T224" i="1"/>
  <c r="AF224" i="1" s="1"/>
  <c r="T223" i="1"/>
  <c r="AF223" i="1" s="1"/>
  <c r="T222" i="1"/>
  <c r="AF222" i="1" s="1"/>
  <c r="T220" i="1"/>
  <c r="AF220" i="1" s="1"/>
  <c r="T219" i="1"/>
  <c r="AF219" i="1" s="1"/>
  <c r="T218" i="1"/>
  <c r="AF218" i="1" s="1"/>
  <c r="T217" i="1"/>
  <c r="AF217" i="1" s="1"/>
  <c r="T216" i="1"/>
  <c r="AF216" i="1" s="1"/>
  <c r="T215" i="1"/>
  <c r="AF215" i="1" s="1"/>
  <c r="T214" i="1"/>
  <c r="AF214" i="1" s="1"/>
  <c r="T213" i="1"/>
  <c r="AF213" i="1" s="1"/>
  <c r="T212" i="1"/>
  <c r="AF212" i="1" s="1"/>
  <c r="T211" i="1"/>
  <c r="AF211" i="1" s="1"/>
  <c r="T210" i="1"/>
  <c r="AF210" i="1" s="1"/>
  <c r="T209" i="1"/>
  <c r="AF209" i="1" s="1"/>
  <c r="T208" i="1"/>
  <c r="AF208" i="1" s="1"/>
  <c r="T207" i="1"/>
  <c r="AF207" i="1" s="1"/>
  <c r="T206" i="1"/>
  <c r="AF206" i="1" s="1"/>
  <c r="T205" i="1"/>
  <c r="AF205" i="1" s="1"/>
  <c r="T204" i="1"/>
  <c r="AF204" i="1" s="1"/>
  <c r="T203" i="1"/>
  <c r="AF203" i="1" s="1"/>
  <c r="T202" i="1"/>
  <c r="AF202" i="1" s="1"/>
  <c r="T201" i="1"/>
  <c r="AF201" i="1" s="1"/>
  <c r="T200" i="1"/>
  <c r="AF200" i="1" s="1"/>
  <c r="T199" i="1"/>
  <c r="AF199" i="1" s="1"/>
  <c r="T198" i="1"/>
  <c r="AF198" i="1" s="1"/>
  <c r="T197" i="1"/>
  <c r="AF197" i="1" s="1"/>
  <c r="T196" i="1"/>
  <c r="AF196" i="1" s="1"/>
  <c r="T195" i="1"/>
  <c r="AF195" i="1" s="1"/>
  <c r="T194" i="1"/>
  <c r="AF194" i="1" s="1"/>
  <c r="T193" i="1"/>
  <c r="AF193" i="1" s="1"/>
  <c r="T192" i="1"/>
  <c r="AF192" i="1" s="1"/>
  <c r="T191" i="1"/>
  <c r="AF191" i="1" s="1"/>
  <c r="T190" i="1"/>
  <c r="AF190" i="1" s="1"/>
  <c r="T189" i="1"/>
  <c r="AF189" i="1" s="1"/>
  <c r="T188" i="1"/>
  <c r="AF188" i="1" s="1"/>
  <c r="T187" i="1"/>
  <c r="AF187" i="1" s="1"/>
  <c r="T186" i="1"/>
  <c r="AF186" i="1" s="1"/>
  <c r="T185" i="1"/>
  <c r="AF185" i="1" s="1"/>
  <c r="T184" i="1"/>
  <c r="AF184" i="1" s="1"/>
  <c r="T183" i="1"/>
  <c r="AF183" i="1" s="1"/>
  <c r="T182" i="1"/>
  <c r="AF182" i="1" s="1"/>
  <c r="T181" i="1"/>
  <c r="AF181" i="1" s="1"/>
  <c r="T180" i="1"/>
  <c r="AF180" i="1" s="1"/>
  <c r="T179" i="1"/>
  <c r="AF179" i="1" s="1"/>
  <c r="T178" i="1"/>
  <c r="AF178" i="1" s="1"/>
  <c r="T177" i="1"/>
  <c r="AF177" i="1" s="1"/>
  <c r="T176" i="1"/>
  <c r="AF176" i="1" s="1"/>
  <c r="T175" i="1"/>
  <c r="AF175" i="1" s="1"/>
  <c r="T174" i="1"/>
  <c r="AF174" i="1" s="1"/>
  <c r="T173" i="1"/>
  <c r="AF173" i="1" s="1"/>
  <c r="T172" i="1"/>
  <c r="AF172" i="1" s="1"/>
  <c r="T171" i="1"/>
  <c r="AF171" i="1" s="1"/>
  <c r="T170" i="1"/>
  <c r="AF170" i="1" s="1"/>
  <c r="T169" i="1"/>
  <c r="AF169" i="1" s="1"/>
  <c r="T168" i="1"/>
  <c r="AF168" i="1" s="1"/>
  <c r="T167" i="1"/>
  <c r="AF167" i="1" s="1"/>
  <c r="T166" i="1"/>
  <c r="AF166" i="1" s="1"/>
  <c r="T165" i="1"/>
  <c r="AF165" i="1" s="1"/>
  <c r="T164" i="1"/>
  <c r="AF164" i="1" s="1"/>
  <c r="T163" i="1"/>
  <c r="AF163" i="1" s="1"/>
  <c r="T162" i="1"/>
  <c r="AF162" i="1" s="1"/>
  <c r="T161" i="1"/>
  <c r="AF161" i="1" s="1"/>
  <c r="T160" i="1"/>
  <c r="AF160" i="1" s="1"/>
  <c r="T159" i="1"/>
  <c r="AF159" i="1" s="1"/>
  <c r="T158" i="1"/>
  <c r="AF158" i="1" s="1"/>
  <c r="T157" i="1"/>
  <c r="AF157" i="1" s="1"/>
  <c r="T156" i="1"/>
  <c r="AF156" i="1" s="1"/>
  <c r="T155" i="1"/>
  <c r="AF155" i="1" s="1"/>
  <c r="T154" i="1"/>
  <c r="T153" i="1"/>
  <c r="AF153" i="1" s="1"/>
  <c r="T152" i="1"/>
  <c r="AF152" i="1" s="1"/>
  <c r="T151" i="1"/>
  <c r="AF151" i="1" s="1"/>
  <c r="T150" i="1"/>
  <c r="AF150" i="1" s="1"/>
  <c r="T149" i="1"/>
  <c r="AF149" i="1" s="1"/>
  <c r="T148" i="1"/>
  <c r="AF148" i="1" s="1"/>
  <c r="T147" i="1"/>
  <c r="AF147" i="1" s="1"/>
  <c r="T146" i="1"/>
  <c r="AF146" i="1" s="1"/>
  <c r="T145" i="1"/>
  <c r="AF145" i="1" s="1"/>
  <c r="T144" i="1"/>
  <c r="AF144" i="1" s="1"/>
  <c r="T143" i="1"/>
  <c r="AF143" i="1" s="1"/>
  <c r="T142" i="1"/>
  <c r="AF142" i="1" s="1"/>
  <c r="T141" i="1"/>
  <c r="AF141" i="1" s="1"/>
  <c r="T140" i="1"/>
  <c r="AF140" i="1" s="1"/>
  <c r="T139" i="1"/>
  <c r="AF139" i="1" s="1"/>
  <c r="T138" i="1"/>
  <c r="AF138" i="1" s="1"/>
  <c r="T137" i="1"/>
  <c r="AF137" i="1" s="1"/>
  <c r="T136" i="1"/>
  <c r="AF136" i="1" s="1"/>
  <c r="T134" i="1"/>
  <c r="AF134" i="1" s="1"/>
  <c r="T132" i="1"/>
  <c r="AF132" i="1" s="1"/>
  <c r="T131" i="1"/>
  <c r="AF131" i="1" s="1"/>
  <c r="T130" i="1"/>
  <c r="AF130" i="1" s="1"/>
  <c r="T129" i="1"/>
  <c r="AF129" i="1" s="1"/>
  <c r="T128" i="1"/>
  <c r="AF128" i="1" s="1"/>
  <c r="T127" i="1"/>
  <c r="AF127" i="1" s="1"/>
  <c r="T125" i="1"/>
  <c r="AF125" i="1" s="1"/>
  <c r="T124" i="1"/>
  <c r="AF124" i="1" s="1"/>
  <c r="T123" i="1"/>
  <c r="AF123" i="1" s="1"/>
  <c r="T122" i="1"/>
  <c r="AF122" i="1" s="1"/>
  <c r="T121" i="1"/>
  <c r="AF121" i="1" s="1"/>
  <c r="T120" i="1"/>
  <c r="AF120" i="1" s="1"/>
  <c r="T119" i="1"/>
  <c r="AF119" i="1" s="1"/>
  <c r="T118" i="1"/>
  <c r="AF118" i="1" s="1"/>
  <c r="T117" i="1"/>
  <c r="AF117" i="1" s="1"/>
  <c r="T116" i="1"/>
  <c r="AF116" i="1" s="1"/>
  <c r="T115" i="1"/>
  <c r="AF115" i="1" s="1"/>
  <c r="T114" i="1"/>
  <c r="AF114" i="1" s="1"/>
  <c r="T113" i="1"/>
  <c r="AF113" i="1" s="1"/>
  <c r="T112" i="1"/>
  <c r="AF112" i="1" s="1"/>
  <c r="T111" i="1"/>
  <c r="AF111" i="1" s="1"/>
  <c r="T110" i="1"/>
  <c r="AF110" i="1" s="1"/>
  <c r="T109" i="1"/>
  <c r="AF109" i="1" s="1"/>
  <c r="T108" i="1"/>
  <c r="AF108" i="1" s="1"/>
  <c r="T107" i="1"/>
  <c r="AF107" i="1" s="1"/>
  <c r="T106" i="1"/>
  <c r="AF106" i="1" s="1"/>
  <c r="T105" i="1"/>
  <c r="AF105" i="1" s="1"/>
  <c r="T104" i="1"/>
  <c r="AF104" i="1" s="1"/>
  <c r="T103" i="1"/>
  <c r="AF103" i="1" s="1"/>
  <c r="T102" i="1"/>
  <c r="AF102" i="1" s="1"/>
  <c r="T101" i="1"/>
  <c r="AF101" i="1" s="1"/>
  <c r="T100" i="1"/>
  <c r="AF100" i="1" s="1"/>
  <c r="T99" i="1"/>
  <c r="AF99" i="1" s="1"/>
  <c r="T98" i="1"/>
  <c r="AF98" i="1" s="1"/>
  <c r="T97" i="1"/>
  <c r="AF97" i="1" s="1"/>
  <c r="T96" i="1"/>
  <c r="AF96" i="1" s="1"/>
  <c r="T95" i="1"/>
  <c r="AF95" i="1" s="1"/>
  <c r="T94" i="1"/>
  <c r="AF94" i="1" s="1"/>
  <c r="T93" i="1"/>
  <c r="AF93" i="1" s="1"/>
  <c r="T92" i="1"/>
  <c r="AF92" i="1" s="1"/>
  <c r="T91" i="1"/>
  <c r="AF91" i="1" s="1"/>
  <c r="T90" i="1"/>
  <c r="AF90" i="1" s="1"/>
  <c r="T89" i="1"/>
  <c r="AF89" i="1" s="1"/>
  <c r="T88" i="1"/>
  <c r="AF88" i="1" s="1"/>
  <c r="T87" i="1"/>
  <c r="AF87" i="1" s="1"/>
  <c r="T86" i="1"/>
  <c r="AF86" i="1" s="1"/>
  <c r="T85" i="1"/>
  <c r="AF85" i="1" s="1"/>
  <c r="T84" i="1"/>
  <c r="AF84" i="1" s="1"/>
  <c r="T83" i="1"/>
  <c r="AF83" i="1" s="1"/>
  <c r="T82" i="1"/>
  <c r="AF82" i="1" s="1"/>
  <c r="T81" i="1"/>
  <c r="AF81" i="1" s="1"/>
  <c r="T80" i="1"/>
  <c r="AF80" i="1" s="1"/>
  <c r="T79" i="1"/>
  <c r="AF79" i="1" s="1"/>
  <c r="T78" i="1"/>
  <c r="AF78" i="1" s="1"/>
  <c r="T77" i="1"/>
  <c r="AF77" i="1" s="1"/>
  <c r="T76" i="1"/>
  <c r="AF76" i="1" s="1"/>
  <c r="T75" i="1"/>
  <c r="AF75" i="1" s="1"/>
  <c r="T74" i="1"/>
  <c r="AF74" i="1" s="1"/>
  <c r="T73" i="1"/>
  <c r="AF73" i="1" s="1"/>
  <c r="T72" i="1"/>
  <c r="AF72" i="1" s="1"/>
  <c r="T71" i="1"/>
  <c r="AF71" i="1" s="1"/>
  <c r="T70" i="1"/>
  <c r="AF70" i="1" s="1"/>
  <c r="T69" i="1"/>
  <c r="AF69" i="1" s="1"/>
  <c r="T68" i="1"/>
  <c r="AF68" i="1" s="1"/>
  <c r="T67" i="1"/>
  <c r="AF67" i="1" s="1"/>
  <c r="T66" i="1"/>
  <c r="AF66" i="1" s="1"/>
  <c r="T65" i="1"/>
  <c r="AF65" i="1" s="1"/>
  <c r="T64" i="1"/>
  <c r="AF64" i="1" s="1"/>
  <c r="T63" i="1"/>
  <c r="AF63" i="1" s="1"/>
  <c r="T62" i="1"/>
  <c r="AF62" i="1" s="1"/>
  <c r="T61" i="1"/>
  <c r="AF61" i="1" s="1"/>
  <c r="T60" i="1"/>
  <c r="AF60" i="1" s="1"/>
  <c r="T59" i="1"/>
  <c r="AF59" i="1" s="1"/>
  <c r="T58" i="1"/>
  <c r="AF58" i="1" s="1"/>
  <c r="T57" i="1"/>
  <c r="AF57" i="1" s="1"/>
  <c r="T56" i="1"/>
  <c r="AF56" i="1" s="1"/>
  <c r="T55" i="1"/>
  <c r="AF55" i="1" s="1"/>
  <c r="T54" i="1"/>
  <c r="AF54" i="1" s="1"/>
  <c r="T53" i="1"/>
  <c r="AF53" i="1" s="1"/>
  <c r="T52" i="1"/>
  <c r="AF52" i="1" s="1"/>
  <c r="T51" i="1"/>
  <c r="AF51" i="1" s="1"/>
  <c r="T50" i="1"/>
  <c r="AF50" i="1" s="1"/>
  <c r="T49" i="1"/>
  <c r="AF49" i="1" s="1"/>
  <c r="T48" i="1"/>
  <c r="AF48" i="1" s="1"/>
  <c r="T47" i="1"/>
  <c r="AF47" i="1" s="1"/>
  <c r="T46" i="1"/>
  <c r="AF46" i="1" s="1"/>
  <c r="T45" i="1"/>
  <c r="AF45" i="1" s="1"/>
  <c r="T44" i="1"/>
  <c r="AF44" i="1" s="1"/>
  <c r="T43" i="1"/>
  <c r="AF43" i="1" s="1"/>
  <c r="T42" i="1"/>
  <c r="AF42" i="1" s="1"/>
  <c r="T41" i="1"/>
  <c r="AF41" i="1" s="1"/>
  <c r="T40" i="1"/>
  <c r="AF40" i="1" s="1"/>
  <c r="T38" i="1"/>
  <c r="AF38" i="1" s="1"/>
  <c r="T37" i="1"/>
  <c r="AF37" i="1" s="1"/>
  <c r="T36" i="1"/>
  <c r="AF36" i="1" s="1"/>
  <c r="T35" i="1"/>
  <c r="AF35" i="1" s="1"/>
  <c r="T34" i="1"/>
  <c r="AF34" i="1" s="1"/>
  <c r="T33" i="1"/>
  <c r="AF33" i="1" s="1"/>
  <c r="T32" i="1"/>
  <c r="AF32" i="1" s="1"/>
  <c r="T31" i="1"/>
  <c r="AF31" i="1" s="1"/>
  <c r="T30" i="1"/>
  <c r="AF30" i="1" s="1"/>
  <c r="T29" i="1"/>
  <c r="AF29" i="1" s="1"/>
  <c r="T28" i="1"/>
  <c r="AF28" i="1" s="1"/>
  <c r="T27" i="1"/>
  <c r="AF27" i="1" s="1"/>
  <c r="T26" i="1"/>
  <c r="AF26" i="1" s="1"/>
  <c r="T25" i="1"/>
  <c r="AF25" i="1" s="1"/>
  <c r="T24" i="1"/>
  <c r="AF24" i="1" s="1"/>
  <c r="T23" i="1"/>
  <c r="AF23" i="1" s="1"/>
  <c r="T22" i="1"/>
  <c r="AF22" i="1" s="1"/>
  <c r="T21" i="1"/>
  <c r="AF21" i="1" s="1"/>
  <c r="T20" i="1"/>
  <c r="AF20" i="1" s="1"/>
  <c r="T19" i="1"/>
  <c r="AF19" i="1" s="1"/>
  <c r="T18" i="1"/>
  <c r="AF18" i="1" s="1"/>
  <c r="T17" i="1"/>
  <c r="AF17" i="1" s="1"/>
  <c r="T16" i="1"/>
  <c r="AF16" i="1" s="1"/>
  <c r="T15" i="1"/>
  <c r="AF15" i="1" s="1"/>
  <c r="T14" i="1"/>
  <c r="AF14" i="1" s="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J270"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T271" i="1" l="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328"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20" i="1"/>
  <c r="AH15" i="1"/>
  <c r="AH16" i="1"/>
  <c r="AH17" i="1"/>
  <c r="AH18" i="1"/>
  <c r="AH19" i="1"/>
  <c r="AH14" i="1" l="1"/>
  <c r="AM578" i="1" l="1"/>
  <c r="AM579" i="1"/>
  <c r="AL578" i="1"/>
  <c r="AL579" i="1"/>
  <c r="AK578" i="1"/>
  <c r="AK579" i="1"/>
  <c r="AJ578" i="1"/>
  <c r="AJ579" i="1"/>
  <c r="AI578" i="1"/>
  <c r="AI579" i="1"/>
  <c r="T578" i="1"/>
  <c r="AF578" i="1" s="1"/>
  <c r="T579" i="1"/>
  <c r="AF579" i="1" s="1"/>
  <c r="K578" i="1"/>
  <c r="K579" i="1"/>
  <c r="J578" i="1"/>
  <c r="J579" i="1"/>
  <c r="AM576" i="1"/>
  <c r="AL576" i="1"/>
  <c r="AK576" i="1"/>
  <c r="AJ576" i="1"/>
  <c r="AI576" i="1"/>
  <c r="T576" i="1"/>
  <c r="AF576" i="1" s="1"/>
  <c r="K576" i="1"/>
  <c r="J576" i="1"/>
  <c r="O581" i="1" l="1"/>
  <c r="AM36" i="1" l="1"/>
  <c r="AL36" i="1"/>
  <c r="AK36" i="1"/>
  <c r="AJ36" i="1"/>
  <c r="AI36" i="1"/>
  <c r="AM38" i="1"/>
  <c r="AL38" i="1"/>
  <c r="AK38" i="1"/>
  <c r="AJ38" i="1"/>
  <c r="AI38" i="1"/>
  <c r="AM33" i="1"/>
  <c r="AM34" i="1"/>
  <c r="AL33" i="1"/>
  <c r="AL34" i="1"/>
  <c r="AK33" i="1"/>
  <c r="AK34" i="1"/>
  <c r="AJ33" i="1"/>
  <c r="AJ34" i="1"/>
  <c r="AI33" i="1"/>
  <c r="AI34" i="1"/>
  <c r="AM19" i="1" l="1"/>
  <c r="AL19" i="1"/>
  <c r="AK19" i="1"/>
  <c r="AJ19" i="1"/>
  <c r="AI19" i="1"/>
  <c r="AM68" i="1"/>
  <c r="AM69" i="1"/>
  <c r="AM70" i="1"/>
  <c r="AL68" i="1"/>
  <c r="AL69" i="1"/>
  <c r="AL70" i="1"/>
  <c r="AK68" i="1"/>
  <c r="AK69" i="1"/>
  <c r="AK70" i="1"/>
  <c r="AJ68" i="1"/>
  <c r="AJ69" i="1"/>
  <c r="AJ70" i="1"/>
  <c r="AI68" i="1"/>
  <c r="AI69" i="1"/>
  <c r="AI70" i="1"/>
  <c r="AM17" i="1"/>
  <c r="AM18" i="1"/>
  <c r="AL17" i="1"/>
  <c r="AL18" i="1"/>
  <c r="AK17" i="1"/>
  <c r="AK18" i="1"/>
  <c r="AJ17" i="1"/>
  <c r="AJ18" i="1"/>
  <c r="AI17" i="1"/>
  <c r="AI18" i="1"/>
  <c r="AM16" i="1"/>
  <c r="AM22" i="1"/>
  <c r="AL16" i="1"/>
  <c r="AL22" i="1"/>
  <c r="AK16" i="1"/>
  <c r="AK22" i="1"/>
  <c r="AJ16" i="1"/>
  <c r="AJ22" i="1"/>
  <c r="AI16" i="1"/>
  <c r="AI22" i="1"/>
  <c r="AM43" i="1"/>
  <c r="AM44" i="1"/>
  <c r="AM45" i="1"/>
  <c r="AL43" i="1"/>
  <c r="AL44" i="1"/>
  <c r="AL45" i="1"/>
  <c r="AK43" i="1"/>
  <c r="AK44" i="1"/>
  <c r="AK45" i="1"/>
  <c r="AJ43" i="1"/>
  <c r="AJ44" i="1"/>
  <c r="AJ45" i="1"/>
  <c r="AI43" i="1"/>
  <c r="AI44" i="1"/>
  <c r="AI45" i="1"/>
  <c r="AM29" i="1"/>
  <c r="AM30" i="1"/>
  <c r="AM31" i="1"/>
  <c r="AM32" i="1"/>
  <c r="AL29" i="1"/>
  <c r="AL30" i="1"/>
  <c r="AL31" i="1"/>
  <c r="AL32" i="1"/>
  <c r="AK29" i="1"/>
  <c r="AK30" i="1"/>
  <c r="AK31" i="1"/>
  <c r="AK32" i="1"/>
  <c r="AJ29" i="1"/>
  <c r="AJ30" i="1"/>
  <c r="AJ31" i="1"/>
  <c r="AJ32" i="1"/>
  <c r="AI29" i="1"/>
  <c r="AI30" i="1"/>
  <c r="AI31" i="1"/>
  <c r="AI32" i="1"/>
  <c r="AM37" i="1"/>
  <c r="AM39" i="1"/>
  <c r="AL37" i="1"/>
  <c r="AL39" i="1"/>
  <c r="AK37" i="1"/>
  <c r="AK39" i="1"/>
  <c r="AJ37" i="1"/>
  <c r="AJ39" i="1"/>
  <c r="AI37" i="1"/>
  <c r="AI39" i="1"/>
  <c r="AM15" i="1"/>
  <c r="AL15" i="1"/>
  <c r="AK15" i="1"/>
  <c r="AJ15" i="1"/>
  <c r="AI15" i="1"/>
  <c r="AM573" i="1"/>
  <c r="AM574" i="1"/>
  <c r="AM575" i="1"/>
  <c r="AL573" i="1"/>
  <c r="AL574" i="1"/>
  <c r="AL575" i="1"/>
  <c r="AK573" i="1"/>
  <c r="AK574" i="1"/>
  <c r="AK575" i="1"/>
  <c r="AJ573" i="1"/>
  <c r="AJ574" i="1"/>
  <c r="AJ575" i="1"/>
  <c r="AI573" i="1"/>
  <c r="AI574" i="1"/>
  <c r="AI575" i="1"/>
  <c r="T573" i="1"/>
  <c r="AF573" i="1" s="1"/>
  <c r="T574" i="1"/>
  <c r="AF574" i="1" s="1"/>
  <c r="T575" i="1"/>
  <c r="AF575" i="1" s="1"/>
  <c r="K573" i="1"/>
  <c r="K574" i="1"/>
  <c r="K575" i="1"/>
  <c r="J573" i="1"/>
  <c r="J574" i="1"/>
  <c r="J575" i="1"/>
  <c r="U581" i="1"/>
  <c r="S581" i="1"/>
  <c r="R581" i="1"/>
  <c r="Q581" i="1"/>
  <c r="P581" i="1"/>
  <c r="AM571" i="1" l="1"/>
  <c r="AL571" i="1"/>
  <c r="AK571" i="1"/>
  <c r="AJ571" i="1"/>
  <c r="AI571" i="1"/>
  <c r="T571" i="1"/>
  <c r="AF571" i="1" s="1"/>
  <c r="K571" i="1"/>
  <c r="J571" i="1"/>
  <c r="AM577" i="1"/>
  <c r="AL577" i="1"/>
  <c r="AK577" i="1"/>
  <c r="AJ577" i="1"/>
  <c r="AI577" i="1"/>
  <c r="T577" i="1"/>
  <c r="AF577" i="1" s="1"/>
  <c r="K577" i="1"/>
  <c r="J577" i="1"/>
  <c r="AM572" i="1" l="1"/>
  <c r="AL572" i="1"/>
  <c r="AK572" i="1"/>
  <c r="AJ572" i="1"/>
  <c r="AI572" i="1"/>
  <c r="T572" i="1"/>
  <c r="AF572" i="1" s="1"/>
  <c r="K572" i="1"/>
  <c r="J572" i="1"/>
  <c r="AM561" i="1" l="1"/>
  <c r="AL561" i="1"/>
  <c r="AK561" i="1"/>
  <c r="AJ561" i="1"/>
  <c r="AI561" i="1"/>
  <c r="T561" i="1"/>
  <c r="AF561" i="1" s="1"/>
  <c r="K561" i="1"/>
  <c r="J561" i="1"/>
  <c r="AM562" i="1"/>
  <c r="AL562" i="1"/>
  <c r="AK562" i="1"/>
  <c r="AJ562" i="1"/>
  <c r="AI562" i="1"/>
  <c r="T562" i="1"/>
  <c r="AF562" i="1" s="1"/>
  <c r="K562" i="1"/>
  <c r="J562" i="1"/>
  <c r="AM560" i="1"/>
  <c r="AL560" i="1"/>
  <c r="AK560" i="1"/>
  <c r="AJ560" i="1"/>
  <c r="AI560" i="1"/>
  <c r="T560" i="1"/>
  <c r="AF560" i="1" s="1"/>
  <c r="K560" i="1"/>
  <c r="J560" i="1"/>
  <c r="AM563" i="1"/>
  <c r="AL563" i="1"/>
  <c r="AK563" i="1"/>
  <c r="AJ563" i="1"/>
  <c r="AI563" i="1"/>
  <c r="T563" i="1"/>
  <c r="AF563" i="1" s="1"/>
  <c r="K563" i="1"/>
  <c r="J563" i="1"/>
  <c r="AM564" i="1"/>
  <c r="AL564" i="1"/>
  <c r="AK564" i="1"/>
  <c r="AJ564" i="1"/>
  <c r="AI564" i="1"/>
  <c r="T564" i="1"/>
  <c r="AF564" i="1" s="1"/>
  <c r="K564" i="1"/>
  <c r="J564" i="1"/>
  <c r="AM565" i="1"/>
  <c r="AL565" i="1"/>
  <c r="AK565" i="1"/>
  <c r="AJ565" i="1"/>
  <c r="AI565" i="1"/>
  <c r="T565" i="1"/>
  <c r="AF565" i="1" s="1"/>
  <c r="K565" i="1"/>
  <c r="J565" i="1"/>
  <c r="AM566" i="1"/>
  <c r="AL566" i="1"/>
  <c r="AK566" i="1"/>
  <c r="AJ566" i="1"/>
  <c r="AI566" i="1"/>
  <c r="T566" i="1"/>
  <c r="AF566" i="1" s="1"/>
  <c r="K566" i="1"/>
  <c r="J566" i="1"/>
  <c r="AM567" i="1"/>
  <c r="AL567" i="1"/>
  <c r="AK567" i="1"/>
  <c r="AJ567" i="1"/>
  <c r="AI567" i="1"/>
  <c r="T567" i="1"/>
  <c r="AF567" i="1" s="1"/>
  <c r="K567" i="1"/>
  <c r="J567" i="1"/>
  <c r="AM568" i="1"/>
  <c r="AL568" i="1"/>
  <c r="AK568" i="1"/>
  <c r="AJ568" i="1"/>
  <c r="AI568" i="1"/>
  <c r="T568" i="1"/>
  <c r="AF568" i="1" s="1"/>
  <c r="K568" i="1"/>
  <c r="J568" i="1"/>
  <c r="AM551" i="1"/>
  <c r="AL551" i="1"/>
  <c r="AK551" i="1"/>
  <c r="AJ551" i="1"/>
  <c r="AI551" i="1"/>
  <c r="T551" i="1"/>
  <c r="AF551" i="1" s="1"/>
  <c r="K551" i="1"/>
  <c r="J551" i="1"/>
  <c r="AM552" i="1"/>
  <c r="AL552" i="1"/>
  <c r="AK552" i="1"/>
  <c r="AJ552" i="1"/>
  <c r="AI552" i="1"/>
  <c r="T552" i="1"/>
  <c r="AF552" i="1" s="1"/>
  <c r="K552" i="1"/>
  <c r="J552" i="1"/>
  <c r="AM553" i="1"/>
  <c r="AL553" i="1"/>
  <c r="AK553" i="1"/>
  <c r="AJ553" i="1"/>
  <c r="AI553" i="1"/>
  <c r="T553" i="1"/>
  <c r="AF553" i="1" s="1"/>
  <c r="K553" i="1"/>
  <c r="J553" i="1"/>
  <c r="AM554" i="1"/>
  <c r="AL554" i="1"/>
  <c r="AK554" i="1"/>
  <c r="AJ554" i="1"/>
  <c r="AI554" i="1"/>
  <c r="T554" i="1"/>
  <c r="AF554" i="1" s="1"/>
  <c r="K554" i="1"/>
  <c r="J554" i="1"/>
  <c r="AM555" i="1"/>
  <c r="AL555" i="1"/>
  <c r="AK555" i="1"/>
  <c r="AJ555" i="1"/>
  <c r="AI555" i="1"/>
  <c r="T555" i="1"/>
  <c r="AF555" i="1" s="1"/>
  <c r="K555" i="1"/>
  <c r="J555" i="1"/>
  <c r="AM556" i="1"/>
  <c r="AL556" i="1"/>
  <c r="AK556" i="1"/>
  <c r="AJ556" i="1"/>
  <c r="AI556" i="1"/>
  <c r="T556" i="1"/>
  <c r="AF556" i="1" s="1"/>
  <c r="K556" i="1"/>
  <c r="J556" i="1"/>
  <c r="AM557" i="1"/>
  <c r="AL557" i="1"/>
  <c r="AK557" i="1"/>
  <c r="AJ557" i="1"/>
  <c r="AI557" i="1"/>
  <c r="T557" i="1"/>
  <c r="AF557" i="1" s="1"/>
  <c r="K557" i="1"/>
  <c r="J557" i="1"/>
  <c r="AM550" i="1"/>
  <c r="AL550" i="1"/>
  <c r="AK550" i="1"/>
  <c r="AJ550" i="1"/>
  <c r="AI550" i="1"/>
  <c r="T550" i="1"/>
  <c r="AF550" i="1" s="1"/>
  <c r="K550" i="1"/>
  <c r="J550" i="1"/>
  <c r="AM558" i="1"/>
  <c r="AL558" i="1"/>
  <c r="AK558" i="1"/>
  <c r="AJ558" i="1"/>
  <c r="AI558" i="1"/>
  <c r="T558" i="1"/>
  <c r="AF558" i="1" s="1"/>
  <c r="K558" i="1"/>
  <c r="J558" i="1"/>
  <c r="AM569" i="1"/>
  <c r="AL569" i="1"/>
  <c r="AK569" i="1"/>
  <c r="AJ569" i="1"/>
  <c r="AI569" i="1"/>
  <c r="T569" i="1"/>
  <c r="AF569" i="1" s="1"/>
  <c r="K569" i="1"/>
  <c r="J569" i="1"/>
  <c r="AM570" i="1"/>
  <c r="AL570" i="1"/>
  <c r="AK570" i="1"/>
  <c r="AJ570" i="1"/>
  <c r="AI570" i="1"/>
  <c r="T570" i="1"/>
  <c r="AF570" i="1" s="1"/>
  <c r="K570" i="1"/>
  <c r="J570" i="1"/>
  <c r="AM540" i="1"/>
  <c r="AL540" i="1"/>
  <c r="AK540" i="1"/>
  <c r="AJ540" i="1"/>
  <c r="AI540" i="1"/>
  <c r="T540" i="1"/>
  <c r="AF540" i="1" s="1"/>
  <c r="K540" i="1"/>
  <c r="J540" i="1"/>
  <c r="AM541" i="1"/>
  <c r="AL541" i="1"/>
  <c r="AK541" i="1"/>
  <c r="AJ541" i="1"/>
  <c r="AI541" i="1"/>
  <c r="T541" i="1"/>
  <c r="AF541" i="1" s="1"/>
  <c r="K541" i="1"/>
  <c r="J541" i="1"/>
  <c r="AM538" i="1"/>
  <c r="AL538" i="1"/>
  <c r="AK538" i="1"/>
  <c r="AJ538" i="1"/>
  <c r="AI538" i="1"/>
  <c r="T538" i="1"/>
  <c r="AF538" i="1" s="1"/>
  <c r="K538" i="1"/>
  <c r="J538" i="1"/>
  <c r="AM539" i="1"/>
  <c r="AL539" i="1"/>
  <c r="AK539" i="1"/>
  <c r="AJ539" i="1"/>
  <c r="AI539" i="1"/>
  <c r="T539" i="1"/>
  <c r="AF539" i="1" s="1"/>
  <c r="K539" i="1"/>
  <c r="J539" i="1"/>
  <c r="AM542" i="1"/>
  <c r="AL542" i="1"/>
  <c r="AK542" i="1"/>
  <c r="AJ542" i="1"/>
  <c r="AI542" i="1"/>
  <c r="T542" i="1"/>
  <c r="AF542" i="1" s="1"/>
  <c r="K542" i="1"/>
  <c r="J542" i="1"/>
  <c r="AM543" i="1"/>
  <c r="AL543" i="1"/>
  <c r="AK543" i="1"/>
  <c r="AJ543" i="1"/>
  <c r="AI543" i="1"/>
  <c r="T543" i="1"/>
  <c r="AF543" i="1" s="1"/>
  <c r="K543" i="1"/>
  <c r="J543" i="1"/>
  <c r="AM544" i="1"/>
  <c r="AL544" i="1"/>
  <c r="AK544" i="1"/>
  <c r="AJ544" i="1"/>
  <c r="AI544" i="1"/>
  <c r="T544" i="1"/>
  <c r="AF544" i="1" s="1"/>
  <c r="K544" i="1"/>
  <c r="J544" i="1"/>
  <c r="AM545" i="1"/>
  <c r="AL545" i="1"/>
  <c r="AK545" i="1"/>
  <c r="AJ545" i="1"/>
  <c r="AI545" i="1"/>
  <c r="T545" i="1"/>
  <c r="AF545" i="1" s="1"/>
  <c r="K545" i="1"/>
  <c r="J545" i="1"/>
  <c r="AM546" i="1"/>
  <c r="AL546" i="1"/>
  <c r="AK546" i="1"/>
  <c r="AJ546" i="1"/>
  <c r="AI546" i="1"/>
  <c r="T546" i="1"/>
  <c r="AF546" i="1" s="1"/>
  <c r="K546" i="1"/>
  <c r="J546" i="1"/>
  <c r="AM547" i="1"/>
  <c r="AL547" i="1"/>
  <c r="AK547" i="1"/>
  <c r="AJ547" i="1"/>
  <c r="AI547" i="1"/>
  <c r="T547" i="1"/>
  <c r="AF547" i="1" s="1"/>
  <c r="K547" i="1"/>
  <c r="J547" i="1"/>
  <c r="AM548" i="1"/>
  <c r="AL548" i="1"/>
  <c r="AK548" i="1"/>
  <c r="AJ548" i="1"/>
  <c r="AI548" i="1"/>
  <c r="T548" i="1"/>
  <c r="AF548" i="1" s="1"/>
  <c r="K548" i="1"/>
  <c r="J548" i="1"/>
  <c r="AM528" i="1"/>
  <c r="AL528" i="1"/>
  <c r="AK528" i="1"/>
  <c r="AJ528" i="1"/>
  <c r="AI528" i="1"/>
  <c r="T528" i="1"/>
  <c r="AF528" i="1" s="1"/>
  <c r="K528" i="1"/>
  <c r="J528" i="1"/>
  <c r="AM529" i="1"/>
  <c r="AL529" i="1"/>
  <c r="AK529" i="1"/>
  <c r="AJ529" i="1"/>
  <c r="AI529" i="1"/>
  <c r="T529" i="1"/>
  <c r="AF529" i="1" s="1"/>
  <c r="K529" i="1"/>
  <c r="J529" i="1"/>
  <c r="AM530" i="1"/>
  <c r="AL530" i="1"/>
  <c r="AK530" i="1"/>
  <c r="AJ530" i="1"/>
  <c r="AI530" i="1"/>
  <c r="T530" i="1"/>
  <c r="AF530" i="1" s="1"/>
  <c r="K530" i="1"/>
  <c r="J530" i="1"/>
  <c r="AM531" i="1"/>
  <c r="AL531" i="1"/>
  <c r="AK531" i="1"/>
  <c r="AJ531" i="1"/>
  <c r="AI531" i="1"/>
  <c r="T531" i="1"/>
  <c r="AF531" i="1" s="1"/>
  <c r="K531" i="1"/>
  <c r="J531" i="1"/>
  <c r="AM532" i="1"/>
  <c r="AL532" i="1"/>
  <c r="AK532" i="1"/>
  <c r="AJ532" i="1"/>
  <c r="AI532" i="1"/>
  <c r="T532" i="1"/>
  <c r="AF532" i="1" s="1"/>
  <c r="K532" i="1"/>
  <c r="J532" i="1"/>
  <c r="AM533" i="1"/>
  <c r="AL533" i="1"/>
  <c r="AK533" i="1"/>
  <c r="AJ533" i="1"/>
  <c r="AI533" i="1"/>
  <c r="T533" i="1"/>
  <c r="AF533" i="1" s="1"/>
  <c r="K533" i="1"/>
  <c r="J533" i="1"/>
  <c r="AM534" i="1"/>
  <c r="AL534" i="1"/>
  <c r="AK534" i="1"/>
  <c r="AJ534" i="1"/>
  <c r="AI534" i="1"/>
  <c r="T534" i="1"/>
  <c r="AF534" i="1" s="1"/>
  <c r="K534" i="1"/>
  <c r="J534" i="1"/>
  <c r="AM535" i="1"/>
  <c r="AL535" i="1"/>
  <c r="AK535" i="1"/>
  <c r="AJ535" i="1"/>
  <c r="AI535" i="1"/>
  <c r="T535" i="1"/>
  <c r="AF535" i="1" s="1"/>
  <c r="K535" i="1"/>
  <c r="J535" i="1"/>
  <c r="AM536" i="1"/>
  <c r="AL536" i="1"/>
  <c r="AK536" i="1"/>
  <c r="AJ536" i="1"/>
  <c r="AI536" i="1"/>
  <c r="T536" i="1"/>
  <c r="AF536" i="1" s="1"/>
  <c r="K536" i="1"/>
  <c r="J536" i="1"/>
  <c r="AM537" i="1"/>
  <c r="AL537" i="1"/>
  <c r="AK537" i="1"/>
  <c r="AJ537" i="1"/>
  <c r="AI537" i="1"/>
  <c r="T537" i="1"/>
  <c r="AF537" i="1" s="1"/>
  <c r="K537" i="1"/>
  <c r="J537" i="1"/>
  <c r="AM549" i="1"/>
  <c r="AL549" i="1"/>
  <c r="AK549" i="1"/>
  <c r="AJ549" i="1"/>
  <c r="AI549" i="1"/>
  <c r="T549" i="1"/>
  <c r="AF549" i="1" s="1"/>
  <c r="K549" i="1"/>
  <c r="J549" i="1"/>
  <c r="AM517" i="1"/>
  <c r="AL517" i="1"/>
  <c r="AK517" i="1"/>
  <c r="AJ517" i="1"/>
  <c r="AI517" i="1"/>
  <c r="T517" i="1"/>
  <c r="AF517" i="1" s="1"/>
  <c r="K517" i="1"/>
  <c r="J517" i="1"/>
  <c r="AM518" i="1"/>
  <c r="AL518" i="1"/>
  <c r="AK518" i="1"/>
  <c r="AJ518" i="1"/>
  <c r="AI518" i="1"/>
  <c r="T518" i="1"/>
  <c r="AF518" i="1" s="1"/>
  <c r="K518" i="1"/>
  <c r="J518" i="1"/>
  <c r="AM519" i="1"/>
  <c r="AL519" i="1"/>
  <c r="AK519" i="1"/>
  <c r="AJ519" i="1"/>
  <c r="AI519" i="1"/>
  <c r="T519" i="1"/>
  <c r="AF519" i="1" s="1"/>
  <c r="K519" i="1"/>
  <c r="J519" i="1"/>
  <c r="AM520" i="1"/>
  <c r="AL520" i="1"/>
  <c r="AK520" i="1"/>
  <c r="AJ520" i="1"/>
  <c r="AI520" i="1"/>
  <c r="T520" i="1"/>
  <c r="AF520" i="1" s="1"/>
  <c r="K520" i="1"/>
  <c r="J520" i="1"/>
  <c r="AM521" i="1"/>
  <c r="AL521" i="1"/>
  <c r="AK521" i="1"/>
  <c r="AJ521" i="1"/>
  <c r="AI521" i="1"/>
  <c r="T521" i="1"/>
  <c r="AF521" i="1" s="1"/>
  <c r="K521" i="1"/>
  <c r="J521" i="1"/>
  <c r="AM522" i="1"/>
  <c r="AL522" i="1"/>
  <c r="AK522" i="1"/>
  <c r="AJ522" i="1"/>
  <c r="AI522" i="1"/>
  <c r="T522" i="1"/>
  <c r="AF522" i="1" s="1"/>
  <c r="K522" i="1"/>
  <c r="J522" i="1"/>
  <c r="AM523" i="1"/>
  <c r="AL523" i="1"/>
  <c r="AK523" i="1"/>
  <c r="AJ523" i="1"/>
  <c r="AI523" i="1"/>
  <c r="T523" i="1"/>
  <c r="AF523" i="1" s="1"/>
  <c r="K523" i="1"/>
  <c r="J523" i="1"/>
  <c r="AM524" i="1"/>
  <c r="AL524" i="1"/>
  <c r="AK524" i="1"/>
  <c r="AJ524" i="1"/>
  <c r="AI524" i="1"/>
  <c r="T524" i="1"/>
  <c r="AF524" i="1" s="1"/>
  <c r="K524" i="1"/>
  <c r="J524" i="1"/>
  <c r="AM525" i="1"/>
  <c r="AL525" i="1"/>
  <c r="AK525" i="1"/>
  <c r="AJ525" i="1"/>
  <c r="AI525" i="1"/>
  <c r="T525" i="1"/>
  <c r="AF525" i="1" s="1"/>
  <c r="K525" i="1"/>
  <c r="J525" i="1"/>
  <c r="AM526" i="1"/>
  <c r="AL526" i="1"/>
  <c r="AK526" i="1"/>
  <c r="AJ526" i="1"/>
  <c r="AI526" i="1"/>
  <c r="T526" i="1"/>
  <c r="AF526" i="1" s="1"/>
  <c r="K526" i="1"/>
  <c r="J526" i="1"/>
  <c r="AM506" i="1"/>
  <c r="AL506" i="1"/>
  <c r="AK506" i="1"/>
  <c r="AJ506" i="1"/>
  <c r="AI506" i="1"/>
  <c r="T506" i="1"/>
  <c r="AF506" i="1" s="1"/>
  <c r="K506" i="1"/>
  <c r="J506" i="1"/>
  <c r="AM507" i="1"/>
  <c r="AL507" i="1"/>
  <c r="AK507" i="1"/>
  <c r="AJ507" i="1"/>
  <c r="AI507" i="1"/>
  <c r="T507" i="1"/>
  <c r="AF507" i="1" s="1"/>
  <c r="K507" i="1"/>
  <c r="J507" i="1"/>
  <c r="AM508" i="1"/>
  <c r="AL508" i="1"/>
  <c r="AK508" i="1"/>
  <c r="AJ508" i="1"/>
  <c r="AI508" i="1"/>
  <c r="T508" i="1"/>
  <c r="AF508" i="1" s="1"/>
  <c r="K508" i="1"/>
  <c r="J508" i="1"/>
  <c r="AM509" i="1"/>
  <c r="AL509" i="1"/>
  <c r="AK509" i="1"/>
  <c r="AJ509" i="1"/>
  <c r="AI509" i="1"/>
  <c r="T509" i="1"/>
  <c r="AF509" i="1" s="1"/>
  <c r="K509" i="1"/>
  <c r="J509" i="1"/>
  <c r="AM510" i="1"/>
  <c r="AL510" i="1"/>
  <c r="AK510" i="1"/>
  <c r="AJ510" i="1"/>
  <c r="AI510" i="1"/>
  <c r="T510" i="1"/>
  <c r="AF510" i="1" s="1"/>
  <c r="K510" i="1"/>
  <c r="J510" i="1"/>
  <c r="AM511" i="1"/>
  <c r="AL511" i="1"/>
  <c r="AK511" i="1"/>
  <c r="AJ511" i="1"/>
  <c r="AI511" i="1"/>
  <c r="T511" i="1"/>
  <c r="AF511" i="1" s="1"/>
  <c r="K511" i="1"/>
  <c r="J511" i="1"/>
  <c r="AM512" i="1"/>
  <c r="AL512" i="1"/>
  <c r="AK512" i="1"/>
  <c r="AJ512" i="1"/>
  <c r="AI512" i="1"/>
  <c r="T512" i="1"/>
  <c r="AF512" i="1" s="1"/>
  <c r="K512" i="1"/>
  <c r="J512" i="1"/>
  <c r="AM513" i="1"/>
  <c r="AL513" i="1"/>
  <c r="AK513" i="1"/>
  <c r="AJ513" i="1"/>
  <c r="AI513" i="1"/>
  <c r="T513" i="1"/>
  <c r="AF513" i="1" s="1"/>
  <c r="K513" i="1"/>
  <c r="J513" i="1"/>
  <c r="AM514" i="1"/>
  <c r="AL514" i="1"/>
  <c r="AK514" i="1"/>
  <c r="AJ514" i="1"/>
  <c r="AI514" i="1"/>
  <c r="T514" i="1"/>
  <c r="AF514" i="1" s="1"/>
  <c r="K514" i="1"/>
  <c r="J514" i="1"/>
  <c r="AM515" i="1"/>
  <c r="AL515" i="1"/>
  <c r="AK515" i="1"/>
  <c r="AJ515" i="1"/>
  <c r="AI515" i="1"/>
  <c r="T515" i="1"/>
  <c r="AF515" i="1" s="1"/>
  <c r="K515" i="1"/>
  <c r="J515" i="1"/>
  <c r="AM516" i="1"/>
  <c r="AL516" i="1"/>
  <c r="AK516" i="1"/>
  <c r="AJ516" i="1"/>
  <c r="AI516" i="1"/>
  <c r="T516" i="1"/>
  <c r="AF516" i="1" s="1"/>
  <c r="K516" i="1"/>
  <c r="J516" i="1"/>
  <c r="AM527" i="1"/>
  <c r="AL527" i="1"/>
  <c r="AK527" i="1"/>
  <c r="AJ527" i="1"/>
  <c r="AI527" i="1"/>
  <c r="T527" i="1"/>
  <c r="AF527" i="1" s="1"/>
  <c r="K527" i="1"/>
  <c r="J527" i="1"/>
  <c r="AM498" i="1"/>
  <c r="AL498" i="1"/>
  <c r="AK498" i="1"/>
  <c r="AJ498" i="1"/>
  <c r="AI498" i="1"/>
  <c r="T498" i="1"/>
  <c r="AF498" i="1" s="1"/>
  <c r="K498" i="1"/>
  <c r="J498" i="1"/>
  <c r="AM499" i="1"/>
  <c r="AL499" i="1"/>
  <c r="AK499" i="1"/>
  <c r="AJ499" i="1"/>
  <c r="AI499" i="1"/>
  <c r="T499" i="1"/>
  <c r="AF499" i="1" s="1"/>
  <c r="K499" i="1"/>
  <c r="J499" i="1"/>
  <c r="AM500" i="1"/>
  <c r="AL500" i="1"/>
  <c r="AK500" i="1"/>
  <c r="AJ500" i="1"/>
  <c r="AI500" i="1"/>
  <c r="T500" i="1"/>
  <c r="AF500" i="1" s="1"/>
  <c r="K500" i="1"/>
  <c r="J500" i="1"/>
  <c r="AM501" i="1"/>
  <c r="AL501" i="1"/>
  <c r="AK501" i="1"/>
  <c r="AJ501" i="1"/>
  <c r="AI501" i="1"/>
  <c r="T501" i="1"/>
  <c r="AF501" i="1" s="1"/>
  <c r="K501" i="1"/>
  <c r="J501" i="1"/>
  <c r="AM502" i="1"/>
  <c r="AL502" i="1"/>
  <c r="AK502" i="1"/>
  <c r="AJ502" i="1"/>
  <c r="AI502" i="1"/>
  <c r="T502" i="1"/>
  <c r="AF502" i="1" s="1"/>
  <c r="K502" i="1"/>
  <c r="J502" i="1"/>
  <c r="AM503" i="1"/>
  <c r="AL503" i="1"/>
  <c r="AK503" i="1"/>
  <c r="AJ503" i="1"/>
  <c r="AI503" i="1"/>
  <c r="T503" i="1"/>
  <c r="AF503" i="1" s="1"/>
  <c r="K503" i="1"/>
  <c r="J503" i="1"/>
  <c r="AM504" i="1"/>
  <c r="AL504" i="1"/>
  <c r="AK504" i="1"/>
  <c r="AJ504" i="1"/>
  <c r="AI504" i="1"/>
  <c r="T504" i="1"/>
  <c r="AF504" i="1" s="1"/>
  <c r="K504" i="1"/>
  <c r="J504" i="1"/>
  <c r="AM505" i="1"/>
  <c r="AL505" i="1"/>
  <c r="AK505" i="1"/>
  <c r="AJ505" i="1"/>
  <c r="AI505" i="1"/>
  <c r="T505" i="1"/>
  <c r="AF505" i="1" s="1"/>
  <c r="K505" i="1"/>
  <c r="J505" i="1"/>
  <c r="AM487" i="1"/>
  <c r="AL487" i="1"/>
  <c r="AK487" i="1"/>
  <c r="AJ487" i="1"/>
  <c r="AI487" i="1"/>
  <c r="T487" i="1"/>
  <c r="AF487" i="1" s="1"/>
  <c r="K487" i="1"/>
  <c r="J487" i="1"/>
  <c r="AM488" i="1"/>
  <c r="AL488" i="1"/>
  <c r="AK488" i="1"/>
  <c r="AJ488" i="1"/>
  <c r="AI488" i="1"/>
  <c r="T488" i="1"/>
  <c r="AF488" i="1" s="1"/>
  <c r="K488" i="1"/>
  <c r="J488" i="1"/>
  <c r="AM489" i="1"/>
  <c r="AL489" i="1"/>
  <c r="AK489" i="1"/>
  <c r="AJ489" i="1"/>
  <c r="AI489" i="1"/>
  <c r="T489" i="1"/>
  <c r="AF489" i="1" s="1"/>
  <c r="K489" i="1"/>
  <c r="J489" i="1"/>
  <c r="AM490" i="1"/>
  <c r="AL490" i="1"/>
  <c r="AK490" i="1"/>
  <c r="AJ490" i="1"/>
  <c r="AI490" i="1"/>
  <c r="T490" i="1"/>
  <c r="AF490" i="1" s="1"/>
  <c r="K490" i="1"/>
  <c r="J490" i="1"/>
  <c r="AM491" i="1"/>
  <c r="AL491" i="1"/>
  <c r="AK491" i="1"/>
  <c r="AJ491" i="1"/>
  <c r="AI491" i="1"/>
  <c r="T491" i="1"/>
  <c r="AF491" i="1" s="1"/>
  <c r="K491" i="1"/>
  <c r="J491" i="1"/>
  <c r="AM492" i="1"/>
  <c r="AL492" i="1"/>
  <c r="AK492" i="1"/>
  <c r="AJ492" i="1"/>
  <c r="AI492" i="1"/>
  <c r="T492" i="1"/>
  <c r="AF492" i="1" s="1"/>
  <c r="K492" i="1"/>
  <c r="J492" i="1"/>
  <c r="AM493" i="1"/>
  <c r="AL493" i="1"/>
  <c r="AK493" i="1"/>
  <c r="AJ493" i="1"/>
  <c r="AI493" i="1"/>
  <c r="T493" i="1"/>
  <c r="AF493" i="1" s="1"/>
  <c r="K493" i="1"/>
  <c r="J493" i="1"/>
  <c r="AM494" i="1"/>
  <c r="AL494" i="1"/>
  <c r="AK494" i="1"/>
  <c r="AJ494" i="1"/>
  <c r="AI494" i="1"/>
  <c r="T494" i="1"/>
  <c r="AF494" i="1" s="1"/>
  <c r="K494" i="1"/>
  <c r="J494" i="1"/>
  <c r="AM495" i="1"/>
  <c r="AL495" i="1"/>
  <c r="AK495" i="1"/>
  <c r="AJ495" i="1"/>
  <c r="AI495" i="1"/>
  <c r="T495" i="1"/>
  <c r="AF495" i="1" s="1"/>
  <c r="K495" i="1"/>
  <c r="J495" i="1"/>
  <c r="AM496" i="1"/>
  <c r="AL496" i="1"/>
  <c r="AK496" i="1"/>
  <c r="AJ496" i="1"/>
  <c r="AI496" i="1"/>
  <c r="T496" i="1"/>
  <c r="AF496" i="1" s="1"/>
  <c r="K496" i="1"/>
  <c r="J496" i="1"/>
  <c r="AM497" i="1"/>
  <c r="AL497" i="1"/>
  <c r="AK497" i="1"/>
  <c r="AJ497" i="1"/>
  <c r="AI497" i="1"/>
  <c r="T497" i="1"/>
  <c r="AF497" i="1" s="1"/>
  <c r="K497" i="1"/>
  <c r="J497" i="1"/>
  <c r="AM473" i="1"/>
  <c r="AL473" i="1"/>
  <c r="AK473" i="1"/>
  <c r="AJ473" i="1"/>
  <c r="AI473" i="1"/>
  <c r="T473" i="1"/>
  <c r="AF473" i="1" s="1"/>
  <c r="K473" i="1"/>
  <c r="J473" i="1"/>
  <c r="AM474" i="1"/>
  <c r="AL474" i="1"/>
  <c r="AK474" i="1"/>
  <c r="AJ474" i="1"/>
  <c r="AI474" i="1"/>
  <c r="T474" i="1"/>
  <c r="AF474" i="1" s="1"/>
  <c r="K474" i="1"/>
  <c r="J474" i="1"/>
  <c r="AM475" i="1"/>
  <c r="AL475" i="1"/>
  <c r="AK475" i="1"/>
  <c r="AJ475" i="1"/>
  <c r="AI475" i="1"/>
  <c r="T475" i="1"/>
  <c r="AF475" i="1" s="1"/>
  <c r="K475" i="1"/>
  <c r="J475" i="1"/>
  <c r="AM476" i="1"/>
  <c r="AL476" i="1"/>
  <c r="AK476" i="1"/>
  <c r="AJ476" i="1"/>
  <c r="AI476" i="1"/>
  <c r="T476" i="1"/>
  <c r="AF476" i="1" s="1"/>
  <c r="K476" i="1"/>
  <c r="J476" i="1"/>
  <c r="AM477" i="1"/>
  <c r="AL477" i="1"/>
  <c r="AK477" i="1"/>
  <c r="AJ477" i="1"/>
  <c r="AI477" i="1"/>
  <c r="T477" i="1"/>
  <c r="AF477" i="1" s="1"/>
  <c r="K477" i="1"/>
  <c r="J477" i="1"/>
  <c r="AM478" i="1"/>
  <c r="AL478" i="1"/>
  <c r="AK478" i="1"/>
  <c r="AJ478" i="1"/>
  <c r="AI478" i="1"/>
  <c r="T478" i="1"/>
  <c r="AF478" i="1" s="1"/>
  <c r="K478" i="1"/>
  <c r="J478" i="1"/>
  <c r="AM479" i="1"/>
  <c r="AL479" i="1"/>
  <c r="AK479" i="1"/>
  <c r="AJ479" i="1"/>
  <c r="AI479" i="1"/>
  <c r="T479" i="1"/>
  <c r="AF479" i="1" s="1"/>
  <c r="K479" i="1"/>
  <c r="J479" i="1"/>
  <c r="AM480" i="1"/>
  <c r="AL480" i="1"/>
  <c r="AK480" i="1"/>
  <c r="AJ480" i="1"/>
  <c r="AI480" i="1"/>
  <c r="T480" i="1"/>
  <c r="AF480" i="1" s="1"/>
  <c r="K480" i="1"/>
  <c r="J480" i="1"/>
  <c r="AM481" i="1"/>
  <c r="AL481" i="1"/>
  <c r="AK481" i="1"/>
  <c r="AJ481" i="1"/>
  <c r="AI481" i="1"/>
  <c r="T481" i="1"/>
  <c r="AF481" i="1" s="1"/>
  <c r="K481" i="1"/>
  <c r="J481" i="1"/>
  <c r="AM482" i="1"/>
  <c r="AL482" i="1"/>
  <c r="AK482" i="1"/>
  <c r="AJ482" i="1"/>
  <c r="AI482" i="1"/>
  <c r="T482" i="1"/>
  <c r="AF482" i="1" s="1"/>
  <c r="K482" i="1"/>
  <c r="J482" i="1"/>
  <c r="AM483" i="1"/>
  <c r="AL483" i="1"/>
  <c r="AK483" i="1"/>
  <c r="AJ483" i="1"/>
  <c r="AI483" i="1"/>
  <c r="T483" i="1"/>
  <c r="AF483" i="1" s="1"/>
  <c r="K483" i="1"/>
  <c r="J483" i="1"/>
  <c r="AM484" i="1"/>
  <c r="AL484" i="1"/>
  <c r="AK484" i="1"/>
  <c r="AJ484" i="1"/>
  <c r="AI484" i="1"/>
  <c r="T484" i="1"/>
  <c r="AF484" i="1" s="1"/>
  <c r="K484" i="1"/>
  <c r="J484" i="1"/>
  <c r="AM485" i="1"/>
  <c r="AL485" i="1"/>
  <c r="AK485" i="1"/>
  <c r="AJ485" i="1"/>
  <c r="AI485" i="1"/>
  <c r="T485" i="1"/>
  <c r="AF485" i="1" s="1"/>
  <c r="K485" i="1"/>
  <c r="J485" i="1"/>
  <c r="AM461" i="1"/>
  <c r="AL461" i="1"/>
  <c r="AK461" i="1"/>
  <c r="AJ461" i="1"/>
  <c r="AI461" i="1"/>
  <c r="T461" i="1"/>
  <c r="AF461" i="1" s="1"/>
  <c r="K461" i="1"/>
  <c r="J461" i="1"/>
  <c r="AM462" i="1"/>
  <c r="AL462" i="1"/>
  <c r="AK462" i="1"/>
  <c r="AJ462" i="1"/>
  <c r="AI462" i="1"/>
  <c r="T462" i="1"/>
  <c r="AF462" i="1" s="1"/>
  <c r="K462" i="1"/>
  <c r="J462" i="1"/>
  <c r="AM463" i="1"/>
  <c r="AL463" i="1"/>
  <c r="AK463" i="1"/>
  <c r="AJ463" i="1"/>
  <c r="AI463" i="1"/>
  <c r="T463" i="1"/>
  <c r="AF463" i="1" s="1"/>
  <c r="K463" i="1"/>
  <c r="J463" i="1"/>
  <c r="AM465" i="1"/>
  <c r="AL465" i="1"/>
  <c r="AK465" i="1"/>
  <c r="AJ465" i="1"/>
  <c r="AI465" i="1"/>
  <c r="T465" i="1"/>
  <c r="AF465" i="1" s="1"/>
  <c r="K465" i="1"/>
  <c r="J465" i="1"/>
  <c r="AM466" i="1"/>
  <c r="AL466" i="1"/>
  <c r="AK466" i="1"/>
  <c r="AJ466" i="1"/>
  <c r="AI466" i="1"/>
  <c r="T466" i="1"/>
  <c r="AF466" i="1" s="1"/>
  <c r="K466" i="1"/>
  <c r="J466" i="1"/>
  <c r="AM467" i="1"/>
  <c r="AL467" i="1"/>
  <c r="AK467" i="1"/>
  <c r="AJ467" i="1"/>
  <c r="AI467" i="1"/>
  <c r="T467" i="1"/>
  <c r="AF467" i="1" s="1"/>
  <c r="K467" i="1"/>
  <c r="J467" i="1"/>
  <c r="AM469" i="1"/>
  <c r="AL469" i="1"/>
  <c r="AK469" i="1"/>
  <c r="AJ469" i="1"/>
  <c r="AI469" i="1"/>
  <c r="T469" i="1"/>
  <c r="AF469" i="1" s="1"/>
  <c r="K469" i="1"/>
  <c r="J469" i="1"/>
  <c r="AM470" i="1"/>
  <c r="AL470" i="1"/>
  <c r="AK470" i="1"/>
  <c r="AJ470" i="1"/>
  <c r="AI470" i="1"/>
  <c r="T470" i="1"/>
  <c r="AF470" i="1" s="1"/>
  <c r="K470" i="1"/>
  <c r="J470" i="1"/>
  <c r="AM471" i="1"/>
  <c r="AL471" i="1"/>
  <c r="AK471" i="1"/>
  <c r="AJ471" i="1"/>
  <c r="AI471" i="1"/>
  <c r="T471" i="1"/>
  <c r="AF471" i="1" s="1"/>
  <c r="K471" i="1"/>
  <c r="J471" i="1"/>
  <c r="AM450" i="1"/>
  <c r="AL450" i="1"/>
  <c r="AK450" i="1"/>
  <c r="AJ450" i="1"/>
  <c r="AI450" i="1"/>
  <c r="T450" i="1"/>
  <c r="AF450" i="1" s="1"/>
  <c r="K450" i="1"/>
  <c r="J450" i="1"/>
  <c r="AM451" i="1"/>
  <c r="AL451" i="1"/>
  <c r="AK451" i="1"/>
  <c r="AJ451" i="1"/>
  <c r="AI451" i="1"/>
  <c r="T451" i="1"/>
  <c r="AF451" i="1" s="1"/>
  <c r="K451" i="1"/>
  <c r="J451" i="1"/>
  <c r="AM452" i="1"/>
  <c r="AL452" i="1"/>
  <c r="AK452" i="1"/>
  <c r="AJ452" i="1"/>
  <c r="AI452" i="1"/>
  <c r="T452" i="1"/>
  <c r="AF452" i="1" s="1"/>
  <c r="K452" i="1"/>
  <c r="J452" i="1"/>
  <c r="AM453" i="1"/>
  <c r="AL453" i="1"/>
  <c r="AK453" i="1"/>
  <c r="AJ453" i="1"/>
  <c r="AI453" i="1"/>
  <c r="T453" i="1"/>
  <c r="AF453" i="1" s="1"/>
  <c r="K453" i="1"/>
  <c r="J453" i="1"/>
  <c r="AM454" i="1"/>
  <c r="AL454" i="1"/>
  <c r="AK454" i="1"/>
  <c r="AJ454" i="1"/>
  <c r="AI454" i="1"/>
  <c r="T454" i="1"/>
  <c r="AF454" i="1" s="1"/>
  <c r="K454" i="1"/>
  <c r="J454" i="1"/>
  <c r="AM455" i="1"/>
  <c r="AL455" i="1"/>
  <c r="AK455" i="1"/>
  <c r="AJ455" i="1"/>
  <c r="AI455" i="1"/>
  <c r="T455" i="1"/>
  <c r="AF455" i="1" s="1"/>
  <c r="K455" i="1"/>
  <c r="J455" i="1"/>
  <c r="AM457" i="1"/>
  <c r="AL457" i="1"/>
  <c r="AK457" i="1"/>
  <c r="AJ457" i="1"/>
  <c r="AI457" i="1"/>
  <c r="T457" i="1"/>
  <c r="AF457" i="1" s="1"/>
  <c r="K457" i="1"/>
  <c r="J457" i="1"/>
  <c r="AM458" i="1"/>
  <c r="AL458" i="1"/>
  <c r="AK458" i="1"/>
  <c r="AJ458" i="1"/>
  <c r="AI458" i="1"/>
  <c r="T458" i="1"/>
  <c r="AF458" i="1" s="1"/>
  <c r="K458" i="1"/>
  <c r="J458" i="1"/>
  <c r="AM459" i="1"/>
  <c r="AL459" i="1"/>
  <c r="AK459" i="1"/>
  <c r="AJ459" i="1"/>
  <c r="AI459" i="1"/>
  <c r="T459" i="1"/>
  <c r="AF459" i="1" s="1"/>
  <c r="K459" i="1"/>
  <c r="J459" i="1"/>
  <c r="AM460" i="1"/>
  <c r="AL460" i="1"/>
  <c r="AK460" i="1"/>
  <c r="AJ460" i="1"/>
  <c r="AI460" i="1"/>
  <c r="T460" i="1"/>
  <c r="AF460" i="1" s="1"/>
  <c r="K460" i="1"/>
  <c r="J460" i="1"/>
  <c r="AM464" i="1"/>
  <c r="AL464" i="1"/>
  <c r="AK464" i="1"/>
  <c r="AJ464" i="1"/>
  <c r="AI464" i="1"/>
  <c r="T464" i="1"/>
  <c r="AF464" i="1" s="1"/>
  <c r="K464" i="1"/>
  <c r="J464" i="1"/>
  <c r="AM468" i="1"/>
  <c r="AL468" i="1"/>
  <c r="AK468" i="1"/>
  <c r="AJ468" i="1"/>
  <c r="AI468" i="1"/>
  <c r="T468" i="1"/>
  <c r="AF468" i="1" s="1"/>
  <c r="K468" i="1"/>
  <c r="J468" i="1"/>
  <c r="AM440" i="1"/>
  <c r="AL440" i="1"/>
  <c r="AK440" i="1"/>
  <c r="AJ440" i="1"/>
  <c r="AI440" i="1"/>
  <c r="T440" i="1"/>
  <c r="AF440" i="1" s="1"/>
  <c r="K440" i="1"/>
  <c r="J440" i="1"/>
  <c r="AM441" i="1"/>
  <c r="AL441" i="1"/>
  <c r="AK441" i="1"/>
  <c r="AJ441" i="1"/>
  <c r="AI441" i="1"/>
  <c r="T441" i="1"/>
  <c r="AF441" i="1" s="1"/>
  <c r="K441" i="1"/>
  <c r="J441" i="1"/>
  <c r="AM442" i="1"/>
  <c r="AL442" i="1"/>
  <c r="AK442" i="1"/>
  <c r="AJ442" i="1"/>
  <c r="AI442" i="1"/>
  <c r="T442" i="1"/>
  <c r="AF442" i="1" s="1"/>
  <c r="K442" i="1"/>
  <c r="J442" i="1"/>
  <c r="AM443" i="1"/>
  <c r="AL443" i="1"/>
  <c r="AK443" i="1"/>
  <c r="AJ443" i="1"/>
  <c r="AI443" i="1"/>
  <c r="T443" i="1"/>
  <c r="AF443" i="1" s="1"/>
  <c r="K443" i="1"/>
  <c r="J443" i="1"/>
  <c r="AM444" i="1"/>
  <c r="AL444" i="1"/>
  <c r="AK444" i="1"/>
  <c r="AJ444" i="1"/>
  <c r="AI444" i="1"/>
  <c r="T444" i="1"/>
  <c r="AF444" i="1" s="1"/>
  <c r="K444" i="1"/>
  <c r="J444" i="1"/>
  <c r="AM445" i="1"/>
  <c r="AL445" i="1"/>
  <c r="AK445" i="1"/>
  <c r="AJ445" i="1"/>
  <c r="AI445" i="1"/>
  <c r="T445" i="1"/>
  <c r="AF445" i="1" s="1"/>
  <c r="K445" i="1"/>
  <c r="J445" i="1"/>
  <c r="AM446" i="1"/>
  <c r="AL446" i="1"/>
  <c r="AK446" i="1"/>
  <c r="AJ446" i="1"/>
  <c r="AI446" i="1"/>
  <c r="T446" i="1"/>
  <c r="AF446" i="1" s="1"/>
  <c r="K446" i="1"/>
  <c r="J446" i="1"/>
  <c r="AM447" i="1"/>
  <c r="AL447" i="1"/>
  <c r="AK447" i="1"/>
  <c r="AJ447" i="1"/>
  <c r="AI447" i="1"/>
  <c r="T447" i="1"/>
  <c r="AF447" i="1" s="1"/>
  <c r="K447" i="1"/>
  <c r="J447" i="1"/>
  <c r="AM448" i="1"/>
  <c r="AL448" i="1"/>
  <c r="AK448" i="1"/>
  <c r="AJ448" i="1"/>
  <c r="AI448" i="1"/>
  <c r="T448" i="1"/>
  <c r="AF448" i="1" s="1"/>
  <c r="K448" i="1"/>
  <c r="J448" i="1"/>
  <c r="AM449" i="1"/>
  <c r="AL449" i="1"/>
  <c r="AK449" i="1"/>
  <c r="AJ449" i="1"/>
  <c r="AI449" i="1"/>
  <c r="T449" i="1"/>
  <c r="AF449" i="1" s="1"/>
  <c r="K449" i="1"/>
  <c r="J449" i="1"/>
  <c r="AM456" i="1"/>
  <c r="AL456" i="1"/>
  <c r="AK456" i="1"/>
  <c r="AJ456" i="1"/>
  <c r="AI456" i="1"/>
  <c r="T456" i="1"/>
  <c r="AF456" i="1" s="1"/>
  <c r="K456" i="1"/>
  <c r="J456" i="1"/>
  <c r="AM472" i="1"/>
  <c r="AL472" i="1"/>
  <c r="AK472" i="1"/>
  <c r="AJ472" i="1"/>
  <c r="AI472" i="1"/>
  <c r="T472" i="1"/>
  <c r="AF472" i="1" s="1"/>
  <c r="K472" i="1"/>
  <c r="J472" i="1"/>
  <c r="AM559" i="1"/>
  <c r="AL559" i="1"/>
  <c r="AK559" i="1"/>
  <c r="AJ559" i="1"/>
  <c r="AI559" i="1"/>
  <c r="T559" i="1"/>
  <c r="AF559" i="1" s="1"/>
  <c r="K559" i="1"/>
  <c r="J559" i="1"/>
  <c r="AM424" i="1"/>
  <c r="AL424" i="1"/>
  <c r="AK424" i="1"/>
  <c r="AJ424" i="1"/>
  <c r="AI424" i="1"/>
  <c r="T424" i="1"/>
  <c r="AF424" i="1" s="1"/>
  <c r="K424" i="1"/>
  <c r="J424" i="1"/>
  <c r="AM425" i="1"/>
  <c r="AL425" i="1"/>
  <c r="AK425" i="1"/>
  <c r="AJ425" i="1"/>
  <c r="AI425" i="1"/>
  <c r="T425" i="1"/>
  <c r="AF425" i="1" s="1"/>
  <c r="K425" i="1"/>
  <c r="J425" i="1"/>
  <c r="AM426" i="1"/>
  <c r="AL426" i="1"/>
  <c r="AK426" i="1"/>
  <c r="AJ426" i="1"/>
  <c r="AI426" i="1"/>
  <c r="T426" i="1"/>
  <c r="AF426" i="1" s="1"/>
  <c r="K426" i="1"/>
  <c r="J426" i="1"/>
  <c r="AM427" i="1"/>
  <c r="AL427" i="1"/>
  <c r="AK427" i="1"/>
  <c r="AJ427" i="1"/>
  <c r="AI427" i="1"/>
  <c r="T427" i="1"/>
  <c r="AF427" i="1" s="1"/>
  <c r="K427" i="1"/>
  <c r="J427" i="1"/>
  <c r="AM428" i="1"/>
  <c r="AL428" i="1"/>
  <c r="AK428" i="1"/>
  <c r="AJ428" i="1"/>
  <c r="AI428" i="1"/>
  <c r="T428" i="1"/>
  <c r="AF428" i="1" s="1"/>
  <c r="K428" i="1"/>
  <c r="J428" i="1"/>
  <c r="AM429" i="1"/>
  <c r="AL429" i="1"/>
  <c r="AK429" i="1"/>
  <c r="AJ429" i="1"/>
  <c r="AI429" i="1"/>
  <c r="T429" i="1"/>
  <c r="AF429" i="1" s="1"/>
  <c r="K429" i="1"/>
  <c r="J429" i="1"/>
  <c r="AM430" i="1"/>
  <c r="AL430" i="1"/>
  <c r="AK430" i="1"/>
  <c r="AJ430" i="1"/>
  <c r="AI430" i="1"/>
  <c r="T430" i="1"/>
  <c r="AF430" i="1" s="1"/>
  <c r="K430" i="1"/>
  <c r="J430" i="1"/>
  <c r="AM431" i="1"/>
  <c r="AL431" i="1"/>
  <c r="AK431" i="1"/>
  <c r="AJ431" i="1"/>
  <c r="AI431" i="1"/>
  <c r="T431" i="1"/>
  <c r="AF431" i="1" s="1"/>
  <c r="K431" i="1"/>
  <c r="J431" i="1"/>
  <c r="AM432" i="1"/>
  <c r="AL432" i="1"/>
  <c r="AK432" i="1"/>
  <c r="AJ432" i="1"/>
  <c r="AI432" i="1"/>
  <c r="T432" i="1"/>
  <c r="AF432" i="1" s="1"/>
  <c r="K432" i="1"/>
  <c r="J432" i="1"/>
  <c r="AM433" i="1"/>
  <c r="AL433" i="1"/>
  <c r="AK433" i="1"/>
  <c r="AJ433" i="1"/>
  <c r="AI433" i="1"/>
  <c r="T433" i="1"/>
  <c r="AF433" i="1" s="1"/>
  <c r="K433" i="1"/>
  <c r="J433" i="1"/>
  <c r="AM434" i="1"/>
  <c r="AL434" i="1"/>
  <c r="AK434" i="1"/>
  <c r="AJ434" i="1"/>
  <c r="AI434" i="1"/>
  <c r="T434" i="1"/>
  <c r="AF434" i="1" s="1"/>
  <c r="K434" i="1"/>
  <c r="J434" i="1"/>
  <c r="AM435" i="1"/>
  <c r="AL435" i="1"/>
  <c r="AK435" i="1"/>
  <c r="AJ435" i="1"/>
  <c r="AI435" i="1"/>
  <c r="T435" i="1"/>
  <c r="AF435" i="1" s="1"/>
  <c r="K435" i="1"/>
  <c r="J435" i="1"/>
  <c r="AM438" i="1"/>
  <c r="AL438" i="1"/>
  <c r="AK438" i="1"/>
  <c r="AJ438" i="1"/>
  <c r="AI438" i="1"/>
  <c r="T438" i="1"/>
  <c r="AF438" i="1" s="1"/>
  <c r="K438" i="1"/>
  <c r="J438" i="1"/>
  <c r="AM439" i="1"/>
  <c r="AL439" i="1"/>
  <c r="AK439" i="1"/>
  <c r="AJ439" i="1"/>
  <c r="AI439" i="1"/>
  <c r="T439" i="1"/>
  <c r="AF439" i="1" s="1"/>
  <c r="K439" i="1"/>
  <c r="J439" i="1"/>
  <c r="AM415" i="1"/>
  <c r="AL415" i="1"/>
  <c r="AK415" i="1"/>
  <c r="AJ415" i="1"/>
  <c r="AI415" i="1"/>
  <c r="T415" i="1"/>
  <c r="AF415" i="1" s="1"/>
  <c r="K415" i="1"/>
  <c r="J415" i="1"/>
  <c r="AM416" i="1"/>
  <c r="AL416" i="1"/>
  <c r="AK416" i="1"/>
  <c r="AJ416" i="1"/>
  <c r="AI416" i="1"/>
  <c r="T416" i="1"/>
  <c r="AF416" i="1" s="1"/>
  <c r="K416" i="1"/>
  <c r="J416" i="1"/>
  <c r="AM417" i="1"/>
  <c r="AL417" i="1"/>
  <c r="AK417" i="1"/>
  <c r="AJ417" i="1"/>
  <c r="AI417" i="1"/>
  <c r="T417" i="1"/>
  <c r="AF417" i="1" s="1"/>
  <c r="K417" i="1"/>
  <c r="J417" i="1"/>
  <c r="AM418" i="1"/>
  <c r="AL418" i="1"/>
  <c r="AK418" i="1"/>
  <c r="AJ418" i="1"/>
  <c r="AI418" i="1"/>
  <c r="T418" i="1"/>
  <c r="AF418" i="1" s="1"/>
  <c r="K418" i="1"/>
  <c r="J418" i="1"/>
  <c r="AM419" i="1"/>
  <c r="AL419" i="1"/>
  <c r="AK419" i="1"/>
  <c r="AJ419" i="1"/>
  <c r="AI419" i="1"/>
  <c r="T419" i="1"/>
  <c r="AF419" i="1" s="1"/>
  <c r="K419" i="1"/>
  <c r="J419" i="1"/>
  <c r="AM420" i="1"/>
  <c r="AL420" i="1"/>
  <c r="AK420" i="1"/>
  <c r="AJ420" i="1"/>
  <c r="AI420" i="1"/>
  <c r="T420" i="1"/>
  <c r="AF420" i="1" s="1"/>
  <c r="K420" i="1"/>
  <c r="J420" i="1"/>
  <c r="AM421" i="1"/>
  <c r="AL421" i="1"/>
  <c r="AK421" i="1"/>
  <c r="AJ421" i="1"/>
  <c r="AI421" i="1"/>
  <c r="T421" i="1"/>
  <c r="AF421" i="1" s="1"/>
  <c r="K421" i="1"/>
  <c r="J421" i="1"/>
  <c r="AM422" i="1"/>
  <c r="AL422" i="1"/>
  <c r="AK422" i="1"/>
  <c r="AJ422" i="1"/>
  <c r="AI422" i="1"/>
  <c r="T422" i="1"/>
  <c r="AF422" i="1" s="1"/>
  <c r="K422" i="1"/>
  <c r="J422" i="1"/>
  <c r="AM423" i="1"/>
  <c r="AL423" i="1"/>
  <c r="AK423" i="1"/>
  <c r="AJ423" i="1"/>
  <c r="AI423" i="1"/>
  <c r="T423" i="1"/>
  <c r="AF423" i="1" s="1"/>
  <c r="K423" i="1"/>
  <c r="J423" i="1"/>
  <c r="AM436" i="1"/>
  <c r="AL436" i="1"/>
  <c r="AK436" i="1"/>
  <c r="AJ436" i="1"/>
  <c r="AI436" i="1"/>
  <c r="T436" i="1"/>
  <c r="AF436" i="1" s="1"/>
  <c r="K436" i="1"/>
  <c r="J436" i="1"/>
  <c r="AM437" i="1"/>
  <c r="AL437" i="1"/>
  <c r="AK437" i="1"/>
  <c r="AJ437" i="1"/>
  <c r="AI437" i="1"/>
  <c r="T437" i="1"/>
  <c r="AF437" i="1" s="1"/>
  <c r="K437" i="1"/>
  <c r="J437" i="1"/>
  <c r="AM393" i="1"/>
  <c r="AL393" i="1"/>
  <c r="AK393" i="1"/>
  <c r="AJ393" i="1"/>
  <c r="AI393" i="1"/>
  <c r="T393" i="1"/>
  <c r="AF393" i="1" s="1"/>
  <c r="K393" i="1"/>
  <c r="J393" i="1"/>
  <c r="AM394" i="1"/>
  <c r="AL394" i="1"/>
  <c r="AK394" i="1"/>
  <c r="AJ394" i="1"/>
  <c r="AI394" i="1"/>
  <c r="T394" i="1"/>
  <c r="AF394" i="1" s="1"/>
  <c r="K394" i="1"/>
  <c r="J394" i="1"/>
  <c r="AM395" i="1"/>
  <c r="AL395" i="1"/>
  <c r="AK395" i="1"/>
  <c r="AJ395" i="1"/>
  <c r="AI395" i="1"/>
  <c r="T395" i="1"/>
  <c r="AF395" i="1" s="1"/>
  <c r="K395" i="1"/>
  <c r="J395" i="1"/>
  <c r="AM396" i="1"/>
  <c r="AL396" i="1"/>
  <c r="AK396" i="1"/>
  <c r="AJ396" i="1"/>
  <c r="AI396" i="1"/>
  <c r="T396" i="1"/>
  <c r="AF396" i="1" s="1"/>
  <c r="K396" i="1"/>
  <c r="J396" i="1"/>
  <c r="AM397" i="1"/>
  <c r="AL397" i="1"/>
  <c r="AK397" i="1"/>
  <c r="AJ397" i="1"/>
  <c r="AI397" i="1"/>
  <c r="T397" i="1"/>
  <c r="AF397" i="1" s="1"/>
  <c r="K397" i="1"/>
  <c r="J397" i="1"/>
  <c r="AM398" i="1"/>
  <c r="AL398" i="1"/>
  <c r="AK398" i="1"/>
  <c r="AJ398" i="1"/>
  <c r="AI398" i="1"/>
  <c r="T398" i="1"/>
  <c r="AF398" i="1" s="1"/>
  <c r="K398" i="1"/>
  <c r="J398" i="1"/>
  <c r="AM399" i="1"/>
  <c r="AL399" i="1"/>
  <c r="AK399" i="1"/>
  <c r="AJ399" i="1"/>
  <c r="AI399" i="1"/>
  <c r="T399" i="1"/>
  <c r="AF399" i="1" s="1"/>
  <c r="K399" i="1"/>
  <c r="J399" i="1"/>
  <c r="AM400" i="1"/>
  <c r="AL400" i="1"/>
  <c r="AK400" i="1"/>
  <c r="AJ400" i="1"/>
  <c r="AI400" i="1"/>
  <c r="T400" i="1"/>
  <c r="AF400" i="1" s="1"/>
  <c r="K400" i="1"/>
  <c r="J400" i="1"/>
  <c r="AM401" i="1"/>
  <c r="AL401" i="1"/>
  <c r="AK401" i="1"/>
  <c r="AJ401" i="1"/>
  <c r="AI401" i="1"/>
  <c r="T401" i="1"/>
  <c r="AF401" i="1" s="1"/>
  <c r="K401" i="1"/>
  <c r="J401" i="1"/>
  <c r="AM402" i="1"/>
  <c r="AL402" i="1"/>
  <c r="AK402" i="1"/>
  <c r="AJ402" i="1"/>
  <c r="AI402" i="1"/>
  <c r="T402" i="1"/>
  <c r="AF402" i="1" s="1"/>
  <c r="K402" i="1"/>
  <c r="J402" i="1"/>
  <c r="AM403" i="1"/>
  <c r="AL403" i="1"/>
  <c r="AK403" i="1"/>
  <c r="AJ403" i="1"/>
  <c r="AI403" i="1"/>
  <c r="T403" i="1"/>
  <c r="AF403" i="1" s="1"/>
  <c r="K403" i="1"/>
  <c r="J403" i="1"/>
  <c r="AM404" i="1"/>
  <c r="AL404" i="1"/>
  <c r="AK404" i="1"/>
  <c r="AJ404" i="1"/>
  <c r="AI404" i="1"/>
  <c r="T404" i="1"/>
  <c r="AF404" i="1" s="1"/>
  <c r="K404" i="1"/>
  <c r="J404" i="1"/>
  <c r="AM405" i="1"/>
  <c r="AL405" i="1"/>
  <c r="AK405" i="1"/>
  <c r="AJ405" i="1"/>
  <c r="AI405" i="1"/>
  <c r="T405" i="1"/>
  <c r="AF405" i="1" s="1"/>
  <c r="K405" i="1"/>
  <c r="J405" i="1"/>
  <c r="AM406" i="1"/>
  <c r="AL406" i="1"/>
  <c r="AK406" i="1"/>
  <c r="AJ406" i="1"/>
  <c r="AI406" i="1"/>
  <c r="T406" i="1"/>
  <c r="AF406" i="1" s="1"/>
  <c r="K406" i="1"/>
  <c r="J406" i="1"/>
  <c r="AM407" i="1"/>
  <c r="AL407" i="1"/>
  <c r="AK407" i="1"/>
  <c r="AJ407" i="1"/>
  <c r="AI407" i="1"/>
  <c r="T407" i="1"/>
  <c r="AF407" i="1" s="1"/>
  <c r="K407" i="1"/>
  <c r="J407" i="1"/>
  <c r="AM408" i="1"/>
  <c r="AL408" i="1"/>
  <c r="AK408" i="1"/>
  <c r="AJ408" i="1"/>
  <c r="AI408" i="1"/>
  <c r="T408" i="1"/>
  <c r="AF408" i="1" s="1"/>
  <c r="K408" i="1"/>
  <c r="J408" i="1"/>
  <c r="AM409" i="1"/>
  <c r="AL409" i="1"/>
  <c r="AK409" i="1"/>
  <c r="AJ409" i="1"/>
  <c r="AI409" i="1"/>
  <c r="T409" i="1"/>
  <c r="AF409" i="1" s="1"/>
  <c r="K409" i="1"/>
  <c r="J409" i="1"/>
  <c r="AM410" i="1"/>
  <c r="AL410" i="1"/>
  <c r="AK410" i="1"/>
  <c r="AJ410" i="1"/>
  <c r="AI410" i="1"/>
  <c r="T410" i="1"/>
  <c r="AF410" i="1" s="1"/>
  <c r="K410" i="1"/>
  <c r="J410" i="1"/>
  <c r="AM411" i="1"/>
  <c r="AL411" i="1"/>
  <c r="AK411" i="1"/>
  <c r="AJ411" i="1"/>
  <c r="AI411" i="1"/>
  <c r="T411" i="1"/>
  <c r="AF411" i="1" s="1"/>
  <c r="K411" i="1"/>
  <c r="J411" i="1"/>
  <c r="AM412" i="1"/>
  <c r="AL412" i="1"/>
  <c r="AK412" i="1"/>
  <c r="AJ412" i="1"/>
  <c r="AI412" i="1"/>
  <c r="T412" i="1"/>
  <c r="AF412" i="1" s="1"/>
  <c r="K412" i="1"/>
  <c r="J412" i="1"/>
  <c r="AM413" i="1"/>
  <c r="AL413" i="1"/>
  <c r="AK413" i="1"/>
  <c r="AJ413" i="1"/>
  <c r="AI413" i="1"/>
  <c r="T413" i="1"/>
  <c r="AF413" i="1" s="1"/>
  <c r="K413" i="1"/>
  <c r="J413" i="1"/>
  <c r="AM414" i="1"/>
  <c r="AL414" i="1"/>
  <c r="AK414" i="1"/>
  <c r="AJ414" i="1"/>
  <c r="AI414" i="1"/>
  <c r="T414" i="1"/>
  <c r="AF414" i="1" s="1"/>
  <c r="K414" i="1"/>
  <c r="J414" i="1"/>
  <c r="AM377" i="1"/>
  <c r="AL377" i="1"/>
  <c r="AK377" i="1"/>
  <c r="AJ377" i="1"/>
  <c r="AI377" i="1"/>
  <c r="T377" i="1"/>
  <c r="AF377" i="1" s="1"/>
  <c r="K377" i="1"/>
  <c r="J377" i="1"/>
  <c r="AM378" i="1"/>
  <c r="AL378" i="1"/>
  <c r="AK378" i="1"/>
  <c r="AJ378" i="1"/>
  <c r="AI378" i="1"/>
  <c r="T378" i="1"/>
  <c r="AF378" i="1" s="1"/>
  <c r="K378" i="1"/>
  <c r="J378" i="1"/>
  <c r="AM379" i="1"/>
  <c r="AL379" i="1"/>
  <c r="AK379" i="1"/>
  <c r="AJ379" i="1"/>
  <c r="AI379" i="1"/>
  <c r="T379" i="1"/>
  <c r="AF379" i="1" s="1"/>
  <c r="K379" i="1"/>
  <c r="J379" i="1"/>
  <c r="AM380" i="1"/>
  <c r="AL380" i="1"/>
  <c r="AK380" i="1"/>
  <c r="AJ380" i="1"/>
  <c r="AI380" i="1"/>
  <c r="T380" i="1"/>
  <c r="AF380" i="1" s="1"/>
  <c r="K380" i="1"/>
  <c r="J380" i="1"/>
  <c r="AM381" i="1"/>
  <c r="AL381" i="1"/>
  <c r="AK381" i="1"/>
  <c r="AJ381" i="1"/>
  <c r="AI381" i="1"/>
  <c r="T381" i="1"/>
  <c r="AF381" i="1" s="1"/>
  <c r="K381" i="1"/>
  <c r="J381" i="1"/>
  <c r="AM382" i="1"/>
  <c r="AL382" i="1"/>
  <c r="AK382" i="1"/>
  <c r="AJ382" i="1"/>
  <c r="AI382" i="1"/>
  <c r="T382" i="1"/>
  <c r="AF382" i="1" s="1"/>
  <c r="K382" i="1"/>
  <c r="J382" i="1"/>
  <c r="AM383" i="1"/>
  <c r="AL383" i="1"/>
  <c r="AK383" i="1"/>
  <c r="AJ383" i="1"/>
  <c r="AI383" i="1"/>
  <c r="T383" i="1"/>
  <c r="AF383" i="1" s="1"/>
  <c r="K383" i="1"/>
  <c r="J383" i="1"/>
  <c r="AM384" i="1"/>
  <c r="AL384" i="1"/>
  <c r="AK384" i="1"/>
  <c r="AJ384" i="1"/>
  <c r="AI384" i="1"/>
  <c r="T384" i="1"/>
  <c r="AF384" i="1" s="1"/>
  <c r="K384" i="1"/>
  <c r="J384" i="1"/>
  <c r="AM385" i="1"/>
  <c r="AL385" i="1"/>
  <c r="AK385" i="1"/>
  <c r="AJ385" i="1"/>
  <c r="AI385" i="1"/>
  <c r="T385" i="1"/>
  <c r="AF385" i="1" s="1"/>
  <c r="K385" i="1"/>
  <c r="J385" i="1"/>
  <c r="AM386" i="1"/>
  <c r="AL386" i="1"/>
  <c r="AK386" i="1"/>
  <c r="AJ386" i="1"/>
  <c r="AI386" i="1"/>
  <c r="T386" i="1"/>
  <c r="AF386" i="1" s="1"/>
  <c r="K386" i="1"/>
  <c r="J386" i="1"/>
  <c r="AM387" i="1"/>
  <c r="AL387" i="1"/>
  <c r="AK387" i="1"/>
  <c r="AJ387" i="1"/>
  <c r="AI387" i="1"/>
  <c r="T387" i="1"/>
  <c r="AF387" i="1" s="1"/>
  <c r="K387" i="1"/>
  <c r="J387" i="1"/>
  <c r="AM388" i="1"/>
  <c r="AL388" i="1"/>
  <c r="AK388" i="1"/>
  <c r="AJ388" i="1"/>
  <c r="AI388" i="1"/>
  <c r="T388" i="1"/>
  <c r="AF388" i="1" s="1"/>
  <c r="K388" i="1"/>
  <c r="J388" i="1"/>
  <c r="AM389" i="1"/>
  <c r="AL389" i="1"/>
  <c r="AK389" i="1"/>
  <c r="AJ389" i="1"/>
  <c r="AI389" i="1"/>
  <c r="T389" i="1"/>
  <c r="AF389" i="1" s="1"/>
  <c r="K389" i="1"/>
  <c r="J389" i="1"/>
  <c r="AM390" i="1"/>
  <c r="AL390" i="1"/>
  <c r="AK390" i="1"/>
  <c r="AJ390" i="1"/>
  <c r="AI390" i="1"/>
  <c r="T390" i="1"/>
  <c r="AF390" i="1" s="1"/>
  <c r="K390" i="1"/>
  <c r="J390" i="1"/>
  <c r="AM391" i="1"/>
  <c r="AL391" i="1"/>
  <c r="AK391" i="1"/>
  <c r="AJ391" i="1"/>
  <c r="AI391" i="1"/>
  <c r="T391" i="1"/>
  <c r="AF391" i="1" s="1"/>
  <c r="K391" i="1"/>
  <c r="J391" i="1"/>
  <c r="AM392" i="1"/>
  <c r="AL392" i="1"/>
  <c r="AK392" i="1"/>
  <c r="AJ392" i="1"/>
  <c r="AI392" i="1"/>
  <c r="T392" i="1"/>
  <c r="AF392" i="1" s="1"/>
  <c r="K392" i="1"/>
  <c r="J392" i="1"/>
  <c r="AM486" i="1"/>
  <c r="AL486" i="1"/>
  <c r="AK486" i="1"/>
  <c r="AJ486" i="1"/>
  <c r="AI486" i="1"/>
  <c r="T486" i="1"/>
  <c r="AF486" i="1" s="1"/>
  <c r="K486" i="1"/>
  <c r="J486" i="1"/>
  <c r="AM371" i="1"/>
  <c r="AL371" i="1"/>
  <c r="AK371" i="1"/>
  <c r="AJ371" i="1"/>
  <c r="AI371" i="1"/>
  <c r="T371" i="1"/>
  <c r="AF371" i="1" s="1"/>
  <c r="K371" i="1"/>
  <c r="J371" i="1"/>
  <c r="AM372" i="1"/>
  <c r="AL372" i="1"/>
  <c r="AK372" i="1"/>
  <c r="AJ372" i="1"/>
  <c r="AI372" i="1"/>
  <c r="T372" i="1"/>
  <c r="AF372" i="1" s="1"/>
  <c r="K372" i="1"/>
  <c r="J372" i="1"/>
  <c r="AM373" i="1"/>
  <c r="AL373" i="1"/>
  <c r="AK373" i="1"/>
  <c r="AJ373" i="1"/>
  <c r="AI373" i="1"/>
  <c r="T373" i="1"/>
  <c r="AF373" i="1" s="1"/>
  <c r="K373" i="1"/>
  <c r="J373" i="1"/>
  <c r="AM374" i="1"/>
  <c r="AL374" i="1"/>
  <c r="AK374" i="1"/>
  <c r="AJ374" i="1"/>
  <c r="AI374" i="1"/>
  <c r="T374" i="1"/>
  <c r="AF374" i="1" s="1"/>
  <c r="K374" i="1"/>
  <c r="J374" i="1"/>
  <c r="AM375" i="1"/>
  <c r="AL375" i="1"/>
  <c r="AK375" i="1"/>
  <c r="AJ375" i="1"/>
  <c r="AI375" i="1"/>
  <c r="T375" i="1"/>
  <c r="AF375" i="1" s="1"/>
  <c r="K375" i="1"/>
  <c r="J375" i="1"/>
  <c r="AM376" i="1"/>
  <c r="AL376" i="1"/>
  <c r="AK376" i="1"/>
  <c r="AJ376" i="1"/>
  <c r="AI376" i="1"/>
  <c r="T376" i="1"/>
  <c r="AF376" i="1" s="1"/>
  <c r="K376" i="1"/>
  <c r="J376" i="1"/>
  <c r="AM353" i="1"/>
  <c r="AL353" i="1"/>
  <c r="AK353" i="1"/>
  <c r="AJ353" i="1"/>
  <c r="AI353" i="1"/>
  <c r="T353" i="1"/>
  <c r="AF353" i="1" s="1"/>
  <c r="K353" i="1"/>
  <c r="J353" i="1"/>
  <c r="AM354" i="1"/>
  <c r="AL354" i="1"/>
  <c r="AK354" i="1"/>
  <c r="AJ354" i="1"/>
  <c r="AI354" i="1"/>
  <c r="T354" i="1"/>
  <c r="AF354" i="1" s="1"/>
  <c r="K354" i="1"/>
  <c r="J354" i="1"/>
  <c r="AM355" i="1"/>
  <c r="AL355" i="1"/>
  <c r="AK355" i="1"/>
  <c r="AJ355" i="1"/>
  <c r="AI355" i="1"/>
  <c r="T355" i="1"/>
  <c r="AF355" i="1" s="1"/>
  <c r="K355" i="1"/>
  <c r="J355" i="1"/>
  <c r="AM348" i="1"/>
  <c r="AL348" i="1"/>
  <c r="AK348" i="1"/>
  <c r="AJ348" i="1"/>
  <c r="AI348" i="1"/>
  <c r="T348" i="1"/>
  <c r="AF348" i="1" s="1"/>
  <c r="K348" i="1"/>
  <c r="J348" i="1"/>
  <c r="AM349" i="1"/>
  <c r="AL349" i="1"/>
  <c r="AK349" i="1"/>
  <c r="AJ349" i="1"/>
  <c r="AI349" i="1"/>
  <c r="T349" i="1"/>
  <c r="AF349" i="1" s="1"/>
  <c r="K349" i="1"/>
  <c r="J349" i="1"/>
  <c r="AM350" i="1"/>
  <c r="AL350" i="1"/>
  <c r="AK350" i="1"/>
  <c r="AJ350" i="1"/>
  <c r="AI350" i="1"/>
  <c r="T350" i="1"/>
  <c r="AF350" i="1" s="1"/>
  <c r="K350" i="1"/>
  <c r="J350" i="1"/>
  <c r="AM351" i="1"/>
  <c r="AL351" i="1"/>
  <c r="AK351" i="1"/>
  <c r="AJ351" i="1"/>
  <c r="AI351" i="1"/>
  <c r="T351" i="1"/>
  <c r="AF351" i="1" s="1"/>
  <c r="K351" i="1"/>
  <c r="J351" i="1"/>
  <c r="AM352" i="1"/>
  <c r="AL352" i="1"/>
  <c r="AK352" i="1"/>
  <c r="AJ352" i="1"/>
  <c r="AI352" i="1"/>
  <c r="T352" i="1"/>
  <c r="AF352" i="1" s="1"/>
  <c r="K352" i="1"/>
  <c r="J352" i="1"/>
  <c r="AM356" i="1"/>
  <c r="AL356" i="1"/>
  <c r="AK356" i="1"/>
  <c r="AJ356" i="1"/>
  <c r="AI356" i="1"/>
  <c r="T356" i="1"/>
  <c r="AF356" i="1" s="1"/>
  <c r="K356" i="1"/>
  <c r="J356" i="1"/>
  <c r="AM357" i="1"/>
  <c r="AL357" i="1"/>
  <c r="AK357" i="1"/>
  <c r="AJ357" i="1"/>
  <c r="AI357" i="1"/>
  <c r="T357" i="1"/>
  <c r="AF357" i="1" s="1"/>
  <c r="K357" i="1"/>
  <c r="J357" i="1"/>
  <c r="AM358" i="1"/>
  <c r="AL358" i="1"/>
  <c r="AK358" i="1"/>
  <c r="AJ358" i="1"/>
  <c r="AI358" i="1"/>
  <c r="T358" i="1"/>
  <c r="AF358" i="1" s="1"/>
  <c r="K358" i="1"/>
  <c r="J358" i="1"/>
  <c r="AM359" i="1"/>
  <c r="AL359" i="1"/>
  <c r="AK359" i="1"/>
  <c r="AJ359" i="1"/>
  <c r="AI359" i="1"/>
  <c r="T359" i="1"/>
  <c r="AF359" i="1" s="1"/>
  <c r="K359" i="1"/>
  <c r="J359" i="1"/>
  <c r="AM360" i="1"/>
  <c r="AL360" i="1"/>
  <c r="AK360" i="1"/>
  <c r="AJ360" i="1"/>
  <c r="AI360" i="1"/>
  <c r="T360" i="1"/>
  <c r="AF360" i="1" s="1"/>
  <c r="K360" i="1"/>
  <c r="J360" i="1"/>
  <c r="AM361" i="1"/>
  <c r="AL361" i="1"/>
  <c r="AK361" i="1"/>
  <c r="AJ361" i="1"/>
  <c r="AI361" i="1"/>
  <c r="T361" i="1"/>
  <c r="AF361" i="1" s="1"/>
  <c r="K361" i="1"/>
  <c r="J361" i="1"/>
  <c r="AM362" i="1"/>
  <c r="AL362" i="1"/>
  <c r="AK362" i="1"/>
  <c r="AJ362" i="1"/>
  <c r="AI362" i="1"/>
  <c r="T362" i="1"/>
  <c r="AF362" i="1" s="1"/>
  <c r="K362" i="1"/>
  <c r="J362" i="1"/>
  <c r="AM363" i="1"/>
  <c r="AL363" i="1"/>
  <c r="AK363" i="1"/>
  <c r="AJ363" i="1"/>
  <c r="AI363" i="1"/>
  <c r="T363" i="1"/>
  <c r="AF363" i="1" s="1"/>
  <c r="K363" i="1"/>
  <c r="J363" i="1"/>
  <c r="AM364" i="1"/>
  <c r="AL364" i="1"/>
  <c r="AK364" i="1"/>
  <c r="AJ364" i="1"/>
  <c r="AI364" i="1"/>
  <c r="T364" i="1"/>
  <c r="AF364" i="1" s="1"/>
  <c r="K364" i="1"/>
  <c r="J364" i="1"/>
  <c r="AM365" i="1"/>
  <c r="AL365" i="1"/>
  <c r="AK365" i="1"/>
  <c r="AJ365" i="1"/>
  <c r="AI365" i="1"/>
  <c r="T365" i="1"/>
  <c r="AF365" i="1" s="1"/>
  <c r="K365" i="1"/>
  <c r="J365" i="1"/>
  <c r="AM366" i="1"/>
  <c r="AL366" i="1"/>
  <c r="AK366" i="1"/>
  <c r="AJ366" i="1"/>
  <c r="AI366" i="1"/>
  <c r="T366" i="1"/>
  <c r="AF366" i="1" s="1"/>
  <c r="K366" i="1"/>
  <c r="J366" i="1"/>
  <c r="AM367" i="1"/>
  <c r="AL367" i="1"/>
  <c r="AK367" i="1"/>
  <c r="AJ367" i="1"/>
  <c r="AI367" i="1"/>
  <c r="T367" i="1"/>
  <c r="AF367" i="1" s="1"/>
  <c r="K367" i="1"/>
  <c r="J367" i="1"/>
  <c r="AM368" i="1"/>
  <c r="AL368" i="1"/>
  <c r="AK368" i="1"/>
  <c r="AJ368" i="1"/>
  <c r="AI368" i="1"/>
  <c r="T368" i="1"/>
  <c r="AF368" i="1" s="1"/>
  <c r="K368" i="1"/>
  <c r="J368" i="1"/>
  <c r="AM369" i="1"/>
  <c r="AL369" i="1"/>
  <c r="AK369" i="1"/>
  <c r="AJ369" i="1"/>
  <c r="AI369" i="1"/>
  <c r="T369" i="1"/>
  <c r="AF369" i="1" s="1"/>
  <c r="K369" i="1"/>
  <c r="J369" i="1"/>
  <c r="AM347" i="1"/>
  <c r="AL347" i="1"/>
  <c r="AK347" i="1"/>
  <c r="AJ347" i="1"/>
  <c r="AI347" i="1"/>
  <c r="T347" i="1"/>
  <c r="AF347" i="1" s="1"/>
  <c r="K347" i="1"/>
  <c r="J347" i="1"/>
  <c r="AM346" i="1"/>
  <c r="AL346" i="1"/>
  <c r="AK346" i="1"/>
  <c r="AJ346" i="1"/>
  <c r="AI346" i="1"/>
  <c r="T346" i="1"/>
  <c r="AF346" i="1" s="1"/>
  <c r="K346" i="1"/>
  <c r="J346" i="1"/>
  <c r="AM345" i="1" l="1"/>
  <c r="AL345" i="1"/>
  <c r="AK345" i="1"/>
  <c r="AJ345" i="1"/>
  <c r="AI345" i="1"/>
  <c r="T345" i="1"/>
  <c r="AF345" i="1" s="1"/>
  <c r="K345" i="1"/>
  <c r="J345" i="1"/>
  <c r="AM341" i="1" l="1"/>
  <c r="AL341" i="1"/>
  <c r="AK341" i="1"/>
  <c r="AJ341" i="1"/>
  <c r="AI341" i="1"/>
  <c r="T341" i="1"/>
  <c r="AF341" i="1" s="1"/>
  <c r="K341" i="1"/>
  <c r="J341" i="1"/>
  <c r="AM580" i="1"/>
  <c r="AL580" i="1"/>
  <c r="AK580" i="1"/>
  <c r="AJ580" i="1"/>
  <c r="AI580" i="1"/>
  <c r="T580" i="1"/>
  <c r="AF580" i="1" s="1"/>
  <c r="K580" i="1"/>
  <c r="J580" i="1"/>
  <c r="AK14" i="1" l="1"/>
  <c r="AK23" i="1"/>
  <c r="AK24" i="1"/>
  <c r="AK25" i="1"/>
  <c r="AK26" i="1"/>
  <c r="AK27" i="1"/>
  <c r="AK28" i="1"/>
  <c r="AK35" i="1"/>
  <c r="AK40" i="1"/>
  <c r="AK41" i="1"/>
  <c r="AK42" i="1"/>
  <c r="AK46" i="1"/>
  <c r="AK47" i="1"/>
  <c r="AK48" i="1"/>
  <c r="AK49" i="1"/>
  <c r="AK50" i="1"/>
  <c r="AK51" i="1"/>
  <c r="AK52" i="1"/>
  <c r="AK53" i="1"/>
  <c r="AK54" i="1"/>
  <c r="AK55" i="1"/>
  <c r="AK56" i="1"/>
  <c r="AK57" i="1"/>
  <c r="AK58" i="1"/>
  <c r="AK59" i="1"/>
  <c r="AK60" i="1"/>
  <c r="AK61" i="1"/>
  <c r="AK62" i="1"/>
  <c r="AK63" i="1"/>
  <c r="AK64" i="1"/>
  <c r="AK65" i="1"/>
  <c r="AK66" i="1"/>
  <c r="AK67"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2" i="1"/>
  <c r="AK343" i="1"/>
  <c r="AK344" i="1"/>
  <c r="AK370" i="1"/>
  <c r="K271" i="1" l="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2" i="1"/>
  <c r="K343" i="1"/>
  <c r="K344" i="1"/>
  <c r="K3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2" i="1"/>
  <c r="J343" i="1"/>
  <c r="J344" i="1"/>
  <c r="J370" i="1"/>
  <c r="AM344" i="1" l="1"/>
  <c r="AL344" i="1"/>
  <c r="AJ344" i="1"/>
  <c r="AI344" i="1"/>
  <c r="T344" i="1"/>
  <c r="AF344" i="1" s="1"/>
  <c r="AM343" i="1"/>
  <c r="AL343" i="1"/>
  <c r="AJ343" i="1"/>
  <c r="AI343" i="1"/>
  <c r="T343" i="1"/>
  <c r="AF343" i="1" s="1"/>
  <c r="AM342" i="1" l="1"/>
  <c r="AL342" i="1"/>
  <c r="AJ342" i="1"/>
  <c r="AI342" i="1"/>
  <c r="T342" i="1"/>
  <c r="AF342" i="1" s="1"/>
  <c r="AM339" i="1"/>
  <c r="AL339" i="1"/>
  <c r="AJ339" i="1"/>
  <c r="AI339" i="1"/>
  <c r="T339" i="1"/>
  <c r="AF339" i="1" s="1"/>
  <c r="AM340" i="1"/>
  <c r="AL340" i="1"/>
  <c r="AJ340" i="1"/>
  <c r="AI340" i="1"/>
  <c r="T340" i="1"/>
  <c r="AF340" i="1" s="1"/>
  <c r="AM337" i="1"/>
  <c r="AL337" i="1"/>
  <c r="AJ337" i="1"/>
  <c r="AI337" i="1"/>
  <c r="T337" i="1"/>
  <c r="AF337" i="1" s="1"/>
  <c r="AM338" i="1"/>
  <c r="AL338" i="1"/>
  <c r="AJ338" i="1"/>
  <c r="AI338" i="1"/>
  <c r="T338" i="1"/>
  <c r="AF338" i="1" s="1"/>
  <c r="AF271" i="1" l="1"/>
  <c r="T272" i="1"/>
  <c r="AF272" i="1" s="1"/>
  <c r="T273" i="1"/>
  <c r="AF273" i="1" s="1"/>
  <c r="T274" i="1"/>
  <c r="AF274" i="1" s="1"/>
  <c r="T275" i="1"/>
  <c r="AF275" i="1" s="1"/>
  <c r="T276" i="1"/>
  <c r="AF276" i="1" s="1"/>
  <c r="T277" i="1"/>
  <c r="AF277" i="1" s="1"/>
  <c r="T278" i="1"/>
  <c r="AF278" i="1" s="1"/>
  <c r="T279" i="1"/>
  <c r="AF279" i="1" s="1"/>
  <c r="T280" i="1"/>
  <c r="AF280" i="1" s="1"/>
  <c r="T281" i="1"/>
  <c r="AF281" i="1" s="1"/>
  <c r="T282" i="1"/>
  <c r="AF282" i="1" s="1"/>
  <c r="T283" i="1"/>
  <c r="AF283" i="1" s="1"/>
  <c r="T284" i="1"/>
  <c r="AF284" i="1" s="1"/>
  <c r="T285" i="1"/>
  <c r="AF285" i="1" s="1"/>
  <c r="T286" i="1"/>
  <c r="AF286" i="1" s="1"/>
  <c r="T287" i="1"/>
  <c r="AF287" i="1" s="1"/>
  <c r="T288" i="1"/>
  <c r="AF288" i="1" s="1"/>
  <c r="T289" i="1"/>
  <c r="AF289" i="1" s="1"/>
  <c r="T290" i="1"/>
  <c r="AF290" i="1" s="1"/>
  <c r="T291" i="1"/>
  <c r="AF291" i="1" s="1"/>
  <c r="T292" i="1"/>
  <c r="AF292" i="1" s="1"/>
  <c r="T293" i="1"/>
  <c r="AF293" i="1" s="1"/>
  <c r="T294" i="1"/>
  <c r="AF294" i="1" s="1"/>
  <c r="T295" i="1"/>
  <c r="AF295" i="1" s="1"/>
  <c r="T296" i="1"/>
  <c r="AF296" i="1" s="1"/>
  <c r="T297" i="1"/>
  <c r="AF297" i="1" s="1"/>
  <c r="T298" i="1"/>
  <c r="AF298" i="1" s="1"/>
  <c r="T299" i="1"/>
  <c r="AF299" i="1" s="1"/>
  <c r="T300" i="1"/>
  <c r="AF300" i="1" s="1"/>
  <c r="T301" i="1"/>
  <c r="AF301" i="1" s="1"/>
  <c r="T302" i="1"/>
  <c r="AF302" i="1" s="1"/>
  <c r="T303" i="1"/>
  <c r="AF303" i="1" s="1"/>
  <c r="T304" i="1"/>
  <c r="AF304" i="1" s="1"/>
  <c r="T305" i="1"/>
  <c r="AF305" i="1" s="1"/>
  <c r="T306" i="1"/>
  <c r="AF306" i="1" s="1"/>
  <c r="T307" i="1"/>
  <c r="AF307" i="1" s="1"/>
  <c r="T308" i="1"/>
  <c r="AF308" i="1" s="1"/>
  <c r="T309" i="1"/>
  <c r="AF309" i="1" s="1"/>
  <c r="T310" i="1"/>
  <c r="AF310" i="1" s="1"/>
  <c r="T311" i="1"/>
  <c r="AF311" i="1" s="1"/>
  <c r="T312" i="1"/>
  <c r="AF312" i="1" s="1"/>
  <c r="T313" i="1"/>
  <c r="AF313" i="1" s="1"/>
  <c r="T314" i="1"/>
  <c r="AF314" i="1" s="1"/>
  <c r="T315" i="1"/>
  <c r="AF315" i="1" s="1"/>
  <c r="T316" i="1"/>
  <c r="AF316" i="1" s="1"/>
  <c r="T317" i="1"/>
  <c r="AF317" i="1" s="1"/>
  <c r="T318" i="1"/>
  <c r="AF318" i="1" s="1"/>
  <c r="T319" i="1"/>
  <c r="AF319" i="1" s="1"/>
  <c r="T320" i="1"/>
  <c r="AF320" i="1" s="1"/>
  <c r="T321" i="1"/>
  <c r="AF321" i="1" s="1"/>
  <c r="T322" i="1"/>
  <c r="AF322" i="1" s="1"/>
  <c r="T323" i="1"/>
  <c r="AF323" i="1" s="1"/>
  <c r="T324" i="1"/>
  <c r="AF324" i="1" s="1"/>
  <c r="T325" i="1"/>
  <c r="AF325" i="1" s="1"/>
  <c r="T326" i="1"/>
  <c r="AF326" i="1" s="1"/>
  <c r="T327" i="1"/>
  <c r="AF327" i="1" s="1"/>
  <c r="T328" i="1"/>
  <c r="AF328" i="1" s="1"/>
  <c r="T329" i="1"/>
  <c r="AF329" i="1" s="1"/>
  <c r="T330" i="1"/>
  <c r="AF330" i="1" s="1"/>
  <c r="T331" i="1"/>
  <c r="AF331" i="1" s="1"/>
  <c r="T332" i="1"/>
  <c r="AF332" i="1" s="1"/>
  <c r="T333" i="1"/>
  <c r="AF333" i="1" s="1"/>
  <c r="T334" i="1"/>
  <c r="AF334" i="1" s="1"/>
  <c r="T335" i="1"/>
  <c r="AF335" i="1" s="1"/>
  <c r="T336" i="1"/>
  <c r="AF336" i="1" s="1"/>
  <c r="T370" i="1"/>
  <c r="AF370" i="1" s="1"/>
  <c r="AM370" i="1"/>
  <c r="AL370" i="1"/>
  <c r="AJ370" i="1"/>
  <c r="AI370" i="1"/>
  <c r="AM336" i="1"/>
  <c r="AL336" i="1"/>
  <c r="AJ336" i="1"/>
  <c r="AI336" i="1"/>
  <c r="AM335" i="1"/>
  <c r="AL335" i="1"/>
  <c r="AJ335" i="1"/>
  <c r="AI335" i="1"/>
  <c r="AM334" i="1"/>
  <c r="AL334" i="1"/>
  <c r="AJ334" i="1"/>
  <c r="AI334" i="1"/>
  <c r="AM333" i="1"/>
  <c r="AL333" i="1"/>
  <c r="AJ333" i="1"/>
  <c r="AI333" i="1"/>
  <c r="AM332" i="1"/>
  <c r="AL332" i="1"/>
  <c r="AJ332" i="1"/>
  <c r="AI332" i="1"/>
  <c r="AM331" i="1"/>
  <c r="AL331" i="1"/>
  <c r="AJ331" i="1"/>
  <c r="AI331" i="1"/>
  <c r="AM330" i="1"/>
  <c r="AL330" i="1"/>
  <c r="AJ330" i="1"/>
  <c r="AI330" i="1"/>
  <c r="AM329" i="1"/>
  <c r="AL329" i="1"/>
  <c r="AJ329" i="1"/>
  <c r="AI329" i="1"/>
  <c r="AM328" i="1"/>
  <c r="AL328" i="1"/>
  <c r="AJ328" i="1"/>
  <c r="AI328" i="1"/>
  <c r="AM327" i="1"/>
  <c r="AL327" i="1"/>
  <c r="AJ327" i="1"/>
  <c r="AI327" i="1"/>
  <c r="AM326" i="1"/>
  <c r="AL326" i="1"/>
  <c r="AJ326" i="1"/>
  <c r="AI326" i="1"/>
  <c r="AM325" i="1"/>
  <c r="AL325" i="1"/>
  <c r="AJ325" i="1"/>
  <c r="AI325" i="1"/>
  <c r="AM324" i="1"/>
  <c r="AL324" i="1"/>
  <c r="AJ324" i="1"/>
  <c r="AI324" i="1"/>
  <c r="AM323" i="1"/>
  <c r="AL323" i="1"/>
  <c r="AJ323" i="1"/>
  <c r="AI323" i="1"/>
  <c r="AM322" i="1"/>
  <c r="AL322" i="1"/>
  <c r="AJ322" i="1"/>
  <c r="AI322" i="1"/>
  <c r="AM321" i="1"/>
  <c r="AL321" i="1"/>
  <c r="AJ321" i="1"/>
  <c r="AI321" i="1"/>
  <c r="AM320" i="1"/>
  <c r="AL320" i="1"/>
  <c r="AJ320" i="1"/>
  <c r="AI320" i="1"/>
  <c r="AM319" i="1"/>
  <c r="AL319" i="1"/>
  <c r="AJ319" i="1"/>
  <c r="AI319" i="1"/>
  <c r="AM318" i="1"/>
  <c r="AL318" i="1"/>
  <c r="AJ318" i="1"/>
  <c r="AI318" i="1"/>
  <c r="AM317" i="1"/>
  <c r="AL317" i="1"/>
  <c r="AJ317" i="1"/>
  <c r="AI317" i="1"/>
  <c r="AM316" i="1"/>
  <c r="AL316" i="1"/>
  <c r="AJ316" i="1"/>
  <c r="AI316" i="1"/>
  <c r="AM315" i="1"/>
  <c r="AL315" i="1"/>
  <c r="AJ315" i="1"/>
  <c r="AI315" i="1"/>
  <c r="AM314" i="1"/>
  <c r="AL314" i="1"/>
  <c r="AJ314" i="1"/>
  <c r="AI314" i="1"/>
  <c r="AM313" i="1"/>
  <c r="AL313" i="1"/>
  <c r="AJ313" i="1"/>
  <c r="AI313" i="1"/>
  <c r="AM312" i="1"/>
  <c r="AL312" i="1"/>
  <c r="AJ312" i="1"/>
  <c r="AI312" i="1"/>
  <c r="AM311" i="1"/>
  <c r="AL311" i="1"/>
  <c r="AJ311" i="1"/>
  <c r="AI311" i="1"/>
  <c r="AM310" i="1"/>
  <c r="AL310" i="1"/>
  <c r="AJ310" i="1"/>
  <c r="AI310" i="1"/>
  <c r="AM309" i="1"/>
  <c r="AL309" i="1"/>
  <c r="AJ309" i="1"/>
  <c r="AI309" i="1"/>
  <c r="AM308" i="1"/>
  <c r="AL308" i="1"/>
  <c r="AJ308" i="1"/>
  <c r="AI308" i="1"/>
  <c r="AM307" i="1"/>
  <c r="AL307" i="1"/>
  <c r="AJ307" i="1"/>
  <c r="AI307" i="1"/>
  <c r="AM306" i="1"/>
  <c r="AL306" i="1"/>
  <c r="AJ306" i="1"/>
  <c r="AI306" i="1"/>
  <c r="AM305" i="1"/>
  <c r="AL305" i="1"/>
  <c r="AJ305" i="1"/>
  <c r="AI305" i="1"/>
  <c r="AM304" i="1"/>
  <c r="AL304" i="1"/>
  <c r="AJ304" i="1"/>
  <c r="AI304" i="1"/>
  <c r="AM303" i="1"/>
  <c r="AL303" i="1"/>
  <c r="AJ303" i="1"/>
  <c r="AI303" i="1"/>
  <c r="AM302" i="1"/>
  <c r="AL302" i="1"/>
  <c r="AJ302" i="1"/>
  <c r="AI302" i="1"/>
  <c r="AM301" i="1"/>
  <c r="AL301" i="1"/>
  <c r="AJ301" i="1"/>
  <c r="AI301" i="1"/>
  <c r="AM300" i="1"/>
  <c r="AL300" i="1"/>
  <c r="AJ300" i="1"/>
  <c r="AI300" i="1"/>
  <c r="AM299" i="1"/>
  <c r="AL299" i="1"/>
  <c r="AJ299" i="1"/>
  <c r="AI299" i="1"/>
  <c r="AM298" i="1"/>
  <c r="AL298" i="1"/>
  <c r="AJ298" i="1"/>
  <c r="AI298" i="1"/>
  <c r="AM297" i="1"/>
  <c r="AL297" i="1"/>
  <c r="AJ297" i="1"/>
  <c r="AI297" i="1"/>
  <c r="AM296" i="1"/>
  <c r="AL296" i="1"/>
  <c r="AJ296" i="1"/>
  <c r="AI296" i="1"/>
  <c r="AM295" i="1"/>
  <c r="AL295" i="1"/>
  <c r="AJ295" i="1"/>
  <c r="AI295" i="1"/>
  <c r="AM294" i="1"/>
  <c r="AL294" i="1"/>
  <c r="AJ294" i="1"/>
  <c r="AI294" i="1"/>
  <c r="AM293" i="1"/>
  <c r="AL293" i="1"/>
  <c r="AJ293" i="1"/>
  <c r="AI293" i="1"/>
  <c r="AM292" i="1"/>
  <c r="AL292" i="1"/>
  <c r="AJ292" i="1"/>
  <c r="AI292" i="1"/>
  <c r="AM291" i="1"/>
  <c r="AL291" i="1"/>
  <c r="AJ291" i="1"/>
  <c r="AI291" i="1"/>
  <c r="AM290" i="1"/>
  <c r="AL290" i="1"/>
  <c r="AJ290" i="1"/>
  <c r="AI290" i="1"/>
  <c r="AM289" i="1"/>
  <c r="AL289" i="1"/>
  <c r="AJ289" i="1"/>
  <c r="AI289" i="1"/>
  <c r="AM288" i="1"/>
  <c r="AL288" i="1"/>
  <c r="AJ288" i="1"/>
  <c r="AI288" i="1"/>
  <c r="AM287" i="1"/>
  <c r="AL287" i="1"/>
  <c r="AJ287" i="1"/>
  <c r="AI287" i="1"/>
  <c r="AM286" i="1"/>
  <c r="AL286" i="1"/>
  <c r="AJ286" i="1"/>
  <c r="AI286" i="1"/>
  <c r="AM285" i="1"/>
  <c r="AL285" i="1"/>
  <c r="AJ285" i="1"/>
  <c r="AI285" i="1"/>
  <c r="AM284" i="1"/>
  <c r="AL284" i="1"/>
  <c r="AJ284" i="1"/>
  <c r="AI284" i="1"/>
  <c r="AM283" i="1"/>
  <c r="AL283" i="1"/>
  <c r="AJ283" i="1"/>
  <c r="AI283" i="1"/>
  <c r="AM282" i="1"/>
  <c r="AL282" i="1"/>
  <c r="AJ282" i="1"/>
  <c r="AI282" i="1"/>
  <c r="AM281" i="1"/>
  <c r="AL281" i="1"/>
  <c r="AJ281" i="1"/>
  <c r="AI281" i="1"/>
  <c r="AM280" i="1"/>
  <c r="AL280" i="1"/>
  <c r="AJ280" i="1"/>
  <c r="AI280" i="1"/>
  <c r="AM279" i="1"/>
  <c r="AL279" i="1"/>
  <c r="AJ279" i="1"/>
  <c r="AI279" i="1"/>
  <c r="AM278" i="1"/>
  <c r="AL278" i="1"/>
  <c r="AJ278" i="1"/>
  <c r="AI278" i="1"/>
  <c r="AM277" i="1"/>
  <c r="AL277" i="1"/>
  <c r="AJ277" i="1"/>
  <c r="AI277" i="1"/>
  <c r="AM276" i="1"/>
  <c r="AL276" i="1"/>
  <c r="AJ276" i="1"/>
  <c r="AI276" i="1"/>
  <c r="AM275" i="1"/>
  <c r="AL275" i="1"/>
  <c r="AJ275" i="1"/>
  <c r="AI275" i="1"/>
  <c r="AM274" i="1"/>
  <c r="AL274" i="1"/>
  <c r="AJ274" i="1"/>
  <c r="AI274" i="1"/>
  <c r="AM273" i="1"/>
  <c r="AL273" i="1"/>
  <c r="AJ273" i="1"/>
  <c r="AI273" i="1"/>
  <c r="AM272" i="1"/>
  <c r="AL272" i="1"/>
  <c r="AJ272" i="1"/>
  <c r="AI272" i="1"/>
  <c r="AM271" i="1"/>
  <c r="AL271" i="1"/>
  <c r="AJ271" i="1"/>
  <c r="AI271" i="1"/>
  <c r="AM270" i="1"/>
  <c r="AL270" i="1"/>
  <c r="AJ270" i="1"/>
  <c r="AI270" i="1"/>
  <c r="AM269" i="1"/>
  <c r="AL269" i="1"/>
  <c r="AJ269" i="1"/>
  <c r="AI269" i="1"/>
  <c r="AM268" i="1"/>
  <c r="AL268" i="1"/>
  <c r="AJ268" i="1"/>
  <c r="AI268" i="1"/>
  <c r="AM267" i="1"/>
  <c r="AL267" i="1"/>
  <c r="AJ267" i="1"/>
  <c r="AI267" i="1"/>
  <c r="AM266" i="1"/>
  <c r="AL266" i="1"/>
  <c r="AJ266" i="1"/>
  <c r="AI266" i="1"/>
  <c r="AM265" i="1"/>
  <c r="AL265" i="1"/>
  <c r="AJ265" i="1"/>
  <c r="AI265" i="1"/>
  <c r="AM264" i="1"/>
  <c r="AL264" i="1"/>
  <c r="AJ264" i="1"/>
  <c r="AI264" i="1"/>
  <c r="AM263" i="1"/>
  <c r="AL263" i="1"/>
  <c r="AJ263" i="1"/>
  <c r="AI263" i="1"/>
  <c r="AM262" i="1"/>
  <c r="AL262" i="1"/>
  <c r="AJ262" i="1"/>
  <c r="AI262" i="1"/>
  <c r="AM261" i="1"/>
  <c r="AL261" i="1"/>
  <c r="AJ261" i="1"/>
  <c r="AI261" i="1"/>
  <c r="AM260" i="1"/>
  <c r="AL260" i="1"/>
  <c r="AJ260" i="1"/>
  <c r="AI260" i="1"/>
  <c r="AM259" i="1"/>
  <c r="AL259" i="1"/>
  <c r="AJ259" i="1"/>
  <c r="AI259" i="1"/>
  <c r="AM258" i="1"/>
  <c r="AL258" i="1"/>
  <c r="AJ258" i="1"/>
  <c r="AI258" i="1"/>
  <c r="AM257" i="1"/>
  <c r="AL257" i="1"/>
  <c r="AJ257" i="1"/>
  <c r="AI257" i="1"/>
  <c r="AM256" i="1"/>
  <c r="AL256" i="1"/>
  <c r="AJ256" i="1"/>
  <c r="AI256" i="1"/>
  <c r="AM255" i="1"/>
  <c r="AL255" i="1"/>
  <c r="AJ255" i="1"/>
  <c r="AI255" i="1"/>
  <c r="AM254" i="1"/>
  <c r="AL254" i="1"/>
  <c r="AJ254" i="1"/>
  <c r="AI254" i="1"/>
  <c r="AM253" i="1"/>
  <c r="AL253" i="1"/>
  <c r="AJ253" i="1"/>
  <c r="AI253" i="1"/>
  <c r="AM252" i="1"/>
  <c r="AL252" i="1"/>
  <c r="AJ252" i="1"/>
  <c r="AI252" i="1"/>
  <c r="AM251" i="1"/>
  <c r="AL251" i="1"/>
  <c r="AJ251" i="1"/>
  <c r="AI251" i="1"/>
  <c r="AM250" i="1"/>
  <c r="AL250" i="1"/>
  <c r="AJ250" i="1"/>
  <c r="AI250" i="1"/>
  <c r="AM249" i="1"/>
  <c r="AL249" i="1"/>
  <c r="AJ249" i="1"/>
  <c r="AI249" i="1"/>
  <c r="AM248" i="1"/>
  <c r="AL248" i="1"/>
  <c r="AJ248" i="1"/>
  <c r="AI248" i="1"/>
  <c r="AM247" i="1"/>
  <c r="AL247" i="1"/>
  <c r="AJ247" i="1"/>
  <c r="AI247" i="1"/>
  <c r="AM246" i="1"/>
  <c r="AL246" i="1"/>
  <c r="AJ246" i="1"/>
  <c r="AI246" i="1"/>
  <c r="AM245" i="1"/>
  <c r="AL245" i="1"/>
  <c r="AJ245" i="1"/>
  <c r="AI245" i="1"/>
  <c r="AM244" i="1"/>
  <c r="AL244" i="1"/>
  <c r="AJ244" i="1"/>
  <c r="AI244" i="1"/>
  <c r="AM243" i="1"/>
  <c r="AL243" i="1"/>
  <c r="AJ243" i="1"/>
  <c r="AI243" i="1"/>
  <c r="AM242" i="1"/>
  <c r="AL242" i="1"/>
  <c r="AJ242" i="1"/>
  <c r="AI242" i="1"/>
  <c r="AM241" i="1"/>
  <c r="AL241" i="1"/>
  <c r="AJ241" i="1"/>
  <c r="AI241" i="1"/>
  <c r="AM240" i="1"/>
  <c r="AL240" i="1"/>
  <c r="AJ240" i="1"/>
  <c r="AI240" i="1"/>
  <c r="AM239" i="1"/>
  <c r="AL239" i="1"/>
  <c r="AJ239" i="1"/>
  <c r="AI239" i="1"/>
  <c r="AM238" i="1"/>
  <c r="AL238" i="1"/>
  <c r="AJ238" i="1"/>
  <c r="AI238" i="1"/>
  <c r="AM237" i="1"/>
  <c r="AL237" i="1"/>
  <c r="AJ237" i="1"/>
  <c r="AI237" i="1"/>
  <c r="AM236" i="1"/>
  <c r="AL236" i="1"/>
  <c r="AJ236" i="1"/>
  <c r="AI236" i="1"/>
  <c r="AM235" i="1"/>
  <c r="AL235" i="1"/>
  <c r="AJ235" i="1"/>
  <c r="AI235" i="1"/>
  <c r="AM234" i="1"/>
  <c r="AL234" i="1"/>
  <c r="AJ234" i="1"/>
  <c r="AI234" i="1"/>
  <c r="AM233" i="1"/>
  <c r="AL233" i="1"/>
  <c r="AJ233" i="1"/>
  <c r="AI233" i="1"/>
  <c r="AM232" i="1"/>
  <c r="AL232" i="1"/>
  <c r="AJ232" i="1"/>
  <c r="AI232" i="1"/>
  <c r="AM231" i="1"/>
  <c r="AL231" i="1"/>
  <c r="AJ231" i="1"/>
  <c r="AI231" i="1"/>
  <c r="AM230" i="1"/>
  <c r="AL230" i="1"/>
  <c r="AJ230" i="1"/>
  <c r="AI230" i="1"/>
  <c r="AM229" i="1"/>
  <c r="AL229" i="1"/>
  <c r="AJ229" i="1"/>
  <c r="AI229" i="1"/>
  <c r="AM228" i="1"/>
  <c r="AL228" i="1"/>
  <c r="AJ228" i="1"/>
  <c r="AI228" i="1"/>
  <c r="AM227" i="1"/>
  <c r="AL227" i="1"/>
  <c r="AJ227" i="1"/>
  <c r="AI227" i="1"/>
  <c r="AM226" i="1"/>
  <c r="AL226" i="1"/>
  <c r="AJ226" i="1"/>
  <c r="AI226" i="1"/>
  <c r="AM225" i="1"/>
  <c r="AL225" i="1"/>
  <c r="AJ225" i="1"/>
  <c r="AI225" i="1"/>
  <c r="AM224" i="1"/>
  <c r="AL224" i="1"/>
  <c r="AJ224" i="1"/>
  <c r="AI224" i="1"/>
  <c r="AM223" i="1"/>
  <c r="AL223" i="1"/>
  <c r="AJ223" i="1"/>
  <c r="AI223" i="1"/>
  <c r="AM222" i="1"/>
  <c r="AL222" i="1"/>
  <c r="AJ222" i="1"/>
  <c r="AI222" i="1"/>
  <c r="AM221" i="1"/>
  <c r="AL221" i="1"/>
  <c r="AJ221" i="1"/>
  <c r="AI221" i="1"/>
  <c r="AM220" i="1"/>
  <c r="AL220" i="1"/>
  <c r="AJ220" i="1"/>
  <c r="AI220" i="1"/>
  <c r="AM219" i="1"/>
  <c r="AL219" i="1"/>
  <c r="AJ219" i="1"/>
  <c r="AI219" i="1"/>
  <c r="AM218" i="1"/>
  <c r="AL218" i="1"/>
  <c r="AJ218" i="1"/>
  <c r="AI218" i="1"/>
  <c r="AM217" i="1"/>
  <c r="AL217" i="1"/>
  <c r="AJ217" i="1"/>
  <c r="AI217" i="1"/>
  <c r="AM216" i="1"/>
  <c r="AL216" i="1"/>
  <c r="AJ216" i="1"/>
  <c r="AI216" i="1"/>
  <c r="AM215" i="1"/>
  <c r="AL215" i="1"/>
  <c r="AJ215" i="1"/>
  <c r="AI215" i="1"/>
  <c r="AM214" i="1"/>
  <c r="AL214" i="1"/>
  <c r="AJ214" i="1"/>
  <c r="AI214" i="1"/>
  <c r="AM213" i="1"/>
  <c r="AL213" i="1"/>
  <c r="AJ213" i="1"/>
  <c r="AI213" i="1"/>
  <c r="AM212" i="1"/>
  <c r="AL212" i="1"/>
  <c r="AJ212" i="1"/>
  <c r="AI212" i="1"/>
  <c r="AM211" i="1"/>
  <c r="AL211" i="1"/>
  <c r="AJ211" i="1"/>
  <c r="AI211" i="1"/>
  <c r="AM210" i="1"/>
  <c r="AL210" i="1"/>
  <c r="AJ210" i="1"/>
  <c r="AI210" i="1"/>
  <c r="AM209" i="1"/>
  <c r="AL209" i="1"/>
  <c r="AJ209" i="1"/>
  <c r="AI209" i="1"/>
  <c r="AM208" i="1"/>
  <c r="AL208" i="1"/>
  <c r="AJ208" i="1"/>
  <c r="AI208" i="1"/>
  <c r="AM207" i="1"/>
  <c r="AL207" i="1"/>
  <c r="AJ207" i="1"/>
  <c r="AI207" i="1"/>
  <c r="AM206" i="1"/>
  <c r="AL206" i="1"/>
  <c r="AJ206" i="1"/>
  <c r="AI206" i="1"/>
  <c r="AM205" i="1"/>
  <c r="AL205" i="1"/>
  <c r="AJ205" i="1"/>
  <c r="AI205" i="1"/>
  <c r="AM204" i="1"/>
  <c r="AL204" i="1"/>
  <c r="AJ204" i="1"/>
  <c r="AI204" i="1"/>
  <c r="AM203" i="1"/>
  <c r="AL203" i="1"/>
  <c r="AJ203" i="1"/>
  <c r="AI203" i="1"/>
  <c r="AM202" i="1"/>
  <c r="AL202" i="1"/>
  <c r="AJ202" i="1"/>
  <c r="AI202" i="1"/>
  <c r="AM201" i="1"/>
  <c r="AL201" i="1"/>
  <c r="AJ201" i="1"/>
  <c r="AI201" i="1"/>
  <c r="AM200" i="1"/>
  <c r="AL200" i="1"/>
  <c r="AJ200" i="1"/>
  <c r="AI200" i="1"/>
  <c r="AM199" i="1"/>
  <c r="AL199" i="1"/>
  <c r="AJ199" i="1"/>
  <c r="AI199" i="1"/>
  <c r="AM198" i="1"/>
  <c r="AL198" i="1"/>
  <c r="AJ198" i="1"/>
  <c r="AI198" i="1"/>
  <c r="AM197" i="1"/>
  <c r="AL197" i="1"/>
  <c r="AJ197" i="1"/>
  <c r="AI197" i="1"/>
  <c r="AM196" i="1"/>
  <c r="AL196" i="1"/>
  <c r="AJ196" i="1"/>
  <c r="AI196" i="1"/>
  <c r="AM195" i="1"/>
  <c r="AL195" i="1"/>
  <c r="AJ195" i="1"/>
  <c r="AI195" i="1"/>
  <c r="AM194" i="1"/>
  <c r="AL194" i="1"/>
  <c r="AJ194" i="1"/>
  <c r="AI194" i="1"/>
  <c r="AM193" i="1"/>
  <c r="AL193" i="1"/>
  <c r="AJ193" i="1"/>
  <c r="AI193" i="1"/>
  <c r="AM192" i="1"/>
  <c r="AL192" i="1"/>
  <c r="AJ192" i="1"/>
  <c r="AI192" i="1"/>
  <c r="AM191" i="1"/>
  <c r="AL191" i="1"/>
  <c r="AJ191" i="1"/>
  <c r="AI191" i="1"/>
  <c r="AM190" i="1"/>
  <c r="AL190" i="1"/>
  <c r="AJ190" i="1"/>
  <c r="AI190" i="1"/>
  <c r="AM189" i="1"/>
  <c r="AL189" i="1"/>
  <c r="AJ189" i="1"/>
  <c r="AI189" i="1"/>
  <c r="AM188" i="1"/>
  <c r="AL188" i="1"/>
  <c r="AJ188" i="1"/>
  <c r="AI188" i="1"/>
  <c r="AM187" i="1"/>
  <c r="AL187" i="1"/>
  <c r="AJ187" i="1"/>
  <c r="AI187" i="1"/>
  <c r="AM186" i="1"/>
  <c r="AL186" i="1"/>
  <c r="AJ186" i="1"/>
  <c r="AI186" i="1"/>
  <c r="AM185" i="1"/>
  <c r="AL185" i="1"/>
  <c r="AJ185" i="1"/>
  <c r="AI185" i="1"/>
  <c r="AM184" i="1"/>
  <c r="AL184" i="1"/>
  <c r="AJ184" i="1"/>
  <c r="AI184" i="1"/>
  <c r="AM183" i="1"/>
  <c r="AL183" i="1"/>
  <c r="AJ183" i="1"/>
  <c r="AI183" i="1"/>
  <c r="AM182" i="1"/>
  <c r="AL182" i="1"/>
  <c r="AJ182" i="1"/>
  <c r="AI182" i="1"/>
  <c r="AM181" i="1"/>
  <c r="AL181" i="1"/>
  <c r="AJ181" i="1"/>
  <c r="AI181" i="1"/>
  <c r="AM180" i="1"/>
  <c r="AL180" i="1"/>
  <c r="AJ180" i="1"/>
  <c r="AI180" i="1"/>
  <c r="AM179" i="1"/>
  <c r="AL179" i="1"/>
  <c r="AJ179" i="1"/>
  <c r="AI179" i="1"/>
  <c r="AM178" i="1"/>
  <c r="AL178" i="1"/>
  <c r="AJ178" i="1"/>
  <c r="AI178" i="1"/>
  <c r="AM177" i="1"/>
  <c r="AL177" i="1"/>
  <c r="AJ177" i="1"/>
  <c r="AI177" i="1"/>
  <c r="AM176" i="1"/>
  <c r="AL176" i="1"/>
  <c r="AJ176" i="1"/>
  <c r="AI176" i="1"/>
  <c r="AM175" i="1"/>
  <c r="AL175" i="1"/>
  <c r="AJ175" i="1"/>
  <c r="AI175" i="1"/>
  <c r="AM174" i="1"/>
  <c r="AL174" i="1"/>
  <c r="AJ174" i="1"/>
  <c r="AI174" i="1"/>
  <c r="AM173" i="1"/>
  <c r="AL173" i="1"/>
  <c r="AJ173" i="1"/>
  <c r="AI173" i="1"/>
  <c r="AM172" i="1"/>
  <c r="AL172" i="1"/>
  <c r="AJ172" i="1"/>
  <c r="AI172" i="1"/>
  <c r="AM171" i="1"/>
  <c r="AL171" i="1"/>
  <c r="AJ171" i="1"/>
  <c r="AI171" i="1"/>
  <c r="AM170" i="1"/>
  <c r="AL170" i="1"/>
  <c r="AJ170" i="1"/>
  <c r="AI170" i="1"/>
  <c r="AM169" i="1"/>
  <c r="AL169" i="1"/>
  <c r="AJ169" i="1"/>
  <c r="AI169" i="1"/>
  <c r="AM168" i="1"/>
  <c r="AL168" i="1"/>
  <c r="AJ168" i="1"/>
  <c r="AI168" i="1"/>
  <c r="AM167" i="1"/>
  <c r="AL167" i="1"/>
  <c r="AJ167" i="1"/>
  <c r="AI167" i="1"/>
  <c r="AM166" i="1"/>
  <c r="AL166" i="1"/>
  <c r="AJ166" i="1"/>
  <c r="AI166" i="1"/>
  <c r="AM165" i="1"/>
  <c r="AL165" i="1"/>
  <c r="AJ165" i="1"/>
  <c r="AI165" i="1"/>
  <c r="AM164" i="1"/>
  <c r="AL164" i="1"/>
  <c r="AJ164" i="1"/>
  <c r="AI164" i="1"/>
  <c r="AM163" i="1"/>
  <c r="AL163" i="1"/>
  <c r="AJ163" i="1"/>
  <c r="AI163" i="1"/>
  <c r="AM162" i="1"/>
  <c r="AL162" i="1"/>
  <c r="AJ162" i="1"/>
  <c r="AI162" i="1"/>
  <c r="AM161" i="1"/>
  <c r="AL161" i="1"/>
  <c r="AJ161" i="1"/>
  <c r="AI161" i="1"/>
  <c r="AM160" i="1"/>
  <c r="AL160" i="1"/>
  <c r="AJ160" i="1"/>
  <c r="AI160" i="1"/>
  <c r="AM159" i="1"/>
  <c r="AL159" i="1"/>
  <c r="AJ159" i="1"/>
  <c r="AI159" i="1"/>
  <c r="AM158" i="1"/>
  <c r="AL158" i="1"/>
  <c r="AJ158" i="1"/>
  <c r="AI158" i="1"/>
  <c r="AM157" i="1"/>
  <c r="AL157" i="1"/>
  <c r="AJ157" i="1"/>
  <c r="AI157" i="1"/>
  <c r="AM156" i="1"/>
  <c r="AL156" i="1"/>
  <c r="AJ156" i="1"/>
  <c r="AI156" i="1"/>
  <c r="AM155" i="1"/>
  <c r="AL155" i="1"/>
  <c r="AJ155" i="1"/>
  <c r="AI155" i="1"/>
  <c r="AM154" i="1"/>
  <c r="AL154" i="1"/>
  <c r="AJ154" i="1"/>
  <c r="AI154" i="1"/>
  <c r="AM153" i="1"/>
  <c r="AL153" i="1"/>
  <c r="AJ153" i="1"/>
  <c r="AI153" i="1"/>
  <c r="AM152" i="1"/>
  <c r="AL152" i="1"/>
  <c r="AJ152" i="1"/>
  <c r="AI152" i="1"/>
  <c r="AM151" i="1"/>
  <c r="AL151" i="1"/>
  <c r="AJ151" i="1"/>
  <c r="AI151" i="1"/>
  <c r="AM150" i="1"/>
  <c r="AL150" i="1"/>
  <c r="AJ150" i="1"/>
  <c r="AI150" i="1"/>
  <c r="AM149" i="1"/>
  <c r="AL149" i="1"/>
  <c r="AJ149" i="1"/>
  <c r="AI149" i="1"/>
  <c r="AM148" i="1"/>
  <c r="AL148" i="1"/>
  <c r="AJ148" i="1"/>
  <c r="AI148" i="1"/>
  <c r="AM147" i="1"/>
  <c r="AL147" i="1"/>
  <c r="AJ147" i="1"/>
  <c r="AI147" i="1"/>
  <c r="AM146" i="1"/>
  <c r="AL146" i="1"/>
  <c r="AJ146" i="1"/>
  <c r="AI146" i="1"/>
  <c r="AM145" i="1"/>
  <c r="AL145" i="1"/>
  <c r="AJ145" i="1"/>
  <c r="AI145" i="1"/>
  <c r="AM144" i="1"/>
  <c r="AL144" i="1"/>
  <c r="AJ144" i="1"/>
  <c r="AI144" i="1"/>
  <c r="AM143" i="1"/>
  <c r="AL143" i="1"/>
  <c r="AJ143" i="1"/>
  <c r="AI143" i="1"/>
  <c r="AM142" i="1"/>
  <c r="AL142" i="1"/>
  <c r="AJ142" i="1"/>
  <c r="AI142" i="1"/>
  <c r="AM141" i="1"/>
  <c r="AL141" i="1"/>
  <c r="AJ141" i="1"/>
  <c r="AI141" i="1"/>
  <c r="AM140" i="1"/>
  <c r="AL140" i="1"/>
  <c r="AJ140" i="1"/>
  <c r="AI140" i="1"/>
  <c r="AM139" i="1"/>
  <c r="AL139" i="1"/>
  <c r="AJ139" i="1"/>
  <c r="AI139" i="1"/>
  <c r="AM138" i="1"/>
  <c r="AL138" i="1"/>
  <c r="AJ138" i="1"/>
  <c r="AI138" i="1"/>
  <c r="AM137" i="1"/>
  <c r="AL137" i="1"/>
  <c r="AJ137" i="1"/>
  <c r="AI137" i="1"/>
  <c r="AM136" i="1"/>
  <c r="AL136" i="1"/>
  <c r="AJ136" i="1"/>
  <c r="AI136" i="1"/>
  <c r="AM135" i="1"/>
  <c r="AL135" i="1"/>
  <c r="AJ135" i="1"/>
  <c r="AI135" i="1"/>
  <c r="AM134" i="1"/>
  <c r="AL134" i="1"/>
  <c r="AJ134" i="1"/>
  <c r="AI134" i="1"/>
  <c r="AM133" i="1"/>
  <c r="AL133" i="1"/>
  <c r="AJ133" i="1"/>
  <c r="AI133" i="1"/>
  <c r="AM132" i="1"/>
  <c r="AL132" i="1"/>
  <c r="AJ132" i="1"/>
  <c r="AI132" i="1"/>
  <c r="AM131" i="1"/>
  <c r="AL131" i="1"/>
  <c r="AJ131" i="1"/>
  <c r="AI131" i="1"/>
  <c r="AM130" i="1"/>
  <c r="AL130" i="1"/>
  <c r="AJ130" i="1"/>
  <c r="AI130" i="1"/>
  <c r="AM129" i="1"/>
  <c r="AL129" i="1"/>
  <c r="AJ129" i="1"/>
  <c r="AI129" i="1"/>
  <c r="AM128" i="1"/>
  <c r="AL128" i="1"/>
  <c r="AJ128" i="1"/>
  <c r="AI128" i="1"/>
  <c r="AM127" i="1"/>
  <c r="AL127" i="1"/>
  <c r="AJ127" i="1"/>
  <c r="AI127" i="1"/>
  <c r="AM126" i="1"/>
  <c r="AL126" i="1"/>
  <c r="AJ126" i="1"/>
  <c r="AI126" i="1"/>
  <c r="AM125" i="1"/>
  <c r="AL125" i="1"/>
  <c r="AJ125" i="1"/>
  <c r="AI125" i="1"/>
  <c r="AM124" i="1"/>
  <c r="AL124" i="1"/>
  <c r="AJ124" i="1"/>
  <c r="AI124" i="1"/>
  <c r="AM123" i="1"/>
  <c r="AL123" i="1"/>
  <c r="AJ123" i="1"/>
  <c r="AI123" i="1"/>
  <c r="AM122" i="1"/>
  <c r="AL122" i="1"/>
  <c r="AJ122" i="1"/>
  <c r="AI122" i="1"/>
  <c r="AM121" i="1"/>
  <c r="AL121" i="1"/>
  <c r="AJ121" i="1"/>
  <c r="AI121" i="1"/>
  <c r="AM120" i="1"/>
  <c r="AL120" i="1"/>
  <c r="AJ120" i="1"/>
  <c r="AI120" i="1"/>
  <c r="AM119" i="1"/>
  <c r="AL119" i="1"/>
  <c r="AJ119" i="1"/>
  <c r="AI119" i="1"/>
  <c r="AM118" i="1"/>
  <c r="AL118" i="1"/>
  <c r="AJ118" i="1"/>
  <c r="AI118" i="1"/>
  <c r="AM117" i="1"/>
  <c r="AL117" i="1"/>
  <c r="AJ117" i="1"/>
  <c r="AI117" i="1"/>
  <c r="AM116" i="1"/>
  <c r="AL116" i="1"/>
  <c r="AJ116" i="1"/>
  <c r="AI116" i="1"/>
  <c r="AM115" i="1"/>
  <c r="AL115" i="1"/>
  <c r="AJ115" i="1"/>
  <c r="AI115" i="1"/>
  <c r="AM114" i="1"/>
  <c r="AL114" i="1"/>
  <c r="AJ114" i="1"/>
  <c r="AI114" i="1"/>
  <c r="AM113" i="1"/>
  <c r="AL113" i="1"/>
  <c r="AJ113" i="1"/>
  <c r="AI113" i="1"/>
  <c r="AM112" i="1"/>
  <c r="AL112" i="1"/>
  <c r="AJ112" i="1"/>
  <c r="AI112" i="1"/>
  <c r="AM111" i="1"/>
  <c r="AL111" i="1"/>
  <c r="AJ111" i="1"/>
  <c r="AI111" i="1"/>
  <c r="AM110" i="1"/>
  <c r="AL110" i="1"/>
  <c r="AJ110" i="1"/>
  <c r="AI110" i="1"/>
  <c r="AM109" i="1"/>
  <c r="AL109" i="1"/>
  <c r="AJ109" i="1"/>
  <c r="AI109" i="1"/>
  <c r="AM108" i="1"/>
  <c r="AL108" i="1"/>
  <c r="AJ108" i="1"/>
  <c r="AI108" i="1"/>
  <c r="AM107" i="1"/>
  <c r="AL107" i="1"/>
  <c r="AJ107" i="1"/>
  <c r="AI107" i="1"/>
  <c r="AM106" i="1"/>
  <c r="AL106" i="1"/>
  <c r="AJ106" i="1"/>
  <c r="AI106" i="1"/>
  <c r="AM105" i="1"/>
  <c r="AL105" i="1"/>
  <c r="AJ105" i="1"/>
  <c r="AI105" i="1"/>
  <c r="AM104" i="1"/>
  <c r="AL104" i="1"/>
  <c r="AJ104" i="1"/>
  <c r="AI104" i="1"/>
  <c r="AM103" i="1"/>
  <c r="AL103" i="1"/>
  <c r="AJ103" i="1"/>
  <c r="AI103" i="1"/>
  <c r="AM102" i="1"/>
  <c r="AL102" i="1"/>
  <c r="AJ102" i="1"/>
  <c r="AI102" i="1"/>
  <c r="AM101" i="1"/>
  <c r="AL101" i="1"/>
  <c r="AJ101" i="1"/>
  <c r="AI101" i="1"/>
  <c r="AM100" i="1"/>
  <c r="AL100" i="1"/>
  <c r="AJ100" i="1"/>
  <c r="AI100" i="1"/>
  <c r="AM99" i="1"/>
  <c r="AL99" i="1"/>
  <c r="AJ99" i="1"/>
  <c r="AI99" i="1"/>
  <c r="AM98" i="1"/>
  <c r="AL98" i="1"/>
  <c r="AJ98" i="1"/>
  <c r="AI98" i="1"/>
  <c r="AM97" i="1"/>
  <c r="AL97" i="1"/>
  <c r="AJ97" i="1"/>
  <c r="AI97" i="1"/>
  <c r="AM96" i="1"/>
  <c r="AL96" i="1"/>
  <c r="AJ96" i="1"/>
  <c r="AI96" i="1"/>
  <c r="AM95" i="1"/>
  <c r="AL95" i="1"/>
  <c r="AJ95" i="1"/>
  <c r="AI95" i="1"/>
  <c r="AM94" i="1"/>
  <c r="AL94" i="1"/>
  <c r="AJ94" i="1"/>
  <c r="AI94" i="1"/>
  <c r="AM93" i="1"/>
  <c r="AL93" i="1"/>
  <c r="AJ93" i="1"/>
  <c r="AI93" i="1"/>
  <c r="AM92" i="1"/>
  <c r="AL92" i="1"/>
  <c r="AJ92" i="1"/>
  <c r="AI92" i="1"/>
  <c r="AM91" i="1"/>
  <c r="AL91" i="1"/>
  <c r="AJ91" i="1"/>
  <c r="AI91" i="1"/>
  <c r="AM90" i="1"/>
  <c r="AL90" i="1"/>
  <c r="AJ90" i="1"/>
  <c r="AI90" i="1"/>
  <c r="AM89" i="1"/>
  <c r="AL89" i="1"/>
  <c r="AJ89" i="1"/>
  <c r="AI89" i="1"/>
  <c r="AM88" i="1"/>
  <c r="AL88" i="1"/>
  <c r="AJ88" i="1"/>
  <c r="AI88" i="1"/>
  <c r="AM87" i="1"/>
  <c r="AL87" i="1"/>
  <c r="AJ87" i="1"/>
  <c r="AI87" i="1"/>
  <c r="AM86" i="1"/>
  <c r="AL86" i="1"/>
  <c r="AJ86" i="1"/>
  <c r="AI86" i="1"/>
  <c r="AM85" i="1"/>
  <c r="AL85" i="1"/>
  <c r="AJ85" i="1"/>
  <c r="AI85" i="1"/>
  <c r="AM84" i="1"/>
  <c r="AL84" i="1"/>
  <c r="AJ84" i="1"/>
  <c r="AI84" i="1"/>
  <c r="AM83" i="1"/>
  <c r="AL83" i="1"/>
  <c r="AJ83" i="1"/>
  <c r="AI83" i="1"/>
  <c r="AM82" i="1"/>
  <c r="AL82" i="1"/>
  <c r="AJ82" i="1"/>
  <c r="AI82" i="1"/>
  <c r="AM81" i="1"/>
  <c r="AL81" i="1"/>
  <c r="AJ81" i="1"/>
  <c r="AI81" i="1"/>
  <c r="AM80" i="1"/>
  <c r="AL80" i="1"/>
  <c r="AJ80" i="1"/>
  <c r="AI80" i="1"/>
  <c r="AM79" i="1"/>
  <c r="AL79" i="1"/>
  <c r="AJ79" i="1"/>
  <c r="AI79" i="1"/>
  <c r="AM78" i="1"/>
  <c r="AL78" i="1"/>
  <c r="AJ78" i="1"/>
  <c r="AI78" i="1"/>
  <c r="AM77" i="1"/>
  <c r="AL77" i="1"/>
  <c r="AJ77" i="1"/>
  <c r="AI77" i="1"/>
  <c r="AM76" i="1"/>
  <c r="AL76" i="1"/>
  <c r="AJ76" i="1"/>
  <c r="AI76" i="1"/>
  <c r="AM75" i="1"/>
  <c r="AL75" i="1"/>
  <c r="AJ75" i="1"/>
  <c r="AI75" i="1"/>
  <c r="AM74" i="1"/>
  <c r="AL74" i="1"/>
  <c r="AJ74" i="1"/>
  <c r="AI74" i="1"/>
  <c r="AM73" i="1"/>
  <c r="AL73" i="1"/>
  <c r="AJ73" i="1"/>
  <c r="AI73" i="1"/>
  <c r="AM72" i="1"/>
  <c r="AL72" i="1"/>
  <c r="AJ72" i="1"/>
  <c r="AI72" i="1"/>
  <c r="AM71" i="1"/>
  <c r="AL71" i="1"/>
  <c r="AJ71" i="1"/>
  <c r="AI71" i="1"/>
  <c r="AM67" i="1"/>
  <c r="AL67" i="1"/>
  <c r="AJ67" i="1"/>
  <c r="AI67" i="1"/>
  <c r="AM66" i="1"/>
  <c r="AL66" i="1"/>
  <c r="AJ66" i="1"/>
  <c r="AI66" i="1"/>
  <c r="AM65" i="1"/>
  <c r="AL65" i="1"/>
  <c r="AJ65" i="1"/>
  <c r="AI65" i="1"/>
  <c r="AM64" i="1"/>
  <c r="AL64" i="1"/>
  <c r="AJ64" i="1"/>
  <c r="AI64" i="1"/>
  <c r="AM63" i="1"/>
  <c r="AL63" i="1"/>
  <c r="AJ63" i="1"/>
  <c r="AI63" i="1"/>
  <c r="AM62" i="1"/>
  <c r="AL62" i="1"/>
  <c r="AJ62" i="1"/>
  <c r="AI62" i="1"/>
  <c r="AM61" i="1"/>
  <c r="AL61" i="1"/>
  <c r="AJ61" i="1"/>
  <c r="AI61" i="1"/>
  <c r="AM60" i="1"/>
  <c r="AL60" i="1"/>
  <c r="AJ60" i="1"/>
  <c r="AI60" i="1"/>
  <c r="AM59" i="1"/>
  <c r="AL59" i="1"/>
  <c r="AJ59" i="1"/>
  <c r="AI59" i="1"/>
  <c r="AM58" i="1"/>
  <c r="AL58" i="1"/>
  <c r="AJ58" i="1"/>
  <c r="AI58" i="1"/>
  <c r="AM57" i="1"/>
  <c r="AL57" i="1"/>
  <c r="AJ57" i="1"/>
  <c r="AI57" i="1"/>
  <c r="AM56" i="1"/>
  <c r="AL56" i="1"/>
  <c r="AJ56" i="1"/>
  <c r="AI56" i="1"/>
  <c r="AM55" i="1"/>
  <c r="AL55" i="1"/>
  <c r="AJ55" i="1"/>
  <c r="AI55" i="1"/>
  <c r="AM54" i="1"/>
  <c r="AL54" i="1"/>
  <c r="AJ54" i="1"/>
  <c r="AI54" i="1"/>
  <c r="AM53" i="1"/>
  <c r="AL53" i="1"/>
  <c r="AJ53" i="1"/>
  <c r="AI53" i="1"/>
  <c r="AM52" i="1"/>
  <c r="AL52" i="1"/>
  <c r="AJ52" i="1"/>
  <c r="AI52" i="1"/>
  <c r="AM51" i="1"/>
  <c r="AL51" i="1"/>
  <c r="AJ51" i="1"/>
  <c r="AI51" i="1"/>
  <c r="AM50" i="1"/>
  <c r="AL50" i="1"/>
  <c r="AJ50" i="1"/>
  <c r="AI50" i="1"/>
  <c r="AM49" i="1"/>
  <c r="AL49" i="1"/>
  <c r="AJ49" i="1"/>
  <c r="AI49" i="1"/>
  <c r="AM48" i="1"/>
  <c r="AL48" i="1"/>
  <c r="AJ48" i="1"/>
  <c r="AI48" i="1"/>
  <c r="AM47" i="1"/>
  <c r="AL47" i="1"/>
  <c r="AJ47" i="1"/>
  <c r="AI47" i="1"/>
  <c r="AM46" i="1"/>
  <c r="AL46" i="1"/>
  <c r="AJ46" i="1"/>
  <c r="AI46" i="1"/>
  <c r="AM42" i="1"/>
  <c r="AL42" i="1"/>
  <c r="AJ42" i="1"/>
  <c r="AI42" i="1"/>
  <c r="AM41" i="1"/>
  <c r="AL41" i="1"/>
  <c r="AJ41" i="1"/>
  <c r="AI41" i="1"/>
  <c r="AM40" i="1"/>
  <c r="AL40" i="1"/>
  <c r="AJ40" i="1"/>
  <c r="AI40" i="1"/>
  <c r="AM35" i="1"/>
  <c r="AL35" i="1"/>
  <c r="AJ35" i="1"/>
  <c r="AI35" i="1"/>
  <c r="AM28" i="1"/>
  <c r="AL28" i="1"/>
  <c r="AJ28" i="1"/>
  <c r="AI28" i="1"/>
  <c r="AM27" i="1"/>
  <c r="AL27" i="1"/>
  <c r="AJ27" i="1"/>
  <c r="AI27" i="1"/>
  <c r="AM26" i="1"/>
  <c r="AL26" i="1"/>
  <c r="AJ26" i="1"/>
  <c r="AI26" i="1"/>
  <c r="AM25" i="1"/>
  <c r="AL25" i="1"/>
  <c r="AJ25" i="1"/>
  <c r="AI25" i="1"/>
  <c r="AM24" i="1"/>
  <c r="AL24" i="1"/>
  <c r="AJ24" i="1"/>
  <c r="AI24" i="1"/>
  <c r="AM23" i="1"/>
  <c r="AL23" i="1"/>
  <c r="AJ23" i="1"/>
  <c r="AI23" i="1"/>
  <c r="AM14" i="1"/>
  <c r="AL14" i="1"/>
  <c r="AJ14" i="1"/>
  <c r="AI14" i="1"/>
  <c r="T581" i="1" l="1"/>
</calcChain>
</file>

<file path=xl/sharedStrings.xml><?xml version="1.0" encoding="utf-8"?>
<sst xmlns="http://schemas.openxmlformats.org/spreadsheetml/2006/main" count="5492" uniqueCount="1044">
  <si>
    <t>1- INFORMACION GENERAL</t>
  </si>
  <si>
    <t>2- INFORMACION FINANCIERA</t>
  </si>
  <si>
    <t xml:space="preserve">3 - PLAZOS </t>
  </si>
  <si>
    <t xml:space="preserve">4 - ESTADO </t>
  </si>
  <si>
    <t>5. %  Avance y/o cumplimiento</t>
  </si>
  <si>
    <t>Número Contrato</t>
  </si>
  <si>
    <t>Año</t>
  </si>
  <si>
    <t>Número de proceso contractual</t>
  </si>
  <si>
    <t xml:space="preserve">Tipo de contrato </t>
  </si>
  <si>
    <t>Modalidad de Selección</t>
  </si>
  <si>
    <t>Procedimiento o causal</t>
  </si>
  <si>
    <t>Objeto</t>
  </si>
  <si>
    <t xml:space="preserve">Afectación </t>
  </si>
  <si>
    <t>Número Programa</t>
  </si>
  <si>
    <t>Equivalencia número de programa</t>
  </si>
  <si>
    <t>Eje / Pilar</t>
  </si>
  <si>
    <t>Número Proyecto</t>
  </si>
  <si>
    <t>Nombre del contratista</t>
  </si>
  <si>
    <t>Valor Inicial del contrato</t>
  </si>
  <si>
    <t>Número de reducciones</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</si>
  <si>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</si>
  <si>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</si>
  <si>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</si>
  <si>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</si>
  <si>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</si>
  <si>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</si>
  <si>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</si>
  <si>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</si>
  <si>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</si>
  <si>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Prorroga en días</t>
  </si>
  <si>
    <t>Anulado</t>
  </si>
  <si>
    <t>Celebrado o por iniciar</t>
  </si>
  <si>
    <t>En Ejecución</t>
  </si>
  <si>
    <t>Terminado</t>
  </si>
  <si>
    <t>Liquidado</t>
  </si>
  <si>
    <t>% Avance y/o Cumplimiento</t>
  </si>
  <si>
    <t>Total Contratos</t>
  </si>
  <si>
    <t>Seguros</t>
  </si>
  <si>
    <t>Contratación directa</t>
  </si>
  <si>
    <t>VEEDURIA DISTRITAL - RENDICION DE CUENTAS DE LA GESTION CONTRACTUAL EN EL DISTRITO CAPITAL (Acuerdo 380 de 2009)</t>
  </si>
  <si>
    <t>1. Entidad:</t>
  </si>
  <si>
    <t>9. Nombre de quien diligencia el formato</t>
  </si>
  <si>
    <t>Cargo</t>
  </si>
  <si>
    <t>Dependencia</t>
  </si>
  <si>
    <t>7. Presupuesto Disponible Operación (Regimen Privado)</t>
  </si>
  <si>
    <t>Teléfono</t>
  </si>
  <si>
    <t>Correo Electrónico</t>
  </si>
  <si>
    <t>5. Presupuesto Disponible Funcionamiento PREDIS</t>
  </si>
  <si>
    <t>2. Sector</t>
  </si>
  <si>
    <t>TOTALES</t>
  </si>
  <si>
    <t>OBSERVACIONES INICIALES</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</si>
  <si>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</si>
  <si>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base en Excel a diligenciar es inmodificable, debe utilizar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</si>
  <si>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La información que se registre en la base, debe coincidir con los reportes realizados en PREDIS y en el SECOP</t>
  </si>
  <si>
    <t>Diligencie la totalidad de celdas.</t>
  </si>
  <si>
    <t>En primer lugar diligencie toda la información correspondiente a los contratos suscritos con cargo a la vigencia 2019.</t>
  </si>
  <si>
    <t>ENCABEZADO DEL FORMATO</t>
  </si>
  <si>
    <t>Entidad</t>
  </si>
  <si>
    <t>Indique el nombre completo de la Entidad.</t>
  </si>
  <si>
    <t>Sector</t>
  </si>
  <si>
    <t>Relacione el sector al cual pertenece la Entidad.</t>
  </si>
  <si>
    <t>Presupuesto Disponible Inversión Directa</t>
  </si>
  <si>
    <t>Presupuesto Disponible Funcionamiento</t>
  </si>
  <si>
    <t>Presupuesto Disponible Operación</t>
  </si>
  <si>
    <t>Nombre de quien diligencia el formato:</t>
  </si>
  <si>
    <t>1- INFORMACIÓN GENERAL</t>
  </si>
  <si>
    <t>Número de Contrato</t>
  </si>
  <si>
    <t>Una vez terminado el registro de los contratos con cargo a la vigencia 2019, en las siguientes filas registre la información correspondiente a las adiciones efectuadas con cargo a la vigencia 2019 de contratos suscritos en vigencias anteriores, especificando el año de suscripción en la columna dos.</t>
  </si>
  <si>
    <t>Registre el año de celebración del contrato.</t>
  </si>
  <si>
    <t>Número de proceso en el SECOP</t>
  </si>
  <si>
    <t>Relacione el número de proceso con el cual se encuentra publicado el contrato en el SECOP. Ejemplo IDU-CMA-DTDP-240-2019</t>
  </si>
  <si>
    <t>Tipo de Contrato</t>
  </si>
  <si>
    <t xml:space="preserve">En esta columna seleccione de la lista el tipo de contrato que corresponde al contrato suscrito. El formato no permite incluir tipo de contratos diferentes a los señaladas en la lista desplegable.  </t>
  </si>
  <si>
    <t xml:space="preserve">Obra </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</si>
  <si>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</si>
  <si>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Consultoría</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</si>
  <si>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</si>
  <si>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Interventoría</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</si>
  <si>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</si>
  <si>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</si>
  <si>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Contrato de Prestación de servicios</t>
  </si>
  <si>
    <t>Son contratos de prestación de servicios los que celebren las entidades estatales para desarrollar actividades relacionadas con la administración o funcionamiento de la entidad. Numeral 3 del Artículo 32 de la Ley 80 de 1993.</t>
  </si>
  <si>
    <t>Contrato de Prestación de servicios profesionales y de apoyo a la gestión</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</si>
  <si>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</si>
  <si>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Compraventa de bienes muebles</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</si>
  <si>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</si>
  <si>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Compraventa de bienes inmuebles</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</si>
  <si>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</si>
  <si>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Arrendamiento de bienes muebles</t>
  </si>
  <si>
    <t>Es un contrato que tiene por objeto, conceder el uso y goce de un bien mueble a cambio de un precio determinado.  Artículo 1974 Código Civil.</t>
  </si>
  <si>
    <t>Arrendamiento de bienes inmuebles</t>
  </si>
  <si>
    <t>Es un contrato que tiene por objeto, conceder el uso y goce de un bien inmueble a cambio de un precio determinado.  Artículo 2.2.1.2.1.4.11 Decreto 1082 de 2015</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</si>
  <si>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</si>
  <si>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Suministro</t>
  </si>
  <si>
    <t>El suministro es el contrato por el cual una parte se obliga, a cambio de una contraprestación, a cumplir en favor de otra, en forma independiente, prestaciones periódicas o continuadas de cosas o servicios. Artículo 968, Código de Comercio</t>
  </si>
  <si>
    <t>Empréstitos</t>
  </si>
  <si>
    <r>
      <t>Son contratos de empréstito los que tienen por objeto proveer a la entidad estatal contratante de recursos en moneda nacional o extranjera con plazo para su pago. Artículo 7,  Decreto 2681 de 1996.</t>
    </r>
    <r>
      <rPr>
        <sz val="11"/>
        <color theme="1"/>
        <rFont val="Arial"/>
        <family val="2"/>
      </rPr>
      <t xml:space="preserve"> </t>
    </r>
  </si>
  <si>
    <t>Fiducia mercantil o encargo fiduciario</t>
  </si>
  <si>
    <t>Son contratos que tienen por objeto la administración o el manejo de los recursos vinculados a los contratos que tales entidades celebren. Numeral 5 de Articulo 32 de la Ley 80 de 1993.</t>
  </si>
  <si>
    <t>Concesión</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</si>
  <si>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</si>
  <si>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Convenios de cooperación</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</si>
  <si>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</si>
  <si>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Convenios/Contratos interadministrativos</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</si>
  <si>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</si>
  <si>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Convenios de Apoyo y/o Convenios de Asociación</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</si>
  <si>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</si>
  <si>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Asociaciones Público Privadas</t>
  </si>
  <si>
    <t>Los contratos con personas naturales o jurídicas que se celebran en desarrollo de lo dispuesto en el Decreto 1508 de 2012.</t>
  </si>
  <si>
    <t>Otros</t>
  </si>
  <si>
    <t>Los demás tipos de contratos que no se encuentren definidos en las anteriores tipologías.</t>
  </si>
  <si>
    <t xml:space="preserve">Al ubicarse en la celda, se despliega una lista de modalidades de selección, de las cuales debe seleccionar la indicada. El formato no permite incluir modalidades diferentes a las señaladas en la lista desplegable.  </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</si>
  <si>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</si>
  <si>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</si>
  <si>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</si>
  <si>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j y k se despliega el nombre del programa y el eje o pilar según corresponda.</t>
  </si>
  <si>
    <t>Indique el código presupuestal con el que se identifica el proyecto. Si un mismo contrato afecta más de un proyecto, discriminar el contrato por cada proyecto que afecte en filas separadas.</t>
  </si>
  <si>
    <t>Número de Identificación del contratista</t>
  </si>
  <si>
    <t>Nombre del Contratista</t>
  </si>
  <si>
    <t>Indicar el nombre del contratista, persona natural o jurídica.</t>
  </si>
  <si>
    <t>2- INFORMACIÓN FINANCIERA</t>
  </si>
  <si>
    <t xml:space="preserve">Valor Inicial </t>
  </si>
  <si>
    <t xml:space="preserve">En el caso de adiciones a contratos de años anteriores,  no diligencie esta columna, solamente la columna 15 "Adiciones"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</si>
  <si>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</si>
  <si>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</si>
  <si>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</si>
  <si>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</si>
  <si>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Registre el valor total de las reducciones que se realizaron al contrato, el formato de celda no permite guiones, puntos, comas o texto escrito. Esta columna solo debe contener información numérica.</t>
  </si>
  <si>
    <t xml:space="preserve">Número de adiciones </t>
  </si>
  <si>
    <t>Diligencie esta columna solo en el caso de adiciones al valor inicial que aumenten el valor del contrato con cargo a la vigencia.</t>
  </si>
  <si>
    <t>Registre en esta celda el número de adiciones que se realizaron al contrato.</t>
  </si>
  <si>
    <t>Valor total de adiciones</t>
  </si>
  <si>
    <t>Registre el valor total de las adiciones que se realizaron al contrato,  el formato de celda no permite guiones, puntos, comas o texto escrito. Esta columna solo debe contener información numérica.</t>
  </si>
  <si>
    <t>Valor Final</t>
  </si>
  <si>
    <t>Esta columna se encuentra formulada y bloqueada, sí el valor final no coincide, es porque están mal diligenciadas las columnas valor inicial, valor de reducciones y/o valor de adiciones. En tal caso se debe verificar dicha información.</t>
  </si>
  <si>
    <t xml:space="preserve">La sumatoria de la columna 16 (valor final) para los contratos de Inversión Directa, según el programa del Plan de Desarrollo, deberá coincidir con el rubro registrado en el encabezado 4, Presupuesto comprometido de inversión según PREDIS, este valor debe coincidir a la vez con los informes de ejecución presupuestal del PREDIS.  </t>
  </si>
  <si>
    <t>Las bases donde dichos valores no coincidan serán devueltas por la Veeduría Distrital a cada entidad para los respectivos ajustes.</t>
  </si>
  <si>
    <t>Giros</t>
  </si>
  <si>
    <t>3- PLAZOS</t>
  </si>
  <si>
    <t>Fecha de Suscripción</t>
  </si>
  <si>
    <t>Para las adiciones a contratos de años anteriores se debe registrar en esta columna la fecha de suscripción de la adición en la vigencia 2019.</t>
  </si>
  <si>
    <t>Fecha de inicio</t>
  </si>
  <si>
    <t>Indicar la fecha de inicio del contrato. Para las adiciones a contratos de años anteriores se debe diligenciar la fecha de inicio de la adición en la vigencia 2019. La celda solo admite el formato Día/Mes/Año así  13/03/2019.</t>
  </si>
  <si>
    <t>Fecha de terminación</t>
  </si>
  <si>
    <t>Indicar la fecha efectiva de terminación del contrato. La celda solo admite el formato Día/Mes/Año así  15/02/2019.</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</si>
  <si>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</si>
  <si>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</si>
  <si>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</si>
  <si>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Estado</t>
  </si>
  <si>
    <t>Marque con una X en la respectiva columna si el contrato se encuentra Anulado, Por Iniciar, En Ejecución, Terminado o Liquidado.</t>
  </si>
  <si>
    <t>% Avance y/o cumplimiento</t>
  </si>
  <si>
    <t>Tipo</t>
  </si>
  <si>
    <t>afectacion</t>
  </si>
  <si>
    <t>Obra pública</t>
  </si>
  <si>
    <t>Concurso de méritos</t>
  </si>
  <si>
    <t>Funcionamiento</t>
  </si>
  <si>
    <t>Inversión</t>
  </si>
  <si>
    <t>Contratación mínima cuantia</t>
  </si>
  <si>
    <t>Operación</t>
  </si>
  <si>
    <t>Contratos de prestación de servicios</t>
  </si>
  <si>
    <t>Selección abreviada</t>
  </si>
  <si>
    <t>Contratos de prestación de servicios profesionales y de apoyo a la gestión</t>
  </si>
  <si>
    <t>Licitación pública</t>
  </si>
  <si>
    <t>Régimen privado</t>
  </si>
  <si>
    <t>Régimen especial</t>
  </si>
  <si>
    <t xml:space="preserve">Subasta inversa </t>
  </si>
  <si>
    <t>Bolsas de productos</t>
  </si>
  <si>
    <t xml:space="preserve">Acuerdo marco de precios </t>
  </si>
  <si>
    <t xml:space="preserve">Concesión </t>
  </si>
  <si>
    <t xml:space="preserve">Selección abreviada por menor cuantía </t>
  </si>
  <si>
    <t>Convenios de cooperacion</t>
  </si>
  <si>
    <t>Contratos interadministrativos</t>
  </si>
  <si>
    <t>contratacion directa</t>
  </si>
  <si>
    <t xml:space="preserve">Convenios de apoyo y/o convenios de asociación </t>
  </si>
  <si>
    <t>Urgencia manifiesta</t>
  </si>
  <si>
    <t>Asociaciones público privadas</t>
  </si>
  <si>
    <t>Contratación de empréstitos</t>
  </si>
  <si>
    <t>Otros gastos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</si>
  <si>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</si>
  <si>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</si>
  <si>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</si>
  <si>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</si>
  <si>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</si>
  <si>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</si>
  <si>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</si>
  <si>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</si>
  <si>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No aplica</t>
  </si>
  <si>
    <t>Programa - Bogotá Mejor para Todos</t>
  </si>
  <si>
    <t>Prevención y atención de la maternidad y la paternidad tempranas</t>
  </si>
  <si>
    <t>Pilar 1 Igualdad de Calidad de Vida</t>
  </si>
  <si>
    <t>Desarrollo integral desde la gestación hasta la adolescencia</t>
  </si>
  <si>
    <t>Igualdad y autonomía para una Bogotá incluyente</t>
  </si>
  <si>
    <t>Familias protegidas y adaptadas al cambio climático</t>
  </si>
  <si>
    <t>Desarrollo integral para la felicidad y el ejercicio de la ciudadanía</t>
  </si>
  <si>
    <t>Calidad educativa para todos</t>
  </si>
  <si>
    <t>Inclusión educativa para la equidad</t>
  </si>
  <si>
    <t>Acceso con calidad a la educación superior</t>
  </si>
  <si>
    <t>Atención integral y eficiente en salud</t>
  </si>
  <si>
    <t>Modernización de la infraestructura física y tecnológica en salud</t>
  </si>
  <si>
    <t>Mejores oportunidades para el desarrollo a través de la cultura, la recreación y el deporte</t>
  </si>
  <si>
    <t>Mujeres protagonistas, activas y empoderadas en el cierre de brechas de género</t>
  </si>
  <si>
    <t>Infraestructura para el desarrollo del hábitat</t>
  </si>
  <si>
    <t>Pilar 2 Democracía Urbana</t>
  </si>
  <si>
    <t>Intervenciones integrales del hábitat</t>
  </si>
  <si>
    <t>Recuperación, incorporación, vida urbana y control de la ilegalidad</t>
  </si>
  <si>
    <t>Integración social para una ciudad de oportunidades</t>
  </si>
  <si>
    <t>Espacio público, derecho de todos</t>
  </si>
  <si>
    <t>Mejor movilidad para todos</t>
  </si>
  <si>
    <t>Seguridad y convivencia para todos</t>
  </si>
  <si>
    <t>Pilar 3 Construcción de Comunidad y Cultura Ciudadana</t>
  </si>
  <si>
    <t>Fortalecimiento del Sistema de Protección Integral a Mujeres Víctimas de Violencia - SOFIA</t>
  </si>
  <si>
    <t>Justicia para todos: consolidación del Sistema Distrital de Justicia</t>
  </si>
  <si>
    <t>Bogotá vive los derechos humanos</t>
  </si>
  <si>
    <t>Bogotá mejor para las víctimas, la paz y la reconciliación</t>
  </si>
  <si>
    <t>Equipo por la educación para el reencuentro, la reconciliación y la paz</t>
  </si>
  <si>
    <t>Cambio cultural y construcción del tejido social para la vida</t>
  </si>
  <si>
    <t>Información relevante e integral para la planeación territorial</t>
  </si>
  <si>
    <t>Eje Transversal 1 Nuevo Ordenamiento Territorial</t>
  </si>
  <si>
    <t>Proyectos urbanos integrales con visión de ciudad</t>
  </si>
  <si>
    <t>Suelo para reducir el déficit habitacional de suelo urbanizable, vivienda y soportes urbanos</t>
  </si>
  <si>
    <t>Articulación regional y planeación integral del transporte</t>
  </si>
  <si>
    <t>Financiación para el Desarrollo Territorial</t>
  </si>
  <si>
    <t>Fundamentar el desarrollo económico en la generación y uso del conocimiento para mejorar la competitividad de la Ciudad Región</t>
  </si>
  <si>
    <t>Eje Transversal 2 Desarrollo Económico basado en el conocimiento</t>
  </si>
  <si>
    <t>Generar alternativas de ingreso y empleo de mejor calidad</t>
  </si>
  <si>
    <t>Elevar la eficiencia de los mercados de la ciudad</t>
  </si>
  <si>
    <t>Mejorar y fortalecer el recaudo tributario de la ciudad e impulsar el uso de mecanismos de vinculación de capital privado</t>
  </si>
  <si>
    <t>Bogotá, ciudad inteligente</t>
  </si>
  <si>
    <t>Bogotá, una ciudad digital</t>
  </si>
  <si>
    <t>Consolidar el turismo como factor de desarrollo, confianza y felicidad para Bogotá Región</t>
  </si>
  <si>
    <t>Recuperación y manejo de la Estructura Ecológica Principal</t>
  </si>
  <si>
    <t>Eje Transversal 3 Sostenibilidad Ambiental basada en la eficiencia energética</t>
  </si>
  <si>
    <t>Ambiente sano para la equidad y disfrute del ciudadano</t>
  </si>
  <si>
    <t>Gestión de la huella ambiental urbana</t>
  </si>
  <si>
    <t>Desarrollo rural sostenible</t>
  </si>
  <si>
    <t>Transparencia, gestión pública y servicio a la ciudadanía</t>
  </si>
  <si>
    <t>Eje Transversal 4 Gobierno Legitimo, Fortalecimiento Local y Eficiencia</t>
  </si>
  <si>
    <t>Modernización institucional</t>
  </si>
  <si>
    <t>Gobierno y ciudadanía digital</t>
  </si>
  <si>
    <t>Gobernanza e influencia local, regional e internacional</t>
  </si>
  <si>
    <t>Pilar /Eje</t>
  </si>
  <si>
    <t>Código</t>
  </si>
  <si>
    <t>Relacionar la fecha en que se suscribió el contrato original. La celda solo admite el formato Día/Mes/Año así  17/02/2019.</t>
  </si>
  <si>
    <t>Si requiere inserte una o varias filas realícelo despues de la fila A15 y antes de la fila de Totales para que tomen el formato de las filas anteriores.</t>
  </si>
  <si>
    <t xml:space="preserve"> </t>
  </si>
  <si>
    <t>Afectación</t>
  </si>
  <si>
    <t>Validación Tipo</t>
  </si>
  <si>
    <t>Validación Modalidad</t>
  </si>
  <si>
    <t>Validación procedimiento</t>
  </si>
  <si>
    <t>Validación afectación</t>
  </si>
  <si>
    <t>Validación programa</t>
  </si>
  <si>
    <t>Una vez incluidos todos los contratos de la vigencia 2019, a continuación diligencie el formato completo con la información correspondiente a las adiciones efectuadas con cargo a la vigencia 2019 de contratos suscritos en vigencias anteriores. La información general del contrato como: modalidad de selección, tipología contractual, objeto, entre otros, debe corresponder a la información del contrato adicionado o modificado. Respecto al valor solo se diligencia el valor en la columna adiciòn, es decir la columna de valor inicial debe quedar en blanco. No olvide registrar el nùmero de adiciones realizadas, en la columna correspondiente.</t>
  </si>
  <si>
    <t>Indique el nombre completo, cargo, número de teléfono con extensión y correo electrónico del profesional que diligencia el formato y que posteriormente realizará los ajustes y aclaraciones a que haya lugar por solicitud de la Veeduría Distrital.</t>
  </si>
  <si>
    <t>En estricto orden consecutivo registre el número del contrato, sin incluir los contratos que fueron anulados.</t>
  </si>
  <si>
    <t>Para las adiciones a contratos de años anteriores se debe diligenciar el tipo del contrato adicionado o modificado.</t>
  </si>
  <si>
    <t>Incluye los gastos no contractuales, estos se registran al final de la base, no cuentan con nùmero de contrato, tipo, proceso o modalidad.  Estos gastos en los que no media un acuerdo de voluntades, en caso de ser del rubro de inversiòn, se deben discriminar por programa y proyecto. En el caso de ser del rubro de funcionamiento no requieren ser discriminados.</t>
  </si>
  <si>
    <t>Si en la columna anterior “Afectación”,  indicó funcionamiento u operación deje en blanco el número de programa, es decir esta columna solamente aplica para gastos de Inversión.</t>
  </si>
  <si>
    <t>La modalidad regimen especial se refiere a todos los contratos realizados en cumplimiento del Decreto 092 de 2017, convenios de asociaciòn con ESAL. Regimen Privado es para todas aquellas entidades, que no se rigen por el Estatuto General de Contrataciòn, para el caso, en estas entidades todos sus contratos deben ser identificados con esta modalidad.</t>
  </si>
  <si>
    <t xml:space="preserve">Esta columna solo se habilita y debe ser diligenciada,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</si>
  <si>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En caso de haber realizado apropiaciones presupuestales en la vigencia a través de resoluciones, caja menor, honorarios ediles, servicios públicos, debe relacionar dicha información en una sola fila al final de la base, indicando de que se trata la apropiación y número de proyecto si hay lugar a ello. En el tipo de contrato se registra Otros gastos.</t>
  </si>
  <si>
    <t>Indica el porcentaje de avance o de cumplimiento del mismo en términos presupuestales, es decir lo efectivamente pagado al contratista. Si no se ha iniciado la ejecución, él % de avance es 0%. La celda se encuentra formulada y protegida. Es la relación entre el valor de los giros y el valor final del contrato. Si el porcentaje de avance no coincide, se debe revisar los valores que se registraron en estas columnas.  Este porcentaje no debe ser superior al 100%</t>
  </si>
  <si>
    <t>Si los valores no coinciden debe especificarse al final del formato en qué está representada la diferencia Otros gastos(discriminando los conceptos por Programa y Proyecto de inversión), con sus respectivos valores.</t>
  </si>
  <si>
    <t xml:space="preserve">Indicar el número de identificación del contratista persona natural o jurídica con quien se suscribió el contrato, con digito de verificación (DV), el formato de celda no permite guiones, puntos o comas, solo números. </t>
  </si>
  <si>
    <t>Número  de Identificación del contratista
(NIT con digito de verificación)</t>
  </si>
  <si>
    <t>Indique el valor total del presupuesto disponible de inversión directa, de acuerdo con el PREDIS, a 31 de diciembre de 2019.</t>
  </si>
  <si>
    <t>Escriba el valor total del presupuesto comprometido de inversión directa, de acuerdo con el PREDIS a 31 de diciembre de 2019.</t>
  </si>
  <si>
    <t>Escriba el monto del presupuesto de funcionamiento, comprometido mediante contratos, de acuerdo con el PREDIS a 31 de diciembre de 2019.</t>
  </si>
  <si>
    <t>Coloque el monto del presupuesto de operación disponible, de acuerdo con el PREDIS, a 31 de diciembre de 2019. Los gastos de operación corresponden solamente a aquellas entidades de régimen de contratación  privado.</t>
  </si>
  <si>
    <t>Escriba el monto del presupuesto de operación comprometido mediante contratos a 31 de diciembre de 2019.</t>
  </si>
  <si>
    <t>Registre el valor inicial del contrato con cargo a la vigencia 2019, el formato de celda no permite guiones, puntos, comas o texto escrito. Esta columna solo debe contener información numérica.</t>
  </si>
  <si>
    <t>8. Presupuesto Comprometido Operación mediante contratos</t>
  </si>
  <si>
    <t>6. Presupuesto Comprometido Funcionamiento según PREDIS</t>
  </si>
  <si>
    <t>3. Presupuesto Disponible Inversión Directa PREDIS</t>
  </si>
  <si>
    <t xml:space="preserve">4. Presupuesto Comprometido de Inversión Directa según PREDIS </t>
  </si>
  <si>
    <t>INFORMACION GENERAL DE CONTRATACION ENTIDADES DISTRITALES  -  ENERO 1 A 31 DICIEMBRE DE 2019</t>
  </si>
  <si>
    <r>
      <t>Para insertar una o varias filas, haga click  en el opción</t>
    </r>
    <r>
      <rPr>
        <i/>
        <sz val="10"/>
        <color theme="1"/>
        <rFont val="Times New Roman"/>
        <family val="1"/>
      </rPr>
      <t xml:space="preserve"> Insertar Filas</t>
    </r>
    <r>
      <rPr>
        <sz val="10"/>
        <color theme="1"/>
        <rFont val="Times New Roman"/>
        <family val="1"/>
      </rPr>
      <t xml:space="preserve"> y digite el número de filas a insertar. Si usted no sigue este procedimiento las filas que copie no tomaran el formato de las filas anteriores.</t>
    </r>
  </si>
  <si>
    <t>Indique el valor total del presupuesto de funcionamiento disponible, de acuerdo con el PREDIS a 31 de diciembre de 2019.</t>
  </si>
  <si>
    <t xml:space="preserve">Presupuesto Comprometido de Inversión Directa </t>
  </si>
  <si>
    <t xml:space="preserve">Presupuesto Comprometido funcionamiento </t>
  </si>
  <si>
    <t>Presupuesto Comprometido operación mediante contratos</t>
  </si>
  <si>
    <t>4- ESTADO A 31 DE DICIEMBRE DE 2019</t>
  </si>
  <si>
    <t>FACTURAS</t>
  </si>
  <si>
    <t>ACTAS</t>
  </si>
  <si>
    <t xml:space="preserve">RESOLUCION </t>
  </si>
  <si>
    <t>FDLF-CD-01-2019</t>
  </si>
  <si>
    <t>FDLF-CD-2-2019</t>
  </si>
  <si>
    <t>FDLF-CD-03-2019</t>
  </si>
  <si>
    <t>FDLF-CD-04-2019</t>
  </si>
  <si>
    <t>FDLF-CD-05-2019</t>
  </si>
  <si>
    <t>FDLF-CD-06-2019</t>
  </si>
  <si>
    <t>FDLF-CD-07-2019</t>
  </si>
  <si>
    <t>FDLF-CD-08-2019</t>
  </si>
  <si>
    <t>FDLF-CD-09-2019</t>
  </si>
  <si>
    <t>FDLF-CD-10-2019</t>
  </si>
  <si>
    <t>FDLF-CD-11-2019</t>
  </si>
  <si>
    <t>FDLF-CD-12-2019</t>
  </si>
  <si>
    <t>FDLF-CD-13-2019</t>
  </si>
  <si>
    <t>FDLF-CD-14-2019</t>
  </si>
  <si>
    <t>FDLF-CD-15-2019</t>
  </si>
  <si>
    <t>FDLF-CD-16-2019</t>
  </si>
  <si>
    <t>FDLF-CD-17-2019</t>
  </si>
  <si>
    <t>FDLF-CD-18-2019</t>
  </si>
  <si>
    <t>FDLF-CD-19-2019</t>
  </si>
  <si>
    <t>FDLF-CD-20-2019</t>
  </si>
  <si>
    <t>FDLF-CD-21-2019</t>
  </si>
  <si>
    <t>FDLF-CD-22-2019</t>
  </si>
  <si>
    <t>FDLF-CD-23-2019</t>
  </si>
  <si>
    <t>FDLF-CD-24-2019</t>
  </si>
  <si>
    <t>FDLF-CD-25-2019</t>
  </si>
  <si>
    <t>FDLF-IPMC-2-2019</t>
  </si>
  <si>
    <t>FDLF-CD-27-2019</t>
  </si>
  <si>
    <t>FDLF-CD-28-2019</t>
  </si>
  <si>
    <t>FDLF-CD-29-2019</t>
  </si>
  <si>
    <t>FDLF-CD-30-2019</t>
  </si>
  <si>
    <t>FDLF-CD-31-2019</t>
  </si>
  <si>
    <t>FDLF-CD-32-2019</t>
  </si>
  <si>
    <t>FDLF-CD-033-2019</t>
  </si>
  <si>
    <t>FDLF-CD-34-2019</t>
  </si>
  <si>
    <t>FDLF-CD-035-2019</t>
  </si>
  <si>
    <t>FDLF-CD-36-2019</t>
  </si>
  <si>
    <t>FDLF-CD-37-2019</t>
  </si>
  <si>
    <t>FDLF-CD-38-2019</t>
  </si>
  <si>
    <t>FDLF-CD-39-2019</t>
  </si>
  <si>
    <t>FDLF-CD-40-2019</t>
  </si>
  <si>
    <t>FDLF-CD-41-2019</t>
  </si>
  <si>
    <t>FDLF-CD-42-2019</t>
  </si>
  <si>
    <t>FDLF-CD-43-2019</t>
  </si>
  <si>
    <t>FDLF-CD-44-2019</t>
  </si>
  <si>
    <t>FDLF-CD-45-2019</t>
  </si>
  <si>
    <t>FDLF-CD-46-2019</t>
  </si>
  <si>
    <t>FDLF-CD-47-2019</t>
  </si>
  <si>
    <t>FDLF-CD-48-2019</t>
  </si>
  <si>
    <t>FDLF-CD-49-2019</t>
  </si>
  <si>
    <t>FDLF-CD-50-2019</t>
  </si>
  <si>
    <t>FDLF-CD-51-2019</t>
  </si>
  <si>
    <t>FDLF-CD-52-2019</t>
  </si>
  <si>
    <t>FDLF-CD-53-2019</t>
  </si>
  <si>
    <t>FDLF-CD-54-2019</t>
  </si>
  <si>
    <t>FDLF-CD-55-2019</t>
  </si>
  <si>
    <t>FDLF-CD-56-2019</t>
  </si>
  <si>
    <t>FDLF-CD-058-2019</t>
  </si>
  <si>
    <t>FDLF-CD-059-2019</t>
  </si>
  <si>
    <t>FDLF-CD-060-2019</t>
  </si>
  <si>
    <t>FDLF-CD-61-2019</t>
  </si>
  <si>
    <t>FDLF-CD-62-2019</t>
  </si>
  <si>
    <t>FDLF-CD-63-2019</t>
  </si>
  <si>
    <t>FDLF-CD-64-2019</t>
  </si>
  <si>
    <t>FDLF-CD-65-2019</t>
  </si>
  <si>
    <t>FDLF-CD-66-2019</t>
  </si>
  <si>
    <t>FDLF-CD-67-2019</t>
  </si>
  <si>
    <t>FDLF-CD-68-2019</t>
  </si>
  <si>
    <t>FDLF-CD-69-2019</t>
  </si>
  <si>
    <t>FDLF-CD-70-2019</t>
  </si>
  <si>
    <t>FDLF-CD-71-2019</t>
  </si>
  <si>
    <t>FDLF-CD-72-2019</t>
  </si>
  <si>
    <t>FDLF-CD-73-2019</t>
  </si>
  <si>
    <t>FDLF-CD-074-2019</t>
  </si>
  <si>
    <t>FDLF-CD-75-2019</t>
  </si>
  <si>
    <t>FDLF-CD-76-2019</t>
  </si>
  <si>
    <t>FDLF-CD-77-2019</t>
  </si>
  <si>
    <t>FDLF-CD-78-2019</t>
  </si>
  <si>
    <t>FDLF-CD-79-2019</t>
  </si>
  <si>
    <t>FDLF-CD-80-2019</t>
  </si>
  <si>
    <t>FDLF-CD-81-2019</t>
  </si>
  <si>
    <t>FDLF-CD-82-2019</t>
  </si>
  <si>
    <t>FDLF-CD-083-2019</t>
  </si>
  <si>
    <t>FDLF-CD-84-2019</t>
  </si>
  <si>
    <t>FDLF-CD-85-2019</t>
  </si>
  <si>
    <t>FDLF-CD-86-2019</t>
  </si>
  <si>
    <t>FDLF-CD-87-2019</t>
  </si>
  <si>
    <t>FDLF-CD-88-2019</t>
  </si>
  <si>
    <t>FDLF-CD-089-2019</t>
  </si>
  <si>
    <t>FDLF-CD-90-2019</t>
  </si>
  <si>
    <t>FDLF-CD-91-2019</t>
  </si>
  <si>
    <t>FDLF-CD-92-2019</t>
  </si>
  <si>
    <t>FDLF-CD-93-2019</t>
  </si>
  <si>
    <t>FDLF-CD-94-2019</t>
  </si>
  <si>
    <t>FDLF-CD-095-2019</t>
  </si>
  <si>
    <t>FDLF-CD-96-2019</t>
  </si>
  <si>
    <t>FDLF-CD-97-2019</t>
  </si>
  <si>
    <t>FDLD-CD-98-2019</t>
  </si>
  <si>
    <t>FDLF-CD-99-2019</t>
  </si>
  <si>
    <t>FDLF-CD-100-2019</t>
  </si>
  <si>
    <t>FDLF-CD-101-2019</t>
  </si>
  <si>
    <t>FDLF-CD-102-2019</t>
  </si>
  <si>
    <t>FDLF-CD-103-2019</t>
  </si>
  <si>
    <t>FDLF-CD-104-2019</t>
  </si>
  <si>
    <t>FDLF-CD-105-2019</t>
  </si>
  <si>
    <t>FDLF-CD-106-2019</t>
  </si>
  <si>
    <t>FDLF-CD-107-2019</t>
  </si>
  <si>
    <t>FDLF-CD-108-2019</t>
  </si>
  <si>
    <t>FDLF-CD-109-2019</t>
  </si>
  <si>
    <t>FDLF-CD-110-2019</t>
  </si>
  <si>
    <t>FDLF-CD-111-2019</t>
  </si>
  <si>
    <t>FDLF-CD-112-2019</t>
  </si>
  <si>
    <t>FDLF-CD-113-2019</t>
  </si>
  <si>
    <t>FDLF-CD-114-2019</t>
  </si>
  <si>
    <t>FDLF-CD-115-2019</t>
  </si>
  <si>
    <t>FDLF-CD-116-2019</t>
  </si>
  <si>
    <t>FDLF-CD-117-2019</t>
  </si>
  <si>
    <t>FDLF-CD-118-2019</t>
  </si>
  <si>
    <t>FDLF-CD-119-2019</t>
  </si>
  <si>
    <t>FDLF-CD-120-2019</t>
  </si>
  <si>
    <t>FDLF-SAMC-03-2019</t>
  </si>
  <si>
    <t>FDLF-CD-123-2019</t>
  </si>
  <si>
    <t>FDLF-IPMC-6-2019</t>
  </si>
  <si>
    <t>FDLF-CD-126-2019</t>
  </si>
  <si>
    <t>FDLF-CD-127-2019</t>
  </si>
  <si>
    <t>FDLF-CD-128-2019</t>
  </si>
  <si>
    <t>FDLF-CD-129-2019</t>
  </si>
  <si>
    <t>FDLF-CD-130-2019</t>
  </si>
  <si>
    <t>FDLF-CD-131-2019</t>
  </si>
  <si>
    <t>FDLF-CD-132-2019</t>
  </si>
  <si>
    <t>FDLF-CD-133-2019</t>
  </si>
  <si>
    <t>FDLF-CD-149-2019</t>
  </si>
  <si>
    <t>FDLF-CD-150-2019</t>
  </si>
  <si>
    <t>FDLF-CD-1512019</t>
  </si>
  <si>
    <t>FDLF-CD-152-2019</t>
  </si>
  <si>
    <t>FDLF-CMA-07-2019</t>
  </si>
  <si>
    <t>FDLF-SASI-08-2019</t>
  </si>
  <si>
    <t>FDLF-CD-168-2019</t>
  </si>
  <si>
    <t>FDLF-CD-169-2019</t>
  </si>
  <si>
    <t>FDLF-CD-170-2019</t>
  </si>
  <si>
    <t>FDLF-CD-172-2019</t>
  </si>
  <si>
    <t>FDLF-IPMC-9-2019</t>
  </si>
  <si>
    <t>FDLF-IPMC-10-2019</t>
  </si>
  <si>
    <t>FDLF-CD-174-2019</t>
  </si>
  <si>
    <t>FDLF-CD-175-2019</t>
  </si>
  <si>
    <t>FDLF-CD-176-2019</t>
  </si>
  <si>
    <t>FDLF-CD-177-2019</t>
  </si>
  <si>
    <t>FDLF-CD-178-2019</t>
  </si>
  <si>
    <t>FDLF-CD-179-2019</t>
  </si>
  <si>
    <t>FDLF-SASI-11-2019</t>
  </si>
  <si>
    <t>FDLF-CD-181-2019</t>
  </si>
  <si>
    <t>FDLF-CD-182-2019</t>
  </si>
  <si>
    <t>FDLF-CD-183-2019</t>
  </si>
  <si>
    <t>FDLF-CD-184-2019</t>
  </si>
  <si>
    <t>FDLF-CD-185-2019</t>
  </si>
  <si>
    <t>FDLF-SAMC-12-2019</t>
  </si>
  <si>
    <t>FDLF-SAMC-15-2019</t>
  </si>
  <si>
    <t>FDLF-CD-189-2019</t>
  </si>
  <si>
    <t>FDLF-CD-190-2019</t>
  </si>
  <si>
    <t>FDLF-CD-193-2019</t>
  </si>
  <si>
    <t>FDLF-CD-194-2019</t>
  </si>
  <si>
    <t>FDLF-CD-195-2019</t>
  </si>
  <si>
    <t>FDLF-CD-196-2019</t>
  </si>
  <si>
    <t>FDLF-CD-197-2019</t>
  </si>
  <si>
    <t>FDLF-CD-198-2019</t>
  </si>
  <si>
    <t>FDLF-CD-199-2019</t>
  </si>
  <si>
    <t>FDLF-SASI-017-2019</t>
  </si>
  <si>
    <t>FDLF-CD-201-2019</t>
  </si>
  <si>
    <t>FDLF-CD-202-2019</t>
  </si>
  <si>
    <t>FDLF-CD-203-2019</t>
  </si>
  <si>
    <t>FDLF-LP-13-2019</t>
  </si>
  <si>
    <t>FDLF-CD-206-2019</t>
  </si>
  <si>
    <t>FDLF-CD-207-2019</t>
  </si>
  <si>
    <t>FDLF-CD-208-2019</t>
  </si>
  <si>
    <t>FDLF-CD-209-2019</t>
  </si>
  <si>
    <t>FDLF-CD-210-2019</t>
  </si>
  <si>
    <t>FDLF-LP-18-2019</t>
  </si>
  <si>
    <t>FDLF-CD-212-2019</t>
  </si>
  <si>
    <t>FDLF-CD-213-2019</t>
  </si>
  <si>
    <t>FDLF-CD-214-2019</t>
  </si>
  <si>
    <t>FDLF-CD-215-2019</t>
  </si>
  <si>
    <t>FDLF-CD-216-2019</t>
  </si>
  <si>
    <t>FDLF-SASI-019-2019</t>
  </si>
  <si>
    <t>FDLF-IPMC-218-2019</t>
  </si>
  <si>
    <t>FDLF-CD-219-2019</t>
  </si>
  <si>
    <t>FDLF-CD-220-2019</t>
  </si>
  <si>
    <t>FDLF-CD-221-2019</t>
  </si>
  <si>
    <t>FDLF-CD-222-2019</t>
  </si>
  <si>
    <t>FDLF-CD-223-2019</t>
  </si>
  <si>
    <t>FDLF-CD-224-2019</t>
  </si>
  <si>
    <t>FDLF-CD-225-2019</t>
  </si>
  <si>
    <t>FDLF-CD-226-2019</t>
  </si>
  <si>
    <t>FDLF-CD-227-2019</t>
  </si>
  <si>
    <t>FDLF-CD-228-2019</t>
  </si>
  <si>
    <t>FDLF-CD-229-2019</t>
  </si>
  <si>
    <t>FDLF-CD-230-2019</t>
  </si>
  <si>
    <t>FDLF-SAMC-22-2019</t>
  </si>
  <si>
    <t>FDLF-CD-232-2019</t>
  </si>
  <si>
    <t>FDLF-CD-233-2019</t>
  </si>
  <si>
    <t>FDLF-CD-234-2019</t>
  </si>
  <si>
    <t>FDLF-CD-235-2019</t>
  </si>
  <si>
    <t>FDLF-CD-236-2019</t>
  </si>
  <si>
    <t>FDLF-CD-237-2019</t>
  </si>
  <si>
    <t>FDLF-CD-238-2019</t>
  </si>
  <si>
    <t>FDLF-LP-20-2019</t>
  </si>
  <si>
    <t>FDLF-CD-240-2019</t>
  </si>
  <si>
    <t>FDLF-CD-241-2019</t>
  </si>
  <si>
    <t>FDLF-IPMC-028-2019</t>
  </si>
  <si>
    <t>FDLF-CD-243-2019</t>
  </si>
  <si>
    <t>FDLF-CD-244-2019</t>
  </si>
  <si>
    <t>FDLF-CD-245-2019</t>
  </si>
  <si>
    <t>FDLF-CD-246-2019</t>
  </si>
  <si>
    <t>FDLF-CD-247-2019</t>
  </si>
  <si>
    <t>FDLF-SAMC-023-2019</t>
  </si>
  <si>
    <t>FDLF-CD-249-2019</t>
  </si>
  <si>
    <t>FDLF-SAMC-027-2019</t>
  </si>
  <si>
    <t>FDLF-CD-251-2019</t>
  </si>
  <si>
    <t>FDLF-SASI-029-2019</t>
  </si>
  <si>
    <t>FDLF-IPMC-039-2019</t>
  </si>
  <si>
    <t>FDLF-CD-255-2019</t>
  </si>
  <si>
    <t>FDLF-SAMC-034-2019</t>
  </si>
  <si>
    <t>FDLF-SAMC-030-2019</t>
  </si>
  <si>
    <t>FDLF-SAMC-033-2019</t>
  </si>
  <si>
    <t>FDLF-CD-259-2019</t>
  </si>
  <si>
    <t>FDLF-LP-026-2019</t>
  </si>
  <si>
    <t>FDLF-CD-261-2019</t>
  </si>
  <si>
    <t>FDLF-SAMC-032-2019</t>
  </si>
  <si>
    <t>FDLF-CD-263-2019</t>
  </si>
  <si>
    <t>FDLF-SAMC-037-2019</t>
  </si>
  <si>
    <t>FDLF-CMA-038-2019</t>
  </si>
  <si>
    <t>FDLF-LP-025-2019</t>
  </si>
  <si>
    <t>FDLF-IPMC-040-2019</t>
  </si>
  <si>
    <t>FDLF-CD-268-2019</t>
  </si>
  <si>
    <t>FDLF-CD-269-2019</t>
  </si>
  <si>
    <t>FDLF-CD-270-2019</t>
  </si>
  <si>
    <t>CCE-416-1-AMP-2016</t>
  </si>
  <si>
    <t xml:space="preserve"> CCENEG-003-1-2018</t>
  </si>
  <si>
    <t>CCE-312-1-AMP-2015</t>
  </si>
  <si>
    <t>FDLF-CD-122-2019</t>
  </si>
  <si>
    <t>FDLF-SAMC-09-2018</t>
  </si>
  <si>
    <t>FDLF-CD-267-2018</t>
  </si>
  <si>
    <t>FDLF-CMA-32-2018</t>
  </si>
  <si>
    <t>FDLF-LP-21-2018</t>
  </si>
  <si>
    <t>FDLF-LP-013-2018</t>
  </si>
  <si>
    <t>FDLF-SAMC-27-2018</t>
  </si>
  <si>
    <t>FDLF-SAMC-26-2018</t>
  </si>
  <si>
    <t xml:space="preserve">Contratación mínima cuantia </t>
  </si>
  <si>
    <t xml:space="preserve">Selección abreviada </t>
  </si>
  <si>
    <t>servcios de prestgacion de servicios para apoyar juridicamente los procesos que requiera adelantar la alcaldia local de fontibon desde las etapas precontractuales contractuales y post contractual  -  CERTIFICACION DE NO EXISTENCIA DE PERSONAL DE LA DIRECCION DE GESTION DE TALENTO HUMANO DE LA SECRETARIA DISTRITAL DE GOBIERNO CONSECUTIVO 15146 DEL 24-01-2019  -SOLICITUD CDP 20195920003413 DEL 21-02-2019 - RADICADO SIPSE 35592</t>
  </si>
  <si>
    <t>Prestación de servicios profesionales especializados para orientar el grupo jurídico de contratación de la Alcaldía Local de Fontibón -  CERTIFICACION DE NO EXISTENCIA DE PERSONAL DE LA DIRECCION DE GESTION DE TALENTO HUMANO DE LA SECRETARIA DISTRITAL DE GOBIERNO  CONSECUTIVO  15142  DEL 24-01-2019</t>
  </si>
  <si>
    <t>Prestación de servicios profesionales para el apoyo a la gestión presupuestal del Fondo de Desarrollo Local  -   CERTIFICACION DE NO EXISTENCIA DE PERSONAL DE LA DIRECCION DE GESTION DE TALENTO HUMANO DE LA SECRETARIA DISTRITAL DE GOBIERNO  CONSECUTIVO  15154  DEL 24-01-2019</t>
  </si>
  <si>
    <t>Prestación de servicios profesionales especializados como abogado del Despacho de la Alcaldía Local de Fontibón CERTIFICACION DE NO EXISTENCIA DE PERSONAL DE LA DIRECCION DE GESTION DE TALENTO HUMANO DE LA SECRETARIA DISTRITAL DE GOBIERNO  CONSECUTIVO  15154  DEL 24-01-2019</t>
  </si>
  <si>
    <t>Prestación de servicios como profesional especializado para orientar al despacho en las actividades de revisión, control, seguimiento a los proyectos a cargo de la Alcaldía Local de Fontibón CERTIFICACION DE NO EXISTENCIA DE PERSONAL DE LA DIRECCION DE GESTION DE TALENTO HUMANO DE LA SECRETARIA DISTRITAL DE GOBIERNO  CONSECUTIVO  15148  DEL 24-01-2019</t>
  </si>
  <si>
    <t>Prestación de servicios profesionales para el apoyo a la administración local en la formulación y seguimiento a los proyectos de inversión y gastos de funcionamiento   CERTIFICACION DE NO EXISTENCIA DE PERSONAL DE LA DIRECCION DE GESTION DE TALENTO HUMANO DE LA SECRETARIA DISTRITAL DE GOBIERNO  CONSECUTIVO  8130  DEL 28-01-2019</t>
  </si>
  <si>
    <t>PRESTACIÓN DE SERVICIOS DE APOYO A LA ÁREA DE GESTIÓN DEL DESARROLLO LOCAL DE LA ALCALDÍA LOCAL DE FONTIBÓN -  CERTIFICACION DE NO EXISTENCIA DE PERSONAL DE LA DIRECCION DE GESTION DE TALENTO HUMANO DE LA SECRETARIA DISTRITAL DE GOBIERNO CONSECUTIVO  DEL 24-01-2019</t>
  </si>
  <si>
    <t>Prestación de servicios de apoyo administrativo al área de gestión del desarrollo local de la Alcaldía Local de Fontibón- CERTIFICACION DE NO EXISTENCIA DE PERSONAL DE LA DIRECCION DE GESTION DE TALENTO HUMANO DE LA SECRETARIA DISTRITAL DE GOBIERNO  CONSECUTIVO  15391  DEL 28-01-2019</t>
  </si>
  <si>
    <t>PRESTACIÓN DE SERVICIOS PARA EL APOYO DE ACTIVIDADES DE GESTIÓN DOCUMENTAL SIGUIENDO LAS NORMAS ARCHIVÍSTICAS CERTIFICACION DE NO EXISTENCIA DE PERSONAL DE LA DIRECCION DE GESTION DE TALENTO HUMANO DE LA SECRETARIA DISTRITAL DE GOBIERNO  CONSECUTIVO  14792 DEL 18-01-2019 SOLICITUID CRP SEGUN MEMORANDO 201920000913 DE 31-01-2019</t>
  </si>
  <si>
    <t>PRESTACIÓN DE SERVICIOS DE APOYO LOGÍSTICO AL ÁREA DE GESTIÓN DEL DESARROLLO LOCAL DE FONTIBÓN  CERTIFICACION DE NO EXISTENCIA DE PERSONAL DE LA DIRECCION DE GESTION DE TALENTO HUMANO DE LA SECRETARIA DISTRITAL DE GOBIERNO  CONSECUTIVO 15395  DEL 38-01-2019 SOLICITUD DE CRP SEGUN MEMORANDO 201959200000893 DE 31-01-2019</t>
  </si>
  <si>
    <t>Prestación de servicios para apoyo a la gestión de expedientes contractuales vigentes y activos a cargo del área de contratación del Fondo de Desarrollo Local de Fontibón CERTIFICACION DE NO EXISTENCIA DE PERSONAL DE LA DIRECCION DE GESTION DE TALENTO HUMANO DE LA SECRETARIA DISTRITAL DE GOBIERNO  CONSECUTIVO  15432 DEL 283575-01-2019</t>
  </si>
  <si>
    <t>Prestación servicios de apoyo a la gestión de la alcaldía Local de Fontibón en la recepción de correspondencia interna y externa así como la asignación interna y/o correspondencia recibida CERTIFICACION DE NO EXISTENCIA DE PERSONAL DE LA DIRECCION DE GESTION DE TALENTO HUMANO DE LA SECRETARIA DISTRITAL DE GOBIERNO  CONSECUTIVO  15150  DEL 24-01-2019</t>
  </si>
  <si>
    <t>PRESTACIÓN DE SERVICIOS DE APOYO A LA GESTIÓN DE LA ALCALDÍA LOCAL DE FONTIBÓN EN LA RECEPCIÓN DE CORRESPONDENCIA INTERNA Y EXTERNA ASÍ COMO LA ASIGNACIÓN INTERNA Y/O CORRESPONDENCIA RECIBIDA  CERTIFICACION DE NO EXISTENCIA DE PERSONAL DE LA DIRECCION DE GESTION DE TALENTO HUMANO DE LA SECRETARIA DISTRITAL DE GOBIERNO  CONSECUTIVO  15150  DEL 24-01-2019 SOLICITUD CRP SEGUN MEMORANDO 201959200000633 DEL 30-01-2019</t>
  </si>
  <si>
    <t>PRESTACIÓN DE SERVICIOS COMO AUXILIAR, CON EL FIN DE HACER LEVANTAMIENTO FÍSICO REAL DE LOS EXPEDIENTES ADMINISTRATIVOS, APOYAR DOCUMENTAL Y ARCHIVÍSTICAMENTE EL TRÁMITE DE ACTUACIONES ADMINISTRATIVAS EN MATERIA DE ESTABLECIMIENTOS DE COMERCIO, OBRAS, URBANISMO Y ESPACIO PÚBLICO EN EL ÁREA DE GESTIÓN POLICIVA DE LA ALCALDÍA LOCAL DE FONTIBÓN -  CERTIFICACION DE NO EXISTENCIA DE PERSONAL DE LA DIRECCION DE GESTION DE TALENTO HUMANO DE LA SECRETARIA DISTRITAL DE GOBIERNO CONSECUTIVO15156  DEL 24-01-2019  - SOLICITUD CRP 201959200000693 DEL 29-01-2019 - RADICADO SIPSE 35666</t>
  </si>
  <si>
    <t>PRESTACIÓN DE SERVICIOS DE APOYO A LA GESTIÓN EN LA CONDUCCIÓN DE VEHÍCULOS Y MAQUINARIA AL SERVICIO DE LA ALCALDÍA LOCAL DE FONTIBÓN - CERTIFICACION DE NO EXISTENCIA DE PERSONAL DE LA DIRECCION DE GESTION DE TALENTO HUMANO DE LA SECRETARIA DISTRITAL DE GOBIERNO CONSECUTIVO 14790 DEL 18-01-2019  - SOLICITUD CRP 201959200000923 DEL 31-01-2019 - RADICADO SIPSE 35953</t>
  </si>
  <si>
    <t>PRESTACIÓN DE SERVICIOS DE APOYO LOGÍSTICO QUE SE REQUIEREN EN EL DESARROLLO DE LAS ACTIVIDADES RELATIVAS A RECUPERACIÓN Y EMBELLECIMIENTO DEL ESPACIO PÚBLICO -  CERTIFICACION DE NO EXISTENCIA DE PERSONAL DE LA DIRECCION DE GESTION DE TALENTO HUMANO DE LA SECRETARIA DISTRITAL DE GOBIERNO CONSECUTIVO 14797 DEL 18-01-2019  - SOLICITUD CRP 201959200000863 DEL 30-01-2019 - RADICADO SIPSE 35965</t>
  </si>
  <si>
    <t>PRESTACIÓN DE SERVICIOS PROFESIONALES PARA COORDINAR, LIDERAR Y ASESORAR LOS PLANES Y ESTRATEGIAS DE COMUNICACIÓN INTERNA Y EXTERNA PARA LA DIVULGACIÓN DE LOS PROGRAMAS, PROYECTOS Y ACTIVIDADES DE ALCALDÍA LOCAL DE FONTIBÓN - CERTIFICACION DE NO EXISTENCIA DE PERSONAL DE LA DIRECCION DE GESTION DE TALENTO HUMANO DE LA SECRETARIA DISTRITAL DE GOBIERNO CONSECUTIVO 15393 DEL 28-01-2019  - SOLICITUD CRP 201959200000903 DEL 31-01-2019 - RADICADO SIPSE 35669</t>
  </si>
  <si>
    <t>PRESTACIÓN DE SERVICIOS PROFESIONALES EN TEMAS RELACIONADOS CON ALIANZAS ESTRATÉGICAS QUE PERMITAN APORTAR EN GRAN MEDIDA A LA IMAGEN INSTITUCIONAL CON EL OBJETIVO DE LOGRAR ACUERDOS ESTRATÉGICOS EN PRO DE DESARROLLAR PROCESOS EXITOSOS PARA LA COMUNIDAD DE LA LOCALIDAD DE FONTIBÓN -  CERTIFICACION DE NO EXISTENCIA DE PERSONAL DE LA DIRECCION DE GESTION DE TALENTO HUMANO DE LA SECRETARIA DISTRITAL DE GOBIERNO CONSECUTIVO 15398 DEL 28-01-2019  - SOLICITUD CDP 201959200000703 DEL 30-01-2019 - RADICADO SIPSE 35762</t>
  </si>
  <si>
    <t>PRESTACIÓN DE SERVICIOS PARA EL APOYO EN LA CONDUCCIÓN DE VEHÍCULOS AL SERVICIO DE LA ALCALDÍA LOCAL DE FONTIBÓN -  CERTIFICACION DE NO EXISTENCIA DE PERSONAL DE LA DIRECCION DE GESTION DE TALENTO HUMANO DE LA SECRETARIA DISTRITAL DE GOBIERNO CONSECUTIVO 15546 DEL 2+-01-2019  - SOLICITUD CRP 201959200000733 DEL 30-01-2019 - RADICADO SIPSE 35656</t>
  </si>
  <si>
    <t>PRESTACIÓN DE SERVICIOS TÉCNICOS PARA EL DESARROLLO DE ACTIVIDADES ORIENTADAS A LA IMPLEMENTACIÓN DEL PROYECTO ESTRATÉGICO DEL SECTOR DE SEGURIDAD Y CONVIVENCIA DE LA ALCALDÍA LOCAL DE FONTIBÓN -  CERTIFICACION DE NO EXISTENCIA DE PERSONAL DE LA DIRECCION DE GESTION DE TALENTO HUMANO DE LA SECRETARIA DISTRITAL DE GOBIERNO CONSECUTIVO 15548 DEL 29-01-2019  - SOLICITUD CRP 201959200000763 DEL 30-01-2019 - RADICADO SIPSE 36012</t>
  </si>
  <si>
    <t>PRESTACIÓN DE SERVICIOS COMO AUXILIAR DE APOYO A LAS ACTIVIDADES CORRESPONDIENTES A TEMAS DE MALLA VIAL, OBRAS, ESPACIO PÚBLICO E INFRAESTRUCTURA PARA LA ALCALDÍA LOCAL DE FONTIBÓN¿.   CERTIFICACION DE NO EXISTENCIA DE PERSONAL DE LA DIRECCION DE GESTION DE TALENTO HUMANO DE LA SECRETARIA DISTRITAL DE GOBIERNO CONSECUTIVO 15451 DEL 28-01-2019  - SOLICITUD CRP 201959200000713 DEL 30-01-2019 - RADICADO SIPSE 35945</t>
  </si>
  <si>
    <t>PRESTACIÓN DE SERVICIOS PARA EL APOYO EN LA CONDUCCIÓN DE VEHÍCULOS AL SERVICIO DE LA ALCALDÍA LOCAL DE FONTIBÓN -  CERTIFICACION DE NO EXISTENCIA DE PERSONAL DE LA DIRECCION DE GESTION DE TALENTO HUMANO DE LA SECRETARIA DISTRITAL DE GOBIERNO CONSECUTIVO 115546 DEL 29-01-2019  - SOLICITUD CRP 201959200000783 DEL 29-01-2019 - RADICADO SIPSE 35656</t>
  </si>
  <si>
    <t>PRESTAR SERVICIOS DE APOYO ADMINISTRATIVO AL AREA DE GESTIO DEL DESARROLLO LOCAL DE LA ALCALDIA LOCAL DE FONTIBON - CERTIFICACION DE NOEXISTENCIA DE PERSONAL DE LA DIRECCION DE GESTION DE TALENTO HUMANO DE LA SECRETARIA DISTRITAL DEGOBIERNO CONSECUTIVO 15596 DEL 30-01-2019 - SOLICITUD CRP 201959200000833 DEL 30-01-2019 - RADICADO SIPSE36539</t>
  </si>
  <si>
    <t>PRESTACIÓN DE SERVICIOS DE APOYO LOGÍSTICO AL ÁREA DE GESTIÓN DEL DESARROLLO LOCAL DE FONTIBÓN -  CERTIFICACION DE NO EXISTENCIA DE PERSONAL DE LA DIRECCION DE GESTION DE TALENTO HUMANO DE LA SECRETARIA DISTRITAL DE GOBIERNO CONSECUTIVO 15394DEL 28-01-2019  - SOLICITUD CRP 201959200000723 DEL 31-01-2019 - RADICADO SIPSE 35679</t>
  </si>
  <si>
    <t>PRESTACIÓN DE SERVICIOS PARA APOYAR LAS LABORES DE NOTIFICACIÓN DE CORRESPONDENCIA DE LA ALCALDÍA LOCAL DE FONTIBÓN -  CERTIFICACION DE NO EXISTENCIA DE PERSONAL DE LA DIRECCION DE GESTION DE TALENTO HUMANO DE LA SECRETARIA DISTRITAL DE GOBIERNO CONSECUTIVO 15460 DEL 28-01-2019  - SOLICITUD CRP 201959200000943 DEL 31-01-2019 - RADICADO SIPSE 35669</t>
  </si>
  <si>
    <t>ADQUISICIÓN DE LAS PÓLIZAS DE DAÑOS Y PATRIMONIALES, PARA EL PROGRAMA DE SEGUROS DEL FONDO DE DESARROLLO LOCAL DE FONTIBON CON EL FIN DE PROTEGER LOS BIENES MUEBLES E INMUEBLES DE SU PROPIEDAD, LOS INTERESES PATRIMONIALES Y LOS QUE SE ENCUENTREN BAJO SU CUIDADO, CUSTODIA, TENENCIA Y CONTROL.¿ SOLICITUD CRP SEGUN MEMORANDO 20195920001163 DE 01-02-2019</t>
  </si>
  <si>
    <t>SERVICIOS PROFESIONALES PARA APOYAR LAS ACTIVIDADES PROPIAS DEL AREA DE GESTION PLICIVA EN RELACION CON LOS PROCESOS DE OBRAS, ESPACIOS PUBLICOS Y ESTABLECIMIENTOS DE COMERCIO, DE LA ALCALDIA LOCAL DE FONTIBON -  CERTIFICACION DE NO EXISTENCIA DE PERSONAL DE LA DIRECCION DE GESTION DE TALENTO HUMANO DE LA SECRETARIA DISTRITAL DE GOBIERNO CONSECUTIVO 15733 DEL 31-01-2019  - SOLICITUD CRP 20195920001393 DEL 04-02-2019 - RADICADO SIPSE 35873</t>
  </si>
  <si>
    <t>PRESTACIÓN DE SERVICIOS PARA APOYAR LA GESTIÓN COMO AUXILIAR, CON EL FIN DE HACER LEVANTAMIENTO FÍSICO REAL DE LOS EXPEDIENTES ADMINISTRATIVOS, APOYAR DOCUMENTAL Y ARCHIVÍSTICAMENTE EL TRÁMITE DE ACTUACIONES ADMINISTRATIVAS EN MATERIA DE ESTABLECIMIENTOS DE COMERCIO, OBRAS, URBANISMO Y ESPACIO PÚBLICO EN EL ÁREA DE GESTIÓN POLICIVA DE LA ALCALDÍA LOCAL DE FONTIBÓN CERTIFICACION DE NO EXISTENCIA DE PERSONAL DE LA DIRECCION DE GESTION DE TALENTO HUMANO DE LA SECRETARIA DISTRITAL DE GOBIERNO CONSECUTIVO 15386 DEL 28-01-2019  - SOLICITUD CRP 20195920001593 DEL 31-01-2019 - RADICADO SIPSE 35776</t>
  </si>
  <si>
    <t>PRESTACIÓN DE SERVICIOS PARA APOYAR LAS LABORES DE NOTIFICACIÓN DE CORRESPONDENCIA DE LA ALCALDÍA LOCAL DE FONTIBÓN -  CERTIFICACION DE NO EXISTENCIA DE PERSONAL DE LA DIRECCION DE GESTION DE TALENTO HUMANO DE LA SECRETARIA DISTRITAL DE GOBIERNO CONSECUTIVO 15460 DEL 28-01-2019  - SOLICITUD CRP 20195920001203 DEL 01-021-2019 - RADICADO SIPSE 35658</t>
  </si>
  <si>
    <t>PRESTACIÓN DE SERVICIOS PROFESIONALES PARA BRINDAR APOYO AL ALMACÉN EN LA PROYECCIÓN, SEGUIMIENTO Y APOYO A LA SUPERVISIÓN DE COMODATOS CERTIFICACION DE NO EXISTENCIA DE PERSONAL DE LA DIRECCION DE GESTION DE TALENTO HUMANO DE LA SECRETARIA DISTRITAL DE GOBIERNO CONSECUTIVO 15473 DEL 28-01-2019  - SOLICITUD CRP 20195920001073 DEL 31-01-2019 - RADICADO SIPSE 35738</t>
  </si>
  <si>
    <t>PRESTACIÓN DE SERVICIOS DE APOYO LOGÍSTICO QUE SE REQUIEREN EN EL DESARROLLO DE LAS ACTIVIDADES RELATIVAS A RECUPERACIÓN Y EMBELLECIMIENTO DEL ESPACIO PÚBLICO -  CERTIFICACION DE NO EXISTENCIA DE PERSONAL DE LA DIRECCION DE GESTION DE TALENTO HUMANO DE LA SECRETARIA DISTRITAL DE GOBIERNO CONSECUTIVO 14797 DEL 18-01-2019  - SOLICITUD CRP 20195920001313 DEL 04-02-2019 - RADICADO SIPSE 35965</t>
  </si>
  <si>
    <t>PRESTAR SUS SERVICIOS PROFESIONALES PARA REALIZAR EL CONTROL, SEGUIMIENTO, ACTUALIZACIÓN Y ANÁLISIS DEL BANCO DE PROGRAMAS Y PROYECTOS, ASÍ COMO TAMBIÉN LOS INSTRUMENTOS DE PLANEACIÓN Y GESTIÓN DEL FONDO DE DESARROLLO LOCAL DE FONTIBÓN -  CERTIFICACION DE NO EXISTENCIA DE PERSONAL DE LA DIRECCION DE GESTION DE TALENTO HUMANO DE LA SECRETARIA DISTRITAL DE GOBIERNO CONSECUTIVO 15659 DEL 31-01-2019  - SOLICITUD CRP 20195920001323 DEL 31-01-2019 - RADICADO SIPSE 35806</t>
  </si>
  <si>
    <t>PRESTACIÓN DE SERVICIOS DE APOYO PARA ORGANIZAR EL PERSONAL Y LAS ACCIONES QUE SE REQUIERAN EN EL DESARROLLO DE LAS ACTIVIDADES RELATIVAS A RECUPERACIÓN Y EMBELLECIMIENTO DEL ESPACIO PÚBLICO QUE TENGA A CARGO EL FONDO DE DESARROLLO LOCAL DE FONTIBÓN -  CERTIFICACION DE NO EXISTENCIA DE PERSONAL DE LA DIRECCION DE GESTION DE TALENTO HUMANO DE LA SECRETARIA DISTRITAL DE GOBIERNO CONSECUTIVO 15657 DEL 31-01-2019  - SOLICITUD CRP 20195920001333 DEL 04-02-2019 - RADICADO SIPSE 35955</t>
  </si>
  <si>
    <t>PRESTACIÓN DE SERVICIOS DE APOYO A LA ÁREA DE GESTIÓN DEL DESARROLLO LOCAL DE LA ALCALDÍA LOCAL DE FONTIBÓN-  CERTIFICACION DE NO EXISTENCIA DE PERSONAL DE LA DIRECCION DE GESTION DE TALENTO HUMANO DE LA SECRETARIA DISTRITAL DE GOBIERNO CONSECUTIVO 15789 DEL 01-02-2019  -SOLICITUD CRP 20195920001263 DEL 04-02-2019 - RADICADO SIPSE 35519</t>
  </si>
  <si>
    <t>PRESTACIÓN DE SERVICIOS PROFESIONALES PARA APOYAR LA FORMULACIÓN, GESTIÓN Y SEGUIMIENTO DE ACTIVIDADES ENFOCADAS A LA GESTIÓN AMBIENTAL EXTERNA, ENCAMINADAS A LA MITIGACIÓN DE LOS DIFERENTES IMPACTOS AMBIENTALES Y LA CONSERVACIÓN DE LOS RECURSOS NATURALES DE LA LOCALIDAD CERTIFICACION DE NO EXISTENCIA DE PERSONAL DE LA DIRECCION DE GESTION DE TALENTO HUMANO DE LA SECRETARIA DISTRITAL DE GOBIERNO CONSECUTIVO 15679 DEL 31-01-2019  - SOLICITUD CRP 20195920001293 DEL 04-02-2019 - RADICADO SIPSE 36024</t>
  </si>
  <si>
    <t>PRESTACIÓN DE SERVICIOS PROFESIONALES PARA APOYAR JURÍDICAMENTE LOS DIFERENTES PROCESOS QUE REQUIERA ADELANTAR LA ALCALDÍA LOCAL DE FONTIBÓN DESDE LAS ETAPAS PRECONTRACTUAL, CONTRACTUAL Y POST CONTRACTUAL -  CERTIFICACION DE NO EXISTENCIA DE PERSONAL DE LA DIRECCION DE GESTION DE TALENTO HUMANO DE LA SECRETARIA DISTRITAL DE GOBIERNO CONSECUTIVO 15676  DEL 31-01-2019  -SOLICITUD CRP 20195920001383 DEL 01-02-2019 - RADICADO SIPSE 35637</t>
  </si>
  <si>
    <t>PRESTACIÓN DE SERVICIOS PROFESIONALES PARA LA OPERACIÓN DEL PROYECTO PUNTO VIVE DIGITAL DE LA LOCALIDAD DE FONTIBÓN CERTIFICACION DE NO EXISTENCIA DE PERSONAL DE LA DIRECCION DE GESTION DE TALENTO HUMANO DE LA SECRETARIA DISTRITAL DE GOBIERNO CONSECUTIVO 15701 DEL 31-01-2019  - SOLICITUD CRP 201959200001413 DEL 04-02-2019 - RADICADO SIPSE 35774</t>
  </si>
  <si>
    <t>SERVICIOS PROFESIONALES ORIENTADOS A TEMAS DE PLATAFORMA Y SISTEMAS DE INFORMACION PARA EL REPORTE Y PUBLICIDAD DE LOS PROCESOS CONTRACTUALES DEL FONDO DE DESARROLLO LOCAL DE FONTIBON -  CERTIFICACION DE NO EXISTENCIA DE PERSONAL DE LA DIRECCION DE GESTION DE TALENTO HUMANO DE LA SECRETARIA DISTRITAL DE GOBIERNO CONSECUTIVO 14795 DEL 18-01-2019  -SOLICITUD CRP 20195920001273 DEL 04-02-2019 - RADICADO SIPSE 35729</t>
  </si>
  <si>
    <t>PRESTACIÓN DE SERVICIOS COMO PROFESIONAL QUE DESARROLLE ACTIVIDADES DE APOYO, FORMULACIÓN, SEGUIMIENTO Y ACOMPAÑAMIENTO TÉCNICO EN OBRAS E INFRAESTRUCTURA EN LA LOCALIDAD DE FONTIBÓN -  CERTIFICACION DE NO EXISTENCIA DE PERSONAL DE LA DIRECCION DE GESTION DE TALENTO HUMANO DE LA SECRETARIA DISTRITAL DE GOBIERNO CONSECUTIVO 15853 DEL 01-02-2019  -SOLICITUD CRP 20195920001423 DEL 04-02-2019 - RADICADO SIPSE 36556</t>
  </si>
  <si>
    <t>PRESTACIÓN DE SERVICIOS COMO PROFESIONAL DE APOYO A LA GESTIÓN RELACIONADA CON EL ESPACIO PÚBLICO, ESTABLECIMIENTOS DE COMERCIO Y LAS ACCIONES OPERATIVAS PARA EL CONTROL AMBIENTAL PARA EL ÁREA DE GESTIÓN POLICIVA DE LA ALCALDÍA LOCAL DE FONTIBÓN -  CERTIFICACION DE NO EXISTENCIA DE PERSONAL DE LA DIRECCION DE GESTION DE TALENTO HUMANO DE LA SECRETARIA DISTRITAL DE GOBIERNO CONSECUTIVO 15691 DEL 31-01-2019  -SOLICITUD CRP 20195920001343 DEL 01-02-2019 - RADICADO SIPSE 35864</t>
  </si>
  <si>
    <t>PRESTACIÓN DE SERVICIOS   PROFESIONALES PARA APOYAR TÉCNICAMENTE LAS DISTINTAS ETAPAS DE LOS PROCESOS DE COMPETENCIA DE LAS INSPECCIONES DE POLICÍA DE LA LOCALIDAD, SEGÚN REPARTO -  CERTIFICACION DE NO EXISTENCIA DE PERSONAL DE LA DIRECCION DE GESTION DE TALENTO HUMANO DE LA SECRETARIA DISTRITAL DE GOBIERNO CONSECUTIVO 15696 DEL 31-01-2019  -SOLICITUD CDP 20195920001303 DEL 04-02-2019 - RADICADO SIPSE 35830</t>
  </si>
  <si>
    <t>PRESTACIÓN DE SERVICIOS PARA APOYAR LAS LABORES DE ENTREGA Y RECIBO DE LAS COMUNICACIONES EMITIDAS O RECIBIDAS POR LAS INSPECCIONES DE POLICÍA DE LA LOCALIDAD -  CERTIFICACION DE NO EXISTENCIA DE PERSONAL DE LA DIRECCION DE GESTION DE TALENTO HUMANO DE LA SECRETARIA DISTRITAL DE GOBIERNO CONSECUTIVO 15887  DEL 01-02-2019  -SOLICITUD CRP 20195920001283 DEL 01-02-2019 - RADICADO SIPSE 35663</t>
  </si>
  <si>
    <t>PRESTACIÓN DE SERVICIOS DE APOYO AL ALMACÉN EN LA VERIFICACIÓN Y SEGUIMIENTO A INVENTARIOS DE COMODATOS -  CERTIFICACION DE NO EXISTENCIA DE PERSONAL DE LA DIRECCION DE GESTION DE TALENTO HUMANO DE LA SECRETARIA DISTRITAL DE GOBIERNO CONSECUTIVO 14798 DEL 18-01-2019  - SOLICITUD CDP 20195920001553 DEL 01-02-2019 - RADICADO SIPSE 35784</t>
  </si>
  <si>
    <t>PRESTACIÓN DE SERVICIOS PROFESIONALES PARA APOYAR TÉCNICAMENTE LAS DISTINTAS ETAPAS DE LOS PROCESOS DE COMPETENCIA DE LAS INSPECCIONES DE POLICÍA DE LA LOCALIDAD, SEGÚN REPARTO -  CERTIFICACION DE NO EXISTENCIA DE PERSONAL DE LA DIRECCION DE GESTION DE TALENTO HUMANO DE LA SECRETARIA DISTRITAL DE GOBIERNO CONSECUTIVO 15694  DEL 31-01-2019  -SOLICITUD CRP 20195920001543 DEL 04-02-2019 - RADICADO SIPSE 35847</t>
  </si>
  <si>
    <t>PRESTACIÓN DE SERVICIOS PROFESIONALES COMO ABOGADO PARA BRINDAR APOYO JURÍDICO EN EL TRÁMITE Y DESARROLLO DE LOS DESPACHOS COMISORIOS QUE POR COMPETENCIA CORRESPONDEN A LA ALCALDÍA LOCAL DE FONTIBÓN -  CERTIFICACION DE NO EXISTENCIA DE PERSONAL DE LA DIRECCION DE GESTION DE TALENTO HUMANO DE LA SECRETARIA DISTRITAL DE GOBIERNO CONSECUTIVO 14791 DEL 18-01-2019  -SOLICITUD CRP 20195920001603 DEL 02-01-2019 - RADICADO SIPSE 35861</t>
  </si>
  <si>
    <t>PRESTACIÓN DE SERVICIOS PARA EL APOYO DE LAS ACTIVIDADES RELACIONADAS CON LA IMPLEMENTACIÓN DEL PLAN INTEGRAL DE GESTIÓN AMBIENTAL (PIGA) DE LA ALCALDÍA LOCAL DE FONTIBÓN -  CERTIFICACION DE NO EXISTENCIA DE PERSONAL DE LA DIRECCION DE GESTION DE TALENTO HUMANO DE LA SECRETARIA DISTRITAL DE GOBIERNO CONSECUTIVO 15397 DEL 28-01-2019  - SOLICITUD CRP 20195920001483 DEL 31-01-2019 - RADICADO SIPSE 35775</t>
  </si>
  <si>
    <t>PRESTACIÓN DE SERVICIOS PROFESIONALES COMO ADMINISTRADOR DE VOZ Y DATOS Y DEMÁS INFRAESTRUCTURA TECNOLÓGICA EN LA ALCALDÍA LOCAL DE FONTIBÓN CERTIFICACION DE NO EXISTENCIA DE PERSONAL DE LA DIRECCION DE GESTION DE TALENTO HUMANO DE LA SECRETARIA DISTRITAL DE GOBIERNO CONSECUTIVO 15697 DEL 31-01-2019  - SOLICITUD CDP 201959200001643 DEL 04-02-2019 - RADICADO SIPSE 35808</t>
  </si>
  <si>
    <t>APOYAR A LA GESTION DOCUMENTAL DE LA ALCALDIA LOCAL PARA LA IMPLEMENTACION DEL PROCESO DE VERIFICACIÓN  SOPORTE Y ACOMPAÑAMIENTO, EN EL DESARROLLO DE LAS ACTIVIDADES  PROPIAS DE LOS PROCESOS Y ACTUACIONES ADMINISTRATIVAS EXISTENTES -   CERTIFICACION DE NO EXISTENCIA DE PERSONAL DE LA DIRECCION DE GESTION DE TALENTO HUMANO DE LA SECRETARIA DISTRITAL DE GOBIERNO CONSECUTIVO 15896 DEL 04-02-2019  - SOLICITUD CDP 201959200001793 DEL04-02-2019 - RADICADO SIPSE 36557</t>
  </si>
  <si>
    <t>PRESTACIÓN DE SERVICIOS PROFESIONALES DE APOYO AL ADMINISTRADOR DE VOZ Y DATOS Y DEMÁS INFRAESTRUCTURA TECNOLÓGICA EN LAS DIFERENTES SEDES DE LA ALCALDÍA LOCAL DE FONTIBÓN -  CERTIFICACION DE NO EXISTENCIA DE PERSONAL DE LA DIRECCION DE GESTION DE TALENTO HUMANO DE LA SECRETARIA DISTRITAL DE GOBIERNO CONSECUTIVO 15742 DEL 31-01-2019  - SOLICITUD CDP 201959200001803 DEL04-02-2019 - RADICADO SIPSE 35751</t>
  </si>
  <si>
    <t>PRESTACIÓN DE SERVICIOS DE APOYO A LAS ACTIVIDADES OPERATIVAS Y ADMINISTRATIVAS DE LA JUNTA ADMINISTRADORA LOCAL -  CERTIFICACION DE NO EXISTENCIA DE PERSONAL DE LA DIRECCION DE GESTION DE TALENTO HUMANO DE LA SECRETARIA DISTRITAL DE GOBIERNO CONSECUTIVO 15732 DEL 31-01-2019  - SOLICITUD CRP 201959200001823 DEL 04-02-2019 - RADICADO SIPSE 35640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</si>
  <si>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CERTIFICACION DE NO EXISTENCIA DE PERSONAL DE LA DIRECCION DE GESTION DE TALENTO HUMANO DE LA SECRETARIA DISTRITAL DE GOBIERNO CONSECUTIVO 15683 DEL 28-01-2019  - SOLICITUD CRP 20195920001973 DEL 06-02-2019 - RADICADO SIPSE 35940</t>
  </si>
  <si>
    <t>PRESTACIÓN DE SERVICIOS PROFESIONALES ESPECIALIZADOS AL DESPACHO DEL ALCALDE LOCAL DE FONTIBÓN PARA ARTICULAR LA IMPLEMENTACIÓN DE PROCESOS ORIENTADOS A MEJORAR LA SEGURIDAD Y CONVIVENCIA EN LA LOCALIDAD DE FONTIBÓN A TRAVÉS DE LA PREVENCIÓN Y CONTROL DE DELITOS -  CERTIFICACION DE NO EXISTENCIA DE PERSONAL DE LA DIRECCION DE GESTION DE TALENTO HUMANO DE LA SECRETARIA DISTRITAL DE GOBIERNO CONSECUTIVO 15752  DEL 31-01-2019  - SOLICITUD CDP 201959200001783 DEL04-02-2019 - RADICADO SIPSE 36005</t>
  </si>
  <si>
    <t>PRESTAR LOS SERVICIOS PROFESIONALES PARA APOYAR EL ÁREA DE GESTIÓN DE DESARROLLO LOCAL ORIENTADA A LOS TEMAS DE CULTURA ENFOCADOS EN LA CREACIÓN E IMPLEMENTACIÓN DE ESCUELAS DE FORMACIÓN CULTURAL CERTIFICACION DE NO EXISTENCIA DE PERSONAL DE LA DIRECCION DE GESTION DE TALENTO HUMANO DE LA SECRETARIA DISTRITAL DE GOBIERNO CONSECUTIVO 15794 DEL  04-02-2019  -SOLICITUD CRP 20195920001833 DEL 06-02-2019 - RADICADO SIPSE 35464</t>
  </si>
  <si>
    <t>PRESTACIÓN DE SERVICIOS PARA APOYAR ADMINISTRATIVA Y ASISTENCIALMENTE A LAS INSPECCIONES DE POLICÍA DE LA LOCALIDAD -  CERTIFICACION DE NO EXISTENCIA DE PERSONAL DE LA DIRECCION DE GESTION DE TALENTO HUMANO DE LA SECRETARIA DISTRITAL DE GOBIERNO CONSECUTIVO 14430 DEL 28-01-2019  - SOLICITUD CRP 201959200001753 DEL 30-01-2019 - RADICADO SIPSE 35669</t>
  </si>
  <si>
    <t>PRESTACIÓN DE SERVICIOS COMO AUXILIAR DE APOYO EN EL TRÁMITE Y DESARROLLO DE LOS DESPACHOS COMISORIOS QUE POR COMPETENCIA CORRESPONDEN A LA ALCALDÍA LOCAL DE FONTIBÓN -  CERTIFICACION DE NO EXISTENCIA DE PERSONAL DE LA DIRECCION DE GESTION DE TALENTO HUMANO DE LA SECRETARIA DISTRITAL DE GOBIERNO CONSECUTIVO 15705 DEL 31-01-2019  - SOLICITUD CRP 201959200001923 DEL 04-02-2019 - RADICADO SIPSE 35654</t>
  </si>
  <si>
    <t>PRESTACIÓN DE SERVICIOS PROFESIONALES PARA BRINDAR APOYO ADMINISTRATIVO A LOS PROFESIONALES ENCARGADOS DEL PROCESO DE LIQUIDACIONES CONTRACTUALES CERTIFICACION DE NO EXISTENCIA DE PERSONAL DE LA DIRECCION DE GESTION DE TALENTO HUMANO DE LA SECRETARIA DISTRITAL DE GOBIERNO CONSECUTIVO 15729 DEL 31-01-2019  - SOLICITUD CRP 20195920001883 DEL06-02-2019 - RADICADO SIPSE 35790</t>
  </si>
  <si>
    <t>OBJETO DISPONIBILIDAD:APOYAR AL EQUIPO DE PRENSA Y COMUNICACIONES DE LA ALCALDÍA LOCAL EN LA CREACIÓN, REALIZACIÓN Y PRODUCCIÓN DE VÍDEOS QUE TRANSMITAN UN MENSAJE EN LA COMUNICACIÓN INTERNA Y EXTERNA. -  CERTIFICACION DE NO EXISTENCIA DE PERSONAL DE LA DIRECCION DE GESTION DE TALENTO HUMANO DE LA SECRETARIA DISTRITAL DE GOBIERNO CONSECUTIVO 15686 DEL 31-01-2019  - SOLICITUD CRP 201959200001963 DEL06-02-2019 - RADICADO SIPSE 35884</t>
  </si>
  <si>
    <t>APOYAR TECNICAMENTE LAS DISTINTAS ETAPAS DE LAOS PROCESOS DE COMPETENCIAS DE LAS INSPECCIONES DE POLICIA DE LA LOCALIDAD SEGUN REPARTO-  CERTIFICACION DE NO EXISTENCIA DE PERSONAL DE LA DIRECCION DE GESTION DE TALENTO HUMANO DE LA SECRETARIA DISTRITAL DE GOBIERNO CONSECUTIVO 15693 DEL 31-01-2019  -SOLICITUD CRP 20195920002123 DEL 01-02-2019 - RADICADO SIPSE 35851</t>
  </si>
  <si>
    <t>SERVICIO DE APOYO A LAS ACTIVIDADES OPERATIVAS Y ADMINISTRATIVAS DE LA JUANTA ADMINISTRADORA LACAL -  CERTIFICACION DE NO EXISTENCIA DE PERSONAL DE LA DIRECCION DE GESTION DE TALENTO HUMANO DE LA SECRETARIA DISTRITAL DE GOBIERNO CONSECUTIVO 15388  DEL 04-02-2019  - SOLICITUD CRP 201959200001983 DEL04-02-2019 - RADICADO SIPSE 35655</t>
  </si>
  <si>
    <t>PRESTACIÓN DE SERVICIOS PROFESIONALES DE APOYO CONTABLE EN LOS PROCESOS DE CAUSACIÓN, SISTEMATIZACIÓN Y REGISTROS DE INFORMACIÓN CONTABLE¿. CERTIFICACION DE NO EXISTENCIA DE PERSONAL DE LA DIRECCION DE GESTION DE TALENTO HUMANO DE LA SECRETARIA DISTRITAL DE GOBIERNO CONSECUTIVO 15704 DEL 31-02-2019  -SOLICITUD CRP 20195920002143 DEL 01-02-2019 - RADICADO SIPSE 35673</t>
  </si>
  <si>
    <t>PRESTAR LOS SERVICIOS PROFESIONALES PARA APOYAR EL ÁREA DE GESTIÓN DEL DESARROLLO LOCAL EN LA EJECUCIÓN DEL PROYECTO - FONTIBÓN, MEJORES PARQUES PARA TODOS -  CERTIFICACION DE NO EXISTENCIA DE PERSONAL DE LA DIRECCION DE GESTION DE TALENTO HUMANO DE LA SECRETARIA DISTRITAL DE GOBIERNO CONSECUTIVO 15678 DEL 31-01-2019  -SOLICITUD CRP 20195920002133 DEL 05-01-2019 - RADICADO SIPSE 36079</t>
  </si>
  <si>
    <t>PRESTAR LOS SERVICIOS TÉCNICOS PARA LA OPERACIÓN, SEGUIMIENTO Y CUMPLIMIENTO DE LOS PROCESOS Y PROCEDIMIENTOS DEL SERVICIO SOCIAL APOYO PARA LA SEGURIDAD ECONÓMICA TIPO C, REQUERIDOS PARA EL OPORTUNO Y ADECUADO REGISTRO, CRUCE Y REPORTE DE  DATOS EN EL SISTEMA DE INFORMACIÓN Y REGISTRO DE BENEFICIARIOS¿SIRBE, QUE CONTRIBUYAN A LA GARANTÍA DE LOS DERECHOS DE LA POBLACIÓN MAYOR EN EL MARCO DE LA POLÍTICA PÚBLICA SOCIAL PARA EL ENVEJECIMIENTO Y LA VEJEZ EN EL DISTRITO CAPITAL A CARGO DE LA ALCALDÍA LOCAL -  CERTIFICACION DE NO EXISTENCIA DE PERSONAL DE LA DIRECCION DE GESTION DE TALENTO HUMANO DE LA SECRETARIA DISTRITAL DE GOBIERNO CONSECUTIVO 15684 DEL 31-01-2019  -SOLICITUD CRP 20195920002173 DEL 07-02-2019 - RADICADO SIPSE 35938</t>
  </si>
  <si>
    <t>PRESTACIÓN DE SERVICIOS PARA EL APOYO DE ACTIVIDADES DE GESTIÓN DOCUMENTAL SIGUIENDO LAS NORMAS ARCHIVÍSTICAS-  CERTIFICACION DE NO EXISTENCIA DE PERSONAL DE LA DIRECCION DE GESTION DE TALENTO HUMANO DE LA SECRETARIA DISTRITAL DE GOBIERNO CONSECUTIVO 15934 DEL 04-02-2019  -SOLICITUD CDP 20195920002213 DEL 05-02-2019 - RADICADO SIPSE 35779</t>
  </si>
  <si>
    <t>APOYAR TÉCNICAMENTE LAS DISTINTAS ETAPAS DE LOS PROCESOS DE COMPETENCIA DE LA ALCALDÍA LOCAL PARA LA DEPURACIÓN DE ACTUACIONES ADMINISTRATIVAS  CERTIFICACION DE NO EXISTENCIA DE PERSONAL DE LA DIRECCION DE GESTION DE TALENTO HUMANO DE LA SECRETARIA DISTRITAL DE GOBIERNO CONSECUTIVO 15888 DEL 01-02-2019  -SOLICITUD CRP 20195920002463 DEL 01-02-2019 - RADICADO SIPSE 35844</t>
  </si>
  <si>
    <t>SERVICIOS COMO PROFESIONAL PARA APOYAR EL ÁREA DEL DESARROLLO LOCAL, ORIENTADO A LA PREVENCIÓN DE VIOLENCIAS Y PROMOCIÓN DEL BUEN TRATO.  CERTIFICACION DE NO EXISTENCIA DE PERSONAL DE LA DIRECCION DE GESTION DE TALENTO HUMANO DE LA SECRETARIA DISTRITAL DE GOBIERNO CONSECUTIVO 15702 DEL 31-01-2019  -SOLICITUD CRP 20195920002983 DEL 13-02-2019 - RADICADO SIPSE 35768</t>
  </si>
  <si>
    <t>PRESTACIÓN DE SERVICIOS DE APOYO LOGÍSTICO QUE SE REQUIEREN EN EL DESARROLLO DE LAS ACTIVIDADES RELATIVAS A RECUPERACIÓN Y EMBELLECIMIENTO DEL ESPACIO PÚBLICO CERTIFICACION DE NO EXISTENCIA DE PERSONAL DE LA DIRECCION DE GESTION DE TALENTO HUMANO DE LA SECRETARIA DISTRITAL DE GOBIERNO CONSECUTIVO 14797 DEL 18-01-2019  -SOLICITUD CDP 20195920002473 DEL 08-02-2019 - RADICADO SIPSE 35965</t>
  </si>
  <si>
    <t>SERVICIOS DE APOYO A LA ÁREA DE GESTIÓN DEL DESARROLLO LOCAL DE LA ALCALDÍA LOCAL DE FONTIBÓN¿.-  CERTIFICACION DE NO EXISTENCIA DE PERSONAL DE LA DIRECCION DE GESTION DE TALENTO HUMANO DE LA SECRETARIA DISTRITAL DE GOBIERNO CONSECUTIVO 15153 DEL 24-01-2019  -SOLICITUD CRP 20195920003043 DEL 14-02-2019 - RADICADO SIPSE 35511</t>
  </si>
  <si>
    <t>PRESTACIÓN DE SERVICIOS DE APOYO A LA ÁREA DE GESTIÓN DEL DESARROLLO LOCAL DE LA ALCALDÍA LOCAL DE FONTIBÓN CERTIFICACION DE NO EXISTENCIA DE PERSONAL DE LA DIRECCION DE GESTION DE TALENTO HUMANO DE LA SECRETARIA DISTRITAL DE GOBIERNO CONSECUTIVO 15888 DEL 01-02-2019  -SOLICITUD CRP 20195920002423 DEL 07-02-2019 - RADICADO SIPSE 35844</t>
  </si>
  <si>
    <t>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15950 DEL 05-02-2019  -SOLICITUD CRP 20195920002273 DEL 06-02-2019 - RADICADO SIPSE 36583</t>
  </si>
  <si>
    <t>CERTIFICACION DE NO EXISTENCIA DE PERSONAL DE LA DIRECCION DE GESTION DE TALENTO HUMANO DE LA SECETARIA DISTRITAL DE GOBIERNO CONSECUTIVO 15888 DEL 01-02-2019 -SOLICITUD CDP 20195920001933 DEL 06-02-2019 RADICADO SIPSE 35844, REMPLAZA CRP 326 DE FECHA 06 DE FEBRERO DE 2019, MEDIANTE RESOLUCION NO. 33 DEL 07 DE MARZO DE 2019.</t>
  </si>
  <si>
    <t>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15950 DEL 05-02-2019  -SOLICITUD CRP 20195920002483 DEL 08-02-2019 - RADICADO SIPSE 36583</t>
  </si>
  <si>
    <t>APOYAR AL EQUIPO DE PRENSA Y COMUNICACIONES DE LA ALCALDÍA LOCAL EN LA REALIZACIÓN Y PUBLICACIÓN DE CONTENIDOS DE REDES SOCIALES Y CANALES DE DIVULGACIÓN DIGITAL (SITIO WEB) DE LA ALCALDÍA LOCAL DE FONTIBÓN -  CERTIFICACION DE NO EXISTENCIA DE PERSONAL DE LA DIRECCION DE GESTION DE TALENTO HUMANO DE LA SECRETARIA DISTRITAL DE GOBIERNO CONSECUTIVO 15387 DEL 28-01-2019  -SOLICITUD CDP 20195920002443 DEL 08-02-2019 - RADICADO SIPSE 35763</t>
  </si>
  <si>
    <t>Prestación de servicios de apoyo a la gestión en la conducción de vehículos y maquinaria al servicio de la Alcaldía local de Fontibón CERTIFICACION DE NO EXISTENCIA DE PERSONAL DE LA DIRECCION DE GESTION DE TALENTO HUMANO DE LA SECRETARIA DISTRITAL DE GOBIERNO CONSECUTIVO 14790 DEL 18-01-2019  -SOLICITUD CDP 20195920001853 DEL 01-02-2019 - RADICADO SIPSE 35953</t>
  </si>
  <si>
    <t>PRESTACIÓN DE SERVICIOS PROFESIONALES PARA APOYAR TÉCNICAMENTE LAS DISTINTAS ETAPAS DE LOS PROCESOS DE COMPETENCIA DE LAS INSPECCIONES DE POLICÍA DE LA LOCALIDAD, SEGÚN REPARTO CERTIFICACION DE NO EXISTENCIA DE PERSONAL DE LA DIRECCION DE GESTION DE TALENTO HUMANO DE LA SECRETARIA DISTRITAL DE GOBIERNO CONSECUTIVO 15694 DEL 31-01-2019  -SOLICITUD CRP 20195920002583 DEL 08-02-2019 - RADICADO SIPSE 35847</t>
  </si>
  <si>
    <t>APOYO EN LOS PROCESOS DE COBRO PERSUASIVO DE LAS OBLIGACIONES CLARAS, EXPRESAS Y ACTUALMENTE EXIGIBLES, POR CONCEPTO DE MULTAS IMPUESTAS POR EL ÁREA DE GESTIÓN POLICIVA -  CERTIFICACION DE NO EXISTENCIA DE PERSONAL DE LA DIRECCION DE GESTION DE TALENTO HUMANO DE LA SECRETARIA DISTRITAL DE GOBIERNO CONSECUTIVO 15886 DEL 01-02-2019  -SOLICITUD CRP 20195920002663 DEL 06-02-2019 - RADICADO SIPSE 35765</t>
  </si>
  <si>
    <t>APOYAR TÉCNICAMENTE LAS DISTINTAS ETAPAS DE LOS PROCESOS DE COMPETENCIA DE LA ALCALDÍA LOCAL PARA LA DEPURACIÓN DE ACTUACIONES ADMINISTRATIVAS  CERTIFICACION DE NO EXISTENCIA DE PERSONAL DE LA DIRECCION DE GESTION DE TALENTO HUMANO DE LA SECRETARIA DISTRITAL DE GOBIERNO CONSECUTIVO 15690 DEL 31-01-2019  -SOLICITUD CRP 20195920002623 DEL 06-02-2019 - RADICADO SIPSE 35865</t>
  </si>
  <si>
    <t>PRESTAR SERVICIOS PROFESIONALES PARA APOYAR EL ÁREA DE GESTIÓN EN PRO DEL DESARROLLO LOCAL Y REALIZAR LA SOLICITUD DE COTIZACIONES, UNIFICACIÓN DE CANASTA DE PRECIOS Y ANÁLISIS DE PRECIOS DE MERCADO, DE TODOS LOS PROYECTOS DE INVERSIÓN -  CERTIFICACION DE NO EXISTENCIA DE PERSONAL DE LA DIRECCION DE GESTION DE TALENTO HUMANO DE LA SECRETARIA DISTRITAL DE GOBIERNO CONSECUTIVO 16003 DEL 06-02-2019  -SOLICITUD CRP 20195920002493 DEL 08-020-2019 - RADICADO SIPSE 35794</t>
  </si>
  <si>
    <t>APOYAR JURÍDICAMENTE LA EJECUCIÓN DE LAS ACCIONES REQUERIDAS PARA LA DEPURACIÓN DE LAS ACTUACIONES ADMINISTRATIVAS QUE CURSAN EN LA ALCALDÍA LOCAL. -  CERTIFICACION DE NO EXISTENCIA DE PERSONAL DE LA DIRECCION DE GESTION DE TALENTO HUMANO DE LA SECRETARIA DISTRITAL DE GOBIERNO CONSECUTIVO 15393 DEL 28-01-2019  -SOLICITUD CRP 20195920002853 DEL 11-02-2019 - RADICADO SIPSE 36583</t>
  </si>
  <si>
    <t>APOYAR JURÍDICAMENTE LA EJECUCIÓN DE LAS ACCIONES REQUERIDAS PARA LA DEPURACIÓN DE LAS ACTUACIONES ADMINISTRATIVAS QUE CURSAN EN LA ALCALDÍA LOCAL DE FONTIBÓN  CERTIFICACION DE NO EXISTENCIA DE PERSONAL DE LA DIRECCION DE GESTION DE TALENTO HUMANO DE LA SECRETARIA DISTRITAL DE GOBIERNO CONSECUTIVO 15897 DEL 04-02-2019  -SOLICITUD CRP 20195920002723 DEL 07-02-2019 - RADICADO SIPSE 36100</t>
  </si>
  <si>
    <t>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15980 DEL 05-02-2019  -SOLICITUD CRP 20195920002733 DEL 06-02-2019 - RADICADO SIPSE 36583</t>
  </si>
  <si>
    <t>PRESTACIÓN DE SERVICIOS PROFESIONALES DE APOYO CONTABLE EN LOS PROCESOS DE CAUSACIÓN, SISTEMATIZACIÓN Y REGISTROS DE INFORMACIÓN CONTABLE Y A LA GESTIÓN PRESUPUESTAL DEL FONDO DE DESARROLLO LOCAL  - CERTIFICACION DE NO EXISTENCIA DE PERSONAL DE LA DIRECCION DE GESTION DE TALENTO HUMANO DE LA SECRETARIA DISTRITAL DE GOBIERNO CONSECUTIVO 15689 DEL 31-01-2019  - SOLICITUD CRP 20195920002773 DEL 11-02-2019 - RADICADO SIPSE 35874</t>
  </si>
  <si>
    <t>SERVICIOS PROFESIONALES PARA APOYAR EL ÁREA DE GESTIÓN DE DESARROLLO LOCAL ORIENTADA A LOS TEMAS CULTURALES - CERTIFICACION DE NO EXISTENCIA DE PERSONAL DE LA DIRECCION DE GESTION DE TALENTO HUMANO DE LA SECRETARIA DISTRITAL DE GOBIERNO CONSECUTIVO 14801 DEL 18-01-2019  -SOLICITUD CDP 20195920002843 DEL 07-02-2019 - RADICADO SIPSE 35923</t>
  </si>
  <si>
    <t>SERVICIOS PROFESIONALES PARA APOYAR EL ÁREA DE GESTIÓN DE DESARROLLO LOCAL ORIENTADA A LOS TEMAS DEPORTIVOS Y RECREATIVO.  CERTIFICACION DE NO EXISTENCIA DE PERSONAL DE LA DIRECCION DE GESTION DE TALENTO HUMANO DE LA SECRETARIA DISTRITAL DE GOBIERNO CONSECUTIVO 16054 DEL 13-02-2019  -SOLICITUD CRP 20195920003333  DEL 20-02-2019 - RADICADO SIPSE 36712</t>
  </si>
  <si>
    <t>SERVICIOS PROFESIONALES EN INGENIERÍA PARA APOYAR LAS ACTIVIDADES TÉCNICAS Y ADMINISTRATIVAS PROPIAS DE LA CASA DEL CONSUMIDOR, EN EL MARCO DEL CONVENIO SUSCRITO ENTRE LA SUPERINTENDENCIA DE INDUSTRIA Y COMERCIO Y LA ALCALDÍA LOCAL DE FONTIBÓN - CERTIFICACION DE NO EXISTENCIA DE PERSONAL DE LA DIRECCION DE GESTION DE TALENTO HUMANO DE LA SECRETARIA DISTRITAL DE GOBIERNO CONSECUTIVO 15593 DEL 30-01-2019  -SOLICITUD CRP 20195920003083 DEL 15-02-2019 - RADICADO SIPSE 35859</t>
  </si>
  <si>
    <t>SERVICIOS PARA APOYAR LAS LABORES DE NOTIFICACIÓN DE CORRESPONDENCIA DE LA ALCALDÍA LOCAL DE FONTIBÓN   CERTIFICACION DE NO EXISTENCIA DE PERSONAL DE LA DIRECCION DE GESTION DE TALENTO HUMANO DE LA SECRETARIA DISTRITAL DE GOBIERNO CONSECUTIVO 15151 DEL 24-01-2019  -SOLICITUD CRP 20195920002793 DEL 07-02-2019 - RADICADO SIPSE 35661</t>
  </si>
  <si>
    <t>APOYAR JURÍDICAMENTE LA EJECUCIÓN DE LAS ACCIONES REQUERIDAS PARA LA DEPURACIÓN DE LAS ACTUACIONES ADMINISTRATIVAS QUE CURSAN EN LA ALCALDÍA LOCAL -  CERTIFICACION DE NO EXISTENCIA DE PERSONAL DE LA DIRECCION DE GESTION DE TALENTO HUMANO DE LA SECRETARIA DISTRITAL DE GOBIERNO CONSECUTIVO 16024 DEL 07-02-2019  -SOLICITUD CRP 20195920002863 DEL 11-02-2019 - RADICADO SIPSE 35780</t>
  </si>
  <si>
    <t>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15950 DEL 05-02-2019  -SOLICITUD CRP 20195920003053 DEL 01-02-2019 - RADICADO SIPSE 1474</t>
  </si>
  <si>
    <t>APOYAR TÉCNICAMENTE LAS DISTINTAS ETAPAS DE LOS PROCESOS DE COMPETENCIA DE LA ALCALDÍA LOCAL PARA LA DEPURACIÓN DE ACTUACIONES ADMINISTRATIVAS  CERTIFICACION DE NO EXISTENCIA DE PERSONAL DE LA DIRECCION DE GESTION DE TALENTO HUMANO DE LA SECRETARIA DISTRITAL DE GOBIERNO CONSECUTIVO 15690 DEL 31-01-2019  -SOLICITUD CRP 20195920002883 DEL 011-02-2019 - RADICADO SIPSE 35865</t>
  </si>
  <si>
    <t>SERVICIOS PARA APOYAR JURÍDICAMENTE LA EJECUCIÓN DE LAS ACCIONES REQUERIDAS PARA EL TRAMITE E IMPULSO PROCESAL DE LAS ACTUACIONES CONTRAVENCIONALES Y/O QUERELLAS QUE CURSEN EN LAS INSPECCIONES DE POLICÍA DE LA LOCALIDAD   CERTIFICACION DE NO EXISTENCIA DE PERSONAL DE LA DIRECCION DE GESTION DE TALENTO HUMANO DE LA SECRETARIA DISTRITAL DE GOBIERNO CONSECUTIVO 16002 DEL 06-02-2019  -SOLICITUD CRP 20195920002823 DEL 11-02-2019 - RADICADO SIPSE 36630</t>
  </si>
  <si>
    <t>SERVICIOS PROFESIONALES PARA APOYAR EL ÁREA DE GESTIÓN DE DESARROLLO LOCAL ORIENTADA A LOS TEMAS DE CULTURA ENFOCADOS EN LA CREACIÓN E IMPLEMENTACIÓN DE ESCUELAS DE FORMACIÓN CULTURAL   CERTIFICACION DE NO EXISTENCIA DE PERSONAL DE LA DIRECCION DE GESTION DE TALENTO HUMANO DE LA SECRETARIA DISTRITAL DE GOBIERNO CONSECUTIVO 15685 DEL 31-01-2019  -SOLICITUD CRP 20195920002903 DEL 11-02-2019 - RADICADO SIPSE 35927</t>
  </si>
  <si>
    <t>SERVICIOS PARA APOYAR JURÍDICAMENTE LA EJECUCIÓN DE LAS ACCIONES REQUERIDAS PARA EL TRAMITE E IMPULSO PROCESAL DE LAS ACTUACIONES CONTRAVENCIONALES Y/O QUERELLAS QUE CURSEN EN LAS INSPECCIONES DE POLICÍA DE LA LOCALIDAD - CERTIFICACION DE NO EXISTENCIA DE PERSONAL DE LA DIRECCION DE GESTION DE TALENTO HUMANO DE LA SECRETARIA DISTRITAL DE GOBIERNO CONSECUTIVO 16002 DEL 06-02-2019  -SOLICITUD CRP 20195920002783 DEL 11-02-2019 - RADICADO SIPSE 36630</t>
  </si>
  <si>
    <t>SERVICIOS DE APOYO LOGÍSTICO QUE SE REQUIEREN EN EL DESARROLLO DE LAS ACTIVIDADES RELATIVAS A RECUPERACIÓN Y EMBELLECIMIENTO DEL ESPACIO PÚBLICO¿.   CERTIFICACION DE NO EXISTENCIA DE PERSONAL DE LA DIRECCION DE GESTION DE TALENTO HUMANO DE LA SECRETARIA DISTRITAL DE GOBIERNO CONSECUTIVO 14797 DEL 18-01-2019  -SOLICITUD CRP 20195920002893 DEL 11-02-2019 - RADICADO SIPSE 35965</t>
  </si>
  <si>
    <t>SERVICIOS PARA APOYAR JURÍDICAMENTE LA EJECUCIÓN DE LAS ACCIONES REQUERIDAS PARA EL TRAMITE E IMPULSO PROCESAL DE LAS ACTUACIONES CONTRAVENCIONALES Y/O QUERELLAS QUE CURSEN EN LAS INSPECCIONES DE POLICÍA DE LA LOCALIDAD -  CERTIFICACION DE NO EXISTENCIA DE PERSONAL DE LA DIRECCION DE GESTION DE TALENTO HUMANO DE LA SECRETARIA DISTRITAL DE GOBIERNO CONSECUTIVO 16002 DEL 06-02-2019  -SOLICITUD CDP 201959200002813 DEL 01-02-2019 - RADICADO SIPSE 36630</t>
  </si>
  <si>
    <t>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16037 DEL 08-02-2019  -SOLICITUD CRP 20195920002833 DEL 11-02-2019 - RADICADO SIPSE 35784</t>
  </si>
  <si>
    <t>SERVICIOS DE APOYO EN ACTIVIDADES DE SEGUIMIENTO AL MANTENIMIENTO DE LOS VEHÍCULOS DEL FONDO DE DESARROLLO LOCAL.  CERTIFICACION DE NO EXISTENCIA DE PERSONAL DE LA DIRECCION DE GESTION DE TALENTO HUMANO DE LA SECRETARIA DISTRITAL DE GOBIERNO CONSECUTIVO 15699 DEL 31-01-2019  -SOLICITUD CRP 20195920002803 DEL 81-02-2019 - RADICADO SIPSE 35778</t>
  </si>
  <si>
    <t>OBJETO DISPONIBILIDAD:EL CONTRATO QUE SE PRETENDE CELEBRAR TENDRÁ POR OBJETO PRESTAR SERVICIOS PROFESIONALES PARA APOYAR EL SEGUIMIENTO A LOS PROYECTOS DE INVERSIÓN DE LA ALCALDÍA LOCAL DE FONTIBÓN  CERTIFICACION DE NO EXISTENCIA DE PERSONAL DE LA DIRECCION DE GESTION DE TALENTO HUMANO DE LA SECRETARIA DISTRITAL DE GOBIERNO CONSECUTIVO 15595 DEL 30-02-2019  -SOLICITUD CRP 20195920002963 DEL 13-02-2019 - RADICADO SIPSE 35718</t>
  </si>
  <si>
    <t>SERVICIOS COMO APOYO ADMINISTRATIVO A LA GESTIÓN RELACIONADA CON EL COBRO DE OBLIGACIONES EN EL ÁREA DE GESTIÓN POLICIVA DE LA ALCALDÍA LOCAL DE FONTIBÓN.  CERTIFICACION DE NO EXISTENCIA DE PERSONAL DE LA DIRECCION DE GESTION DE TALENTO HUMANO DE LA SECRETARIA DISTRITAL DE GOBIERNO CONSECUTIVO 15456 DEL 07-02-2019  -SOLICITUD CRP 20195920003383 DEL 20-02-2019 - RADICADO SIPSE 35837</t>
  </si>
  <si>
    <t>PRESTAR LOS SERVICIOS PROFESIONALES PARA BRINDAR EL APOYO AL ÁREA DE GESTIÓN DEL DESARROLLO LOCAL EN LOS TEMAS SOCIALES DESARROLLADOS EN LA LOCALIDAD DE FONTIBÓN -  CERTIFICACION DE NO EXISTENCIA DE PERSONAL DE LA DIRECCION DE GESTION DE TALENTO HUMANO DE LA SECRETARIA DISTRITAL DE GOBIERNO CONSECUTIVO 15949 DEL 05-02-2019  -SOLICITUD CRP 20195920003363 DEL 20-02-2019 - RADICADO SIPSE 36601</t>
  </si>
  <si>
    <t>SERVICIOS COMO PROFESIONAL PARA REALIZAR EL PROCESO DE LIQUIDACIONES DE LOS CONTRATOS SUSCRITOS POR EL FONDO DE DESARROLLO LOCAL DE FONTIBÓN   CERTIFICACION DE NO EXISTENCIA DE PERSONAL DE LA DIRECCION DE GESTION DE TALENTO HUMANO DE LA SECRETARIA DISTRITAL DE GOBIERNO CONSECUTIVO 15688  DEL 31-01-2019  -SOLICITUD CRP 20195920003393 DEL 20-02-2019 - RADICADO SIPSE 35875</t>
  </si>
  <si>
    <t>SERVICIOS COMO PROFESIONAL PARA REALIZAR EL PROCESO DE LIQUIDACIONES DE LOS CONTRATOS SUSCRITOS POR EL FONDO DE DESARROLLO LOCAL DE FONTIBÓN   CERTIFICACION DE NO EXISTENCIA DE PERSONAL DE LA DIRECCION DE GESTION DE TALENTO HUMANO DE LA SECRETARIA DISTRITAL DE GOBIERNO CONSECUTIVO 15688 DEL 31-01-2019  -SOLICITUD CRP 20195920003113 DEL 15-02-2019 - RADICADO SIPSE 35875</t>
  </si>
  <si>
    <t>SERVICIOS DE APOYO LOGÍSTICO QUE SE REQUIEREN EN EL DESARROLLO DE LAS ACTIVIDADES RELATIVAS A RECUPERACIÓN Y EMBELLECIMIENTO DEL ESPACIO PÚBLICO- CERTIFICACION DE NO EXISTENCIA DE PERSONAL DE LA DIRECCION DE GESTION DE TALENTO HUMANO DE LA SECRETARIA DISTRITAL DE GOBIERNO CONSECUTIVO 14797 DEL 18-01-2019  -SOLICITUD CRP 20195920003123 EL 15-02-2019 - RADICADO SIPSE 35965</t>
  </si>
  <si>
    <t>Apoyar y dar soporte técnico al administrador y usuario final de la red de sistemas y tecnología e información de la Alcaldía Local.   CERTIFICACION DE NO EXISTENCIA DE PERSONAL DE LA DIRECCION DE GESTION DE TALENTO HUMANO DE LA SECRETARIA DISTRITAL DE GOBIERNO CONSECUTIVO 15389 DEL 28-01-2019  -SOLICITUD CDP 20195920002763 DEL 11-02-2019 - RADICADO SIPSE 35620</t>
  </si>
  <si>
    <t>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15950 DEL 05-02-2019  -SOLICITUD CRP 20195920003233 DEL 19-02-2019 - RADICADO SIPSE 36583</t>
  </si>
  <si>
    <t>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16037 DEL 08-02-2019  -SOLICITUD CRP 20195920003213 DEL 08-02-2019 - RADICADO SIPSE 36654</t>
  </si>
  <si>
    <t>SERVICIOS DE APOYO ADMINISTRATIVO PARA EL CONTROL, CLASIFICACIÓN, Y TRAMITE DE DERECHOS DE PETICIÓN PARA EL ÁREA DE GESTIÓN POLICIVA DE LA ALCALDÍA LOCAL DE FONTIBÓN. -  CERTIFICACION DE NO EXISTENCIA DE PERSONAL DE LA DIRECCION DE GESTION DE TALENTO HUMANO DE LA SECRETARIA DISTRITAL DE GOBIERNO CONSECUTIVO 15453 DEL 28-01-2019  -SOLICITUD CRP 20195920003073 DEL 15-02-2019 - RADICADO SIPSE 35832</t>
  </si>
  <si>
    <t>Servicios de apoyo a las actividades operativas y administrativas de la Junta Administradora Loca  CERTIFICACION DE NO EXISTENCIA DE PERSONAL DE LA DIRECCION DE GESTION DE TALENTO HUMANO DE LA SECRETARIA DISTRITAL DE GOBIERNO CONSECUTIVO 15388 DEL 28-01-2019  -SOLICITUD CDP 20195920002533 DEL 08-02-2019 - RADICADO SIPSE 35655</t>
  </si>
  <si>
    <t>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15950 DEL 02-02-2019  -SOLICITUD CRP 20195920003193 DEL 07-02-2019 - RADICADO SIPSE 36583</t>
  </si>
  <si>
    <t>APOYAR JURÍDICAMENTE LA EJECUCIÓN DE LAS ACCIONES REQUERIDAS PARA LA DEPURACIÓN DE LAS ACTUACIONES ADMINISTRATIVAS QUE CURSAN EN LA ALCALDÍA LOCAL. -  CERTIFICACION DE NO EXISTENCIA DE PERSONAL DE LA DIRECCION DE GESTION DE TALENTO HUMANO DE LA SECRETARIA DISTRITAL DE GOBIERNO CONSECUTIVO 15950 DEL 05-02-2019  -SOLICITUD CRP 20195920003343 DEL 20-02-2019 - RADICADO SIPSE 36583</t>
  </si>
  <si>
    <t>SERVICIOS PROFESIONALES EN DERECHO PARA APOYAR LAS ACTIVIDADES JURÍDICAS Y ADMINISTRATIVAS PROPIAS DE LA CASA DEL CONSUMIDOR, EN EL MARCO DEL CONVENIO SUSCRITO ENTRE LA SUPERINTENDENCIA DE INDUSTRIA Y COMERCIO Y LA ALCALDÍA LOCAL DE FONTIBÓN. -  CERTIFICACION DE NO EXISTENCIA DE PERSONAL DE LA DIRECCION DE GESTION DE TALENTO HUMANO DE LA SECRETARIA DISTRITAL DE GOBIERNO CONSECUTIVO 15695 DEL 31-01-2019  -SOLICITUD CRP 20195920003353 DEL 13-02-2019 - RADICADO SIPSE 35845</t>
  </si>
  <si>
    <t>Apoyar la Alcalde (sa) Local en la promoción, acompañamiento, coordinación y atención de las instancias de coordinación interinstitucionales y las instancias de participación locales, así como los procesos comunitarios en la localidad  CERTIFICACION DE NO EXISTENCIA DE PERSONAL DE LA DIRECCION DE GESTION DE TALENTO HUMANO DE LA SECRETARIA DISTRITAL DE GOBIERNO CONSECUTIVO 15393 DEL 28-01-2019  -SOLICITUD CDP 20195920002933 DEL 12-02-2019 - RADICADO SIPSE 36605</t>
  </si>
  <si>
    <t>Servicios de apoyo operativo para las actividades relacionadas con el mantenimiento y reparaciones menores de la sede y demás dependencias de la Alcaldía Local de Fontibón.  CERTIFICACION DE NO EXISTENCIA DE PERSONAL DE LA DIRECCION DE GESTION DE TALENTO HUMANO DE LA SECRETARIA DISTRITAL DE GOBIERNO CONSECUTIVO 15698 DEL 31-01-2019  -SOLICITUD CDP 20195920002693 DEL 08-02-2019 - RADICADO SIPSE 35784</t>
  </si>
  <si>
    <t>PRESTAR SERVICIOS COMO AUXILIAR QUE APOYE LA LA DIGITALIZACION Y SUBIDA AL APLICATIVO SI ACTUA PARA EL AREA DE GESTION POLICIVA DELA ALCALDIA LOCAL DE FONTIBON - CERTIFICACION DE NO EXISTENCIA DE PERSONAL DE LA DIRECCION DE GESTION DE TALENTO HUMANO DE LA SECRETARIA DISTRITAL DE GOBIERNO CONSECUTIVO 16123 DEL 19-02-2019  - SOLICITUD CDP 201959200003243 DEL19-02-2019 - RADICADO SIPSE 36775</t>
  </si>
  <si>
    <t>ARRENDAMIENTO DE BODEGA Y PARQUEADERO PARA LOS DIFERENTES ELEMENTOS Y VEHICULOS, MAQUINARIA PESADA DEL FONDO DE DESARROLLO LOCAL DE FONTIBON - SOLICITUD CDP SEGUN MEMORANDO 20195920003373 DE 20-02-2019</t>
  </si>
  <si>
    <t>APOYAR JURIDICAMENTE LA EJECUCION DE LAS ACCIONES REQUERIDAS PARA LA DEPURACION DE LAS ACTUACIONES ADMINISTRATIVAS QUE CURSAN EN LA LOCALIDAD DE FONTIBON -   CERTIFICACION DE NO EXISTENCIA DE PERSONAL DE LA DIRECCION DE GESTION DE TALENTO HUMANO DE LA SECRETARIA DISTRITAL DE GOBIERNO CONSECUTIVO 15687 DEL 31-01-2019  -SOLICITUD CDP 20195920003293 DEL 20-02-2019 - RADICADO SIPSE 35879</t>
  </si>
  <si>
    <t>Servicios para apoyar jurídicamente la ejecución de las acciones requeridas para el tramite e impulso procesal de las actuaciones contravencionales y/o querellas que cursen en las inspecciones de Policía de la localidad.</t>
  </si>
  <si>
    <t>PRESTAR SUS SERVICIOS PARA APOYAR EL 100% DEL PROCESO DE RADICACIÓN Y DISTRIBUCIÓN DE LA CORRESPONDENCIA, ASÍ COMO LA ATENCIÓN EN LA VENTANILLA CDI DE LAS INSPECCIONES DE POLICÍA DE LA ALCALDÍA LOCAL DE FONTIBÓN. SEGUN RADICADO SIPSE 36795 Y CERTIFICADO DE NO EXISTENCIA DE PERSONAL  NO. 16122/2019.</t>
  </si>
  <si>
    <t>Servicios profesionales para apoyar el area de gestion del dearrollo en la ejecucion del proyecto Fontibon, Mejores parques para todos. Certificado de no existencia de personal  16518/2019, readicado SIPSE 37389, No. oficio 20195920004733 del 04 04 2019</t>
  </si>
  <si>
    <t>Prestación de servicios profesionales especializados para apoyar el área de Gestión de desarrollo local en la ejecución del proyecto Fontibón, Mejor movilidad para todos.</t>
  </si>
  <si>
    <t>Adquisicion de las polizas de daños y patrimoniales para el programa de seguros del fondo de desarrollo local de Fontibon con el fin de proteger los bienes muebles e inmuebles de su propiedad, los interes patrimoniales y los que se encuentran bajo su cuidado, custodia tenencia y control</t>
  </si>
  <si>
    <t>Prestar Servicios profesionales como abogado especializado para la Alcaldía Local de Fontibón específicamente en temas relacionados con las actuaciones propias del despacho del alcalde local. segun certificado de no existencia de personal 16379-2019 y radicado sipse 37111</t>
  </si>
  <si>
    <t>La adquisición de firmas digitales para los procesos que se puedan requerir en las aplicaciones de OPGET y SIVICOF para el fondo de desarrollo local de fontibon</t>
  </si>
  <si>
    <t>Servicios de apoyo logistico que se requieren en desarrollo de las actividades relativas a reuperacion y embellecimiento del espacio publico. Certificado  de no existencia de personal  16519/2019 radicado SIPSE 36844 segun oficio  20195920004713 del 04 04 2019.</t>
  </si>
  <si>
    <t>Servicio de apoyo logistico que se requieren en eel desarrollo de las actividades relativas a recuperacion y embellecimiento del espacio publico. Certificado de no existencia de personal 16519/2019, radicado SIPSE No. 36844, Solicitud mediante oficio No. 20195920004723 del 04  04 2019.</t>
  </si>
  <si>
    <t>Servicios como auxiliar que apoye la digitalizacion y subida al aplivtivo si ACTUA pra el area de Gestion Policiva de la Alcaldia de Fontibon. Certificado de no existencia  de personal No. 1651/2019 y radicado SIPSE 37313</t>
  </si>
  <si>
    <t>PRESTAR SERVICIOS COMO PROFESIONAL QUE DESARROLLE ACTIVIDADES DE A POYO, FORMULACION SEGUIMIENTO ACOMPAÑAMIENTO TECNICO EN OBRAS E INFRAESTRUCTURA EN LA LOCALIDAD DE FONTIBON. CERTIFICADO DE NO EXUSTENCIA  DE PERSONAL. NO. 16346/2019 RADICADO SIPSE 37032.  CDP 579  Y LIBERAR EL RESPECTIVO VALOR, EN CASO DE QUE ASI SE REQUIERA.</t>
  </si>
  <si>
    <t>SERVICOS PROFESIONALES PAR APOYAR E FORTALECIMIENTO DE LA GESTION LOCAL DE RIESGO Y CAMBIO CLIMATICO EN EL MARCO DEL SISTEMA DE GESTION DE RIESGOS Y CAMBIO CLIMATICO DSGR-CC. CERTIFICADO DE NO EXISTENCIA DE PERSONAL NO. 16385/2019, RADICADO SIPSE 37051. LIBERAR EL RESPECTIVO VALOR, EN CASO DE QUE ASI SE REQUIERA.</t>
  </si>
  <si>
    <t>SERVICIOS PARA EL APOYO DEACTIVIDADES DE GESTION DOCUMENTAL SIGUIENDO LAS NORMAS ARCHIVISTICAS. CERTIFICADO DE EXISTECIA DE PERSONAL NO. 16545/2019 RADICADO SIPSE 36842. LIBERAR EL RESPECTIVO VALOR, EN CASO DE QUE ASI SE REQUIERA.</t>
  </si>
  <si>
    <t>LA PRESTACION DE SERVICIO PROFESIONALES PARA APOYAR EL AREA DE GESTION DEL DESARROLLO LOCAL ORIENTADA  AL TEMA DE SALUD Y LA POBLACION ADULTO MAYOR DE LA LOCALIDAD DE FONTIBON. CERTIFICADO DE NO EXISTENCIA DE PERSONAL 16381/2019. RADICADO SIPSE  37078,  CDP NO. 583 DE 2019, LIBERAR EL RESPECTIVO VALOR, EN CASO QUE ASI SE REQUIERA.</t>
  </si>
  <si>
    <t>PRESTACION DE SERVICIOS PARA APOYAR EL AREA DE GESTION DE DESARROLLO LOCAL EN LOS TEMAS DE LOS PROYECTOS SOCIALES. CERTIFICADO DE NO EXISTENCIA DE PERSONAL 16386/2019. RADICADO SIPSE 36756</t>
  </si>
  <si>
    <t>SERVICIOS COMO PROFESIONAL PARA APOYAR EL AREA DEL DESARROLLO LOCAL COMO ORIENTADOR DEL PROCESO MINUTA NUTRICIONAL DEL FONDO DE DESARROLLO LOCAL DE FONTIBÓN. CERTIFICADO DE NO EXISTENCIA DE PERSONAL NO. 16599/2019, RADICADO SIPSE NO. 37583. SOLICITUD DE CRP MEDIANTE OFICIO 20195920005663</t>
  </si>
  <si>
    <t>PRESTAR LOS SERVICOS COMO PROFESIONAL PARA EL APOYO FORMULACIÓN, SWGUIMIENTO A POLIZAS Y ACOMPAÑAMIENTO TÉCNICO EN OBRAS E INFRAESTRUCTURA EN LA LOCALIDAD DE FONTIBÓN. CERIFICADO DE NO. EXISTENCIA DE PERSONAL 16576/2019. RADICADO SIPSE 37469. SOLICITUD DE CRP SEGUN FOFICIO 20195920005693 DEL 09-05-2019</t>
  </si>
  <si>
    <t>SERVICIOS PROFESIONALES PARA EL DESARROLLO DE ACTIVIDADES ORIENTADAS A LA IMPLEMENTACION DEL PROYECTO ESTRATEGICO DEL SECTOR DE SEGURIDAD Y CONVIVENCIA DE LA ALCALDIA LOCAL DE FONTIBÓN. CERTIFICADO DE NO EXISTENCIA DE PERSONAL NO. 16623/2019. RADICADO SIPSE 37602. SOLICITUD DE CRP MEDIANTE OFICIO NO. 20195920005673 DEL 09-05-2019</t>
  </si>
  <si>
    <t>Servicios de apoyo a la gestion en la conduccion de vehiculos y maquinaria al servicio de la Alcaldia local de Fontibon. Certificado de no existencia de personal. Radicado SIPSE 37194.</t>
  </si>
  <si>
    <t>INTERVENTORIA TENICA ADMINISTRATIVA, FINANCIERA, LEGAL SOCIAL AMBIENTAL Y SST PARA LOS ESTUDIOS Y DISEÑOS DE DETALLE DE LAS FASES 1 Y 2 PROYECTO ZONA F - FONTIBON, EN BOGOTA D.C. SEGUN OFICIO 20195920006113</t>
  </si>
  <si>
    <t>Suministro de refrigerios para las actividades de la Alcaldía Local De Fontibón-Fondo De Desarrollo Local De Fontibón.</t>
  </si>
  <si>
    <t>Servicios profesionales para la operacion, prestación seguimiento y cumplimiento de los procedimientos administrativos, operativos y programaticos del Servicio Apoyo Economíco Tipo C, que contribuyan a la garantia de los derechos de la poblacion mayor en el marco de la Politica Publica Social para el Envegecimiento y la vejez en el Distrito Capital a cargo de la Alcldia Local. Certificado de no existencia de personal 16600/2019. Radicado SIPSE 37541</t>
  </si>
  <si>
    <t>EL CONTRATISTA SE OBLIGA CON EL FONDO DE DESARROLLO LOCAL DE FONTIBON PARA APOYAR LA FORMAULACION, EJECUCION, SEGUIMIENTO Y MEJORA CONTINUA DE LAS HERRAMIENTAS QUE CONFORMAN LA GESTION AMBIENTAL INSTITUCIONAL DE LA ALCALDIA LOCAL DE FONTIBON. CERTIFICADO DE NO EXISTENCIA DE PERSONAL 16624/2019. RADICADO SIPSE 37595.SOLICITUD DE CRP  20195920006013.</t>
  </si>
  <si>
    <t>Prestacion de servicios como auxiliar de apoyo a las actividades correspondientes a temas de intervención y construcción de parques. Certificado de no existencia de personal  16613/2019. Radicado SIPSE 37598</t>
  </si>
  <si>
    <t>SERVICIOS DE APOYO LOGISTICO QUE SE REQUIEREN EN EL DESARROLLO DE LAS ACTIVIDADES RELATIVAS A RECUPERACION Y EMBELLECIMIENTO DEL ESPACIO PUBLICO. CERTIFICADO DE NO EXISTENCIA DE PERSONAL 16711/2019. RADICADO SIPSE 37763. MEMORANDO CRP 20195920006383</t>
  </si>
  <si>
    <t>Suministro de la poliza de vida grupo de Ediles de la Localidad de Fontibon con una vigencia no inferior a 365 dias, expedidas por compañias de seguros generales y/o de vida legalmente constituidas en Colombia.</t>
  </si>
  <si>
    <t>SUMINISTRO DE LOS BIENES MATERIALES Y ELEMENTOS DE FERRETERIA NECESARIOS PARA REALIZAR EL MANTENIMIENTO, LAS ADECUACIONES O LAS MEJORAS DE TIPO LOCATIVO DE LOS BIENES INMUEBLES Y MUEBLES A CARGO DEL FONDO DE DESARROLLO LOCAL DE FONTIBON. RADICADO SIPSE 37828.</t>
  </si>
  <si>
    <t>SERVICIOS DE APOYO LOGISTICO QUE SE REQUIEREN EN EL DESARROLLO DE LAS ACTIVIDADES RELATIVAS A RECUPERACION Y EMBELLECIMIENTO DEL ESPACIO PUBLICO. CERTIFICADO DE NO EXISTENCIA DE PERSONAL 16711/2019. RADICADO SIPSE 37763.</t>
  </si>
  <si>
    <t>APOYAR EL (LA) ALCALDE (SA) LOCAL EN LA GESTION DE LOS ASUNTOS RELACIONADOS CON SEGURIDAD CIUDADANA, CONVIVENCIA Y PREVENCION DE CONFLICTIVIDADES, VIOLENCIAS Y DELITOS EN LA LOCALIDAD, DE CONFORMIDAD CON EL MARCO NORMATIVO APLICABLE EN LA MATERIA.</t>
  </si>
  <si>
    <t>APOYAR EL DIANOSTICO Y LEVANTAMIENTO DE INFORMACION DE TODO TIPO DE INTERVENCIONES DE OBRAS DE INFRAESTRUCTURA Y APOYAR EL 100% DE LA ELBORACION DE RESPUESTAS A REQUERIMIENTOS RELACIONADAS CON EL TEMA DE MALLA VIAL, ESPACIO PUBLICO, PARQUES E INFRAESTRUCTURA.CERTIFICADO DE NO EXISTENCIA DE PERSONAL 16739/2019. RADICADO SIPSE 37891. OFICIO SOLICITUD CRP 20195920006713</t>
  </si>
  <si>
    <t>SERVICIOS TECNICOS PARA EL APOYO ADMINITRATIVO Y LOGISTICO DEL DESPACHO DE LA ALCALDIA LOCAL DE FONTIBON. CERTIFICADO DE NO EXISTENCIA DE PERSONAL. RADICADO SIPSE 37845. SOLICITUD DE CRP OFICIO 20195920006663</t>
  </si>
  <si>
    <t>PRESTAR SERVICIOS DE APOYO A LA GESTION PARA LAS ACTIVIDADES RELACIONADAS CON EL MANTENIMIENTO Y REPARACIONES MENORES DE LA SEDE Y DEMAS DEPENDENCIAS DE LA ALCALDIA LOCAL DE FONTIBON. CERTIFICADO DE NO EXISTENCIA DE PERSONAL 16662/2019. RADICADO SIPSE 37467. OFICIO SOLICITUD CRP 20195920006783</t>
  </si>
  <si>
    <t>PRESTAR SERVICIOS PROFESIONALES PARA APOYAR EL AREA DE GESTION DE DESARROLLO LOCAL EN TEMAS DE PLANEACION DE LOS PROCESOS CONTRACTUALES. CERTIFICADO DE NO EXISTENCIA DE PERSONAL  16712/2019. RADICADO SIPSE 37478. MEMORANDO CRP 20195920007003 D FECHA 14-06-2019</t>
  </si>
  <si>
    <t>SUMINISTRO DE MATERIALES Y EQUIPOS NECESARIOS PAR LA DOTACION PEDAGOGICA DE JARDINES INFANTILES DE LA LOCALIDAD DE FONTIBON</t>
  </si>
  <si>
    <t>PRESTAR SERVICIOS PARA APOYAR EL FORTALECIMIENTO A LA GESTION LOCAL DE PROCESOS INSTITUCIONALES Y SOCIALES DE INTERES PUBLICO ARTICULADA POR EL FONDO DE DESARROLLO LOCAL DE FONTIBON, EN COMPAÑIA DE SECTORES ADMINISTRATIVOS DEL DISTRITO, INSTANCIAS Y ORGANIZAIONES SOCIALES EN LA LOCALIDAD. CERTIFICADO DE NO EXISTENCIA DE PERSONAL 16782/2019. RADICADO SIPSE 38072.</t>
  </si>
  <si>
    <t>AUNAR ESFUERZOS PARA DESARROLLAR E IMPLEMENTAR ESTRATEGIAS ENCAMINADAS A LAS ACCIONES PARA PREVENCION DE LA VIOLENCIA INTRAFAMILIAR Y LA PROMOCION DEL BUEN TRATO INFANTIL. RADICADO SIPSE 37978</t>
  </si>
  <si>
    <t>PRESTAR LOS SERVICIOS PARA APOYAR EN LAS TAREAS OPERATIVAS DE CARACTER ARCHIVISTICO DESARROLLADAS EN LA ALCALDIA LOCAL PARA GARANTIZAR LA PLICACION CORRECTA DE LOS PROCEDIMIENTOS TECNICOS. RADICADO SIPSE 38541.SOLICITUD DE CRP SEGUN MEMORANDO 20195920009553 DEL 13-08-2019</t>
  </si>
  <si>
    <t>AUNAR ESFUERZOS TECNICOS ADMINISTRATIVOS Y FINANCIEROS ENTRE EL FONDO DE DESARROLLO LOCAL DE FONTIBÓN Y LA ORGANIZACIÓN DE ESTADOS IBEROAMERICANOS  - OEI PARA EL DESARROLLO DE ACCIONES DE EMBELLECIMEINTO  MEJORA, USO Y APROPIACIÓN DEL ESPACIO PÚBLICO A TRAVÉS DE MEJORAMIENTO Y/O SIEMBRE DE ZONAS VERDES Y ARBORIZACIÓN URBANA EN LA LA LOCALIDAD DE FONTIBON. RADICADO SIPSE 38344</t>
  </si>
  <si>
    <t>PRESTAR LOS SERVICIOS DE MANTENIMIENTO PREVENTIVO Y CORRECTIVO DE LA MAQUINARIA, VEHICULOS PESADOS Y LIVIANOS DE PROPIEDAD, GUARDA Y/O TENENCIA DEL FONDO DE DESARROLLO LOCAL DE FONTIBON CON SUMINISTRO DE REPUESTOS, INSUMOS Y MANO DE OBRA. RADICADO SIPSE 37910. SOLICITUD CRP 20195920007953</t>
  </si>
  <si>
    <t>PRESTACION DE LOS SERVICIOS DE APOYO TECNICO, LOGISTICO Y DE ORGANIZACION, PRODUCCION Y REALIZACION DE ACTIVIDADES EVENTOS, ACTOS Y JORNADAS DISPUESTAS PARA EL FORTALECIMIENTO Y LA PROMOCION INSTITUCIONAL DE LA ADMINISTRACION LOCAL. RADICADO SIPSE 38359. SOLICITUD CRP 20195920009413 12-08-2019</t>
  </si>
  <si>
    <t>SERVICIOS COMO PROFESIONAL QUE DESARROLLE ACTIVIDAES DE FORMULACION Y SEGUIMIENTO A LOS PROYECTOS RELACIONADOS CON INSTANCIAS DE PARTICIPACIÓN, PARA LA ALCALDIA LOCAL DE FONTIBÓN. RADICADO SIPSE 38458., SOLICITUD DE CRP  SEGUN MEMORANDO 20195920009543 DEL 13-08-2019</t>
  </si>
  <si>
    <t>APOYAR EL EQUIPO DE PRENSA Y COMUNICACIONES DE LA ALCALDIA LOCAL MEDIANTE EL REGISTRO LA EDICION Y LA PRESENTACIÓN DE FOTOGRAFIAS  DE LOS ACONTECIMIENTOS, HECHOS Y EVENTOS DE LA ALCALDIA LOCAL EN LOS MEDIOS DE COMUNICACION, ESPECIALMENTE ESCRITOS, DIGITALES Y AUDIOVISUALES. RADICADO SIPSE 38544. SOLICITUD DE CRP  SEGUN SOLICITUD DE MEMORANDO 20195920009583 DEL 14-08-2019</t>
  </si>
  <si>
    <t>APOYAR JURIDICAMENTE LA EJECUCION DE LAS ACCIONES REQUERIDAS PARA LA DEPURACION DE LAS ACTUACIONES ADMINISTRATIVAS QUE CURSAN EN LA ALCALDIA LOCAL. RADICADO SIPSE 38542. SOLICITUD CRP 20195920009613 DE FECHA 14 08 2019.</t>
  </si>
  <si>
    <t>PRESTAR SERVICIOS PARA APOYAR EL FORTALECIMIENTO A LA GESTION LOCAL DE PROCESOS INSTITUCIONALES Y SOCIALES DE INTERES PUBLICO ARTICULADO POR EL FONDO DE DESARROLLO LOCAL DE FONTIBON, EN COMPAÑIA DE SECTORES ADMINISTRATIVOS DEL DISTRITO, INSTANCIAS Y ORGANIZACIONES SOCIALES EN LA LOCALIDAD.  SOLICITUD CDP  SEGUN RADICADO 20195920009213 DEL 05 DE AGOSTO DE 2019.  SIPSE 38554</t>
  </si>
  <si>
    <t>PRESTAR SERVICIOS PARA APOYAR EL FORTALECIMIENTO A LA GESTION LOCAL DE PROCESOS INSTITUCIONALES Y SOCIALES DE INTERES PUBLICO ARTICULADO POR EL FONDO DE DESARROLLO LOCAL DE FONTIBON, EN COMPAÑIA DE SECTORES ADMINISTRATIVOS DEL DISTRITO, INSTANCIAS Y ORGANIZACIONES SOCIALES EN LA LOCALIDAD.  SOLICITUD CDP  SEGUN RADICADO 20195920009233 DEL 05 DE AGOSTO DE 2019.  SIPSE 38554</t>
  </si>
  <si>
    <t>PRESTAR SERVICIOS PARA APOYAR EL FORTALECIMIENTO A LA GESTION LOCAL DE PROCESOS INSTITUCIONALES Y SOCIALES DE INTERES PUBLICO ARTICULADO POR EL FONDO DE DESARROLLO LOCAL DE FONTIBON, EN COMPAÑIA DE SECTORES ADMINISTRATIVOS DEL DISTRITO, INSTANCIAS Y ORGANIZACIONES SOCIALES EN LA LOCALIDAD.  SOLICITUD CDP  SEGUN RADICADO 20195920009203 DEL 05 DE AGOSTO DE 2019.  SIPSE 38554</t>
  </si>
  <si>
    <t>PRESTAR SERVICIOS PARA APOYAR EL FORTALECIMIENTO A LA GESTION LOCAL DE PROCESOS INSTITUCIONALES Y SOCIALES DE INTERES PUBLICO ARTICULADO POR EL FONDO DE DESARROLLO LOCAL DE FONTIBON, EN COMPAÑIA DE SECTORES ADMINISTRATIVOS DEL DISTRITO, INSTANCIAS Y ORGANIZACIONES SOCIALES EN LA LOCALIDAD.  SOLICITUD CDP  SEGUN RADICADO 20195920009193 DEL 05 DE AGOSTO DE 2019.  SIPSE 38554</t>
  </si>
  <si>
    <t>PRESTAR SERVICIOS PARA APOYAR EL FORTALECIMIENTO A LA GESTION LOCAL DE PROCESOS INSTITUCIONALES Y SOCIALES DE INTERES PUBLICO ARTICULADO POR EL FONDO DE DESARROLLO LOCAL DE FONTIBON, EN COMPAÑIA DE SECTORES ADMINISTRATIVOS DEL DISTRITO, INSTANCIAS Y ORGANIZACIONES SOCIALES EN LA LOCALIDAD.  SOLICITUD CDP  SEGUN RADICADO 20195920009183 DEL 05 DE AGOSTO DE 2019.  SIPSE 38554</t>
  </si>
  <si>
    <t>PRESTAR LOS SERVICIOS PROFESIONALES. APOYAR A LA ALCALDESA LOCAL EN EL FORTALECIMIENTO DE LAS COMUNIDADES NEGRAS, AFROCOLOMBIANAS Y PALENQUERA EN EL MARCO DE LAS POLITICA PUBLICA DISTRITAL AFRODECENDIENTES Y LOS ESPACIOS DE PARTICIPACION SEGUN MEMORANDO 20195920009623</t>
  </si>
  <si>
    <t>SUMINISTRO DE ELEMENTOS DE PAPELERIA Y UTILES DE OFICINA, PARA LAS DIFERENTES DEPENDENCIAS DE LA ALCALDIA DE FONTIBON Y LA JUNTA ADMINISTRADORA LOCAL, DE CONFORMIDAD CON LOS ESTUDIOS PREVIOS ANEXO TÉCNICO, INVITACIÓN PÚBLICA Y LA PROPUESTA GANADORA. RADICADO SIPSE 38370. SOLICITUD CRP OFICIO 20195920010003 DE FECHA 26 08 2019</t>
  </si>
  <si>
    <t>PRESTAR SERVICIOS PARA APOYAR EL FORTALECIMIENTO A LA GESTION LOCAL DE PROCESOS INSTITUCIONALES Y SOCIALES DE INTERES PUBLICO ARTICULADO POR EL FONDO DE DESARROLLO LOCAL DE FONTIBON, EN COMPAÑIA DE SECTORES ADMINISTRATIVOS DEL DISTRITO, INSTANCIAS Y ORGANISMOS SOCIALES DE LA LOCALIDAD, CERTIFICADO DE EXISTENCIA DE PERSONAS DE LA DIRECCION DE TALENTO HUANO DE LA SECRETARIA DISTRITAL DE GOBIERNO SIPSE NO 38554SOLICITUD DE CRP SEGUN MEMORANDO 20195920001093 DEL 30-08-2019</t>
  </si>
  <si>
    <t>SERVICIOS DE APOYO AL AREA DE GESTION DEL DESARROLLO LOCAL DE FONTIBON, CERTIFICADO DE NO EXISTENCIA DE PERSONAL 17022, RADICADO SIPSE 38564. SOLICITUD CRP OFICIO 2019592001423 06-09-2019.</t>
  </si>
  <si>
    <t>PRESTAR LOS SERVICIOS PARA APOYO A LA GESTION DE EXPEDIENTES CONTRACTUALES VIGENTES Y ACTIVOS A CARGO DEL AREA DE CONTRATACION DEL FONDO DE DESARROLLO LOCAL DE FONTIBON. CERTIFICADO DE NO EXISTENCIA DE PERSONAL 17021, RADICADO SIPSE 38562. SOLICITUD CRP OFICIO 20195920010393 06-09-2019.</t>
  </si>
  <si>
    <t>PRESTAR LOS SERVICIOS PRA LA PLANEACIÓN ORGANIZACIÓN, COORDINACIÓN Y EJECUCION DE LAS ESCUELAS DE FORMACION DEPORTIVA EN LA LOCALIDAD DE FONTIBÓN, EN EL MARCO DEL PROYECTO 1458. RADICADO SIPSE 37987. SOLICITUD CRP  20195920010353 05-09-2019.</t>
  </si>
  <si>
    <t>SERVICIOS PROFESIONALES DE APOYO CONTABLE EN LOS PROCESOS DE CAUSACION Y REGISTRO DE INFORMACION CONTABLE Y A LA GESTION PRESUPÚESTAL DEL FONDO DEL DESARROLLO LOCAL. CERTIFICADO DE NO EXISTENCIA DE PERSONAL 17016,  RADICADO SIPSE 38645. SOLICITUD CRP  OFICIO 20195920010403 06-09-2019</t>
  </si>
  <si>
    <t>SERVICIOS DE APOYO AL AREA DE GESTION DEL DESARROLLO LOCAL DE LA ALCALDIA LOCAL DE FONTIBON. CERTIFICADO DE NO EXISTENCIA DE PERSONAL 17018. RADICADO SIPSE 38618. SOLICITUD CRP OFICIO 20195920010433 DEL 06-09-2019.</t>
  </si>
  <si>
    <t>PRESTAR LOS SERVICIOS COMO AUXILIAR DE APOYO EN EL TRAMITE Y DESARROLLO DE LOS DESPACHOS COMISORIOS QUE POR COMPETENCIA CORRESPONDEN A LA ALCALDIA LOCAL DE FONTIBON. CERTIFICADO DE NO EXISTENCIA DE PERSONAL 17024. RADICADO SIPSE 38767. SOLICITUD DE CRP RADICADO 20195920010623 11 09 2019</t>
  </si>
  <si>
    <t>SERVICIOS PROFESIONALES EN INGENIERIA PARA POYAR LAS ACTIVIDADES TECNICAS Y ADMINISTRACION PROPIAS DE LA CASA DEL CONSUMIDOR EN EL MARCO DEL CONVENIO SUSCRITO ENTRE LA SUPERINTENDENCIA DE INDUSTRIA Y COMERCIO Y LA ALCALDIA LOCAL DE FONTIBON. CERTIFICADO DE NO EXISTENCIA DE PERSONAL 17012. RADICADO SIPSE 38663. SOLICITUD CRP 20195920010453 06-09-2019.</t>
  </si>
  <si>
    <t>SERVICIOS COMO PROFESIONAL DE POYO A LA GESTION RELACIONADA CON EL ESPACIO PUBLICO, ESTABLECIMIENTOS DE COMERCIO Y LAS ACCIONES OPERATIVAS PARA EL CONTROL AMBIENTAL PARA EL AREA DE GESTION POLICIVA DE LA ALCALDIA LOCAL DE FONTIBON. CERTIFICADO DE NO EXISTENCIA DE PERSONAL 17019. RADICADO SIPSE 38602. SOLICITUD DE CRP OFICIO 20195920010633 DEL 11 09 2019.</t>
  </si>
  <si>
    <t>PRESTAR EL SERVICO DE VIGILANCIA Y SEGURIDAD PRIVADA LAS 24 HORAS Y LOS 7 DIAS DE LA SEMANA, CON APOYO TECNOLOGICO PARA LOS PREDIOS DE LA PROPIEDAD Y EN ARRENDAMIENTO QUE SE ENCUENTREN A NOMBRE DEL FONDO DE DESARROLLO LOCAL DE FONTIBON, ASI COMO VELAR POR LA SEGURIODAD DE LAS PERSONAS Y LA CUSTODIA DE LOS BIENES MUEBLES Y ENSERES QUE SE ENCUENTRAN DENTRO DE DICHOS PREDIOS. RADICADO SIPSE 38488. REMPLAZA EL CRP 728 DEL 10 SEPTIEMBRE DE 2019, DE ACUERDO A OTRO SI MODIFICATORIO DE DE FECHA DEL 13 DE SEPTIEMBRE DE 2019.</t>
  </si>
  <si>
    <t>SERVICIOS PARA APOYAR LAS LABORES DE NOTIFICACION DE CORRESPONDENCIA DE LA ALCALDIA LOCAL DE FONTIBON. CERTIFICADO DENO EXISTENCIA DE PERSONAL 17020. RADICADO SIPSE 38601. SOLICITUD CRP 20195920010663 12 09 2019.</t>
  </si>
  <si>
    <t>SERVICOS PARA APOYAR JURIDICAMENTE LA EJECUCION DE LAS ACCIONES REQUERIDAS PARA EL TRAMITE E IMPULSO PROCESAL DE LAS ACTUACIONES CONTRAVENCIONALES Y/O QUERELLAS QUE CURSEN EN LAS INSPECCIONES DE POLICIA DE LA LOCALIDAD. CERTIFICADO DE NO EXISTENCIA DE PERSONAL  17009/2019. RADICADO SIPSE 38677 SOLICITUD CRP 20195920010783  16 09 2019.</t>
  </si>
  <si>
    <t>REMPLAZA EL CRP 732 DE 2019. PRESTAR LOS SERVICIOS COMO AUXILIAR QUE APOYE LA DIGITALIZACION Y SUBIDA AL APLICATIVO SI ACTUA PARA EL AREA DE GESTION POLICIVA DE LA LACALDIA LOCAL DE FONTIBON. CERTIFICADO DE NO EXISTENCIA DE PERSONAL 17010. RADICADO SIPSE 38669. SOLICITUD DE CRP 20195920010793 16 09 2019</t>
  </si>
  <si>
    <t>PRESTAR LOS SERVICIOS PARA "APOYAR TECNICAMENTE LAS DISTINTAS ESTAPAS DE LOS PROCESOS DE COMPETENCIA DE LA ALCALDIA LOCAL PARA LA DEPURACION DE ACTUACIONES ADMINITRATIVAS". CERTIFICADO DE NO EXISTENCIA DE PERSONAL 17008/2019. RADICADO SIPSE 38742.SOLICITUD CRP 20195920010873 17 09 2019.</t>
  </si>
  <si>
    <t>PRESTAR LOS SERVICIOS PARA APOYAR EL FORTALECIMIENTTO A LA GESTION LOCAL DE PROCESOS INSTITUCIONALES Y SOCIALES DE INTERES PUBLICO ARTICULADA POR EL FONDO DE DESARROLLO LOCAL DE DE FONTIBON EN COMPAÑIA DE SECTORES ADMINISTRATIVOS DEL DISTRITO, INSTANCIAS Y ORGANIZACIONES SOCIALES EN LA LOCALIDAD. CERTIFICADO DE NO EXISTENCIA DE PERSONAL  17038/2019. RADICADO SIPSE 39064. SOLICITUD CRP 20195920011613 DE 07 10 2019.</t>
  </si>
  <si>
    <t>CONTRATAR EL SUMINISTRO DE PRODUCTOS  LACTEOS PARA NIÑOS Y NIÑAS ADSCRITOS A LAS DIFERENTES MODALIDADES DE ATENCION Y CUIDADO DEL ICBF EN LA LOCALIDAD DE FONTIBON. RADICADO SIPSE 37949. SOLICITUD DE CRP 20195920011223 24 09 2019</t>
  </si>
  <si>
    <t>SUMINISTRO DE INSUMOS Y ELEMENTOS DE ARCHIVO PARA LA ALCALDIA LOCAL DE FONTIBON. RADICADO SIPSE 39651. SOLICITUD CRP 20195920012193 23 10 2019.</t>
  </si>
  <si>
    <t>APOYAR JURIDICAMENTE LA EJECUCION DE LAS ACCIONES REQUERIDAS PARA LA DEPURACION DE LAS ACTUACIONES AMINISTRATIVAS QUE CURSAN EN LA ALCALDIA LOCAL. CERTIFICADO DE  NO EXISTENCIA DE PERSONAL 17059/2019. RADICADO SIPSE 39412</t>
  </si>
  <si>
    <t>PRESTAR SERVICIOS PROFESIONALES COMO ABOGADO ESPECIALIZADO PARA LA ALCALDIA LOCAL DE FONTIBON ESPECIFICAMENTE EN TEMAS RELACIONADOS CON LAS ACTUACIONES PROPIAS DEL DESPACHO DEL ALCALDE LOCAL. RADICADO SIPSE 39906. CERTIFICADO DE NO EXISTENCIA DE PERSONAL 17150/2019.</t>
  </si>
  <si>
    <t>PRESTAR SERVICIOS PROFESIONALES PARA BRINDAR APOYO AL ALMACEN EN LA PROYECCION, SEGUIMIENTO Y APOYO A LA SUPERVISION DE COMODATOS. RADICADO SIPSE 40101. CERTIFICADO DE NO EXISTENCIA DE PERSONAL 17141/2019.</t>
  </si>
  <si>
    <t>PRESTAR LOS SERVICIOS PARA APOYAR Y DAR SOPORTE TECNICO AL ADMINISTRADOR Y USUARIO FINAL DE LA RED DE SISTEMAS Y TECNOLOGIA E INFORMACION DE LA ALCALDIA LOCAL. RADICADO SIPSE 39907. CERTIFICADO DE NO EXISTENCIA DE PERSONAL 17149/2019.</t>
  </si>
  <si>
    <t>APOYAR JURIDICAMENTE LA EJECUCION DE LAS ACCIONES REQUERIDAS PARA LA DEPURACION DE LAS ACTUACIONES ADMINISTRATIVAS QUE CURSAN EN LA ALCALDIA LOCAL.</t>
  </si>
  <si>
    <t>PRESTAR LOS SERVICIOS PROFESIONALES PARA REALIZAR EL PROCESO DE LIQUIDACIONES DE LOS CONTRATOS SUSCRITOS POR EL FONDO DE DESARROLLO LOCAL FONTIBON. CERTIFICADO DE NO EXISTENCIA DE PERSONAL 17173/2019, RADICADO SIPSE 39902.</t>
  </si>
  <si>
    <t>SERVICIOS DE APOYO AL AREA DE GESTION DEL DESARROLLO LOCAL DE FONTIBON. CERTIFICADO DE NO EXISTENCIA DE PERSONAL 17181 RADICADO SIPSE 40293.</t>
  </si>
  <si>
    <t>PRESTAR LOS SERVICIOS COMO PROFESIONAL PARA REALIZAR EL PROCESO DE LIQUIDACIONES DE LOS CONTRATOS SUSCRITOS POR EL FONDO DE DESARROLO LOCAL DE FONTIBON.CERTIFICADO DE NO EXISTENCIA DE PERSONAL 17173/2019, RADICADO SIPSE 39902.</t>
  </si>
  <si>
    <t>PRESTAR LOS SERVICIOS DE NOTIFICACION DE CORRESPONDENCIA DE LA ALCALDIA LOCAL DE FONTIBON. CERTIFICADO DE NO EXISTENCIA DE PERSONAL 17140, RADICADO SIPSE 40102.</t>
  </si>
  <si>
    <t>PRESTAR LOS SERVICIOS PROFESIONALES PARA APOYAR JURIDICAMENTE LOS DIFERENTES PROCESOS QUE REQUIERA ADELANTAR LA ALCALDIA LOCAL DE FONTIBON DESDE LAS ETAPAS PRECONTRACTUAL, CONTRACTUAL Y POSTCONTRACTUAL. CETIFICADO DE NO EXISTENCIA DE PERSONAL  17143/2019., RADICADO SIPSE 40087.</t>
  </si>
  <si>
    <t>SERVICIOS PAR APOYAR JURIDICAMENTE LA EJECUCION DE LAS ACCIONES REQUERIDAS PARA EL TRAMITE E IMPULSO PROCESAL DE LAS ACTUACIONES CONTRAVENCIONALES Y/O QUERELLAS QUE CURSEN EN LAS INSPECCIONES DE POLICI DE LA LOCALIDAD. CERTIFICADO DE NO EXISTENCIA DE PERSONAL 17155/2019, RADICADO SIPSE 39893. REMPLAZA EL CRP 786 DEL 19 DE NOVIEMBRE DE 2019, QUE POR ERROR INVOLUNTARIO SE SOLICITO CON INFORMACION INCORRECTA. SOLICITUD 20195920014643 04 DE DICIEMBRE DE 2019.</t>
  </si>
  <si>
    <t>APOYAR JURIDICAMENTE LA EJECUCION DE LAS ACCIONES REQUERIDAS PARA LA DEPURACION DE LAS ACTUACIONES ADMINISTRATIVAS QUE CURSAN EN LA ALCALDIA LOCAL. CERTIFICADO DE NO EXISTENCIA DE PERSONAL 17148/2019, RADICADO SIPSE 39921.</t>
  </si>
  <si>
    <t>DESARROLLAR ACTIVIDADES DE FORTALECIMIENTO A LA ADMINISTRACION MEDIANTE LA REALIZACION  DE INTERVENCIONES LUDICAS DE CULTURA CIUDADANA EN EL MARCO DEL NUEVO CODIGO DE POLICIA  LEY 1801 DE 2016 Y DE LA PARTICIPACION A RUTAS DE ACCESO A LA JUSTICIA EN LA LOCALIDAD DE FONTIBON. RADICADO SIPSE 39378.</t>
  </si>
  <si>
    <t>PRESTAR SERVICIOS PARA EL APOYO DE LAS ACTIVIDADES RELACIONADAS CON LA IMPLEMENTACION DEL PLAN INTEGRAL DE GESTION AMBIENTAL (PIGA) DE LA ALCALDIA LOCAL DE FONTIBON. CERTIFICADO DE NO EXISTENCIA DE PERSONAL 17183/2019, RADICADO SIPSE 39956.</t>
  </si>
  <si>
    <t>Apoyar juridicamente las acciones requeridas  para la depuracion de las actuaciones administrativas que cursan en la Alcaldia Local. Certificado de NO existencia de personal 17148/2019, radicado SIPSE 39921.</t>
  </si>
  <si>
    <t>APOYAR JURIDICAMENTE LAS ACCIONES REQUERIDAS PARA LA DEPURACION DE LAS ACTUACIONES ADMINISTRATIVAS QUE CURSAN EN LA ALCALDIA LOCAL. CERTIFICADO DE NO EXISTENCIA DE PERSONAL 17148/2019, RADICADO SIPSE 39921.</t>
  </si>
  <si>
    <t>PRESTAR LOS SERVICIOS PARA APOYAR TECNICAMENTE LAS DISTINTAS ETAPAS DE LOS PROCESOS DE COMPETENCIA DE LA ALCALDIA LOCAL PARA LA DEPURACION DE ACTUACIONES ADMINISTRATIVAS. CERTIFICADO DE NO EXISTENCIA DE PERSONAL  17156/2019, RADICADO SIPSE 38891.</t>
  </si>
  <si>
    <t>PRESTAR LOS SERVICOS PROFESIONALES PARA BRINDAR EL APOYO AL AREA DE LA GESTION DEL DESARROLLO LOCAL EN LOS TEMAS SOCIALES DESARROLLADOS EN LA LOCALIDAD DE FONTIBON. CETTIFICADO DE NO EXISTENCIA DE PERSONAL 17229/2019, RADICADO SIPSE 40441.</t>
  </si>
  <si>
    <t>PRESTAR LOS SERVICIOS PARA APOYAR LA GESTION DOCUMENTAL DE LA ALCALDIA LOCAL EN LA IMPLEMENTACION DE LOS PROCESOS DE CLASIFICACION, ORDENACION, SELECCION NATURAL, FOLIACION, IDENTIFICACION, LEVANTAMIENTO DE INVENTARIOS, ALMACENAMIENTO Y APLICACION DE PROTOCOLOS DE ELIMINACION Y TRANSFERENCIAS DOCUMENTALES. CERTIFICADO DE NO EXISTENCIA DE PERSONAL 17222/2019, RADICADO SIPSE 39954.</t>
  </si>
  <si>
    <t>PRESTAR SERVICIOS COMO PROFESIONAL PARA APOYAR EL AREA DEL DESARROLLO LOCAL, COMO ORIENTADOR DEL PROCESO MINUTA NUTRICIONAL Y LOS TEMAS SOCIALES DESARROLLADOS EN EL FONDO DE DESARROLLO LOCAL DE FONTIBON. CERTIFICADO DE NO EXISTENCIA DE PERSONAL 17191/2019, RADICADO SIPSE 40371.</t>
  </si>
  <si>
    <t>Prestación de servicios logisticos, operativos y técnicos para el desarrollo y realización de eventos y estrategias de los diferentes proyectos culturales de la localidad de Fontibón</t>
  </si>
  <si>
    <t>PRESTAR SERVICIOS PARA APOYAR LAS ACTIVIDADES OPERATIVAS Y ADMINISTRATIVAS DE LA JUNTA ADMINISTRADORA LOCAL. CERTIFICADO DE NO EXUSTENCIA DE PERSONAL 17158/2019, RADICADO SIPSE 39879.</t>
  </si>
  <si>
    <t>PRESTAR LOS SERVICIOS PARA APOYAR EL EQUIPO DE PRENSA Y COMUNICACIONES DE LA ALCALDIA LOCAL EN LA CREACION, REALIZACION Y PRODUCCION DE VIDEOS QUE TRANSMITAN UN MENSAJE EN L A COMUNICACION INTERNA Y EXTERNA. CERTIFICADO DE NO EXISTENCIA DE PERSONAL 17226/2019, RADICADO SIPSE 17226.</t>
  </si>
  <si>
    <t>ARRENDAMIENTO DE MAQUINA MULTIFUNCIONAL FOTOCOPIADORA IMPRESORA Y ESCANEO DIGITAL QUE INCLUYA EL SUMINISTRO DE PAPEL REPUESTOS, TONER, MANTENIMIENTO PREVENTIVO Y CORRECTIVO PARA LA ALCALDIA LOCAL DE FONTIBON.</t>
  </si>
  <si>
    <t>PRESTAR LOS SERVICIOS PARA APOYAR JURIDICAMENTE LA EJECUCIÓN DE LAS ACCIONES REQUERIDAS PARA LA DEPURACIÓN DE LAS ACTUACIONES AMINISTRATIVAS QUE CURSAN EN LA ALCALDIA LOCAL DE FONTIBÓN. CERTIFICADO DE NO EXISTENCIA DE PERSONAL 17159/2019. RADICADO SIPSE 39878. REMPLAZA CRP 808 POR ERROR DE DIGITACIÓN.</t>
  </si>
  <si>
    <t>PRESTAR LOS SERVICIOS DE APOYO AL ALMACEN EN LA VERIFICACION Y SEGUIMIENTO A INVENTARIOS DE COMODATOS. CERTIFICADO DE NO EXISTENCIA DE PERSONAL 17157/2019, RADICADO SIPSE 39887.</t>
  </si>
  <si>
    <t>PRESTAR LOS SERVIVIOS PROFESIONALES COMO ABOGADO PARA BRINDAR APOYO JURIDICO EN EL TRAMITE Y DESARROLLO DE LOS DESPACHOS COMISORIOS QUE POR COMPETENCIA CORRESPONDEN A LA ALCALDIA LOCAL DE FONTIBON. CERTIFICADO DE NO EXISTENCIA DE PERSONAL 17227/2019, RADICADO SIPSE 40355.</t>
  </si>
  <si>
    <t>Prestar los ervicios profesionales  de apoyo al administrador de voz y demas infraestructura tecnologia en las diferentes sedes de la Alcaldia Local de Fontibón. Certificado de NO  existencia de personal 17223/2019, radicado SIPSE 40387.</t>
  </si>
  <si>
    <t>PRESTAR LOS SERVICIOS PROFESIONALES PARA BRINDAR ASESORIA A LOS PROFESIONALES ENCARGADOS DEL PROCESO DE LIQUIDACIONES CONTRACTUALES. CERTIFICADO DE NO EXISTENCIA DE PERSONAL 17154/2019,RADICADO SIPSE 39897.</t>
  </si>
  <si>
    <t>DESARROLLAR E IMPLEMENTAR ACCIONES QUE PROMUEVAN LA CONVENIENCIA CIUDADANA MEDIANTE LA RESOLUCION PACIFICA DE CONFLICTOS EN LA LOCALIDAD DE FONTIBON</t>
  </si>
  <si>
    <t>Proyecto 1473 de 2019 "PRESTAR LOS SERVICIOS PARA CELEBRAR EL DIA DEL COMUNAL A LOS DIGNATARIOS (AS) DE LA LOCALOIDAD DE FONTIBON"</t>
  </si>
  <si>
    <t>PRESTAR LOS SERVICOS PARA LA EJCUCION DEL TORNEO DE FULBOL 9 COPA ALCALDIA LOCAL DE FONTIBON Y CARRERA ATLETICA MUJERES POR FONTIBON EN EL MARCO DEL PROYECTO 1458 FONTIBON TERRITORIO DE OPORTUNIDADES ARTISTICAS CULTURALES, RECREATIVAS Y DEPORTIVAS PARA TODOS.</t>
  </si>
  <si>
    <t>PRESTAR LOS SERVICIOS DE APOYO ADMINSTRATIVO PARA EL CONTROL CLASIFICACION Y TRAMITE DE DERECHOS DE PETICION PARA EL AREA DE GESTION POLICIVA DE LA ALCALDIA LOCAL DE FONTIBON. CERTIFICA DE NO EXISTENCIA DE PERSONAL 17152/2019, RADICADO SIPSE 39903.</t>
  </si>
  <si>
    <t>PROYECTO 1458 DE 2019 "ADQUIRIR INSTRUMENTOS MUSICALES PARA EL CENTRO ORQUESTAL LOCAL DE FONTIBON"</t>
  </si>
  <si>
    <t>PROYECTO 1473 DE 2019 " ADQUISICION DE ELEMENTOS Y EQUIPOS PARA FOSTALECER ORGANIZACIONES, INSTACIAS Y EXPRESIONES SOCIALES CIUDADANAS PARA PARTICIPACION"</t>
  </si>
  <si>
    <t>PRESTACION DE SERVICIOS DE GERENCIA INTEGRAL DEL PROYECTO ZONA F, LOCALIDAD DE FONTIBON EN BOGOTA D.C. CUYA FINALIDAD ES LA INTERVENCIÓN DE LA MALLA VIAL, ESPACIO PUBLICO Y LA PLAZA FUNDACIONAL DE ZONA F, FASE I, INCLUYENDO INTERVENTORIA. RADICADO SIPSE 41002. REMPLAZA CRP 926,</t>
  </si>
  <si>
    <t>PRESTACION DE SERVICIOS PARA LA DIVULGACION DE CAMPAÑAS DE COMUNICACION INSTITUCIONALES PROMOVIDAS POR LA ALCALDIA LOCAL DE FONTIBON, MEDIANTE LA PLANEACION, ORDENACION, SEGUIMIENTO Y COMPRA DE ESPACIOS EN DIFERENTES MEDIOS  DE COMUNICACION MASIVOS DIRECTOS, ALTERNATIVOS, COMUNITARIOS Y DIGITALES SUJETANDOSE A LOS LINEAMIENTOS ESTRATEGICOS QUE SUGIERA LA ENTIDAD. RADICADO SIPSE 40787. SOLICITUD CRP SEGUN MEMORANDO 20195920017143 DEL 26 DE DICIEMBRE 2019</t>
  </si>
  <si>
    <t>SERVICIO DE DISEÑO Y PRODUCCION DE PIEZAS COMUNICATIVAS REQUERIDAS POR LA ALCALDIA LOCAL DE FONTIBON, PARA DIVULGACIÓN DE LAS POLITICAS, PLANES, PROGRAMAS, LOGROS ACCIONES, CAMPAÑAS Y/O ESTRATEGIAS ADELANTADAS EN EL DESARROLLO DE SU GESTION PUBLICA. RADICADO SIPSE 40094. SOLICITUD DE CRP SEGUN MEMORANDO 20195920017183 DEL 26-12-2019</t>
  </si>
  <si>
    <t>COMERCIALIZADORA E&amp;T SAS</t>
  </si>
  <si>
    <t>Prestar servicios de apoyo operativo para las actividades relacionadas con el mantenimiento y reparaciones menores de la sede y demas dependencias de la Alcaldia Local de Fontibón. radicado SIPSE 4108. Certificado de NO existencia de personal  17298/2019. Radicado SIPSE 41048.</t>
  </si>
  <si>
    <t>ADECUACION Y MANTENIMIENTO RUTINARIO Y PREVENTIVO, SIN FORMULA DE REAJUSTE A SALONES COMUNALES DE LA LOCALIDAD DE FONTIBON DE ACUERDO CON LAS ESPECIFICACIONES REQUERIDAS SOLICITUD SEGUN MEMORANDO CRP 20195920017383 DE 27-12-019</t>
  </si>
  <si>
    <t>CONTRATAR POR EL SISTEMA DE AJUSTE DE PRECIOS UNITARIOS FIJOS SIN FORMULA DE AJUSTE LA REPARACION Y ADECUACIONES LOCATIVAS DE LOS JARDINES INFANTILES DE LA SECRETARIA DE INTEGRACION SOCIAL DE LA LOCALIDAD DE FONTIBON. RADICADO SIPSE 40813.</t>
  </si>
  <si>
    <t>PROYECTO 1458 "IMPLEMENTAR UN PROCESO DE FORMACION ARTISTICA Y CULTURAL RELACIONADOCON EL DISTRITO CREATIVO ZONA F LA LOCALIDAD DE FONTIBON"</t>
  </si>
  <si>
    <t>ANURA ESFUERZOS TECNICOS ADMINISTRATIVOS Y FINANCIEROS QUE PERMITAN REALIZAR LAS ACTIVIDADES TENDIENTES AL SUMINISTRO , ENTREGA Y ENTRENAMIENTO PARA EL USO , MANEJO, CUIDADO Y GARANTIA A POR LO MENOS 256 BENEFICIARIOS DE DISPOSITIVOS DE ASISTENCIA PERSONAL - AYUDAS TECNICAS NO INCLUIDAS O NO CUBIERTAS EN EL PLAN OBLIGATORIO DE SALUDPOS - 1453- FONTIBON INCLUYENTE DIGNO Y FELIZ  PARA PERSONAS MAYORES  Y EN CONDICION DE DISCAPACIDAD, DEACUERDO CON EL ANEXO TECNICO, ESTUDIOS PREVIOS Y PLIEGO DE CONDICIONES, -  SOLIITUD DE CDP  SEGUN MEMEORANDO 20195920017293 DE  26-12-2019.</t>
  </si>
  <si>
    <t>PRESTACION DE SERVICIOS PARA LA REALIZAR ACCIONES QUE PERMITAN LA VINCULACIÓN A PROCESOS DE PARTICIPACION Y/O CONTROL SOCIAL EN LA LOCALIDAD DE FONTIBON. RADICADO SIPSE 40815.</t>
  </si>
  <si>
    <t>REAIZAR POR EL SISTEMA DE PRECIO GLOBAL FIJO LA INTERVENTORIA, ADMINISTRATIVA, FINANCIERA, TECNICA, JURIDICA, LEGAL, SOCIAL Y AMBIENTAL AL CONTRATO DE OBRA CUYO OBJETO ES: "REALIZAR EL MANTENIMIENTO, ADECUACION, DOTACION, SUMINISTRO Y CONSTRUCCION DE LOS PARQUES VECINALES Y/O DE BOLSILLO POR EL SISTEMADE PRECIOS UNITARIOS FIJOS SIN FORMULA DE REAJUSTE A MONTO AGOTABLE EN LA LOCALIDAD DE FONTIBON". RADICADO SIPSE 38687.</t>
  </si>
  <si>
    <t>MANTENIMIENTO, ADECUACION, DOTACION,SUMINISTRO Y CONSTRUCCION DE LOS PARQUES VECINALES Y/O DE BOLSILLO POR EL SISTEMA DE PRECIOS UNITARIOS FIJOS SIN FORMULA DE REAJUSTE A MONTO AGOTABLE EN LA LOCALIDAD DE FONTIBON</t>
  </si>
  <si>
    <t>GUSTAVO ADOLFO FORERO GONZALEZ</t>
  </si>
  <si>
    <t>Prestar servicios profesionales en Topografia, Ingenieria Civil o Catastral para realizar levantamiento topografico y plano de loteo  para construccion del expediente de regulación de barrios. Certificado de NO existencia de personal 17309/2019. Radicado SIPSE 41670.</t>
  </si>
  <si>
    <t>ADQUISICION DE MOTOCICLETAS  Y VEHICULOS PARA EL FDLF EN VIRTUD DEL ACUERDO MARCO DE PRECIOS CCE-416-1-AMP-2016, PARA FORTALECER LAS ACCIONES DE SEGURIDAD EN LAS LOCALIDADES DE BOGOTA D.C., RADICADO SIPSE 38294. SOLICITUD DE CRP MEDIANTE OFICIO 20195920012953 DE FECHA 12 NOVIEMBRE 2019 Y RESOLUCION 000463 DEL 15 NOVIEMBRE 2019.</t>
  </si>
  <si>
    <t>SUMINISTRO DE COMBUSTIBLE POR MEDIO DE CHIP ELECTRONICO PARA EL PARQUE AUTOMOTOR DE LA ALCALDIA LOCAL DE FONTIBON, ACORDE A LO ESTIPULADO EN LA CLAUSULA 2 DEL ACUERDO MARCO DE PRECIOS PARA EL SUMINISTRO DE COMBUSTIBLE CCENEG-003-1-2018</t>
  </si>
  <si>
    <t>AQUISICION DE VEHICULOS PARA EL FONDO DE DESARROLLO LOCAL DE FONTIBON EN VIRTUD DEL ACUERDO MARCO DE PRECIOS CCE-312-1-AMP-2015, PARA FORTALECER LAS ACCIONES DE SEGURIDAD EN LAS LOCALIDADES DE BOGOTA DISTRITO CAPITAL. RADICADO SIPSE 40935.SOLICITUD CRP  SEGUN MEMORANDO  20195920017323 DE 27 -12-2019</t>
  </si>
  <si>
    <t>ADQUISICION DE COMPUTADORES CON DESTINO A LOS COLEGIOS DEL DISTRITO CAPITAL, NIVEL CENTRAL Y LOCAL CONFORME A LAS NECESIDADES EVIDENCIADAS POR LA SECRETARIA DE EDUCACION DEL DISTRITO CAPITAL, NIVEL CENTRAL Y LOCAL  CONFORME  A LAS NESECIDADES EVIDENCIADAS POR LA SECRETARIA EDUCACION  DEL DISTRITO LAS CUALES FUERON CONCERTADAS Y ACEPTADAS POR LOS FONDOS DE DESARROLLO LOCAL PARTICIPANTES EN EL CONVENIO INTERADMINISTRATIVO DE COFINANCIACION No. 1999 DE 2019.</t>
  </si>
  <si>
    <t>Prestar los servicios profesionales para Liderar y garantizar la implementación y seguimiento de los procesos y procedimientos del servicio social. certificado de NO existencia de personal 16387-2019, radicado SIPSE 36673.</t>
  </si>
  <si>
    <t>ADICCION NO. 02 AL CONTRATO NO. 162 - 2018 " SUMINISTRO DE COMBUSTIBLE PARA LOS VEHICULOS LIVIANOS Y PESADOS - MAQUINARIA AMARILLA - DE LA ALCALDIA LOCAL DE FONTIBON"</t>
  </si>
  <si>
    <t>ADICION CIA NO. 267-2018 "AUNAR ESFUERZOS TECNICOS ADMINISTRATIVOS, HUMANOS FINANCIEROS PARA BENEFICIAR A PERSONAS CON DISCAPACIDAD DE LA LOCALIDAD DE FONTIBON  CON EL OTORGAMIENTO DE AYUDAS TECNICAS Y DISEÑAR E IMPLEMENTAR ACCIONES QUE PERMITAN  GARANTIZAR LA INCLUSION EFECTIVA  Y EL MEJORAMIENTO DE LA CALIDAD DE VIDA DE LA POBLACION CON DISCAPACIDAD, SUS FAMILIAS Y /O CUIDADORES". SOLICITUD CRP 20195920010903 18 09 2019.</t>
  </si>
  <si>
    <t>ADICION 01 Y PRORROGA 01 POR CINCO (5) MESES AL CONTRATO DE CONSULTORIA No. 283 DE 2018 CUYO OBJETO " REALIZAR A PRECIOS GLOBAL FIJO LA INTERVENTORIA, ADMINISTRATIVA, FINANCIERA, TECNICA, JURIDICA, LEGAL, SOCIAL Y ABIENTAL AL CONTRATO CUYO OBJETO " REALIZAR A PRECIOS UNITARIOS CON FORMULA DE AJUSTE LAS OBRAS Y ACTIVIDADES NECESARIAS PARA LA CONSERVACION DE LA MALLA VIAL DE LA LOCALIDAD DE FONTIBON Y SU ESPACIO PUBLICO ASOCIADO""</t>
  </si>
  <si>
    <t>ADICION Y PRORROGA 001 AL CONTRATO DE OBRA PUBLICA No. 290 DE 2018 CUYO OBJETO ES " REALIZAR A PRECIOS UNITARIOS CON FORMULA DE AJUSTE LAS OBRAS Y ACTIVIDADES NECESARIAS PARA LA CONSERVACION DE LA MALLA VIAL DE LA LOCALIDAD DE FONTIBON Y SU ESPACIO PUBLICO ASOCIADO"</t>
  </si>
  <si>
    <t>ADICION Y PRORROGA 001 AL CONTRATO DE OBRA PUBLICA No. 291 DE 2018 CUYO OBJETO ES " REALIZAR A PRECIOS UNITARIOS CON FORMULA DE AJUSTE LAS OBRAS Y ACTIVIDADES NECESARIAS PARA LA CONSERVACION DE LA MALLA VIAL DE LA LOCALIDAD DE FONTIBON Y SU ESPACIO PUBLICO ASOCIADO"</t>
  </si>
  <si>
    <t>Servicio de mensajería expresa nivel nacional, urbano y rural  de la Alcaldía Local de Fontibón, CONFORME AL ACUERDO MARCO DE PRECIOS No.  CCE-441-1AMP2016. PARA LAS DIFERENTES DEPENDENCIAS DE LA ALCALDIA LOCAL DE FONTIBON, INSPECCIONES DE POLICIA, Y LA JUNTA ADMINISTRADORA LOCAL DE FONTIBON¿ - SOLICITUD DE CDP Y CRP SEGUN MEMORANDO 2019592001363 DEL 04-02-2019</t>
  </si>
  <si>
    <t>LA ADQUISICIÓN DEL SERVICIO INTEGRAL DE ASEO Y CAFETERÍA CONFORME AL ACUERDO MARCO DE PRECIOS No. CCE-455-1-AMP-2016. PARA LAS DIFERENTES DEPENDENCIAS DE LA ALCALDIA LOCAL DE FONTIBON, INSPECCIONES DE POLICIA, CASA DEL CONSUMIDOR, LA JUNTA ADMINISTRADORA LOCAL DE FONTIBON y  LA BODEGA  - SOLICITUD DE CDP Y CRP SEUN MEMORANDO 20195920001363 DE 04-02-2019</t>
  </si>
  <si>
    <t>SUMINISTRAR TONER, TINTAS E INSUMOS PARA IMPRESORAS EN LAS DIFERENTES DEPENDENCIAS DE LA ALCALDIA LOCAL DE FONTIBON, INSPECCION DE POLICIA Y LA JUNTA ADMINISTRADORA LOCAL, EN LAS CONDICIONES E ITEMS DE CONFORMIDAD CON LOS ESTUDIOS PREVIOS ANEXO TECNICO Y EL ACUERDO MARCO DE PRECIOS LP-AMP-120-2016 DE COLOMBIA COMPRA EFICIENTE. RADICADO SIPSE 38368. SOLCITUD CRP OFICIO 20195920008813 29-07-2019.</t>
  </si>
  <si>
    <t>ADICION 1 Y PRORROGA 2 AL CONTRATO DE SUMINISTRO NO. 162 DE 2018 CUYO OBJETO ES: "SUMINISTRO DE COMBUSTIBLE PARA LOS VEHICULOS LIVIANOS Y PESADOS - MAQUINARIA AMARILLA- DE LA ALCALDIA LOCAL DE FONTIBON"</t>
  </si>
  <si>
    <t>ADICION NO. 01 AL CONTRATO 229-2018 CUYO OBJETO ES EL SERVICIO DE VIGILANCIA Y SEGURIDAD PRIVADA LAS 24 HORAS Y LO 7 DIAS DE LA SEMANA, CON APOYO TEGNOLOGICO PARA LOS PREVIOS DE PROPIEDAD  Y EN ARRENDAMIENTO QUE SE ENCUENTRE A NOMNRE DEL FONDO DE DESARROLLO LOCAL DE FONTIBON, ASI COMO VELAR POR LA SEGURIDAD DE LAS PERSONAS Y LA CUSTODIA DE LOS BIENES MUEBLES Y ENSERES QUE SE ENCUENTREN DENTRO DE DICHOS PREDIOS.</t>
  </si>
  <si>
    <t>ADICION AL CONTRATO 275-2018 "PRESTACION DE SERVICIOS PARA LA DIVULGACION DE CAMPAÑAS DE COMUNICACION INSTITUCIONALES  PROMOVIDAS´POR LA ALCALDIA LOCAL DE FONTIBON, MEDIANTE LA PLANEACION ORDENACION, SEGUIMIENTO Y COMPRA DE ESPACIOS EN DIFERENTES MEDIOS DE COMUNICACION MASIVOS, DIRECTOS ALTERNATIVOS, COMUNITARIOS Y DIGITALES, SUJETANDOSE A LOS LINEAMIENTOS ESTRATEGICOS QUE SUGIERA LA ENTIDAD". SOLICITUD CRP 20195920010923 18 09 2019.</t>
  </si>
  <si>
    <t>Solicitud de No. 1 contrato 277-2018 " Diseño y produccion de las piezas comunitarias requeridas por la alcaldia local de fontibon, para la divulgacioon de las politicas, planes, programas, logros, acciones, campañas y/o estrategias adelantadas en el desarrollo de su gestion publica.</t>
  </si>
  <si>
    <t>1474</t>
  </si>
  <si>
    <t>1464</t>
  </si>
  <si>
    <t>1467</t>
  </si>
  <si>
    <t>3-1-2-02-02-02-0001-008</t>
  </si>
  <si>
    <t>1471</t>
  </si>
  <si>
    <t>1453</t>
  </si>
  <si>
    <t>1458</t>
  </si>
  <si>
    <t>1462</t>
  </si>
  <si>
    <t>1473</t>
  </si>
  <si>
    <t>3-1-2-02-02-02-0002-001</t>
  </si>
  <si>
    <t>3-1-2-02-02-03-0006-008</t>
  </si>
  <si>
    <t>1452</t>
  </si>
  <si>
    <t>3-1-2-02-02-03-0005-006</t>
  </si>
  <si>
    <t>3-1-2-02-02-02-0001-005</t>
  </si>
  <si>
    <t>3-1-2-02-02-03-0006-012</t>
  </si>
  <si>
    <t>3-1-2-02-02-03-0006-004</t>
  </si>
  <si>
    <t>3-1-2-02-01-02-0008-000</t>
  </si>
  <si>
    <t>3-1-2-02-02-03-0005-001</t>
  </si>
  <si>
    <t>3-1-2-02-01-02-0002-000</t>
  </si>
  <si>
    <t>3-1-2-02-02-02-0002-003</t>
  </si>
  <si>
    <t>3-1-2-02-02-03-0003-001</t>
  </si>
  <si>
    <t>3-1-2-02-02-03-0003-010</t>
  </si>
  <si>
    <t>1460</t>
  </si>
  <si>
    <t>1456</t>
  </si>
  <si>
    <t>3-1-2-02-02-03-0005-004</t>
  </si>
  <si>
    <t>3-1-2-02-02-03-0005-002</t>
  </si>
  <si>
    <t>3-1-2-02-01-03-0005-000</t>
  </si>
  <si>
    <t>3-1-2-02-01-02-0003-000</t>
  </si>
  <si>
    <t>YESICA STEFANIA GUTIERREZ AGUDELO</t>
  </si>
  <si>
    <t>MILLER OSWALDO VILLAMIZAR ROJAS</t>
  </si>
  <si>
    <t>OLGA PATRICIA CORTES AMAYA</t>
  </si>
  <si>
    <t>RUTDER ESNEIDER LADINO NAVARRO</t>
  </si>
  <si>
    <t>NARDA CONSUELO PERILLA ALONSO</t>
  </si>
  <si>
    <t>JOSE LUIS JUVIANO GALLOR</t>
  </si>
  <si>
    <t>LUZ MERY RIAÑO FERRO</t>
  </si>
  <si>
    <t>INGRID MARITZA MORENO AGREDO</t>
  </si>
  <si>
    <t>ESAU ARNULFO AMORTEGUI PINEDA</t>
  </si>
  <si>
    <t>SERGIO ANTONIO VILLEGAS ARISTIZABAL</t>
  </si>
  <si>
    <t>JOHN FREDY HERRERA RINCON</t>
  </si>
  <si>
    <t>CLARA ESTHER MARTINEZ ABAUNZA</t>
  </si>
  <si>
    <t>XIMENA ANDREA PARRAGA GOMEZ</t>
  </si>
  <si>
    <t>MARIA FERNANDA MAYORGA ALARCON</t>
  </si>
  <si>
    <t>JOSE AGUSTIN MORENO MORENO</t>
  </si>
  <si>
    <t>JOSE OCTAVIO CRUZ NINCOR</t>
  </si>
  <si>
    <t>DIEGO ANDRES OVIEDO SANCHEZ</t>
  </si>
  <si>
    <t>DIANA ESPERANZA LOPEZ RIOS</t>
  </si>
  <si>
    <t>JUAN CARLOS GONZALEZ RODRIGUEZ</t>
  </si>
  <si>
    <t>JOSE DANIEL LLORENTE CONTRERAS</t>
  </si>
  <si>
    <t>EDGAR AUGUSTO GRANADOS MEJIA</t>
  </si>
  <si>
    <t>LUIS EDUARDO MORENO MORENO</t>
  </si>
  <si>
    <t>MARTHA EDITH HERNANDEZ ARIZA</t>
  </si>
  <si>
    <t>JUAN DAVID RAMIREZ MONTOYA</t>
  </si>
  <si>
    <t>DIEGO MARIO ACOSTA TORRES</t>
  </si>
  <si>
    <t>ASEGURADORA SOLIDARIA DE COLOMBIA ENTIDAD COOPERATIVA</t>
  </si>
  <si>
    <t>JAIME  RODRIGUEZ BAUTISTA</t>
  </si>
  <si>
    <t>JAIR ALFONSO BUSTOS HERRERA</t>
  </si>
  <si>
    <t>JEFFERSON STEVEN PENAGOS BARRERA</t>
  </si>
  <si>
    <t>CARLOS JULIO BOGOTA PENAGOS</t>
  </si>
  <si>
    <t>CARLOS JOSE SORZA JAQUE</t>
  </si>
  <si>
    <t>JUAN CARLOS GARCIA DIAZ</t>
  </si>
  <si>
    <t>CARLOS ANDRES CENDALES</t>
  </si>
  <si>
    <t>BRAYAN STIVEN BURGOS GAMBOA</t>
  </si>
  <si>
    <t>SULY PAOLA CONTRERAS CRUZ</t>
  </si>
  <si>
    <t>YELIKSA BIBIANA FARFAN SANCHEZ</t>
  </si>
  <si>
    <t>JULIAN ANDRES ARANZAZU VILLA</t>
  </si>
  <si>
    <t>OSCAR GIOVANNY CONTRERAS NOVOA</t>
  </si>
  <si>
    <t>MIGUEL ANGEL MELO MORENO</t>
  </si>
  <si>
    <t>ANGELA ROCIO CARVAJAL CERINZA</t>
  </si>
  <si>
    <t>JOSE ALBEYRO AVILEZ CRUZ</t>
  </si>
  <si>
    <t>MELVIN SERAFIN CUSBA PUERTO</t>
  </si>
  <si>
    <t>MICHAEL ANDRES BAUTISTA CESPEDES</t>
  </si>
  <si>
    <t>EPIFANIO  MELO VALERO</t>
  </si>
  <si>
    <t>JOSE WILLIAM ALFONSO ORJUELA</t>
  </si>
  <si>
    <t>MAIRA CAMILA GOMEZ INFANTE</t>
  </si>
  <si>
    <t>CARLOS FERNANDO HUERFANO GUIZA</t>
  </si>
  <si>
    <t>BEATRIZ ELENA DIAZ SUAREZ</t>
  </si>
  <si>
    <t>AMGELICA SOFIA MEJIA GARRIDO</t>
  </si>
  <si>
    <t>NYDIA  BERNAL ALDANA</t>
  </si>
  <si>
    <t>DUDLEY JOHANNA PALACIOS GARCIA</t>
  </si>
  <si>
    <t>HAROLD MAURICIO HINCAPIE MEDINA</t>
  </si>
  <si>
    <t>ANGELICA MARIA PUENTES AVILA</t>
  </si>
  <si>
    <t>SONIA YASMIN BAQUERO PARRADO</t>
  </si>
  <si>
    <t>SOONER LORENA DAZA JIMENEZ</t>
  </si>
  <si>
    <t>LEIDYS  MURILLO VARGAS</t>
  </si>
  <si>
    <t>MARLOM EDISON GONZALEZ SILVA</t>
  </si>
  <si>
    <t>LAURA MARCELA SANGUINO GUTIEREZ</t>
  </si>
  <si>
    <t>CARLOS ANDRES DUQUE NIÑO</t>
  </si>
  <si>
    <t>DIEGO MAURICIO BARON RINCON</t>
  </si>
  <si>
    <t>SEBASTIAN  HERRERA RAMOS</t>
  </si>
  <si>
    <t>JOSE MANUEL SANCHEZ TAMAYO</t>
  </si>
  <si>
    <t>NANCY  CORREDOR NIACHAN</t>
  </si>
  <si>
    <t>JUAN CARLOS ROJAS ROJAS</t>
  </si>
  <si>
    <t>DORIS MARIA RIVAS ROMERO</t>
  </si>
  <si>
    <t>EDGAR JOSE PINZON MOLINA</t>
  </si>
  <si>
    <t>YOLY MILDRETH SANCHEZ WILCHES</t>
  </si>
  <si>
    <t>BRAYAN  MARTINEZ DIAZ</t>
  </si>
  <si>
    <t>JAIRO ANDRES LOPEZ GUERRERO</t>
  </si>
  <si>
    <t>JORGE ALEXANDER TORRES ZAMUDIO</t>
  </si>
  <si>
    <t>JOHANN SMITH VILLAMIL ZUBIETA</t>
  </si>
  <si>
    <t>EDWARD ERNESTO JEREZ GONZALEZ</t>
  </si>
  <si>
    <t>RODRIGO  SANCHEZ PEDREROS</t>
  </si>
  <si>
    <t>JORGE ANDRES PACHON GOMEZ</t>
  </si>
  <si>
    <t>MARIA FERNANDA LEON OROZCO</t>
  </si>
  <si>
    <t>MARIA ALEJANDRA OSPINA TRUJILLO</t>
  </si>
  <si>
    <t>PROSPERO  BAQUERO ORTIZ</t>
  </si>
  <si>
    <t>LUZ MERY PATERNINA MEDINA</t>
  </si>
  <si>
    <t>FABIO JAVIER OSPINA</t>
  </si>
  <si>
    <t>EVELYN LORENA GOMEZ ORTIZ</t>
  </si>
  <si>
    <t>EDWIN RAUL DORADO DIAZ</t>
  </si>
  <si>
    <t>YAMILE  MELO DIAZ</t>
  </si>
  <si>
    <t>MARIA FERNANDA ROJAS GUZMAN</t>
  </si>
  <si>
    <t>CESAR AUGUSTO CASTRO MELO</t>
  </si>
  <si>
    <t>LESLY MELISSA PEÑALOZA PEÑA</t>
  </si>
  <si>
    <t>EDUARDO JOSE SANCHEZ MARTINEZ</t>
  </si>
  <si>
    <t>JOSE ESTEBAN BARBOSA PARRA</t>
  </si>
  <si>
    <t>JEIMY MILENA REYES AVELLANEDA</t>
  </si>
  <si>
    <t>ANDRES ANTONIO ARTUNDUAGA TORRES</t>
  </si>
  <si>
    <t>NATALIA ALEJANDRA SEDANO GARZON</t>
  </si>
  <si>
    <t>LEONARDO  NARVAEZ PUERTA</t>
  </si>
  <si>
    <t>NIEVES HIDALY SILVA PEREZ</t>
  </si>
  <si>
    <t>KAREN LORENA MARIN CALDERON</t>
  </si>
  <si>
    <t>NOEL  LINARES FAJARDO</t>
  </si>
  <si>
    <t>CARLOS ALBERTO CORREDOR RODRIGUEZ</t>
  </si>
  <si>
    <t>DAVID STEVEN MALAVER CASTAÑEDA</t>
  </si>
  <si>
    <t>LUZ ALBA BENITEZ SAZA</t>
  </si>
  <si>
    <t>WILFORD LIBERMAN RODRIGUEZ FONSECA</t>
  </si>
  <si>
    <t>ERNESTO CAMILO DIAZ NARVAEZ</t>
  </si>
  <si>
    <t>JAIME ENRIQUE MANCIPE MANCIPE</t>
  </si>
  <si>
    <t>JUAN DAVID RAMIREZ FARIAS</t>
  </si>
  <si>
    <t>AURA YEKATHERIN SIERRA BOTERO</t>
  </si>
  <si>
    <t>CARLOS MAURICIO OVIEDO DIAZ</t>
  </si>
  <si>
    <t>JOHAN MANUEL RAMOS RODRIGUEZ</t>
  </si>
  <si>
    <t>RAUL ARMANDO LUQUE RUIZ</t>
  </si>
  <si>
    <t>JUAN GABRIEL MOLANO MALDONADO</t>
  </si>
  <si>
    <t>OMAIRA ALEXANDRA CARDENAS SAAVEDRA</t>
  </si>
  <si>
    <t>RAFAEL ANTONIO URIBE ECHEVERRI</t>
  </si>
  <si>
    <t>ADALBERTO ANTONIO MACHADO AMADOR</t>
  </si>
  <si>
    <t>RENE JAVIER MELO MAZABEL</t>
  </si>
  <si>
    <t>PAOLA MARCELA ONATRA ERAZO</t>
  </si>
  <si>
    <t>INVERSIONES CAOVA SAS</t>
  </si>
  <si>
    <t>CATALINA MARIA ANGEL VANEGAS</t>
  </si>
  <si>
    <t>ALVARO  CUELLAR CORTES</t>
  </si>
  <si>
    <t>CAMILO ANDRES PEDRAZA LOZANO</t>
  </si>
  <si>
    <t>DAVID ENRIQUE SANTOS BORDA</t>
  </si>
  <si>
    <t>LAURA ALEJANDRA MORENO MOLINA</t>
  </si>
  <si>
    <t>RUBEN DARIO DIAZ ARANGO</t>
  </si>
  <si>
    <t>LA PREVISORA S A COMPAÑIA DE SEGUROS</t>
  </si>
  <si>
    <t>ANA MARIA NOSSA ARANGUREN</t>
  </si>
  <si>
    <t>SOCIEDAD CAMERAL DE CERTIFICACION DIGITAL CERTICAMARA S A</t>
  </si>
  <si>
    <t>ALVARO  ACEVEDO CAJAMARCA</t>
  </si>
  <si>
    <t>DIEGO JAEL VASQUEZ CASTRO</t>
  </si>
  <si>
    <t>JUAN PABLO TRUJILLO SOLARTE</t>
  </si>
  <si>
    <t>EDGAR LISANDRO BARRIOS REYES</t>
  </si>
  <si>
    <t>NAYIB SELENIA CALIFA GARZÓN</t>
  </si>
  <si>
    <t>MARIA JOHANA LOPEZ ULCUE</t>
  </si>
  <si>
    <t>LEIDY JOHANA MAYUS ACUÑA</t>
  </si>
  <si>
    <t>JUAN DAVID VILLEGAS TORRES</t>
  </si>
  <si>
    <t>BRYAN ALFONSO CASTAÑEDA FRANCO</t>
  </si>
  <si>
    <t>PAOLA ANDREA MAHECHA QUINTERO</t>
  </si>
  <si>
    <t>MARIA MAGDALENA REINA HERNANDEZ</t>
  </si>
  <si>
    <t>JUAN GABRIEL LOPEZ BOLIVAR</t>
  </si>
  <si>
    <t>ESTUDIOS E INGENIERIA SAS</t>
  </si>
  <si>
    <t>ATLAS CONTINENTAL GROUP S.A.S</t>
  </si>
  <si>
    <t>EDITH ANDREA GONZALEZ JAIMES</t>
  </si>
  <si>
    <t>WILLIAM FELIPE CARDENAS HERRERA</t>
  </si>
  <si>
    <t>DIANA CAROLINA QUIROGA ARIAS</t>
  </si>
  <si>
    <t>JEISON RICARDO CETINA PRIMICIERO</t>
  </si>
  <si>
    <t>POSITIVA COMPAÑIA DE SEGUROS SA</t>
  </si>
  <si>
    <t>COMERCIALIZADORA  ELECTROCON SAS</t>
  </si>
  <si>
    <t>MANUEL STIVEN LOPEZ DELGADO</t>
  </si>
  <si>
    <t>MARIA TERESA VEGA ALVAREZ</t>
  </si>
  <si>
    <t>LUZ MARY JIMENEZ INFANTE</t>
  </si>
  <si>
    <t>YESSICA LORENA BAÑOL FANDIÑO</t>
  </si>
  <si>
    <t>WILLIAM  MORENO RINCON</t>
  </si>
  <si>
    <t>HUGO  LOPEZ ORTEGA</t>
  </si>
  <si>
    <t>S&amp;S SERVICIOS Y SUMINISTROS SAS</t>
  </si>
  <si>
    <t>BLANCA INES CLAVIJO</t>
  </si>
  <si>
    <t>NATHALIA VIVIANA VELOZA SANDOVAL</t>
  </si>
  <si>
    <t>OFICINA DE LAS NACIONES UNIDAS CONTRA LA DROGA Y EL DELITO EN COLOMBIA</t>
  </si>
  <si>
    <t>MARITZA  MANTILLA ROJAS</t>
  </si>
  <si>
    <t>ORGANIZACION DE ESTADOS IBEROAMERICANOS O.E.I.</t>
  </si>
  <si>
    <t>AUTO INVERSIONES COLOMBIA S.A. AUTOINVERCOL</t>
  </si>
  <si>
    <t>IMPRESION A MIL Y CIA SAS</t>
  </si>
  <si>
    <t>JAIRO  MONTAÑO CORTES</t>
  </si>
  <si>
    <t>DAMARIS JULIETH CADENA ORTIZ</t>
  </si>
  <si>
    <t>JULIANA AMPARO GOMEZ SANCHEZ</t>
  </si>
  <si>
    <t>OLGA YANETH AGUIRRE SOTO</t>
  </si>
  <si>
    <t>DIANA ROCIO PINEDA PINEDA</t>
  </si>
  <si>
    <t>ANA LUCINDA PIZA CABANZO</t>
  </si>
  <si>
    <t>KAREN JULIETH GALINDO CORTES</t>
  </si>
  <si>
    <t>ANGELA MILENA POVEDA ALDANA</t>
  </si>
  <si>
    <t>LEOFREDIS  MOSQUERA RENTERIA</t>
  </si>
  <si>
    <t>MARIA ALEJANDRA TORRES PALACIOS</t>
  </si>
  <si>
    <t>FUNDACION FUNDAR DEPORTE RECREACION Y CULTURA</t>
  </si>
  <si>
    <t>VICTOR HELMAN RODRIGUEZ CARDENAS</t>
  </si>
  <si>
    <t>UNION TEMPORAL VIGILANCIA Y SEGURIDAD FDLF SA</t>
  </si>
  <si>
    <t>LINA ANDREA RUBIANO RAMOS</t>
  </si>
  <si>
    <t>MARLON ALEJANDRO LEAL PENAGOS</t>
  </si>
  <si>
    <t>KAREN JILIBETH BUITRAGO RODRIGUEZ</t>
  </si>
  <si>
    <t>CORPORACION MULTIACTIVA PARA LA INVERSION SOCIAL EN LA REPUBLICA DE COLOMBIA</t>
  </si>
  <si>
    <t>COMERCIALIZADORA VINARTA S A S</t>
  </si>
  <si>
    <t>LAURA MILENA RODRIGUEZ CALDERON</t>
  </si>
  <si>
    <t>JORGE LUIS HERNANDEZ CORDOBA</t>
  </si>
  <si>
    <t>GLADYS STELLA COMETTA HERNANDEZ</t>
  </si>
  <si>
    <t>JANNETH  BARRERA DONATO</t>
  </si>
  <si>
    <t>FUNDACION FRANCISCA  RADKE PARA EL DESARROLLO DE LA UNIVERSIDAD  PEDAGOGICA  NACIONAL</t>
  </si>
  <si>
    <t>LEIDY LILIANA OROZCO CETINA</t>
  </si>
  <si>
    <t>LADY TATIANA SUAREZ VARON</t>
  </si>
  <si>
    <t>DREAMS EVENT PLANNING SERVICES S A S</t>
  </si>
  <si>
    <t>IMPORMAQUINAS Y OUTSOURCING S.A.S.</t>
  </si>
  <si>
    <t>NAPOLEON  CAPERA YATE</t>
  </si>
  <si>
    <t>OMAR ENRIQUE FLOREZ ESCORCIA</t>
  </si>
  <si>
    <t>ASESORIAS  DE EMPRESAS SOLIDARIAS - ASESOL</t>
  </si>
  <si>
    <t>JUAN YURY GUZMAN ALDANA</t>
  </si>
  <si>
    <t>FUNDACION DE CIENCIA Y TECNOLOGIA GLOBAL</t>
  </si>
  <si>
    <t>DIDACTICOS SIMBOLOS Y SIGNOS S EN C</t>
  </si>
  <si>
    <t>GRUPO CAF TECNOLOGIA SAS</t>
  </si>
  <si>
    <t>LA RED DE UNIVERSIDADES PUBLICAS DEL EJE CAFETERO PARA EL DESARROLLO REGIONAL - ALMA MATER</t>
  </si>
  <si>
    <t>TREBOL EDITORES SAS</t>
  </si>
  <si>
    <t>SYRTECT LTDA</t>
  </si>
  <si>
    <t>INVERSIONES G Y S LTDA</t>
  </si>
  <si>
    <t>INGEBLAR SAS</t>
  </si>
  <si>
    <t>UNION TEMPORAL FORMACION 2019</t>
  </si>
  <si>
    <t>SUBRED INTEGRADA DE SERVICIOS DE SALUD SUR OCCIDENTE ESE</t>
  </si>
  <si>
    <t>FUNDACION OTRO ROLLO SOCIAL</t>
  </si>
  <si>
    <t>DAM SOLUCIONES E INGENIERIA SAS</t>
  </si>
  <si>
    <t>INCITECO S A S</t>
  </si>
  <si>
    <t>Realizar la Medición Posterior a todos los bienes muebles e inmuebles registrados en la cuenta contable 16 Popiedad Planta y Equipo y el Calculo de Deterioro alos bienes muebles e inmuebles registrados en la misma cuenta cuyo valos sea igual o superior a treinta y cinco (35) SMMLV, tal como lo expresan las Normas Internacionales, Contables, Sector Publico -NICSP y el Manual de Politicas de Opreación Contable de la Secretaria Distrital de Gobierno y Fondos de Desarrollo Local, de acuerdo con los estudios previos y la propuesta presentada. Radicado SIPSE 40850.</t>
  </si>
  <si>
    <t>DIANA YOLANDA PEDRAZA HOLGUIN</t>
  </si>
  <si>
    <t>FELIX ANTONIO CEBALLOS PALACIOS</t>
  </si>
  <si>
    <t>CAMILO ALBERTO ARTUNDUAGA SANTOS</t>
  </si>
  <si>
    <t>FABRICA NACIONAL DE AUTOPARTES S.A. FANALCA S.A.</t>
  </si>
  <si>
    <t>ORGANIZACION TERPEL S A</t>
  </si>
  <si>
    <t>SOCIEDAD DE FABRICACION DE AUTOMOTORES S.A.</t>
  </si>
  <si>
    <t>GINA PAOLA RODRIGUEZ RIAÑO</t>
  </si>
  <si>
    <t>INTERVENTORIA Y CONSTRUCIVILES S A S</t>
  </si>
  <si>
    <t>INGESCOR LTDA.</t>
  </si>
  <si>
    <t>CONSULTORIA Y CONSTRUCCION S.A.S.</t>
  </si>
  <si>
    <t>URBANO EXPRESS LOGISTICA Y MERCADEO S.A.S</t>
  </si>
  <si>
    <t>FLOREZ &amp; ALVAREZ S A S</t>
  </si>
  <si>
    <t>KEY MARKET S.A.S.</t>
  </si>
  <si>
    <t>SEGURIDAD NAPOLES LIMITADA</t>
  </si>
  <si>
    <t>EDITORIAL SCRIPTO S A S</t>
  </si>
  <si>
    <t>CAJA DE COMPENSACION FAMILIAR - COMPENSAR</t>
  </si>
  <si>
    <t>x</t>
  </si>
  <si>
    <t xml:space="preserve">PROFESIONAL APOYO OFICINA DE CONTRATACION </t>
  </si>
  <si>
    <t>OSCAR GIOVANNY CONTRERAS</t>
  </si>
  <si>
    <t>CONTRATACION</t>
  </si>
  <si>
    <t>contreos10@gmail.com</t>
  </si>
  <si>
    <t>PREDIS</t>
  </si>
  <si>
    <t>Diferencia</t>
  </si>
  <si>
    <t>obligaciones x pagar</t>
  </si>
  <si>
    <t>Vr Final</t>
  </si>
  <si>
    <t>Disponible</t>
  </si>
  <si>
    <t>Etiquetas de fila</t>
  </si>
  <si>
    <t xml:space="preserve">Suma de Valor Final </t>
  </si>
  <si>
    <t>Suma de Giros</t>
  </si>
  <si>
    <t>Comprometido</t>
  </si>
  <si>
    <t>Total general</t>
  </si>
  <si>
    <t>Programa</t>
  </si>
  <si>
    <t>Proyecto</t>
  </si>
  <si>
    <t>NEXX COMPUTER SAS</t>
  </si>
  <si>
    <t>CCE-455-1-AMP-2016</t>
  </si>
  <si>
    <t>CCE-441-1-AMP-2016-4</t>
  </si>
  <si>
    <t>LP-AMP-120-2016</t>
  </si>
  <si>
    <t>CCENEG-003-1-2018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</si>
</sst>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_);_(&quot;$&quot;* \(#,##0\);_(&quot;$&quot;* &quot;-&quot;_);_(@_)"/>
    <numFmt numFmtId="165" formatCode="_(* #,##0.00_);_(* \(#,##0.00\);_(* &quot;-&quot;??_);_(@_)"/>
    <numFmt numFmtId="166" formatCode="_(* #,##0_);_(* \(#,##0\);_(* &quot;-&quot;??_);_(@_)"/>
    <numFmt numFmtId="167" formatCode="&quot;$&quot;\ #,##0.00"/>
    <numFmt numFmtId="168" formatCode="0.0"/>
    <numFmt numFmtId="169" formatCode="&quot;$&quot;\ #,##0"/>
    <numFmt numFmtId="170" formatCode="_(* #,##0_);_(* \(#,##0\);_(* &quot;-&quot;_);_(@_)"/>
  </numFmts>
  <fonts count="54" x14ac:knownFonts="1">
    <font>
      <sz val="11"/>
      <color theme="1"/>
      <name val="Calibri"/>
      <family val="2"/>
      <scheme val="minor"/>
    </font>
    <font>
      <sz val="11"/>
      <color theme="1"/>
      <name val="Calibri"/>
      <family val="2"/>
      <scheme val="minor"/>
    </font>
    <font>
      <b/>
      <sz val="10"/>
      <name val="Times New Roman"/>
      <family val="1"/>
    </font>
    <font>
      <b/>
      <sz val="8"/>
      <name val="Times New Roman"/>
      <family val="1"/>
    </font>
    <font>
      <sz val="10"/>
      <color rgb="FF000000"/>
      <name val="Arial"/>
      <family val="2"/>
    </font>
    <font>
      <b/>
      <sz val="10"/>
      <name val="Arial Narrow"/>
      <family val="2"/>
    </font>
    <font>
      <b/>
      <sz val="11"/>
      <color theme="1"/>
      <name val="Calibri"/>
      <family val="2"/>
      <scheme val="minor"/>
    </font>
    <font>
      <b/>
      <sz val="14"/>
      <name val="Times New Roman"/>
      <family val="1"/>
    </font>
    <font>
      <sz val="10"/>
      <name val="Times New Roman"/>
      <family val="1"/>
    </font>
    <font>
      <b/>
      <sz val="12"/>
      <name val="Times New Roman"/>
      <family val="1"/>
    </font>
    <font>
      <b/>
      <i/>
      <sz val="10"/>
      <color theme="1"/>
      <name val="Times New Roman"/>
      <family val="1"/>
    </font>
    <font>
      <sz val="10"/>
      <color theme="1"/>
      <name val="Times New Roman"/>
      <family val="1"/>
    </font>
    <font>
      <sz val="11"/>
      <color theme="1"/>
      <name val="Arial"/>
      <family val="2"/>
    </font>
    <font>
      <b/>
      <sz val="10"/>
      <color rgb="FFFF0000"/>
      <name val="Arial Narrow"/>
      <family val="2"/>
    </font>
    <font>
      <sz val="10"/>
      <color theme="1"/>
      <name val="Arial Narrow"/>
      <family val="2"/>
    </font>
    <font>
      <sz val="10"/>
      <name val="Arial"/>
      <family val="2"/>
    </font>
    <font>
      <sz val="9"/>
      <color theme="1"/>
      <name val="Arial Narrow"/>
      <family val="2"/>
    </font>
    <font>
      <sz val="11"/>
      <color theme="1"/>
      <name val="Arial Narrow"/>
      <family val="2"/>
    </font>
    <font>
      <b/>
      <sz val="11"/>
      <color rgb="FFFF0000"/>
      <name val="Calibri"/>
      <family val="2"/>
      <scheme val="minor"/>
    </font>
    <font>
      <b/>
      <sz val="11"/>
      <name val="Arial Narrow"/>
      <family val="2"/>
    </font>
    <font>
      <b/>
      <sz val="11"/>
      <color theme="1"/>
      <name val="Arial Narrow"/>
      <family val="2"/>
    </font>
    <font>
      <b/>
      <sz val="12"/>
      <name val="Arial Narrow"/>
      <family val="2"/>
    </font>
    <font>
      <b/>
      <sz val="12"/>
      <color rgb="FFFF0000"/>
      <name val="Times New Roman"/>
      <family val="1"/>
    </font>
    <font>
      <u/>
      <sz val="11"/>
      <color theme="10"/>
      <name val="Calibri"/>
      <family val="2"/>
      <scheme val="minor"/>
    </font>
    <font>
      <sz val="11"/>
      <color theme="0"/>
      <name val="Calibri"/>
      <family val="2"/>
      <scheme val="minor"/>
    </font>
    <font>
      <sz val="10"/>
      <color theme="0"/>
      <name val="Arial Unicode MS"/>
      <family val="2"/>
    </font>
    <font>
      <b/>
      <sz val="10"/>
      <color theme="0"/>
      <name val="Times New Roman"/>
      <family val="1"/>
    </font>
    <font>
      <sz val="11"/>
      <name val="Times New Roman"/>
      <family val="1"/>
    </font>
    <font>
      <sz val="12"/>
      <name val="Times New Roman"/>
      <family val="1"/>
    </font>
    <font>
      <sz val="11"/>
      <name val="Arial Narrow"/>
      <family val="2"/>
    </font>
    <font>
      <sz val="11"/>
      <color theme="1"/>
      <name val="Times New Roman"/>
      <family val="1"/>
    </font>
    <font>
      <sz val="11"/>
      <color indexed="8"/>
      <name val="Times New Roman"/>
      <family val="1"/>
    </font>
    <font>
      <sz val="9"/>
      <name val="Times New Roman"/>
      <family val="1"/>
    </font>
    <font>
      <sz val="11"/>
      <color theme="0"/>
      <name val="Times New Roman"/>
      <family val="1"/>
    </font>
    <font>
      <b/>
      <sz val="11"/>
      <color theme="1"/>
      <name val="Times New Roman"/>
      <family val="1"/>
    </font>
    <font>
      <sz val="11"/>
      <color theme="0" tint="-4.9989318521683403E-2"/>
      <name val="Calibri"/>
      <family val="2"/>
      <scheme val="minor"/>
    </font>
    <font>
      <sz val="11"/>
      <color theme="0" tint="-4.9989318521683403E-2"/>
      <name val="Arial Narrow"/>
      <family val="2"/>
    </font>
    <font>
      <sz val="10"/>
      <color theme="0" tint="-4.9989318521683403E-2"/>
      <name val="Arial Narrow"/>
      <family val="2"/>
    </font>
    <font>
      <b/>
      <sz val="10"/>
      <color theme="0" tint="-4.9989318521683403E-2"/>
      <name val="Times New Roman"/>
      <family val="1"/>
    </font>
    <font>
      <sz val="11"/>
      <color theme="0" tint="-4.9989318521683403E-2"/>
      <name val="Times New Roman"/>
      <family val="1"/>
    </font>
    <font>
      <i/>
      <sz val="10"/>
      <color theme="1"/>
      <name val="Times New Roman"/>
      <family val="1"/>
    </font>
    <font>
      <sz val="11"/>
      <color rgb="FFFF0000"/>
      <name val="Times New Roman"/>
      <family val="1"/>
    </font>
    <font>
      <sz val="10"/>
      <color rgb="FF000000"/>
      <name val="Arial"/>
      <family val="2"/>
      <charset val="1"/>
    </font>
    <font>
      <sz val="11"/>
      <color indexed="8"/>
      <name val="Calibri"/>
      <family val="2"/>
    </font>
    <font>
      <sz val="11"/>
      <color theme="1"/>
      <name val="Calibri"/>
      <family val="2"/>
    </font>
    <font>
      <sz val="11"/>
      <color rgb="FFFF0000"/>
      <name val="Calibri"/>
      <family val="2"/>
      <scheme val="minor"/>
    </font>
    <font>
      <sz val="8"/>
      <color theme="1"/>
      <name val="Arial"/>
      <family val="2"/>
    </font>
    <font>
      <sz val="8"/>
      <color theme="1"/>
      <name val="Calibri"/>
      <family val="2"/>
      <scheme val="minor"/>
    </font>
    <font>
      <sz val="10"/>
      <color theme="1"/>
      <name val="Arial"/>
      <family val="2"/>
    </font>
    <font>
      <sz val="10"/>
      <color theme="1"/>
      <name val="Calibri"/>
      <family val="2"/>
      <scheme val="minor"/>
    </font>
    <font>
      <sz val="8"/>
      <color rgb="FFFF0000"/>
      <name val="Arial"/>
      <family val="2"/>
    </font>
    <font>
      <sz val="12"/>
      <color rgb="FF00B050"/>
      <name val="Times New Roman"/>
      <family val="1"/>
    </font>
    <font>
      <sz val="12"/>
      <color rgb="FFFF0000"/>
      <name val="Times New Roman"/>
      <family val="1"/>
    </font>
    <font>
      <b/>
      <sz val="12"/>
      <color rgb="FF00B050"/>
      <name val="Times New Roman"/>
      <family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79998168889431442"/>
        <bgColor indexed="64"/>
      </patternFill>
    </fill>
  </fills>
  <borders count="4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8">
    <xf numFmtId="0" fontId="0" fillId="0" borderId="0"/>
    <xf numFmtId="165" fontId="1" fillId="0" borderId="0" applyFont="0" applyFill="0" applyBorder="0" applyAlignment="0" applyProtection="0"/>
    <xf numFmtId="0" fontId="4" fillId="0" borderId="0"/>
    <xf numFmtId="9" fontId="1" fillId="0" borderId="0" applyFont="0" applyFill="0" applyBorder="0" applyAlignment="0" applyProtection="0"/>
    <xf numFmtId="0" fontId="23"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cellStyleXfs>
  <cellXfs count="301">
    <xf numFmtId="0" fontId="0" fillId="0" borderId="0" xfId="0"/>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6" xfId="0" applyFont="1" applyFill="1" applyBorder="1" applyAlignment="1" applyProtection="1">
      <alignment horizontal="center" vertical="center" wrapText="1"/>
    </xf>
    <xf numFmtId="3" fontId="2" fillId="0" borderId="6" xfId="0" applyNumberFormat="1" applyFont="1" applyFill="1" applyBorder="1" applyAlignment="1" applyProtection="1">
      <alignment horizontal="center" vertical="center"/>
    </xf>
    <xf numFmtId="3" fontId="2" fillId="0" borderId="6" xfId="0" applyNumberFormat="1" applyFont="1" applyFill="1" applyBorder="1" applyAlignment="1" applyProtection="1">
      <alignment horizontal="center" vertical="center" wrapText="1"/>
    </xf>
    <xf numFmtId="3" fontId="2" fillId="2" borderId="6" xfId="0" applyNumberFormat="1"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textRotation="90" wrapText="1"/>
    </xf>
    <xf numFmtId="0" fontId="11" fillId="0" borderId="22" xfId="0" applyFont="1" applyBorder="1" applyAlignment="1">
      <alignment horizontal="center" vertical="center" wrapText="1"/>
    </xf>
    <xf numFmtId="0" fontId="11" fillId="0" borderId="25" xfId="0" applyFont="1" applyBorder="1" applyAlignment="1">
      <alignment horizontal="justify" vertical="center" wrapText="1"/>
    </xf>
    <xf numFmtId="0" fontId="11" fillId="0" borderId="26" xfId="0" applyFont="1" applyBorder="1" applyAlignment="1">
      <alignment horizontal="justify" vertical="center" wrapText="1"/>
    </xf>
    <xf numFmtId="0" fontId="13" fillId="5" borderId="6" xfId="0" applyFont="1" applyFill="1" applyBorder="1" applyAlignment="1">
      <alignment vertical="center"/>
    </xf>
    <xf numFmtId="0" fontId="6" fillId="0" borderId="0" xfId="0" applyFont="1"/>
    <xf numFmtId="0" fontId="14" fillId="0" borderId="0" xfId="0" applyFont="1" applyAlignment="1"/>
    <xf numFmtId="0" fontId="15" fillId="0" borderId="17" xfId="0" applyFont="1" applyFill="1" applyBorder="1" applyAlignment="1">
      <alignment vertical="center"/>
    </xf>
    <xf numFmtId="168" fontId="0" fillId="0" borderId="0" xfId="0" applyNumberFormat="1" applyProtection="1">
      <protection hidden="1"/>
    </xf>
    <xf numFmtId="0" fontId="14" fillId="0" borderId="0" xfId="0" applyFont="1" applyAlignment="1">
      <alignment horizontal="left"/>
    </xf>
    <xf numFmtId="0" fontId="12" fillId="0" borderId="0" xfId="0" applyFont="1" applyProtection="1">
      <protection hidden="1"/>
    </xf>
    <xf numFmtId="0" fontId="14" fillId="0" borderId="0" xfId="0" applyFont="1" applyAlignment="1">
      <alignment wrapText="1"/>
    </xf>
    <xf numFmtId="0" fontId="14" fillId="0" borderId="0" xfId="0" applyFont="1"/>
    <xf numFmtId="0" fontId="16" fillId="0" borderId="0" xfId="0" applyFont="1" applyAlignment="1"/>
    <xf numFmtId="0" fontId="16" fillId="0" borderId="0" xfId="0" applyFont="1"/>
    <xf numFmtId="0" fontId="17" fillId="0" borderId="0" xfId="0" applyFont="1" applyAlignment="1">
      <alignment wrapText="1"/>
    </xf>
    <xf numFmtId="0" fontId="18" fillId="5" borderId="0" xfId="0" applyFont="1" applyFill="1"/>
    <xf numFmtId="0" fontId="0" fillId="0" borderId="0" xfId="0" applyFont="1" applyBorder="1" applyAlignment="1" applyProtection="1">
      <alignment wrapText="1"/>
      <protection hidden="1"/>
    </xf>
    <xf numFmtId="0" fontId="18" fillId="5"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0" fillId="0" borderId="0" xfId="0" applyFont="1" applyFill="1" applyBorder="1" applyAlignment="1" applyProtection="1">
      <alignment wrapText="1"/>
      <protection hidden="1"/>
    </xf>
    <xf numFmtId="0" fontId="17" fillId="0" borderId="6" xfId="0" applyFont="1" applyFill="1" applyBorder="1" applyAlignment="1">
      <alignment wrapText="1"/>
    </xf>
    <xf numFmtId="0" fontId="17" fillId="6" borderId="6" xfId="0" applyFont="1" applyFill="1" applyBorder="1" applyAlignment="1">
      <alignment wrapText="1"/>
    </xf>
    <xf numFmtId="0" fontId="17" fillId="7" borderId="6" xfId="0" applyFont="1" applyFill="1" applyBorder="1" applyAlignment="1">
      <alignment wrapText="1"/>
    </xf>
    <xf numFmtId="0" fontId="17" fillId="8" borderId="6" xfId="0" applyFont="1" applyFill="1" applyBorder="1" applyAlignment="1">
      <alignment wrapText="1"/>
    </xf>
    <xf numFmtId="0" fontId="17" fillId="9" borderId="6" xfId="0" applyFont="1" applyFill="1" applyBorder="1" applyAlignment="1">
      <alignment wrapText="1"/>
    </xf>
    <xf numFmtId="0" fontId="17" fillId="10" borderId="6" xfId="0" applyFont="1" applyFill="1" applyBorder="1" applyAlignment="1">
      <alignment wrapText="1"/>
    </xf>
    <xf numFmtId="0" fontId="17" fillId="11" borderId="6" xfId="0" applyFont="1" applyFill="1" applyBorder="1" applyAlignment="1">
      <alignment wrapText="1"/>
    </xf>
    <xf numFmtId="0" fontId="19" fillId="0" borderId="11" xfId="0" applyFont="1" applyFill="1" applyBorder="1" applyAlignment="1">
      <alignment horizontal="center"/>
    </xf>
    <xf numFmtId="0" fontId="20" fillId="0" borderId="12" xfId="0" applyFont="1" applyFill="1" applyBorder="1" applyAlignment="1">
      <alignment horizontal="center"/>
    </xf>
    <xf numFmtId="0" fontId="6" fillId="0" borderId="4" xfId="0" applyFont="1" applyBorder="1" applyAlignment="1">
      <alignment horizontal="center"/>
    </xf>
    <xf numFmtId="0" fontId="0" fillId="6" borderId="10" xfId="0" applyFill="1" applyBorder="1"/>
    <xf numFmtId="0" fontId="0" fillId="7" borderId="10" xfId="0" applyFill="1" applyBorder="1"/>
    <xf numFmtId="0" fontId="0" fillId="8" borderId="10" xfId="0" applyFill="1" applyBorder="1"/>
    <xf numFmtId="0" fontId="0" fillId="9" borderId="10" xfId="0" applyFill="1" applyBorder="1"/>
    <xf numFmtId="0" fontId="0" fillId="10" borderId="10" xfId="0" applyFill="1" applyBorder="1"/>
    <xf numFmtId="0" fontId="0" fillId="11" borderId="10" xfId="0" applyFill="1" applyBorder="1"/>
    <xf numFmtId="0" fontId="0" fillId="0" borderId="10" xfId="0" applyBorder="1"/>
    <xf numFmtId="0" fontId="17" fillId="0" borderId="17" xfId="0" applyFont="1" applyFill="1" applyBorder="1" applyAlignment="1">
      <alignment wrapText="1"/>
    </xf>
    <xf numFmtId="0" fontId="0" fillId="0" borderId="18" xfId="0" applyBorder="1"/>
    <xf numFmtId="0" fontId="21" fillId="6" borderId="5" xfId="0" applyFont="1" applyFill="1" applyBorder="1" applyAlignment="1">
      <alignment horizontal="center" vertical="center"/>
    </xf>
    <xf numFmtId="0" fontId="21" fillId="7" borderId="5" xfId="0" applyFont="1" applyFill="1" applyBorder="1" applyAlignment="1">
      <alignment horizontal="center" vertical="center"/>
    </xf>
    <xf numFmtId="0" fontId="21" fillId="8" borderId="5" xfId="0" applyFont="1" applyFill="1" applyBorder="1" applyAlignment="1">
      <alignment horizontal="center" vertical="center"/>
    </xf>
    <xf numFmtId="0" fontId="21" fillId="9" borderId="5" xfId="0" applyFont="1" applyFill="1" applyBorder="1" applyAlignment="1">
      <alignment horizontal="center" vertical="center"/>
    </xf>
    <xf numFmtId="0" fontId="21" fillId="10" borderId="5" xfId="0" applyFont="1" applyFill="1" applyBorder="1" applyAlignment="1">
      <alignment horizontal="center" vertical="center"/>
    </xf>
    <xf numFmtId="0" fontId="21" fillId="11" borderId="5"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6" xfId="0" applyFont="1" applyFill="1" applyBorder="1" applyAlignment="1">
      <alignment horizontal="center" vertical="center"/>
    </xf>
    <xf numFmtId="0" fontId="0" fillId="0" borderId="0" xfId="0"/>
    <xf numFmtId="0" fontId="24" fillId="0" borderId="0" xfId="0" applyFont="1" applyFill="1" applyBorder="1"/>
    <xf numFmtId="0" fontId="24" fillId="0" borderId="0" xfId="0" applyFont="1" applyFill="1" applyBorder="1" applyProtection="1"/>
    <xf numFmtId="10" fontId="3" fillId="0" borderId="30" xfId="0" applyNumberFormat="1" applyFont="1" applyFill="1" applyBorder="1" applyAlignment="1" applyProtection="1">
      <alignment vertical="center" textRotation="90" wrapText="1"/>
    </xf>
    <xf numFmtId="0" fontId="2" fillId="0" borderId="7" xfId="0" applyFont="1" applyFill="1" applyBorder="1" applyAlignment="1" applyProtection="1">
      <alignment horizontal="center" vertical="center"/>
    </xf>
    <xf numFmtId="0" fontId="2" fillId="0" borderId="11"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0" fillId="0" borderId="0" xfId="0" applyProtection="1"/>
    <xf numFmtId="0" fontId="23" fillId="0" borderId="0" xfId="4" applyProtection="1"/>
    <xf numFmtId="0" fontId="7" fillId="0" borderId="0" xfId="0" applyFont="1" applyFill="1" applyBorder="1" applyAlignment="1" applyProtection="1">
      <alignment horizontal="center" vertical="top" wrapText="1"/>
    </xf>
    <xf numFmtId="0" fontId="8" fillId="0" borderId="0" xfId="0" applyFont="1" applyFill="1" applyBorder="1" applyAlignment="1" applyProtection="1">
      <alignment horizontal="justify" vertical="top" wrapText="1"/>
    </xf>
    <xf numFmtId="0" fontId="8" fillId="0" borderId="0" xfId="0" applyFont="1" applyFill="1" applyAlignment="1" applyProtection="1">
      <alignment horizontal="justify" vertical="top" wrapText="1"/>
    </xf>
    <xf numFmtId="167" fontId="2" fillId="0" borderId="0" xfId="0" applyNumberFormat="1" applyFont="1" applyFill="1" applyBorder="1" applyAlignment="1" applyProtection="1">
      <alignment horizontal="justify" vertical="top" wrapText="1"/>
    </xf>
    <xf numFmtId="3" fontId="2" fillId="0" borderId="0" xfId="0" applyNumberFormat="1" applyFont="1" applyFill="1" applyBorder="1" applyAlignment="1" applyProtection="1">
      <alignment horizontal="justify" vertical="top" wrapText="1"/>
    </xf>
    <xf numFmtId="0" fontId="22" fillId="0" borderId="0" xfId="0" applyFont="1" applyFill="1" applyBorder="1" applyAlignment="1" applyProtection="1">
      <alignment horizontal="center" vertical="top" wrapText="1"/>
    </xf>
    <xf numFmtId="167" fontId="2" fillId="0" borderId="0" xfId="0" applyNumberFormat="1" applyFont="1" applyFill="1" applyBorder="1" applyAlignment="1" applyProtection="1">
      <alignment horizontal="justify" vertical="top" wrapText="1"/>
    </xf>
    <xf numFmtId="167" fontId="2" fillId="0" borderId="0" xfId="0" applyNumberFormat="1" applyFont="1" applyFill="1" applyBorder="1" applyAlignment="1" applyProtection="1">
      <alignment horizontal="justify" vertical="top" wrapText="1"/>
      <protection locked="0"/>
    </xf>
    <xf numFmtId="0" fontId="0" fillId="0" borderId="0" xfId="0" applyProtection="1">
      <protection locked="0"/>
    </xf>
    <xf numFmtId="0" fontId="24" fillId="0" borderId="0" xfId="0" quotePrefix="1" applyFont="1" applyFill="1" applyBorder="1" applyProtection="1"/>
    <xf numFmtId="0" fontId="25" fillId="0" borderId="0" xfId="0" applyFont="1" applyFill="1" applyBorder="1" applyProtection="1"/>
    <xf numFmtId="0" fontId="7" fillId="0" borderId="0" xfId="0" applyFont="1" applyFill="1" applyBorder="1" applyAlignment="1" applyProtection="1">
      <alignment horizontal="center" vertical="top" wrapText="1"/>
    </xf>
    <xf numFmtId="0" fontId="2" fillId="0" borderId="0" xfId="0" applyFont="1" applyFill="1" applyBorder="1" applyAlignment="1" applyProtection="1">
      <alignment horizontal="justify" vertical="top" wrapText="1"/>
    </xf>
    <xf numFmtId="0" fontId="26" fillId="0"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top" wrapText="1"/>
    </xf>
    <xf numFmtId="10" fontId="3" fillId="0" borderId="0" xfId="0" applyNumberFormat="1" applyFont="1" applyFill="1" applyBorder="1" applyAlignment="1" applyProtection="1">
      <alignment vertical="center" textRotation="90"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textRotation="90" wrapText="1"/>
    </xf>
    <xf numFmtId="169" fontId="28" fillId="0" borderId="10" xfId="0" applyNumberFormat="1" applyFont="1" applyFill="1" applyBorder="1" applyAlignment="1" applyProtection="1">
      <alignment horizontal="justify" vertical="top" wrapText="1"/>
      <protection locked="0"/>
    </xf>
    <xf numFmtId="169" fontId="28" fillId="0" borderId="18" xfId="0" applyNumberFormat="1" applyFont="1" applyFill="1" applyBorder="1" applyAlignment="1" applyProtection="1">
      <alignment horizontal="justify" vertical="top" wrapText="1"/>
      <protection locked="0"/>
    </xf>
    <xf numFmtId="0" fontId="29" fillId="0" borderId="4" xfId="0" applyFont="1" applyFill="1" applyBorder="1" applyAlignment="1" applyProtection="1">
      <alignment horizontal="justify" vertical="top" wrapText="1"/>
      <protection locked="0"/>
    </xf>
    <xf numFmtId="0" fontId="27" fillId="0" borderId="4" xfId="0" applyFont="1" applyFill="1" applyBorder="1" applyAlignment="1" applyProtection="1">
      <alignment horizontal="justify" vertical="top" wrapText="1"/>
      <protection locked="0"/>
    </xf>
    <xf numFmtId="0" fontId="30" fillId="0" borderId="6" xfId="0" applyFont="1" applyBorder="1" applyAlignment="1" applyProtection="1">
      <alignment horizontal="center" vertical="center"/>
      <protection locked="0"/>
    </xf>
    <xf numFmtId="0" fontId="30" fillId="0" borderId="6" xfId="0" applyFont="1" applyBorder="1" applyAlignment="1" applyProtection="1">
      <alignment horizontal="left" vertical="center"/>
      <protection locked="0"/>
    </xf>
    <xf numFmtId="0" fontId="30" fillId="0" borderId="6" xfId="0" applyFont="1" applyBorder="1" applyAlignment="1" applyProtection="1">
      <alignment horizontal="left" vertical="center" wrapText="1"/>
      <protection locked="0"/>
    </xf>
    <xf numFmtId="0" fontId="30" fillId="0" borderId="6" xfId="0" applyFont="1" applyBorder="1" applyAlignment="1" applyProtection="1">
      <alignment horizontal="justify" vertical="center"/>
      <protection locked="0"/>
    </xf>
    <xf numFmtId="0" fontId="31" fillId="0" borderId="6" xfId="2" applyFont="1" applyFill="1" applyBorder="1" applyAlignment="1" applyProtection="1">
      <alignment horizontal="left" vertical="center" wrapText="1"/>
      <protection locked="0"/>
    </xf>
    <xf numFmtId="0" fontId="30" fillId="0" borderId="6" xfId="0" applyNumberFormat="1" applyFont="1" applyBorder="1" applyAlignment="1" applyProtection="1">
      <alignment horizontal="center" vertical="center"/>
      <protection locked="0"/>
    </xf>
    <xf numFmtId="0" fontId="30" fillId="0" borderId="6" xfId="0" applyNumberFormat="1" applyFont="1" applyBorder="1" applyAlignment="1" applyProtection="1">
      <alignment horizontal="justify" vertical="center" wrapText="1"/>
    </xf>
    <xf numFmtId="0" fontId="32" fillId="0" borderId="6" xfId="0" applyFont="1" applyBorder="1" applyAlignment="1" applyProtection="1">
      <alignment horizontal="center" vertical="center"/>
      <protection locked="0"/>
    </xf>
    <xf numFmtId="0" fontId="30" fillId="0" borderId="6" xfId="0" applyFont="1" applyBorder="1" applyProtection="1">
      <protection locked="0"/>
    </xf>
    <xf numFmtId="3" fontId="30" fillId="0" borderId="6" xfId="0" applyNumberFormat="1" applyFont="1" applyBorder="1" applyAlignment="1" applyProtection="1">
      <alignment horizontal="right" vertical="center"/>
      <protection locked="0"/>
    </xf>
    <xf numFmtId="3" fontId="31" fillId="0" borderId="6" xfId="1" applyNumberFormat="1" applyFont="1" applyFill="1" applyBorder="1" applyAlignment="1" applyProtection="1">
      <alignment horizontal="center" vertical="center" wrapText="1"/>
      <protection locked="0"/>
    </xf>
    <xf numFmtId="3" fontId="31" fillId="0" borderId="6" xfId="1" applyNumberFormat="1" applyFont="1" applyFill="1" applyBorder="1" applyAlignment="1" applyProtection="1">
      <alignment horizontal="right" vertical="center" wrapText="1"/>
      <protection locked="0"/>
    </xf>
    <xf numFmtId="166" fontId="31" fillId="0" borderId="6" xfId="1" applyNumberFormat="1" applyFont="1" applyFill="1" applyBorder="1" applyAlignment="1" applyProtection="1">
      <alignment horizontal="center" vertical="center" wrapText="1"/>
      <protection locked="0"/>
    </xf>
    <xf numFmtId="166" fontId="31" fillId="0" borderId="6" xfId="1" applyNumberFormat="1" applyFont="1" applyFill="1" applyBorder="1" applyAlignment="1" applyProtection="1">
      <alignment horizontal="right" vertical="center" wrapText="1"/>
    </xf>
    <xf numFmtId="14" fontId="30" fillId="0" borderId="6" xfId="0" applyNumberFormat="1" applyFont="1" applyBorder="1" applyAlignment="1" applyProtection="1">
      <alignment horizontal="center" vertical="center"/>
      <protection locked="0"/>
    </xf>
    <xf numFmtId="1" fontId="30" fillId="0" borderId="6" xfId="0" applyNumberFormat="1" applyFont="1" applyBorder="1" applyAlignment="1" applyProtection="1">
      <alignment horizontal="center" vertical="center"/>
      <protection locked="0"/>
    </xf>
    <xf numFmtId="0" fontId="2" fillId="0" borderId="6" xfId="0" applyFont="1" applyFill="1" applyBorder="1" applyAlignment="1" applyProtection="1">
      <alignment horizontal="center" vertical="center" textRotation="90" wrapText="1"/>
      <protection locked="0"/>
    </xf>
    <xf numFmtId="9" fontId="30" fillId="0" borderId="6" xfId="3" applyFont="1" applyBorder="1" applyAlignment="1" applyProtection="1">
      <alignment horizontal="center" vertical="center"/>
    </xf>
    <xf numFmtId="9" fontId="30" fillId="0" borderId="0" xfId="3" applyFont="1" applyBorder="1" applyAlignment="1" applyProtection="1">
      <alignment horizontal="center" vertical="center"/>
      <protection locked="0"/>
    </xf>
    <xf numFmtId="0" fontId="33" fillId="0" borderId="0" xfId="0" applyFont="1" applyFill="1" applyBorder="1" applyProtection="1"/>
    <xf numFmtId="0" fontId="33" fillId="2" borderId="0" xfId="0" applyFont="1" applyFill="1" applyBorder="1" applyProtection="1"/>
    <xf numFmtId="0" fontId="30" fillId="0" borderId="6" xfId="0" applyFont="1" applyBorder="1" applyAlignment="1" applyProtection="1">
      <alignment horizontal="justify" vertical="center" wrapText="1"/>
      <protection locked="0"/>
    </xf>
    <xf numFmtId="0" fontId="34" fillId="3" borderId="6" xfId="0" applyFont="1" applyFill="1" applyBorder="1" applyAlignment="1" applyProtection="1">
      <alignment vertical="center"/>
    </xf>
    <xf numFmtId="0" fontId="34" fillId="3" borderId="6" xfId="0" applyFont="1" applyFill="1" applyBorder="1" applyProtection="1"/>
    <xf numFmtId="0" fontId="30" fillId="3" borderId="6" xfId="0" applyFont="1" applyFill="1" applyBorder="1" applyAlignment="1" applyProtection="1">
      <alignment horizontal="left" vertical="center"/>
    </xf>
    <xf numFmtId="0" fontId="8" fillId="3" borderId="6" xfId="0" applyFont="1" applyFill="1" applyBorder="1" applyAlignment="1" applyProtection="1">
      <alignment vertical="center"/>
    </xf>
    <xf numFmtId="0" fontId="30" fillId="3" borderId="6" xfId="0" applyFont="1" applyFill="1" applyBorder="1" applyAlignment="1" applyProtection="1">
      <alignment wrapText="1"/>
    </xf>
    <xf numFmtId="0" fontId="30" fillId="3" borderId="6" xfId="0" applyFont="1" applyFill="1" applyBorder="1" applyProtection="1"/>
    <xf numFmtId="0" fontId="30" fillId="3" borderId="6" xfId="0" applyFont="1" applyFill="1" applyBorder="1" applyAlignment="1" applyProtection="1">
      <alignment horizontal="center" vertical="center"/>
    </xf>
    <xf numFmtId="0" fontId="30" fillId="3" borderId="6" xfId="0" applyFont="1" applyFill="1" applyBorder="1" applyAlignment="1" applyProtection="1">
      <alignment horizontal="justify" vertical="top" wrapText="1"/>
    </xf>
    <xf numFmtId="3" fontId="34" fillId="3" borderId="6" xfId="0" applyNumberFormat="1" applyFont="1" applyFill="1" applyBorder="1" applyAlignment="1" applyProtection="1">
      <alignment vertical="center"/>
      <protection locked="0"/>
    </xf>
    <xf numFmtId="0" fontId="30" fillId="2" borderId="0" xfId="0" applyFont="1" applyFill="1" applyBorder="1" applyProtection="1">
      <protection locked="0"/>
    </xf>
    <xf numFmtId="0" fontId="0" fillId="0" borderId="0" xfId="0" applyBorder="1" applyAlignment="1" applyProtection="1">
      <alignment vertical="center"/>
    </xf>
    <xf numFmtId="0" fontId="9" fillId="0" borderId="0" xfId="0" applyFont="1" applyFill="1" applyBorder="1" applyAlignment="1" applyProtection="1">
      <alignment horizontal="center" vertical="center" wrapText="1"/>
      <protection locked="0"/>
    </xf>
    <xf numFmtId="169" fontId="28" fillId="0" borderId="4" xfId="0" applyNumberFormat="1" applyFont="1" applyFill="1" applyBorder="1" applyAlignment="1" applyProtection="1">
      <alignment horizontal="justify" vertical="top" wrapText="1"/>
      <protection locked="0"/>
    </xf>
    <xf numFmtId="0" fontId="35" fillId="0" borderId="0" xfId="0" applyFont="1" applyFill="1" applyBorder="1" applyProtection="1"/>
    <xf numFmtId="0" fontId="36" fillId="0" borderId="0" xfId="0" applyFont="1" applyFill="1" applyBorder="1" applyAlignment="1" applyProtection="1">
      <alignment horizontal="center" vertical="center" wrapText="1"/>
    </xf>
    <xf numFmtId="0" fontId="37" fillId="0" borderId="0" xfId="0" applyFont="1" applyFill="1" applyBorder="1" applyAlignment="1" applyProtection="1">
      <alignment vertical="center"/>
    </xf>
    <xf numFmtId="0" fontId="38" fillId="0" borderId="0" xfId="0" applyFont="1" applyFill="1" applyBorder="1" applyAlignment="1" applyProtection="1">
      <alignment horizontal="center" vertical="center" wrapText="1"/>
    </xf>
    <xf numFmtId="166" fontId="39" fillId="0" borderId="0" xfId="0" applyNumberFormat="1" applyFont="1" applyFill="1" applyBorder="1" applyAlignment="1" applyProtection="1">
      <alignment horizontal="center" vertical="center"/>
    </xf>
    <xf numFmtId="0" fontId="39" fillId="0" borderId="0" xfId="0" applyFont="1" applyFill="1" applyBorder="1" applyProtection="1"/>
    <xf numFmtId="166" fontId="27" fillId="0" borderId="6" xfId="0" applyNumberFormat="1" applyFont="1" applyFill="1" applyBorder="1" applyAlignment="1" applyProtection="1">
      <alignment vertical="center"/>
      <protection locked="0"/>
    </xf>
    <xf numFmtId="0" fontId="0" fillId="2" borderId="6" xfId="0" applyFill="1" applyBorder="1" applyProtection="1">
      <protection locked="0"/>
    </xf>
    <xf numFmtId="0" fontId="0" fillId="2" borderId="6" xfId="0" applyFill="1" applyBorder="1" applyAlignment="1" applyProtection="1">
      <alignment wrapText="1"/>
      <protection locked="0"/>
    </xf>
    <xf numFmtId="0" fontId="41" fillId="0" borderId="6" xfId="0" applyFont="1" applyBorder="1" applyAlignment="1" applyProtection="1">
      <alignment horizontal="left" vertical="center"/>
      <protection locked="0"/>
    </xf>
    <xf numFmtId="0" fontId="30" fillId="0" borderId="6" xfId="0" applyFont="1" applyBorder="1" applyAlignment="1" applyProtection="1">
      <alignment horizontal="left" vertical="center"/>
      <protection locked="0"/>
    </xf>
    <xf numFmtId="0" fontId="30" fillId="0" borderId="6" xfId="0" applyFont="1" applyBorder="1" applyAlignment="1" applyProtection="1">
      <alignment horizontal="justify" vertical="center"/>
      <protection locked="0"/>
    </xf>
    <xf numFmtId="0" fontId="30" fillId="0" borderId="6" xfId="0" applyFont="1" applyBorder="1" applyAlignment="1" applyProtection="1">
      <alignment horizontal="justify" vertical="center" wrapText="1"/>
      <protection locked="0"/>
    </xf>
    <xf numFmtId="0" fontId="0" fillId="2" borderId="6" xfId="0" applyFill="1" applyBorder="1"/>
    <xf numFmtId="0" fontId="42" fillId="2" borderId="6" xfId="0" applyFont="1" applyFill="1" applyBorder="1" applyAlignment="1">
      <alignment horizontal="justify" wrapText="1"/>
    </xf>
    <xf numFmtId="0" fontId="43" fillId="2" borderId="6" xfId="2" applyFont="1" applyFill="1" applyBorder="1" applyAlignment="1" applyProtection="1">
      <alignment wrapText="1"/>
      <protection locked="0"/>
    </xf>
    <xf numFmtId="0" fontId="30" fillId="0" borderId="6" xfId="0" applyFont="1" applyBorder="1" applyAlignment="1">
      <alignment horizontal="justify" vertical="center" wrapText="1"/>
    </xf>
    <xf numFmtId="49" fontId="0" fillId="2" borderId="6" xfId="0" applyNumberFormat="1" applyFill="1" applyBorder="1" applyProtection="1">
      <protection locked="0"/>
    </xf>
    <xf numFmtId="0" fontId="43" fillId="2" borderId="6" xfId="2" applyFont="1" applyFill="1" applyBorder="1" applyAlignment="1" applyProtection="1">
      <alignment horizontal="justify" vertical="top" wrapText="1"/>
      <protection locked="0"/>
    </xf>
    <xf numFmtId="164" fontId="0" fillId="2" borderId="6" xfId="5" applyFont="1" applyFill="1" applyBorder="1"/>
    <xf numFmtId="165" fontId="43" fillId="2" borderId="6" xfId="1" applyFont="1" applyFill="1" applyBorder="1" applyAlignment="1" applyProtection="1">
      <alignment horizontal="left" wrapText="1"/>
      <protection locked="0"/>
    </xf>
    <xf numFmtId="166" fontId="43" fillId="2" borderId="6" xfId="1" applyNumberFormat="1" applyFont="1" applyFill="1" applyBorder="1" applyAlignment="1" applyProtection="1">
      <alignment horizontal="left" wrapText="1"/>
      <protection locked="0"/>
    </xf>
    <xf numFmtId="166" fontId="44" fillId="2" borderId="6" xfId="1" applyNumberFormat="1" applyFont="1" applyFill="1" applyBorder="1" applyAlignment="1" applyProtection="1">
      <alignment horizontal="left" wrapText="1"/>
      <protection locked="0"/>
    </xf>
    <xf numFmtId="164" fontId="43" fillId="2" borderId="6" xfId="5" applyFont="1" applyFill="1" applyBorder="1" applyAlignment="1" applyProtection="1">
      <alignment horizontal="left" wrapText="1"/>
      <protection locked="0"/>
    </xf>
    <xf numFmtId="164" fontId="0" fillId="2" borderId="6" xfId="5" applyFont="1" applyFill="1" applyBorder="1" applyProtection="1">
      <protection locked="0"/>
    </xf>
    <xf numFmtId="10" fontId="0" fillId="2" borderId="30" xfId="0" applyNumberFormat="1" applyFill="1" applyBorder="1" applyProtection="1">
      <protection locked="0"/>
    </xf>
    <xf numFmtId="10" fontId="0" fillId="2" borderId="33" xfId="0" applyNumberFormat="1" applyFill="1" applyBorder="1" applyProtection="1">
      <protection locked="0"/>
    </xf>
    <xf numFmtId="10" fontId="0" fillId="2" borderId="6" xfId="0" applyNumberFormat="1" applyFill="1" applyBorder="1" applyProtection="1">
      <protection locked="0"/>
    </xf>
    <xf numFmtId="0" fontId="46" fillId="0" borderId="0" xfId="0" applyFont="1"/>
    <xf numFmtId="0" fontId="6" fillId="0" borderId="0" xfId="0" applyFont="1" applyAlignment="1">
      <alignment horizontal="center"/>
    </xf>
    <xf numFmtId="0" fontId="0" fillId="0" borderId="0" xfId="0" applyFont="1" applyAlignment="1">
      <alignment horizontal="right"/>
    </xf>
    <xf numFmtId="3" fontId="46" fillId="0" borderId="0" xfId="0" applyNumberFormat="1" applyFont="1"/>
    <xf numFmtId="0" fontId="47" fillId="0" borderId="0" xfId="0" applyFont="1"/>
    <xf numFmtId="0" fontId="0" fillId="0" borderId="0" xfId="0" applyAlignment="1">
      <alignment horizontal="left"/>
    </xf>
    <xf numFmtId="3" fontId="48" fillId="0" borderId="0" xfId="0" applyNumberFormat="1" applyFont="1"/>
    <xf numFmtId="3" fontId="49" fillId="0" borderId="0" xfId="0" applyNumberFormat="1" applyFont="1"/>
    <xf numFmtId="3" fontId="0" fillId="0" borderId="0" xfId="0" applyNumberFormat="1" applyFont="1" applyAlignment="1">
      <alignment horizontal="right"/>
    </xf>
    <xf numFmtId="3" fontId="0" fillId="0" borderId="0" xfId="0" applyNumberFormat="1"/>
    <xf numFmtId="0" fontId="0" fillId="0" borderId="0" xfId="0" applyAlignment="1">
      <alignment horizontal="right"/>
    </xf>
    <xf numFmtId="0" fontId="0" fillId="0" borderId="0" xfId="0" applyNumberFormat="1"/>
    <xf numFmtId="166" fontId="0" fillId="0" borderId="0" xfId="0" applyNumberFormat="1"/>
    <xf numFmtId="3" fontId="46" fillId="0" borderId="0" xfId="0" applyNumberFormat="1" applyFont="1" applyAlignment="1">
      <alignment horizontal="right"/>
    </xf>
    <xf numFmtId="166" fontId="0" fillId="0" borderId="0" xfId="1" applyNumberFormat="1" applyFont="1"/>
    <xf numFmtId="0" fontId="45" fillId="0" borderId="0" xfId="0" applyFont="1" applyAlignment="1">
      <alignment horizontal="left"/>
    </xf>
    <xf numFmtId="3" fontId="46" fillId="2" borderId="0" xfId="0" applyNumberFormat="1" applyFont="1" applyFill="1" applyAlignment="1">
      <alignment horizontal="right"/>
    </xf>
    <xf numFmtId="170" fontId="46" fillId="0" borderId="0" xfId="7" applyFont="1" applyAlignment="1">
      <alignment horizontal="right"/>
    </xf>
    <xf numFmtId="170" fontId="46" fillId="0" borderId="0" xfId="7" applyFont="1"/>
    <xf numFmtId="170" fontId="0" fillId="0" borderId="0" xfId="7" applyFont="1"/>
    <xf numFmtId="0" fontId="45" fillId="0" borderId="0" xfId="0" applyFont="1"/>
    <xf numFmtId="0" fontId="0" fillId="0" borderId="0" xfId="0" pivotButton="1"/>
    <xf numFmtId="3" fontId="50" fillId="0" borderId="0" xfId="0" applyNumberFormat="1" applyFont="1" applyAlignment="1">
      <alignment horizontal="right"/>
    </xf>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8" fillId="0" borderId="0" xfId="0" applyFont="1" applyFill="1" applyBorder="1" applyAlignment="1" applyProtection="1">
      <alignment horizontal="justify" vertical="top" wrapText="1"/>
    </xf>
    <xf numFmtId="0" fontId="2" fillId="0" borderId="0" xfId="0" applyFont="1" applyFill="1" applyBorder="1" applyAlignment="1" applyProtection="1">
      <alignment horizontal="justify" vertical="top" wrapText="1"/>
    </xf>
    <xf numFmtId="0" fontId="2" fillId="0" borderId="5"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7" fillId="0" borderId="0" xfId="0" applyFont="1" applyFill="1" applyBorder="1" applyAlignment="1" applyProtection="1">
      <alignment horizontal="center" vertical="top" wrapText="1"/>
    </xf>
    <xf numFmtId="167" fontId="2" fillId="0" borderId="0" xfId="0" applyNumberFormat="1" applyFont="1" applyFill="1" applyBorder="1" applyAlignment="1" applyProtection="1">
      <alignment horizontal="justify" vertical="top" wrapText="1"/>
    </xf>
    <xf numFmtId="0" fontId="2" fillId="0" borderId="11" xfId="0" applyFont="1" applyFill="1"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5"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1" fillId="0" borderId="29" xfId="0" applyFont="1" applyFill="1" applyBorder="1" applyAlignment="1" applyProtection="1">
      <alignment horizontal="center" vertical="top" wrapText="1"/>
      <protection locked="0"/>
    </xf>
    <xf numFmtId="0" fontId="21" fillId="0" borderId="32"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xf>
    <xf numFmtId="0" fontId="2" fillId="0" borderId="11" xfId="0" applyFont="1" applyFill="1" applyBorder="1" applyAlignment="1" applyProtection="1">
      <alignment horizontal="justify" vertical="top" wrapText="1"/>
    </xf>
    <xf numFmtId="0" fontId="2" fillId="0" borderId="12" xfId="0" applyFont="1" applyFill="1" applyBorder="1" applyAlignment="1" applyProtection="1">
      <alignment horizontal="justify" vertical="top" wrapText="1"/>
    </xf>
    <xf numFmtId="0" fontId="2" fillId="0" borderId="0" xfId="0" applyFont="1" applyFill="1" applyBorder="1" applyAlignment="1" applyProtection="1">
      <alignment horizontal="justify" vertical="top" wrapText="1"/>
    </xf>
    <xf numFmtId="0" fontId="2" fillId="0" borderId="5" xfId="0" applyFont="1" applyFill="1" applyBorder="1" applyAlignment="1" applyProtection="1">
      <alignment horizontal="justify" vertical="top" wrapText="1"/>
    </xf>
    <xf numFmtId="0" fontId="2" fillId="0" borderId="6" xfId="0" applyFont="1" applyFill="1" applyBorder="1" applyAlignment="1" applyProtection="1">
      <alignment horizontal="justify" vertical="top" wrapText="1"/>
    </xf>
    <xf numFmtId="167" fontId="2" fillId="0" borderId="0" xfId="0" applyNumberFormat="1" applyFont="1" applyFill="1" applyBorder="1" applyAlignment="1" applyProtection="1">
      <alignment horizontal="justify" vertical="top" wrapText="1"/>
    </xf>
    <xf numFmtId="0" fontId="2" fillId="0" borderId="16" xfId="0" applyFont="1" applyFill="1" applyBorder="1" applyAlignment="1" applyProtection="1">
      <alignment horizontal="justify" vertical="top" wrapText="1"/>
    </xf>
    <xf numFmtId="0" fontId="2" fillId="0" borderId="17" xfId="0" applyFont="1" applyFill="1" applyBorder="1" applyAlignment="1" applyProtection="1">
      <alignment horizontal="justify" vertical="top" wrapText="1"/>
    </xf>
    <xf numFmtId="0" fontId="2" fillId="0" borderId="11"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2" borderId="13" xfId="0" applyFont="1" applyFill="1" applyBorder="1" applyAlignment="1" applyProtection="1">
      <alignment horizontal="justify" vertical="top" wrapText="1"/>
    </xf>
    <xf numFmtId="0" fontId="2" fillId="2" borderId="14" xfId="0" applyFont="1" applyFill="1" applyBorder="1" applyAlignment="1" applyProtection="1">
      <alignment horizontal="justify" vertical="top" wrapText="1"/>
    </xf>
    <xf numFmtId="0" fontId="2" fillId="2" borderId="15" xfId="0" applyFont="1" applyFill="1" applyBorder="1" applyAlignment="1" applyProtection="1">
      <alignment horizontal="justify" vertical="top" wrapText="1"/>
    </xf>
    <xf numFmtId="0" fontId="2" fillId="0" borderId="5" xfId="0" applyFont="1" applyFill="1" applyBorder="1" applyAlignment="1" applyProtection="1">
      <alignment horizontal="left" vertical="top" wrapText="1"/>
    </xf>
    <xf numFmtId="0" fontId="2" fillId="0" borderId="10" xfId="0" applyFont="1" applyFill="1" applyBorder="1" applyAlignment="1" applyProtection="1">
      <alignment horizontal="left" vertical="top" wrapText="1"/>
    </xf>
    <xf numFmtId="0" fontId="21" fillId="0" borderId="9" xfId="0" applyFont="1" applyFill="1" applyBorder="1" applyAlignment="1" applyProtection="1">
      <alignment horizontal="center" vertical="top" wrapText="1"/>
      <protection locked="0"/>
    </xf>
    <xf numFmtId="0" fontId="21" fillId="0" borderId="19" xfId="0" applyFont="1" applyFill="1" applyBorder="1" applyAlignment="1" applyProtection="1">
      <alignment horizontal="center" vertical="top" wrapText="1"/>
      <protection locked="0"/>
    </xf>
    <xf numFmtId="0" fontId="2" fillId="0" borderId="16"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3" fillId="0" borderId="21" xfId="4" applyFill="1" applyBorder="1" applyAlignment="1" applyProtection="1">
      <alignment horizontal="center" vertical="top" wrapText="1"/>
      <protection locked="0"/>
    </xf>
    <xf numFmtId="0" fontId="21" fillId="0" borderId="21" xfId="0" applyFont="1" applyFill="1" applyBorder="1" applyAlignment="1" applyProtection="1">
      <alignment horizontal="center" vertical="top" wrapText="1"/>
      <protection locked="0"/>
    </xf>
    <xf numFmtId="0" fontId="21" fillId="0" borderId="31" xfId="0" applyFont="1" applyFill="1" applyBorder="1" applyAlignment="1" applyProtection="1">
      <alignment horizontal="center" vertical="top" wrapText="1"/>
      <protection locked="0"/>
    </xf>
    <xf numFmtId="0" fontId="8" fillId="0" borderId="0" xfId="0" applyFont="1" applyFill="1" applyBorder="1" applyAlignment="1" applyProtection="1">
      <alignment horizontal="justify" vertical="top" wrapText="1"/>
    </xf>
    <xf numFmtId="0" fontId="2" fillId="0" borderId="1" xfId="0" applyFont="1" applyFill="1" applyBorder="1" applyAlignment="1" applyProtection="1">
      <alignment horizontal="justify" vertical="top" wrapText="1"/>
    </xf>
    <xf numFmtId="0" fontId="2" fillId="0" borderId="2" xfId="0" applyFont="1" applyFill="1" applyBorder="1" applyAlignment="1" applyProtection="1">
      <alignment horizontal="justify" vertical="top" wrapText="1"/>
    </xf>
    <xf numFmtId="0" fontId="2" fillId="0" borderId="20" xfId="0" applyFont="1" applyFill="1" applyBorder="1" applyAlignment="1" applyProtection="1">
      <alignment horizontal="justify" vertical="top" wrapText="1"/>
    </xf>
    <xf numFmtId="0" fontId="2" fillId="0" borderId="21" xfId="0" applyFont="1" applyFill="1" applyBorder="1" applyAlignment="1" applyProtection="1">
      <alignment horizontal="justify" vertical="top" wrapText="1"/>
    </xf>
    <xf numFmtId="0" fontId="2" fillId="0" borderId="0" xfId="0" applyFont="1" applyFill="1" applyBorder="1" applyAlignment="1" applyProtection="1">
      <alignment horizontal="right" vertical="center" wrapText="1"/>
    </xf>
    <xf numFmtId="0" fontId="2" fillId="5" borderId="28" xfId="0" applyFont="1" applyFill="1" applyBorder="1" applyAlignment="1" applyProtection="1">
      <alignment horizontal="center" vertical="center" wrapText="1"/>
    </xf>
    <xf numFmtId="0" fontId="2" fillId="5" borderId="29"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169" fontId="53" fillId="0" borderId="0" xfId="0" applyNumberFormat="1" applyFont="1" applyFill="1" applyBorder="1" applyAlignment="1" applyProtection="1">
      <alignment horizontal="justify" vertical="top" wrapText="1"/>
    </xf>
    <xf numFmtId="0" fontId="6" fillId="0" borderId="0" xfId="0" applyFont="1" applyAlignment="1">
      <alignment horizontal="center"/>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0" borderId="5"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5"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0" borderId="16"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18" xfId="0" applyFont="1" applyBorder="1" applyAlignment="1">
      <alignment horizontal="justify"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4"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23" xfId="0" applyFont="1" applyBorder="1" applyAlignment="1">
      <alignment horizontal="center" vertical="center" wrapText="1"/>
    </xf>
    <xf numFmtId="0" fontId="11" fillId="0" borderId="23" xfId="0" applyFont="1" applyBorder="1" applyAlignment="1">
      <alignment horizontal="justify" vertical="center" wrapText="1"/>
    </xf>
    <xf numFmtId="0" fontId="27" fillId="0" borderId="4" xfId="0" applyFont="1" applyFill="1" applyBorder="1" applyAlignment="1" applyProtection="1">
      <alignment horizontal="justify" vertical="top" wrapText="1"/>
    </xf>
    <xf numFmtId="0" fontId="29" fillId="0" borderId="4" xfId="0" applyFont="1" applyFill="1" applyBorder="1" applyAlignment="1" applyProtection="1">
      <alignment horizontal="justify" vertical="top" wrapText="1"/>
    </xf>
    <xf numFmtId="169" fontId="51" fillId="0" borderId="10" xfId="0" applyNumberFormat="1" applyFont="1" applyFill="1" applyBorder="1" applyAlignment="1" applyProtection="1">
      <alignment horizontal="justify" vertical="top" wrapText="1"/>
    </xf>
    <xf numFmtId="169" fontId="52" fillId="0" borderId="10" xfId="0" applyNumberFormat="1" applyFont="1" applyFill="1" applyBorder="1" applyAlignment="1" applyProtection="1">
      <alignment horizontal="justify" vertical="top" wrapText="1"/>
    </xf>
    <xf numFmtId="169" fontId="51" fillId="0" borderId="18" xfId="0" applyNumberFormat="1" applyFont="1" applyFill="1" applyBorder="1" applyAlignment="1" applyProtection="1">
      <alignment horizontal="justify" vertical="top" wrapText="1"/>
    </xf>
    <xf numFmtId="0" fontId="21" fillId="0" borderId="29" xfId="0" applyFont="1" applyFill="1" applyBorder="1" applyAlignment="1" applyProtection="1">
      <alignment horizontal="center" vertical="top" wrapText="1"/>
    </xf>
    <xf numFmtId="0" fontId="21" fillId="0" borderId="3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19" xfId="0" applyFont="1" applyFill="1" applyBorder="1" applyAlignment="1" applyProtection="1">
      <alignment horizontal="center" vertical="top" wrapText="1"/>
    </xf>
    <xf numFmtId="169" fontId="28" fillId="0" borderId="4" xfId="0" applyNumberFormat="1" applyFont="1" applyFill="1" applyBorder="1" applyAlignment="1" applyProtection="1">
      <alignment horizontal="justify" vertical="top" wrapText="1"/>
    </xf>
    <xf numFmtId="169" fontId="28" fillId="0" borderId="18" xfId="0" applyNumberFormat="1" applyFont="1" applyFill="1" applyBorder="1" applyAlignment="1" applyProtection="1">
      <alignment horizontal="justify" vertical="top" wrapText="1"/>
    </xf>
    <xf numFmtId="0" fontId="9" fillId="0" borderId="0" xfId="0" applyFont="1" applyFill="1" applyBorder="1" applyAlignment="1" applyProtection="1">
      <alignment horizontal="center" vertical="center" wrapText="1"/>
    </xf>
    <xf numFmtId="0" fontId="23" fillId="0" borderId="21" xfId="4" applyFill="1" applyBorder="1" applyAlignment="1" applyProtection="1">
      <alignment horizontal="center" vertical="top" wrapText="1"/>
    </xf>
    <xf numFmtId="0" fontId="21" fillId="0" borderId="21" xfId="0" applyFont="1" applyFill="1" applyBorder="1" applyAlignment="1" applyProtection="1">
      <alignment horizontal="center" vertical="top" wrapText="1"/>
    </xf>
    <xf numFmtId="0" fontId="21" fillId="0" borderId="31" xfId="0" applyFont="1" applyFill="1" applyBorder="1" applyAlignment="1" applyProtection="1">
      <alignment horizontal="center" vertical="top" wrapText="1"/>
    </xf>
    <xf numFmtId="0" fontId="30" fillId="0" borderId="6" xfId="0" applyFont="1" applyBorder="1" applyAlignment="1" applyProtection="1">
      <alignment horizontal="center" vertical="center"/>
    </xf>
    <xf numFmtId="1" fontId="30" fillId="0" borderId="6" xfId="0" applyNumberFormat="1" applyFont="1" applyBorder="1" applyAlignment="1" applyProtection="1">
      <alignment horizontal="center" vertical="center"/>
    </xf>
    <xf numFmtId="0" fontId="30" fillId="0" borderId="6" xfId="0" applyFont="1" applyBorder="1" applyAlignment="1" applyProtection="1">
      <alignment horizontal="left" vertical="center"/>
    </xf>
    <xf numFmtId="0" fontId="30" fillId="0" borderId="6" xfId="0" applyFont="1" applyBorder="1" applyAlignment="1" applyProtection="1">
      <alignment horizontal="left" vertical="center" wrapText="1"/>
    </xf>
    <xf numFmtId="0" fontId="30" fillId="0" borderId="6" xfId="0" applyFont="1" applyBorder="1" applyAlignment="1" applyProtection="1">
      <alignment horizontal="justify" vertical="center"/>
    </xf>
    <xf numFmtId="0" fontId="31" fillId="0" borderId="6" xfId="2" applyFont="1" applyFill="1" applyBorder="1" applyAlignment="1" applyProtection="1">
      <alignment horizontal="left" vertical="center" wrapText="1"/>
    </xf>
    <xf numFmtId="0" fontId="30" fillId="0" borderId="6" xfId="0" applyNumberFormat="1" applyFont="1" applyBorder="1" applyAlignment="1" applyProtection="1">
      <alignment horizontal="center" vertical="center"/>
    </xf>
    <xf numFmtId="0" fontId="32" fillId="0" borderId="6" xfId="0" applyFont="1" applyBorder="1" applyAlignment="1" applyProtection="1">
      <alignment horizontal="center" vertical="center"/>
    </xf>
    <xf numFmtId="0" fontId="30" fillId="0" borderId="6" xfId="0" applyFont="1" applyBorder="1" applyProtection="1"/>
    <xf numFmtId="3" fontId="30" fillId="0" borderId="6" xfId="0" applyNumberFormat="1" applyFont="1" applyBorder="1" applyAlignment="1" applyProtection="1">
      <alignment horizontal="right" vertical="center"/>
    </xf>
    <xf numFmtId="3" fontId="31" fillId="0" borderId="6" xfId="1" applyNumberFormat="1" applyFont="1" applyFill="1" applyBorder="1" applyAlignment="1" applyProtection="1">
      <alignment horizontal="center" vertical="center" wrapText="1"/>
    </xf>
    <xf numFmtId="3" fontId="31" fillId="0" borderId="6" xfId="1" applyNumberFormat="1" applyFont="1" applyFill="1" applyBorder="1" applyAlignment="1" applyProtection="1">
      <alignment horizontal="right" vertical="center" wrapText="1"/>
    </xf>
    <xf numFmtId="166" fontId="31" fillId="0" borderId="6" xfId="1" applyNumberFormat="1" applyFont="1" applyFill="1" applyBorder="1" applyAlignment="1" applyProtection="1">
      <alignment horizontal="center" vertical="center" wrapText="1"/>
    </xf>
    <xf numFmtId="166" fontId="27" fillId="0" borderId="6" xfId="0" applyNumberFormat="1" applyFont="1" applyFill="1" applyBorder="1" applyAlignment="1" applyProtection="1">
      <alignment vertical="center"/>
    </xf>
    <xf numFmtId="14" fontId="30" fillId="0" borderId="6" xfId="0" applyNumberFormat="1" applyFont="1" applyBorder="1" applyAlignment="1" applyProtection="1">
      <alignment horizontal="center" vertical="center"/>
    </xf>
    <xf numFmtId="9" fontId="30" fillId="0" borderId="0" xfId="3" applyFont="1" applyBorder="1" applyAlignment="1" applyProtection="1">
      <alignment horizontal="center" vertical="center"/>
    </xf>
    <xf numFmtId="0" fontId="30" fillId="5" borderId="6" xfId="0" applyNumberFormat="1" applyFont="1" applyFill="1" applyBorder="1" applyAlignment="1" applyProtection="1">
      <alignment horizontal="center" vertical="center"/>
    </xf>
    <xf numFmtId="0" fontId="30" fillId="0" borderId="6" xfId="0" applyFont="1" applyBorder="1" applyAlignment="1" applyProtection="1">
      <alignment horizontal="justify" vertical="center" wrapText="1"/>
    </xf>
    <xf numFmtId="0" fontId="0" fillId="0" borderId="6" xfId="0" applyBorder="1" applyProtection="1"/>
    <xf numFmtId="14" fontId="30" fillId="5" borderId="6" xfId="0" applyNumberFormat="1" applyFont="1" applyFill="1" applyBorder="1" applyAlignment="1" applyProtection="1">
      <alignment horizontal="center" vertical="center"/>
    </xf>
    <xf numFmtId="1" fontId="30" fillId="5" borderId="6" xfId="0" applyNumberFormat="1" applyFont="1" applyFill="1" applyBorder="1" applyAlignment="1" applyProtection="1">
      <alignment horizontal="center" vertical="center"/>
    </xf>
    <xf numFmtId="3" fontId="30" fillId="2" borderId="6" xfId="0" applyNumberFormat="1" applyFont="1" applyFill="1" applyBorder="1" applyAlignment="1" applyProtection="1">
      <alignment horizontal="right" vertical="center"/>
    </xf>
    <xf numFmtId="3" fontId="30" fillId="5" borderId="6" xfId="0" applyNumberFormat="1" applyFont="1" applyFill="1" applyBorder="1" applyAlignment="1" applyProtection="1">
      <alignment horizontal="right" vertical="center"/>
    </xf>
    <xf numFmtId="3" fontId="34" fillId="3" borderId="6" xfId="0" applyNumberFormat="1" applyFont="1" applyFill="1" applyBorder="1" applyAlignment="1" applyProtection="1">
      <alignment vertical="center"/>
    </xf>
    <xf numFmtId="0" fontId="30" fillId="2" borderId="0" xfId="0" applyFont="1" applyFill="1" applyBorder="1" applyProtection="1"/>
  </cellXfs>
  <cellStyles count="8">
    <cellStyle name="Hipervínculo" xfId="4" builtinId="8"/>
    <cellStyle name="Millares" xfId="1" builtinId="3"/>
    <cellStyle name="Millares [0] 2" xfId="7"/>
    <cellStyle name="Millares 2" xfId="6"/>
    <cellStyle name="Moneda [0]" xfId="5" builtinId="7"/>
    <cellStyle name="Normal" xfId="0" builtinId="0"/>
    <cellStyle name="Normal_Hoja1" xfId="2"/>
    <cellStyle name="Porcentaje" xfId="3" builtinId="5"/>
  </cellStyles>
  <dxfs count="2431">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pivotCacheDefinition" Target="pivotCache/pivotCacheDefinition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581</xdr:row>
          <xdr:rowOff>0</xdr:rowOff>
        </xdr:from>
        <xdr:to>
          <xdr:col>13</xdr:col>
          <xdr:colOff>1028700</xdr:colOff>
          <xdr:row>582</xdr:row>
          <xdr:rowOff>104775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5</xdr:row>
          <xdr:rowOff>47625</xdr:rowOff>
        </xdr:from>
        <xdr:to>
          <xdr:col>13</xdr:col>
          <xdr:colOff>1028700</xdr:colOff>
          <xdr:row>5</xdr:row>
          <xdr:rowOff>342900</xdr:rowOff>
        </xdr:to>
        <xdr:sp macro="" textlink="">
          <xdr:nvSpPr>
            <xdr:cNvPr id="7169" name="CommandButton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pia%20de%20Copia%20de%20FONTIBON3-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20\320%20Informes\14RendicionDeCuentas\Alcaldias%20Locales\Revisados\Rev%20Kenned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20\320%20Informes\14RendicionDeCuentas\LOCALIDADES\FONTIBON\FONTIB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OSCAR%20GIOVANNY%20CONTRERAS%20NOVOA%20BACK%20UP\VIGENCIA%202020\VEEDURIA%202020\VEEDURIA%202019%20FONTIBON%20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OSCAR%20GIOVANNY%20CONTRERAS%20NOVOA%20BACK%20UP\VIGENCIA%202020\VEEDURIA%202020\VEEDURIA%202019%20FONTIBON%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ulyp\Documents\Copia%20de%20FormatoRDC201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19"/>
      <sheetName val="Trabajo"/>
      <sheetName val="validacion"/>
      <sheetName val="Instructivo"/>
      <sheetName val="Tipo"/>
      <sheetName val="Eje_Pilar"/>
    </sheetNames>
    <sheetDataSet>
      <sheetData sheetId="0" refreshError="1"/>
      <sheetData sheetId="1"/>
      <sheetData sheetId="2" refreshError="1"/>
      <sheetData sheetId="3" refreshError="1"/>
      <sheetData sheetId="4">
        <row r="2">
          <cell r="B2" t="str">
            <v>Obra pública</v>
          </cell>
          <cell r="C2" t="str">
            <v>Concurso de méritos</v>
          </cell>
          <cell r="D2" t="str">
            <v>Funcionamiento</v>
          </cell>
        </row>
        <row r="3">
          <cell r="B3" t="str">
            <v>Consultoría</v>
          </cell>
          <cell r="C3" t="str">
            <v>Contratación directa</v>
          </cell>
          <cell r="D3" t="str">
            <v>Inversión</v>
          </cell>
        </row>
        <row r="4">
          <cell r="B4" t="str">
            <v>Interventoría</v>
          </cell>
          <cell r="C4" t="str">
            <v>Contratación mínima cuantia</v>
          </cell>
          <cell r="D4" t="str">
            <v>Operación</v>
          </cell>
        </row>
        <row r="5">
          <cell r="B5" t="str">
            <v>Contratos de prestación de servicios</v>
          </cell>
          <cell r="C5" t="str">
            <v>Selección abreviada</v>
          </cell>
        </row>
        <row r="6">
          <cell r="B6" t="str">
            <v>Contratos de prestación de servicios profesionales y de apoyo a la gestión</v>
          </cell>
          <cell r="C6" t="str">
            <v>Licitación pública</v>
          </cell>
        </row>
        <row r="7">
          <cell r="B7" t="str">
            <v>Compraventa de bienes muebles</v>
          </cell>
          <cell r="C7" t="str">
            <v>Régimen privado</v>
          </cell>
        </row>
        <row r="8">
          <cell r="B8" t="str">
            <v>Compraventa de bienes inmuebles</v>
          </cell>
          <cell r="C8" t="str">
            <v>Régimen especial</v>
          </cell>
        </row>
        <row r="9">
          <cell r="B9" t="str">
            <v>Arrendamiento de bienes muebles</v>
          </cell>
        </row>
        <row r="10">
          <cell r="B10" t="str">
            <v>Arrendamiento de bienes inmuebles</v>
          </cell>
        </row>
        <row r="11">
          <cell r="B11" t="str">
            <v>Seguros</v>
          </cell>
        </row>
        <row r="12">
          <cell r="B12" t="str">
            <v>Suministro</v>
          </cell>
          <cell r="C12" t="str">
            <v xml:space="preserve">Subasta inversa </v>
          </cell>
        </row>
        <row r="13">
          <cell r="B13" t="str">
            <v>Empréstitos</v>
          </cell>
          <cell r="C13" t="str">
            <v>Bolsas de productos</v>
          </cell>
        </row>
        <row r="14">
          <cell r="B14" t="str">
            <v>Fiducia mercantil o encargo fiduciario</v>
          </cell>
          <cell r="C14" t="str">
            <v xml:space="preserve">Acuerdo marco de precios </v>
          </cell>
        </row>
        <row r="15">
          <cell r="B15" t="str">
            <v xml:space="preserve">Concesión </v>
          </cell>
          <cell r="C15" t="str">
            <v xml:space="preserve">Selección abreviada por menor cuantía </v>
          </cell>
        </row>
        <row r="16">
          <cell r="B16" t="str">
            <v>Convenios de cooperacion</v>
          </cell>
        </row>
        <row r="17">
          <cell r="B17" t="str">
            <v>Contratos interadministrativos</v>
          </cell>
        </row>
        <row r="18">
          <cell r="B18" t="str">
            <v xml:space="preserve">Convenios de apoyo y/o convenios de asociación </v>
          </cell>
          <cell r="C18" t="str">
            <v>Urgencia manifiesta</v>
          </cell>
        </row>
        <row r="19">
          <cell r="B19" t="str">
            <v>Asociaciones público privadas</v>
          </cell>
          <cell r="C19" t="str">
            <v>Contratación de empréstitos</v>
          </cell>
        </row>
        <row r="20">
          <cell r="B20" t="str">
            <v>Otros</v>
          </cell>
          <cell r="C20" t="str">
            <v>Contratos interadministrativos</v>
          </cell>
        </row>
        <row r="21">
          <cell r="B21" t="str">
            <v>Otros gastos</v>
          </cell>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30">
          <cell r="C30" t="str">
            <v>Decreto 92 de 2017</v>
          </cell>
        </row>
        <row r="31">
          <cell r="C31" t="str">
            <v>No aplica</v>
          </cell>
        </row>
      </sheetData>
      <sheetData sheetId="5">
        <row r="3">
          <cell r="C3">
            <v>1</v>
          </cell>
        </row>
        <row r="4">
          <cell r="C4">
            <v>2</v>
          </cell>
        </row>
        <row r="5">
          <cell r="C5">
            <v>3</v>
          </cell>
        </row>
        <row r="6">
          <cell r="C6">
            <v>4</v>
          </cell>
        </row>
        <row r="7">
          <cell r="C7">
            <v>5</v>
          </cell>
        </row>
        <row r="8">
          <cell r="C8">
            <v>6</v>
          </cell>
        </row>
        <row r="9">
          <cell r="C9">
            <v>7</v>
          </cell>
        </row>
        <row r="10">
          <cell r="C10">
            <v>8</v>
          </cell>
        </row>
        <row r="11">
          <cell r="C11">
            <v>9</v>
          </cell>
        </row>
        <row r="12">
          <cell r="C12">
            <v>10</v>
          </cell>
        </row>
        <row r="13">
          <cell r="C13">
            <v>11</v>
          </cell>
        </row>
        <row r="14">
          <cell r="C14">
            <v>12</v>
          </cell>
        </row>
        <row r="15">
          <cell r="C15">
            <v>13</v>
          </cell>
        </row>
        <row r="16">
          <cell r="C16">
            <v>14</v>
          </cell>
        </row>
        <row r="17">
          <cell r="C17">
            <v>15</v>
          </cell>
        </row>
        <row r="18">
          <cell r="C18">
            <v>16</v>
          </cell>
        </row>
        <row r="19">
          <cell r="C19">
            <v>17</v>
          </cell>
        </row>
        <row r="20">
          <cell r="C20">
            <v>18</v>
          </cell>
        </row>
        <row r="21">
          <cell r="C21">
            <v>19</v>
          </cell>
        </row>
        <row r="22">
          <cell r="C22">
            <v>20</v>
          </cell>
        </row>
        <row r="23">
          <cell r="C23">
            <v>21</v>
          </cell>
        </row>
        <row r="24">
          <cell r="C24">
            <v>22</v>
          </cell>
        </row>
        <row r="25">
          <cell r="C25">
            <v>23</v>
          </cell>
        </row>
        <row r="26">
          <cell r="C26">
            <v>24</v>
          </cell>
        </row>
        <row r="27">
          <cell r="C27">
            <v>25</v>
          </cell>
        </row>
        <row r="28">
          <cell r="C28">
            <v>26</v>
          </cell>
        </row>
        <row r="29">
          <cell r="C29">
            <v>27</v>
          </cell>
        </row>
        <row r="30">
          <cell r="C30">
            <v>28</v>
          </cell>
        </row>
        <row r="31">
          <cell r="C31">
            <v>29</v>
          </cell>
        </row>
        <row r="32">
          <cell r="C32">
            <v>30</v>
          </cell>
        </row>
        <row r="33">
          <cell r="C33">
            <v>31</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19enviar"/>
      <sheetName val="Formato2019"/>
      <sheetName val="validacion"/>
      <sheetName val="Instructivo"/>
      <sheetName val="Tipo"/>
      <sheetName val="Eje_Pilar"/>
      <sheetName val="Formato2019bo"/>
    </sheetNames>
    <sheetDataSet>
      <sheetData sheetId="0" refreshError="1"/>
      <sheetData sheetId="1" refreshError="1"/>
      <sheetData sheetId="2" refreshError="1"/>
      <sheetData sheetId="3" refreshError="1"/>
      <sheetData sheetId="4">
        <row r="2">
          <cell r="B2" t="str">
            <v>Obra pública</v>
          </cell>
          <cell r="C2" t="str">
            <v>Concurso de méritos</v>
          </cell>
          <cell r="D2" t="str">
            <v>Funcionamiento</v>
          </cell>
        </row>
        <row r="3">
          <cell r="B3" t="str">
            <v>Consultoría</v>
          </cell>
          <cell r="C3" t="str">
            <v>Contratación directa</v>
          </cell>
          <cell r="D3" t="str">
            <v>Inversión</v>
          </cell>
        </row>
        <row r="4">
          <cell r="B4" t="str">
            <v>Interventoría</v>
          </cell>
          <cell r="C4" t="str">
            <v>Contratación mínima cuantia</v>
          </cell>
          <cell r="D4" t="str">
            <v>Operación</v>
          </cell>
        </row>
        <row r="5">
          <cell r="B5" t="str">
            <v>Contratos de prestación de servicios</v>
          </cell>
          <cell r="C5" t="str">
            <v>Selección abreviada</v>
          </cell>
        </row>
        <row r="6">
          <cell r="B6" t="str">
            <v>Contratos de prestación de servicios profesionales y de apoyo a la gestión</v>
          </cell>
          <cell r="C6" t="str">
            <v>Licitación pública</v>
          </cell>
        </row>
        <row r="7">
          <cell r="B7" t="str">
            <v>Compraventa de bienes muebles</v>
          </cell>
          <cell r="C7" t="str">
            <v>Régimen privado</v>
          </cell>
        </row>
        <row r="8">
          <cell r="B8" t="str">
            <v>Compraventa de bienes inmuebles</v>
          </cell>
          <cell r="C8" t="str">
            <v>Régimen especial</v>
          </cell>
        </row>
        <row r="9">
          <cell r="B9" t="str">
            <v>Arrendamiento de bienes muebles</v>
          </cell>
        </row>
        <row r="10">
          <cell r="B10" t="str">
            <v>Arrendamiento de bienes inmuebles</v>
          </cell>
        </row>
        <row r="11">
          <cell r="B11" t="str">
            <v>Seguros</v>
          </cell>
        </row>
        <row r="12">
          <cell r="B12" t="str">
            <v>Suministro</v>
          </cell>
          <cell r="C12" t="str">
            <v xml:space="preserve">Subasta inversa </v>
          </cell>
        </row>
        <row r="13">
          <cell r="B13" t="str">
            <v>Empréstitos</v>
          </cell>
          <cell r="C13" t="str">
            <v>Bolsas de productos</v>
          </cell>
        </row>
        <row r="14">
          <cell r="B14" t="str">
            <v>Fiducia mercantil o encargo fiduciario</v>
          </cell>
          <cell r="C14" t="str">
            <v xml:space="preserve">Acuerdo marco de precios </v>
          </cell>
        </row>
        <row r="15">
          <cell r="B15" t="str">
            <v xml:space="preserve">Concesión </v>
          </cell>
          <cell r="C15" t="str">
            <v xml:space="preserve">Selección abreviada por menor cuantía </v>
          </cell>
        </row>
        <row r="16">
          <cell r="B16" t="str">
            <v>Convenios de cooperacion</v>
          </cell>
        </row>
        <row r="17">
          <cell r="B17" t="str">
            <v>Contratos interadministrativos</v>
          </cell>
        </row>
        <row r="18">
          <cell r="B18" t="str">
            <v xml:space="preserve">Convenios de apoyo y/o convenios de asociación </v>
          </cell>
          <cell r="C18" t="str">
            <v>Urgencia manifiesta</v>
          </cell>
        </row>
        <row r="19">
          <cell r="B19" t="str">
            <v>Asociaciones público privadas</v>
          </cell>
          <cell r="C19" t="str">
            <v>Contratación de empréstitos</v>
          </cell>
        </row>
        <row r="20">
          <cell r="B20" t="str">
            <v>Otros</v>
          </cell>
          <cell r="C20" t="str">
            <v>Contratos interadministrativos</v>
          </cell>
        </row>
        <row r="21">
          <cell r="B21" t="str">
            <v>Otros gastos</v>
          </cell>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30">
          <cell r="C30" t="str">
            <v>Decreto 92 de 2017</v>
          </cell>
        </row>
        <row r="31">
          <cell r="C31" t="str">
            <v>No aplica</v>
          </cell>
        </row>
      </sheetData>
      <sheetData sheetId="5">
        <row r="3">
          <cell r="C3">
            <v>1</v>
          </cell>
        </row>
        <row r="4">
          <cell r="C4">
            <v>2</v>
          </cell>
        </row>
        <row r="5">
          <cell r="C5">
            <v>3</v>
          </cell>
        </row>
        <row r="6">
          <cell r="C6">
            <v>4</v>
          </cell>
        </row>
        <row r="7">
          <cell r="C7">
            <v>5</v>
          </cell>
        </row>
        <row r="8">
          <cell r="C8">
            <v>6</v>
          </cell>
        </row>
        <row r="9">
          <cell r="C9">
            <v>7</v>
          </cell>
        </row>
        <row r="10">
          <cell r="C10">
            <v>8</v>
          </cell>
        </row>
        <row r="11">
          <cell r="C11">
            <v>9</v>
          </cell>
        </row>
        <row r="12">
          <cell r="C12">
            <v>10</v>
          </cell>
        </row>
        <row r="13">
          <cell r="C13">
            <v>11</v>
          </cell>
        </row>
        <row r="14">
          <cell r="C14">
            <v>12</v>
          </cell>
        </row>
        <row r="15">
          <cell r="C15">
            <v>13</v>
          </cell>
        </row>
        <row r="16">
          <cell r="C16">
            <v>14</v>
          </cell>
        </row>
        <row r="17">
          <cell r="C17">
            <v>15</v>
          </cell>
        </row>
        <row r="18">
          <cell r="C18">
            <v>16</v>
          </cell>
        </row>
        <row r="19">
          <cell r="C19">
            <v>17</v>
          </cell>
        </row>
        <row r="20">
          <cell r="C20">
            <v>18</v>
          </cell>
        </row>
        <row r="21">
          <cell r="C21">
            <v>19</v>
          </cell>
        </row>
        <row r="22">
          <cell r="C22">
            <v>20</v>
          </cell>
        </row>
        <row r="23">
          <cell r="C23">
            <v>21</v>
          </cell>
        </row>
        <row r="24">
          <cell r="C24">
            <v>22</v>
          </cell>
        </row>
        <row r="25">
          <cell r="C25">
            <v>23</v>
          </cell>
        </row>
        <row r="26">
          <cell r="C26">
            <v>24</v>
          </cell>
        </row>
        <row r="27">
          <cell r="C27">
            <v>25</v>
          </cell>
        </row>
        <row r="28">
          <cell r="C28">
            <v>26</v>
          </cell>
        </row>
        <row r="29">
          <cell r="C29">
            <v>27</v>
          </cell>
        </row>
        <row r="30">
          <cell r="C30">
            <v>28</v>
          </cell>
        </row>
        <row r="31">
          <cell r="C31">
            <v>29</v>
          </cell>
        </row>
        <row r="32">
          <cell r="C32">
            <v>30</v>
          </cell>
        </row>
        <row r="33">
          <cell r="C33">
            <v>31</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8"/>
      <sheetName val="Trabajo"/>
      <sheetName val="validacion"/>
      <sheetName val="Instructivo"/>
      <sheetName val="Equivalencia BH-BMPT"/>
      <sheetName val="Tipo "/>
    </sheetNames>
    <sheetDataSet>
      <sheetData sheetId="0"/>
      <sheetData sheetId="1"/>
      <sheetData sheetId="2"/>
      <sheetData sheetId="3"/>
      <sheetData sheetId="4"/>
      <sheetData sheetId="5">
        <row r="2">
          <cell r="C2" t="str">
            <v>Concurso de méritos</v>
          </cell>
          <cell r="D2" t="str">
            <v>Funcionamiento</v>
          </cell>
        </row>
        <row r="3">
          <cell r="C3" t="str">
            <v>Contratación directa</v>
          </cell>
          <cell r="D3" t="str">
            <v>Inversión</v>
          </cell>
        </row>
        <row r="4">
          <cell r="C4" t="str">
            <v xml:space="preserve">Contratación mínima cuantia </v>
          </cell>
          <cell r="D4" t="str">
            <v>Operación</v>
          </cell>
        </row>
        <row r="5">
          <cell r="C5" t="str">
            <v xml:space="preserve">Selección abreviada </v>
          </cell>
        </row>
        <row r="6">
          <cell r="C6" t="str">
            <v>Licitación pública</v>
          </cell>
        </row>
        <row r="7">
          <cell r="C7" t="str">
            <v xml:space="preserve">Régimen privado </v>
          </cell>
        </row>
        <row r="8">
          <cell r="C8" t="str">
            <v>Regimen especial</v>
          </cell>
        </row>
        <row r="12">
          <cell r="C12" t="str">
            <v xml:space="preserve">Subasta inversa </v>
          </cell>
        </row>
        <row r="13">
          <cell r="C13" t="str">
            <v>Bolsas de productos</v>
          </cell>
        </row>
        <row r="14">
          <cell r="C14" t="str">
            <v xml:space="preserve">Acuerdo marco de precios </v>
          </cell>
        </row>
        <row r="15">
          <cell r="C15" t="str">
            <v xml:space="preserve">Selección abreviada por menor cuantía </v>
          </cell>
        </row>
        <row r="18">
          <cell r="C18" t="str">
            <v>Urgencia manifiesta</v>
          </cell>
        </row>
        <row r="19">
          <cell r="C19" t="str">
            <v>Contratación de empréstitos</v>
          </cell>
        </row>
        <row r="20">
          <cell r="C20" t="str">
            <v>Contratos interadministrativos</v>
          </cell>
        </row>
        <row r="21">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29">
          <cell r="C29"/>
        </row>
        <row r="30">
          <cell r="C30" t="str">
            <v>Decreto 92 de 2017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9"/>
      <sheetName val="Instructivo"/>
      <sheetName val="Equivalencia BH-BMPT"/>
      <sheetName val="Tipo "/>
    </sheetNames>
    <sheetDataSet>
      <sheetData sheetId="0"/>
      <sheetData sheetId="1"/>
      <sheetData sheetId="2">
        <row r="2">
          <cell r="D2" t="str">
            <v>Prevención y atención de la maternidad y la paternidad tempranas</v>
          </cell>
        </row>
        <row r="3">
          <cell r="D3" t="str">
            <v>Desarrollo integral desde la gestación hasta la adolescencia</v>
          </cell>
        </row>
        <row r="4">
          <cell r="D4" t="str">
            <v>Igualdad y autonomía para una Bogotá incluyente</v>
          </cell>
        </row>
        <row r="5">
          <cell r="D5" t="str">
            <v>Familias protegidas y adaptadas al cambio climático</v>
          </cell>
        </row>
        <row r="6">
          <cell r="D6" t="str">
            <v>Desarrollo integral para la felicidad y el ejercicio de la ciudadanía</v>
          </cell>
        </row>
        <row r="7">
          <cell r="D7" t="str">
            <v>Calidad educativa para todos</v>
          </cell>
        </row>
        <row r="8">
          <cell r="D8" t="str">
            <v>Inclusión educativa para la equidad</v>
          </cell>
        </row>
        <row r="9">
          <cell r="D9" t="str">
            <v>Acceso con calidad a la educación superior</v>
          </cell>
        </row>
        <row r="10">
          <cell r="D10" t="str">
            <v>Atención integral y eficiente en salud</v>
          </cell>
        </row>
        <row r="11">
          <cell r="D11" t="str">
            <v>Modernización de la infraestructura física y tecnológica en salud</v>
          </cell>
        </row>
        <row r="12">
          <cell r="D12" t="str">
            <v>Mejores oportunidades para el desarrollo a través de la cultura, la recreación y el deporte</v>
          </cell>
        </row>
        <row r="13">
          <cell r="D13" t="str">
            <v>Mujeres protagonistas, activas y empoderadas en el cierre de brechas de género</v>
          </cell>
        </row>
        <row r="14">
          <cell r="D14" t="str">
            <v>Infraestructura para el desarrollo del hábitat</v>
          </cell>
        </row>
        <row r="15">
          <cell r="D15" t="str">
            <v>Intervenciones integrales del hábitat</v>
          </cell>
        </row>
        <row r="16">
          <cell r="D16" t="str">
            <v>Recuperación, incorporación, vida urbana y control de la ilegalidad</v>
          </cell>
        </row>
        <row r="17">
          <cell r="D17" t="str">
            <v>Integración social para una ciudad de oportunidades</v>
          </cell>
        </row>
        <row r="18">
          <cell r="D18" t="str">
            <v>Espacio público, derecho de todos</v>
          </cell>
        </row>
        <row r="19">
          <cell r="D19" t="str">
            <v>Mejor movilidad para todos</v>
          </cell>
        </row>
        <row r="20">
          <cell r="D20" t="str">
            <v>Seguridad y convivencia para todos</v>
          </cell>
        </row>
        <row r="21">
          <cell r="D21" t="str">
            <v>Fortalecimiento del Sistema de Protección Integral a Mujeres Víctimas de Violencia - SOFIA</v>
          </cell>
        </row>
        <row r="22">
          <cell r="D22" t="str">
            <v>Justicia para todos: consolidación del Sistema Distrital de Justicia</v>
          </cell>
        </row>
        <row r="23">
          <cell r="D23" t="str">
            <v>Bogotá vive los derechos humanos</v>
          </cell>
        </row>
        <row r="25">
          <cell r="D25" t="str">
            <v>Equipo por la educación para el reencuentro, la reconciliación y la paz</v>
          </cell>
        </row>
        <row r="26">
          <cell r="D26" t="str">
            <v>Cambio cultural y construcción del tejido social para la vida</v>
          </cell>
        </row>
        <row r="27">
          <cell r="D27" t="str">
            <v>Información relevante e integral para la planeación territorial</v>
          </cell>
        </row>
        <row r="28">
          <cell r="D28" t="str">
            <v>Proyectos urbanos integrales con visión de ciudad</v>
          </cell>
        </row>
        <row r="29">
          <cell r="D29" t="str">
            <v>Suelo para reducir el déficit habitacional de suelo urbanizable, vivienda y soportes urbanos</v>
          </cell>
        </row>
        <row r="30">
          <cell r="D30" t="str">
            <v>Articulación regional y planeación integral del transporte</v>
          </cell>
        </row>
        <row r="31">
          <cell r="D31" t="str">
            <v>Financiación para el Desarrollo Territorial</v>
          </cell>
        </row>
        <row r="32">
          <cell r="D32" t="str">
            <v>Fundamentar el desarrollo económico en la generación y uso del conocimiento para mejorar la competitividad de la Ciudad Región</v>
          </cell>
        </row>
        <row r="33">
          <cell r="D33" t="str">
            <v>Generar alternativas de ingreso y empleo de mejor calidad</v>
          </cell>
        </row>
        <row r="34">
          <cell r="D34" t="str">
            <v>Elevar la eficiencia de los mercados de la ciudad</v>
          </cell>
        </row>
        <row r="35">
          <cell r="D35" t="str">
            <v>Mejorar y fortalecer el recaudo tributario de la ciudad e impulsar el uso de mecanismos de vinculación de capital privado</v>
          </cell>
        </row>
        <row r="36">
          <cell r="D36" t="str">
            <v>Bogotá, ciudad inteligente</v>
          </cell>
        </row>
        <row r="37">
          <cell r="D37" t="str">
            <v>Bogotá, una ciudad digital</v>
          </cell>
        </row>
        <row r="38">
          <cell r="D38" t="str">
            <v>Consolidar el turismo como factor de desarrollo, confianza y felicidad para Bogotá Región</v>
          </cell>
        </row>
        <row r="40">
          <cell r="D40" t="str">
            <v>Ambiente sano para la equidad y disfrute del ciudadano</v>
          </cell>
        </row>
        <row r="41">
          <cell r="D41" t="str">
            <v>Gestión de la huella ambiental urbana</v>
          </cell>
        </row>
        <row r="42">
          <cell r="D42" t="str">
            <v>Desarrollo rural sostenible</v>
          </cell>
        </row>
        <row r="43">
          <cell r="D43" t="str">
            <v>Transparencia, gestión pública y servicio a la ciudadanía</v>
          </cell>
        </row>
        <row r="44">
          <cell r="D44" t="str">
            <v>Modernización institucional</v>
          </cell>
        </row>
        <row r="45">
          <cell r="D45" t="str">
            <v>Gobierno y ciudadanía digital</v>
          </cell>
        </row>
        <row r="46">
          <cell r="D46" t="str">
            <v>Gobernanza e influencia local, regional e internacional</v>
          </cell>
        </row>
      </sheetData>
      <sheetData sheetId="3">
        <row r="2">
          <cell r="C2" t="str">
            <v>Concurso de méritos</v>
          </cell>
          <cell r="D2" t="str">
            <v>Funcionamiento</v>
          </cell>
        </row>
        <row r="3">
          <cell r="C3" t="str">
            <v>Contratación directa</v>
          </cell>
          <cell r="D3" t="str">
            <v>Inversión</v>
          </cell>
        </row>
        <row r="4">
          <cell r="C4" t="str">
            <v xml:space="preserve">Contratación mínima cuantia </v>
          </cell>
          <cell r="D4" t="str">
            <v>Operación</v>
          </cell>
        </row>
        <row r="5">
          <cell r="C5" t="str">
            <v xml:space="preserve">Selección abreviada </v>
          </cell>
        </row>
        <row r="6">
          <cell r="C6" t="str">
            <v>Licitación pública</v>
          </cell>
        </row>
        <row r="7">
          <cell r="C7" t="str">
            <v xml:space="preserve">Régimen privado </v>
          </cell>
        </row>
        <row r="8">
          <cell r="C8" t="str">
            <v>Regimen especial</v>
          </cell>
        </row>
        <row r="12">
          <cell r="C12" t="str">
            <v xml:space="preserve">Subasta inversa </v>
          </cell>
        </row>
        <row r="13">
          <cell r="C13" t="str">
            <v>Bolsas de productos</v>
          </cell>
        </row>
        <row r="14">
          <cell r="C14" t="str">
            <v xml:space="preserve">Acuerdo marco de precios </v>
          </cell>
        </row>
        <row r="15">
          <cell r="C15" t="str">
            <v xml:space="preserve">Selección abreviada por menor cuantía </v>
          </cell>
        </row>
        <row r="18">
          <cell r="C18" t="str">
            <v>Urgencia manifiesta</v>
          </cell>
        </row>
        <row r="19">
          <cell r="C19" t="str">
            <v>Contratación de empréstitos</v>
          </cell>
        </row>
        <row r="20">
          <cell r="C20" t="str">
            <v>Contratos interadministrativos</v>
          </cell>
        </row>
        <row r="21">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30">
          <cell r="C30" t="str">
            <v>Decreto 92 de 2017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9"/>
      <sheetName val="Instructivo"/>
      <sheetName val="Equivalencia BH-BMPT"/>
      <sheetName val="Tipo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ada"/>
      <sheetName val="Instructivo"/>
      <sheetName val="Tipo"/>
      <sheetName val="Eje_Pilar"/>
    </sheetNames>
    <sheetDataSet>
      <sheetData sheetId="0"/>
      <sheetData sheetId="1"/>
      <sheetData sheetId="2">
        <row r="2">
          <cell r="B2" t="str">
            <v>Obra pública</v>
          </cell>
        </row>
        <row r="12">
          <cell r="C12" t="str">
            <v xml:space="preserve">Subasta inversa </v>
          </cell>
        </row>
        <row r="13">
          <cell r="C13" t="str">
            <v>Bolsas de productos</v>
          </cell>
        </row>
        <row r="14">
          <cell r="C14" t="str">
            <v xml:space="preserve">Acuerdo marco de precios </v>
          </cell>
        </row>
        <row r="15">
          <cell r="C15" t="str">
            <v xml:space="preserve">Selección abreviada por menor cuantía </v>
          </cell>
        </row>
        <row r="17">
          <cell r="C17" t="str">
            <v>contratacion directa</v>
          </cell>
        </row>
        <row r="18">
          <cell r="C18" t="str">
            <v>Urgencia manifiesta</v>
          </cell>
        </row>
        <row r="19">
          <cell r="C19" t="str">
            <v>Contratación de empréstitos</v>
          </cell>
        </row>
        <row r="20">
          <cell r="C20" t="str">
            <v>Contratos interadministrativos</v>
          </cell>
        </row>
        <row r="21">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sheetData>
      <sheetData sheetId="3">
        <row r="2">
          <cell r="C2" t="str">
            <v>Código</v>
          </cell>
          <cell r="D2" t="str">
            <v>Programa - Bogotá Mejor para Todos</v>
          </cell>
          <cell r="E2" t="str">
            <v>Pilar /Eje</v>
          </cell>
        </row>
        <row r="3">
          <cell r="C3">
            <v>1</v>
          </cell>
          <cell r="D3" t="str">
            <v>Prevención y atención de la maternidad y la paternidad tempranas</v>
          </cell>
          <cell r="E3" t="str">
            <v>Pilar 1 Igualdad de Calidad de Vida</v>
          </cell>
        </row>
        <row r="4">
          <cell r="C4">
            <v>2</v>
          </cell>
          <cell r="D4" t="str">
            <v>Desarrollo integral desde la gestación hasta la adolescencia</v>
          </cell>
          <cell r="E4" t="str">
            <v>Pilar 1 Igualdad de Calidad de Vida</v>
          </cell>
        </row>
        <row r="5">
          <cell r="C5">
            <v>3</v>
          </cell>
          <cell r="D5" t="str">
            <v>Igualdad y autonomía para una Bogotá incluyente</v>
          </cell>
          <cell r="E5" t="str">
            <v>Pilar 1 Igualdad de Calidad de Vida</v>
          </cell>
        </row>
        <row r="6">
          <cell r="C6">
            <v>4</v>
          </cell>
          <cell r="D6" t="str">
            <v>Familias protegidas y adaptadas al cambio climático</v>
          </cell>
          <cell r="E6" t="str">
            <v>Pilar 1 Igualdad de Calidad de Vida</v>
          </cell>
        </row>
        <row r="7">
          <cell r="C7">
            <v>5</v>
          </cell>
          <cell r="D7" t="str">
            <v>Desarrollo integral para la felicidad y el ejercicio de la ciudadanía</v>
          </cell>
          <cell r="E7" t="str">
            <v>Pilar 1 Igualdad de Calidad de Vida</v>
          </cell>
        </row>
        <row r="8">
          <cell r="C8">
            <v>6</v>
          </cell>
          <cell r="D8" t="str">
            <v>Calidad educativa para todos</v>
          </cell>
          <cell r="E8" t="str">
            <v>Pilar 1 Igualdad de Calidad de Vida</v>
          </cell>
        </row>
        <row r="9">
          <cell r="C9">
            <v>7</v>
          </cell>
          <cell r="D9" t="str">
            <v>Inclusión educativa para la equidad</v>
          </cell>
          <cell r="E9" t="str">
            <v>Pilar 1 Igualdad de Calidad de Vida</v>
          </cell>
        </row>
        <row r="10">
          <cell r="C10">
            <v>8</v>
          </cell>
          <cell r="D10" t="str">
            <v>Acceso con calidad a la educación superior</v>
          </cell>
          <cell r="E10" t="str">
            <v>Pilar 1 Igualdad de Calidad de Vida</v>
          </cell>
        </row>
        <row r="11">
          <cell r="C11">
            <v>9</v>
          </cell>
          <cell r="D11" t="str">
            <v>Atención integral y eficiente en salud</v>
          </cell>
          <cell r="E11" t="str">
            <v>Pilar 1 Igualdad de Calidad de Vida</v>
          </cell>
        </row>
        <row r="12">
          <cell r="C12">
            <v>10</v>
          </cell>
          <cell r="D12" t="str">
            <v>Modernización de la infraestructura física y tecnológica en salud</v>
          </cell>
          <cell r="E12" t="str">
            <v>Pilar 1 Igualdad de Calidad de Vida</v>
          </cell>
        </row>
        <row r="13">
          <cell r="C13">
            <v>11</v>
          </cell>
          <cell r="D13" t="str">
            <v>Mejores oportunidades para el desarrollo a través de la cultura, la recreación y el deporte</v>
          </cell>
          <cell r="E13" t="str">
            <v>Pilar 1 Igualdad de Calidad de Vida</v>
          </cell>
        </row>
        <row r="14">
          <cell r="C14">
            <v>12</v>
          </cell>
          <cell r="D14" t="str">
            <v>Mujeres protagonistas, activas y empoderadas en el cierre de brechas de género</v>
          </cell>
          <cell r="E14" t="str">
            <v>Pilar 1 Igualdad de Calidad de Vida</v>
          </cell>
        </row>
        <row r="15">
          <cell r="C15">
            <v>13</v>
          </cell>
          <cell r="D15" t="str">
            <v>Infraestructura para el desarrollo del hábitat</v>
          </cell>
          <cell r="E15" t="str">
            <v>Pilar 2 Democracía Urbana</v>
          </cell>
        </row>
        <row r="16">
          <cell r="C16">
            <v>14</v>
          </cell>
          <cell r="D16" t="str">
            <v>Intervenciones integrales del hábitat</v>
          </cell>
          <cell r="E16" t="str">
            <v>Pilar 2 Democracía Urbana</v>
          </cell>
        </row>
        <row r="17">
          <cell r="C17">
            <v>15</v>
          </cell>
          <cell r="D17" t="str">
            <v>Recuperación, incorporación, vida urbana y control de la ilegalidad</v>
          </cell>
          <cell r="E17" t="str">
            <v>Pilar 2 Democracía Urbana</v>
          </cell>
        </row>
        <row r="18">
          <cell r="C18">
            <v>16</v>
          </cell>
          <cell r="D18" t="str">
            <v>Integración social para una ciudad de oportunidades</v>
          </cell>
          <cell r="E18" t="str">
            <v>Pilar 2 Democracía Urbana</v>
          </cell>
        </row>
        <row r="19">
          <cell r="C19">
            <v>17</v>
          </cell>
          <cell r="D19" t="str">
            <v>Espacio público, derecho de todos</v>
          </cell>
          <cell r="E19" t="str">
            <v>Pilar 2 Democracía Urbana</v>
          </cell>
        </row>
        <row r="20">
          <cell r="C20">
            <v>18</v>
          </cell>
          <cell r="D20" t="str">
            <v>Mejor movilidad para todos</v>
          </cell>
          <cell r="E20" t="str">
            <v>Pilar 2 Democracía Urbana</v>
          </cell>
        </row>
        <row r="21">
          <cell r="C21">
            <v>19</v>
          </cell>
          <cell r="D21" t="str">
            <v>Seguridad y convivencia para todos</v>
          </cell>
          <cell r="E21" t="str">
            <v>Pilar 3 Construcción de Comunidad y Cultura Ciudadana</v>
          </cell>
        </row>
        <row r="22">
          <cell r="C22">
            <v>20</v>
          </cell>
          <cell r="D22" t="str">
            <v>Fortalecimiento del Sistema de Protección Integral a Mujeres Víctimas de Violencia - SOFIA</v>
          </cell>
          <cell r="E22" t="str">
            <v>Pilar 3 Construcción de Comunidad y Cultura Ciudadana</v>
          </cell>
        </row>
        <row r="23">
          <cell r="C23">
            <v>21</v>
          </cell>
          <cell r="D23" t="str">
            <v>Justicia para todos: consolidación del Sistema Distrital de Justicia</v>
          </cell>
          <cell r="E23" t="str">
            <v>Pilar 3 Construcción de Comunidad y Cultura Ciudadana</v>
          </cell>
        </row>
        <row r="24">
          <cell r="C24">
            <v>22</v>
          </cell>
          <cell r="D24" t="str">
            <v>Bogotá vive los derechos humanos</v>
          </cell>
          <cell r="E24" t="str">
            <v>Pilar 3 Construcción de Comunidad y Cultura Ciudadana</v>
          </cell>
        </row>
        <row r="25">
          <cell r="C25">
            <v>23</v>
          </cell>
          <cell r="D25" t="str">
            <v>Bogotá mejor para las víctimas, la paz y la reconciliación</v>
          </cell>
          <cell r="E25" t="str">
            <v>Pilar 3 Construcción de Comunidad y Cultura Ciudadana</v>
          </cell>
        </row>
        <row r="26">
          <cell r="C26">
            <v>24</v>
          </cell>
          <cell r="D26" t="str">
            <v>Equipo por la educación para el reencuentro, la reconciliación y la paz</v>
          </cell>
          <cell r="E26" t="str">
            <v>Pilar 3 Construcción de Comunidad y Cultura Ciudadana</v>
          </cell>
        </row>
        <row r="27">
          <cell r="C27">
            <v>25</v>
          </cell>
          <cell r="D27" t="str">
            <v>Cambio cultural y construcción del tejido social para la vida</v>
          </cell>
          <cell r="E27" t="str">
            <v>Pilar 3 Construcción de Comunidad y Cultura Ciudadana</v>
          </cell>
        </row>
        <row r="28">
          <cell r="C28">
            <v>26</v>
          </cell>
          <cell r="D28" t="str">
            <v>Información relevante e integral para la planeación territorial</v>
          </cell>
          <cell r="E28" t="str">
            <v>Eje Transversal 1 Nuevo Ordenamiento Territorial</v>
          </cell>
        </row>
        <row r="29">
          <cell r="C29">
            <v>27</v>
          </cell>
          <cell r="D29" t="str">
            <v>Proyectos urbanos integrales con visión de ciudad</v>
          </cell>
          <cell r="E29" t="str">
            <v>Eje Transversal 1 Nuevo Ordenamiento Territorial</v>
          </cell>
        </row>
        <row r="30">
          <cell r="C30">
            <v>28</v>
          </cell>
          <cell r="D30" t="str">
            <v>Suelo para reducir el déficit habitacional de suelo urbanizable, vivienda y soportes urbanos</v>
          </cell>
          <cell r="E30" t="str">
            <v>Eje Transversal 1 Nuevo Ordenamiento Territorial</v>
          </cell>
        </row>
        <row r="31">
          <cell r="C31">
            <v>29</v>
          </cell>
          <cell r="D31" t="str">
            <v>Articulación regional y planeación integral del transporte</v>
          </cell>
          <cell r="E31" t="str">
            <v>Eje Transversal 1 Nuevo Ordenamiento Territorial</v>
          </cell>
        </row>
        <row r="32">
          <cell r="C32">
            <v>30</v>
          </cell>
          <cell r="D32" t="str">
            <v>Financiación para el Desarrollo Territorial</v>
          </cell>
          <cell r="E32" t="str">
            <v>Eje Transversal 1 Nuevo Ordenamiento Territorial</v>
          </cell>
        </row>
        <row r="33">
          <cell r="C33">
            <v>31</v>
          </cell>
          <cell r="D33" t="str">
            <v>Fundamentar el desarrollo económico en la generación y uso del conocimiento para mejorar la competitividad de la Ciudad Región</v>
          </cell>
          <cell r="E33" t="str">
            <v>Eje Transversal 2 Desarrollo Económico basado en el conocimiento</v>
          </cell>
        </row>
        <row r="34">
          <cell r="C34">
            <v>32</v>
          </cell>
          <cell r="D34" t="str">
            <v>Generar alternativas de ingreso y empleo de mejor calidad</v>
          </cell>
          <cell r="E34" t="str">
            <v>Eje Transversal 2 Desarrollo Económico basado en el conocimiento</v>
          </cell>
        </row>
        <row r="35">
          <cell r="C35">
            <v>33</v>
          </cell>
          <cell r="D35" t="str">
            <v>Elevar la eficiencia de los mercados de la ciudad</v>
          </cell>
          <cell r="E35" t="str">
            <v>Eje Transversal 2 Desarrollo Económico basado en el conocimiento</v>
          </cell>
        </row>
        <row r="36">
          <cell r="C36">
            <v>34</v>
          </cell>
          <cell r="D36" t="str">
            <v>Mejorar y fortalecer el recaudo tributario de la ciudad e impulsar el uso de mecanismos de vinculación de capital privado</v>
          </cell>
          <cell r="E36" t="str">
            <v>Eje Transversal 2 Desarrollo Económico basado en el conocimiento</v>
          </cell>
        </row>
        <row r="37">
          <cell r="C37">
            <v>35</v>
          </cell>
          <cell r="D37" t="str">
            <v>Bogotá, ciudad inteligente</v>
          </cell>
          <cell r="E37" t="str">
            <v>Eje Transversal 2 Desarrollo Económico basado en el conocimiento</v>
          </cell>
        </row>
        <row r="38">
          <cell r="C38">
            <v>36</v>
          </cell>
          <cell r="D38" t="str">
            <v>Bogotá, una ciudad digital</v>
          </cell>
          <cell r="E38" t="str">
            <v>Eje Transversal 2 Desarrollo Económico basado en el conocimiento</v>
          </cell>
        </row>
        <row r="39">
          <cell r="C39">
            <v>37</v>
          </cell>
          <cell r="D39" t="str">
            <v>Consolidar el turismo como factor de desarrollo, confianza y felicidad para Bogotá Región</v>
          </cell>
          <cell r="E39" t="str">
            <v>Eje Transversal 2 Desarrollo Económico basado en el conocimiento</v>
          </cell>
        </row>
        <row r="40">
          <cell r="C40">
            <v>38</v>
          </cell>
          <cell r="D40" t="str">
            <v>Recuperación y manejo de la Estructura Ecológica Principal</v>
          </cell>
          <cell r="E40" t="str">
            <v>Eje Transversal 3 Sostenibilidad Ambiental basada en la eficiencia energética</v>
          </cell>
        </row>
        <row r="41">
          <cell r="C41">
            <v>39</v>
          </cell>
          <cell r="D41" t="str">
            <v>Ambiente sano para la equidad y disfrute del ciudadano</v>
          </cell>
          <cell r="E41" t="str">
            <v>Eje Transversal 3 Sostenibilidad Ambiental basada en la eficiencia energética</v>
          </cell>
        </row>
        <row r="42">
          <cell r="C42">
            <v>40</v>
          </cell>
          <cell r="D42" t="str">
            <v>Gestión de la huella ambiental urbana</v>
          </cell>
          <cell r="E42" t="str">
            <v>Eje Transversal 3 Sostenibilidad Ambiental basada en la eficiencia energética</v>
          </cell>
        </row>
        <row r="43">
          <cell r="C43">
            <v>41</v>
          </cell>
          <cell r="D43" t="str">
            <v>Desarrollo rural sostenible</v>
          </cell>
          <cell r="E43" t="str">
            <v>Eje Transversal 3 Sostenibilidad Ambiental basada en la eficiencia energética</v>
          </cell>
        </row>
        <row r="44">
          <cell r="C44">
            <v>42</v>
          </cell>
          <cell r="D44" t="str">
            <v>Transparencia, gestión pública y servicio a la ciudadanía</v>
          </cell>
          <cell r="E44" t="str">
            <v>Eje Transversal 4 Gobierno Legitimo, Fortalecimiento Local y Eficiencia</v>
          </cell>
        </row>
        <row r="45">
          <cell r="C45">
            <v>43</v>
          </cell>
          <cell r="D45" t="str">
            <v>Modernización institucional</v>
          </cell>
          <cell r="E45" t="str">
            <v>Eje Transversal 4 Gobierno Legitimo, Fortalecimiento Local y Eficiencia</v>
          </cell>
        </row>
        <row r="46">
          <cell r="C46">
            <v>44</v>
          </cell>
          <cell r="D46" t="str">
            <v>Gobierno y ciudadanía digital</v>
          </cell>
          <cell r="E46" t="str">
            <v>Eje Transversal 4 Gobierno Legitimo, Fortalecimiento Local y Eficiencia</v>
          </cell>
        </row>
        <row r="47">
          <cell r="C47">
            <v>45</v>
          </cell>
          <cell r="D47" t="str">
            <v>Gobernanza e influencia local, regional e internacional</v>
          </cell>
          <cell r="E47" t="str">
            <v>Eje Transversal 4 Gobierno Legitimo, Fortalecimiento Local y Eficiencia</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oscar.contreras\Downloads\FONTIBON3.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uly Paulina Suarez" refreshedDate="43874.395441550929" createdVersion="5" refreshedVersion="5" minRefreshableVersion="3" recordCount="256">
  <cacheSource type="worksheet">
    <worksheetSource ref="A13:AF269" sheet="Trabajo"/>
  </cacheSource>
  <cacheFields count="32">
    <cacheField name="Número Contrato" numFmtId="0">
      <sharedItems containsMixedTypes="1" containsNumber="1" containsInteger="1" minValue="1" maxValue="29032019"/>
    </cacheField>
    <cacheField name="Año" numFmtId="1">
      <sharedItems containsString="0" containsBlank="1" containsNumber="1" containsInteger="1" minValue="2018" maxValue="2019"/>
    </cacheField>
    <cacheField name="Número de proceso contractual" numFmtId="0">
      <sharedItems containsBlank="1"/>
    </cacheField>
    <cacheField name="Tipo de contrato " numFmtId="0">
      <sharedItems containsBlank="1"/>
    </cacheField>
    <cacheField name="Modalidad de Selección" numFmtId="0">
      <sharedItems/>
    </cacheField>
    <cacheField name="Procedimiento o causal" numFmtId="0">
      <sharedItems containsBlank="1"/>
    </cacheField>
    <cacheField name="Objeto" numFmtId="0">
      <sharedItems longText="1"/>
    </cacheField>
    <cacheField name="Afectación" numFmtId="0">
      <sharedItems count="2">
        <s v="Inversión"/>
        <s v="Funcionamiento"/>
      </sharedItems>
    </cacheField>
    <cacheField name="Número Programa" numFmtId="0">
      <sharedItems containsString="0" containsBlank="1" containsNumber="1" containsInteger="1" minValue="2" maxValue="45" count="11">
        <n v="45"/>
        <n v="18"/>
        <n v="19"/>
        <n v="38"/>
        <n v="3"/>
        <n v="11"/>
        <n v="17"/>
        <n v="2"/>
        <m/>
        <n v="15"/>
        <n v="7"/>
      </sharedItems>
    </cacheField>
    <cacheField name="Equivalencia número de programa" numFmtId="0">
      <sharedItems containsBlank="1"/>
    </cacheField>
    <cacheField name="Eje / Pilar" numFmtId="0">
      <sharedItems count="6">
        <s v="Eje Transversal 4 Gobierno Legitimo, Fortalecimiento Local y Eficiencia"/>
        <s v="Pilar 2 Democracía Urbana"/>
        <s v="Pilar 3 Construcción de Comunidad y Cultura Ciudadana"/>
        <s v="Eje Transversal 3 Sostenibilidad Ambiental basada en la eficiencia energética"/>
        <s v="Pilar 1 Igualdad de Calidad de Vida"/>
        <s v=" "/>
      </sharedItems>
    </cacheField>
    <cacheField name="Número Proyecto" numFmtId="0">
      <sharedItems containsBlank="1" count="29">
        <s v="1474"/>
        <s v="1464"/>
        <s v="1467"/>
        <s v="3-1-2-02-02-02-0001-008"/>
        <s v="1471"/>
        <s v="1453"/>
        <s v="1458"/>
        <s v="1462"/>
        <s v="1473"/>
        <s v="3-1-2-02-02-02-0002-001"/>
        <s v="3-1-2-02-02-03-0006-008"/>
        <s v="1452"/>
        <s v="3-1-2-02-02-03-0005-006"/>
        <s v="3-1-2-02-02-02-0001-005"/>
        <s v="3-1-2-02-02-03-0006-012"/>
        <s v="3-1-2-02-02-03-0006-004"/>
        <s v="3-1-2-02-01-02-0008-000"/>
        <s v="3-1-2-02-02-03-0005-001"/>
        <s v="3-1-2-02-01-02-0002-000"/>
        <s v="3-1-2-02-02-02-0002-003"/>
        <s v="3-1-2-02-02-03-0003-001"/>
        <s v="3-1-2-02-02-03-0003-010"/>
        <s v="1460"/>
        <s v="1456"/>
        <s v="3-1-2-02-02-03-0005-004"/>
        <s v="3-1-2-02-02-03-0005-002"/>
        <s v="3-1-2-02-01-03-0005-000"/>
        <s v="3-1-2-02-01-02-0003-000"/>
        <m/>
      </sharedItems>
    </cacheField>
    <cacheField name="Número  de Identificación del contratista_x000a_(NIT con digito de verificación)" numFmtId="0">
      <sharedItems containsString="0" containsBlank="1" containsNumber="1" containsInteger="1" minValue="2954658" maxValue="1121877631"/>
    </cacheField>
    <cacheField name="Nombre del contratista" numFmtId="0">
      <sharedItems containsBlank="1" longText="1"/>
    </cacheField>
    <cacheField name="Valor Inicial del contrato" numFmtId="3">
      <sharedItems containsString="0" containsBlank="1" containsNumber="1" containsInteger="1" minValue="309567" maxValue="19900000000"/>
    </cacheField>
    <cacheField name="Número de reducciones" numFmtId="3">
      <sharedItems containsNonDate="0" containsString="0" containsBlank="1"/>
    </cacheField>
    <cacheField name="Valor total reducciones (En valor negativo)" numFmtId="3">
      <sharedItems containsNonDate="0" containsString="0" containsBlank="1"/>
    </cacheField>
    <cacheField name="Número de adiciones" numFmtId="166">
      <sharedItems containsString="0" containsBlank="1" containsNumber="1" containsInteger="1" minValue="1" maxValue="2"/>
    </cacheField>
    <cacheField name="Valor total de adiciones " numFmtId="3">
      <sharedItems containsString="0" containsBlank="1" containsNumber="1" containsInteger="1" minValue="1125000" maxValue="2715118018"/>
    </cacheField>
    <cacheField name="Valor Final " numFmtId="166">
      <sharedItems containsSemiMixedTypes="0" containsString="0" containsNumber="1" containsInteger="1" minValue="309567" maxValue="19900000000"/>
    </cacheField>
    <cacheField name="Giros_x000a_(Valor en pesos)" numFmtId="166">
      <sharedItems containsString="0" containsBlank="1" containsNumber="1" containsInteger="1" minValue="0" maxValue="1296729791"/>
    </cacheField>
    <cacheField name="Fecha de suscripción (DD/MM/AAAA)" numFmtId="14">
      <sharedItems containsNonDate="0" containsDate="1" containsString="0" containsBlank="1" minDate="2017-06-26T00:00:00" maxDate="2020-01-01T00:00:00"/>
    </cacheField>
    <cacheField name="Fecha de inicio (DD/MM/AAAA)" numFmtId="14">
      <sharedItems containsNonDate="0" containsDate="1" containsString="0" containsBlank="1" minDate="2019-01-25T00:00:00" maxDate="2020-01-24T00:00:00"/>
    </cacheField>
    <cacheField name="Fecha de terminación (DD/MM/AAAA)" numFmtId="14">
      <sharedItems containsNonDate="0" containsDate="1" containsString="0" containsBlank="1" minDate="2019-03-06T00:00:00" maxDate="2020-09-04T00:00:00"/>
    </cacheField>
    <cacheField name="Plazo en días" numFmtId="1">
      <sharedItems containsString="0" containsBlank="1" containsNumber="1" containsInteger="1" minValue="16" maxValue="480"/>
    </cacheField>
    <cacheField name="Prorroga en días" numFmtId="1">
      <sharedItems containsString="0" containsBlank="1" containsNumber="1" containsInteger="1" minValue="15" maxValue="165"/>
    </cacheField>
    <cacheField name="Anulado" numFmtId="0">
      <sharedItems containsNonDate="0" containsString="0" containsBlank="1"/>
    </cacheField>
    <cacheField name="Celebrado o por iniciar" numFmtId="0">
      <sharedItems containsNonDate="0" containsString="0" containsBlank="1"/>
    </cacheField>
    <cacheField name="En Ejecución" numFmtId="0">
      <sharedItems containsBlank="1"/>
    </cacheField>
    <cacheField name="Terminado" numFmtId="0">
      <sharedItems containsBlank="1"/>
    </cacheField>
    <cacheField name="Liquidado" numFmtId="0">
      <sharedItems containsNonDate="0" containsString="0" containsBlank="1"/>
    </cacheField>
    <cacheField name="% Avance y/o Cumplimiento" numFmtId="9">
      <sharedItems containsSemiMixedTypes="0" containsString="0" containsNumber="1" minValue="0"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uly Paulina Suarez" refreshedDate="43874.395442245368" createdVersion="5" refreshedVersion="5" minRefreshableVersion="3" recordCount="256">
  <cacheSource type="worksheet">
    <worksheetSource ref="A13:AF269" sheet="Trabajo2" r:id="rId2"/>
  </cacheSource>
  <cacheFields count="32">
    <cacheField name="Número Contrato" numFmtId="0">
      <sharedItems containsMixedTypes="1" containsNumber="1" containsInteger="1" minValue="1" maxValue="29032019"/>
    </cacheField>
    <cacheField name="Año" numFmtId="1">
      <sharedItems containsString="0" containsBlank="1" containsNumber="1" containsInteger="1" minValue="2018" maxValue="2019"/>
    </cacheField>
    <cacheField name="Número de proceso contractual" numFmtId="0">
      <sharedItems containsBlank="1"/>
    </cacheField>
    <cacheField name="Tipo de contrato " numFmtId="0">
      <sharedItems containsBlank="1"/>
    </cacheField>
    <cacheField name="Modalidad de Selección" numFmtId="0">
      <sharedItems/>
    </cacheField>
    <cacheField name="Procedimiento o causal" numFmtId="0">
      <sharedItems/>
    </cacheField>
    <cacheField name="Objeto" numFmtId="0">
      <sharedItems longText="1"/>
    </cacheField>
    <cacheField name="Afectación" numFmtId="0">
      <sharedItems/>
    </cacheField>
    <cacheField name="Número Programa" numFmtId="0">
      <sharedItems containsString="0" containsBlank="1" containsNumber="1" containsInteger="1" minValue="2" maxValue="45"/>
    </cacheField>
    <cacheField name="Equivalencia número de programa" numFmtId="0">
      <sharedItems containsBlank="1"/>
    </cacheField>
    <cacheField name="Eje / Pilar" numFmtId="0">
      <sharedItems/>
    </cacheField>
    <cacheField name="Número Proyecto" numFmtId="0">
      <sharedItems containsBlank="1"/>
    </cacheField>
    <cacheField name="Número  de Identificación del contratista_x000a_(NIT con digito de verificación)" numFmtId="0">
      <sharedItems containsString="0" containsBlank="1" containsNumber="1" containsInteger="1" minValue="2954658" maxValue="1121877631"/>
    </cacheField>
    <cacheField name="Nombre del contratista" numFmtId="0">
      <sharedItems containsBlank="1" longText="1"/>
    </cacheField>
    <cacheField name="Valor Inicial del contrato" numFmtId="0">
      <sharedItems containsSemiMixedTypes="0" containsString="0" containsNumber="1" containsInteger="1" minValue="309567" maxValue="19900000000"/>
    </cacheField>
    <cacheField name="Número de reducciones" numFmtId="3">
      <sharedItems containsNonDate="0" containsString="0" containsBlank="1"/>
    </cacheField>
    <cacheField name="Valor total reducciones (En valor negativo)" numFmtId="3">
      <sharedItems containsNonDate="0" containsString="0" containsBlank="1"/>
    </cacheField>
    <cacheField name="Número de adiciones" numFmtId="166">
      <sharedItems containsString="0" containsBlank="1" containsNumber="1" containsInteger="1" minValue="1" maxValue="2"/>
    </cacheField>
    <cacheField name="Valor total de adiciones " numFmtId="0">
      <sharedItems containsString="0" containsBlank="1" containsNumber="1" containsInteger="1" minValue="1125000" maxValue="2715118018"/>
    </cacheField>
    <cacheField name="Valor Final " numFmtId="164">
      <sharedItems containsSemiMixedTypes="0" containsString="0" containsNumber="1" containsInteger="1" minValue="309567" maxValue="19900000000"/>
    </cacheField>
    <cacheField name="Giros_x000a_(Valor en pesos)" numFmtId="0">
      <sharedItems containsString="0" containsBlank="1" containsNumber="1" containsInteger="1" minValue="0" maxValue="1296729791"/>
    </cacheField>
    <cacheField name="Fecha de suscripción (DD/MM/AAAA)" numFmtId="14">
      <sharedItems containsNonDate="0" containsDate="1" containsString="0" containsBlank="1" minDate="2017-06-26T00:00:00" maxDate="2020-01-01T00:00:00"/>
    </cacheField>
    <cacheField name="Fecha de inicio (DD/MM/AAAA)" numFmtId="14">
      <sharedItems containsNonDate="0" containsDate="1" containsString="0" containsBlank="1" minDate="2019-01-25T00:00:00" maxDate="2020-01-24T00:00:00"/>
    </cacheField>
    <cacheField name="Fecha de terminación (DD/MM/AAAA)" numFmtId="14">
      <sharedItems containsNonDate="0" containsDate="1" containsString="0" containsBlank="1" minDate="2019-03-06T00:00:00" maxDate="2020-09-04T00:00:00"/>
    </cacheField>
    <cacheField name="Plazo en días" numFmtId="1">
      <sharedItems containsString="0" containsBlank="1" containsNumber="1" containsInteger="1" minValue="16" maxValue="480"/>
    </cacheField>
    <cacheField name="Prorroga en días" numFmtId="1">
      <sharedItems containsString="0" containsBlank="1" containsNumber="1" containsInteger="1" minValue="15" maxValue="165"/>
    </cacheField>
    <cacheField name="Anulado" numFmtId="0">
      <sharedItems containsNonDate="0" containsString="0" containsBlank="1"/>
    </cacheField>
    <cacheField name="Celebrado o por iniciar" numFmtId="0">
      <sharedItems containsNonDate="0" containsString="0" containsBlank="1"/>
    </cacheField>
    <cacheField name="En Ejecución" numFmtId="0">
      <sharedItems containsBlank="1"/>
    </cacheField>
    <cacheField name="Terminado" numFmtId="0">
      <sharedItems containsBlank="1"/>
    </cacheField>
    <cacheField name="Liquidado" numFmtId="0">
      <sharedItems containsNonDate="0" containsString="0" containsBlank="1"/>
    </cacheField>
    <cacheField name="% Avance y/o Cumplimiento" numFmtId="10">
      <sharedItems containsString="0" containsBlank="1" containsNumb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6">
  <r>
    <n v="1"/>
    <n v="2019"/>
    <s v="FDLF-CD-0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cios de prestgacion de servicios para apoyar juridicamente los procesos que requiera adelantar la alcaldia local de fontibon desde las etapas precontractuales contractuales y post contractual  -  CERTIFICACION DE NO EXISTENCIA DE PERSONAL DE LA DIRECCION DE GESTION DE TALENTO HUMANO DE LA SECRETARIA DISTRITAL DE GOBIERNO CONSECUTIVO 15146 DEL 24-01-2019  -SOLICITUD CDP 20195920003413 DEL 21-02-2019 - RADICADO SIPSE 35592"/>
    <x v="0"/>
    <x v="0"/>
    <s v="Gobernanza e influencia local, regional e internacional"/>
    <x v="0"/>
    <x v="0"/>
    <n v="1026279711"/>
    <s v="YESICA STEFANIA GUTIERREZ AGUDELO"/>
    <n v="76505000"/>
    <m/>
    <m/>
    <n v="2"/>
    <n v="27820000"/>
    <n v="104325000"/>
    <n v="77896000"/>
    <d v="2019-01-24T00:00:00"/>
    <d v="2019-01-25T00:00:00"/>
    <d v="2020-04-24T00:00:00"/>
    <n v="330"/>
    <n v="120"/>
    <m/>
    <m/>
    <s v="x"/>
    <m/>
    <m/>
    <n v="0.7466666666666667"/>
  </r>
  <r>
    <n v="2"/>
    <n v="2019"/>
    <s v="FDLF-CD-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especializados para orientar el grupo jurídico de contratación de la Alcaldía Local de Fontibón -  CERTIFICACION DE NO EXISTENCIA DE PERSONAL DE LA DIRECCION DE GESTION DE TALENTO HUMANO DE LA SECRETARIA DISTRITAL DE GOBIERNO  CONSECUTIVO  15142  DEL 24-01-2019"/>
    <x v="0"/>
    <x v="0"/>
    <s v="Gobernanza e influencia local, regional e internacional"/>
    <x v="0"/>
    <x v="0"/>
    <n v="1026279711"/>
    <s v="MILLER OSWALDO VILLAMIZAR ROJAS"/>
    <n v="95700000"/>
    <m/>
    <m/>
    <n v="2"/>
    <n v="43500000"/>
    <n v="139200000"/>
    <n v="97440000"/>
    <d v="2019-01-24T00:00:00"/>
    <d v="2019-01-25T00:00:00"/>
    <d v="2020-05-24T00:00:00"/>
    <n v="330"/>
    <n v="120"/>
    <m/>
    <m/>
    <m/>
    <s v="x"/>
    <m/>
    <n v="0.7"/>
  </r>
  <r>
    <n v="3"/>
    <n v="2019"/>
    <s v="FDLF-CD-0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el apoyo a la gestión presupuestal del Fondo de Desarrollo Local  -   CERTIFICACION DE NO EXISTENCIA DE PERSONAL DE LA DIRECCION DE GESTION DE TALENTO HUMANO DE LA SECRETARIA DISTRITAL DE GOBIERNO  CONSECUTIVO  15154  DEL 24-01-2019"/>
    <x v="0"/>
    <x v="0"/>
    <s v="Gobernanza e influencia local, regional e internacional"/>
    <x v="0"/>
    <x v="0"/>
    <n v="52321265"/>
    <s v="OLGA PATRICIA CORTES AMAYA"/>
    <n v="50105000"/>
    <m/>
    <m/>
    <n v="1"/>
    <n v="9110000"/>
    <n v="59215000"/>
    <n v="50105000"/>
    <d v="2019-01-24T00:00:00"/>
    <d v="2019-01-25T00:00:00"/>
    <d v="2020-02-29T00:00:00"/>
    <n v="330"/>
    <n v="28"/>
    <m/>
    <m/>
    <s v="x"/>
    <m/>
    <m/>
    <n v="0.84615384615384615"/>
  </r>
  <r>
    <n v="4"/>
    <n v="2019"/>
    <s v="FDLF-CD-0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especializados como abogado del Despacho de la Alcaldía Local de Fontibón CERTIFICACION DE NO EXISTENCIA DE PERSONAL DE LA DIRECCION DE GESTION DE TALENTO HUMANO DE LA SECRETARIA DISTRITAL DE GOBIERNO  CONSECUTIVO  15154  DEL 24-01-2019"/>
    <x v="0"/>
    <x v="0"/>
    <s v="Gobernanza e influencia local, regional e internacional"/>
    <x v="0"/>
    <x v="0"/>
    <n v="79970300"/>
    <s v="RUTDER ESNEIDER LADINO NAVARRO"/>
    <n v="95700000"/>
    <m/>
    <m/>
    <n v="1"/>
    <n v="47850000"/>
    <n v="143550000"/>
    <n v="95410000"/>
    <d v="2019-01-24T00:00:00"/>
    <d v="2019-01-25T00:00:00"/>
    <d v="2020-05-30T00:00:00"/>
    <n v="330"/>
    <n v="165"/>
    <m/>
    <m/>
    <s v="x"/>
    <m/>
    <m/>
    <n v="0.6646464646464646"/>
  </r>
  <r>
    <n v="5"/>
    <n v="2019"/>
    <s v="FDLF-CD-0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como profesional especializado para orientar al despacho en las actividades de revisión, control, seguimiento a los proyectos a cargo de la Alcaldía Local de Fontibón CERTIFICACION DE NO EXISTENCIA DE PERSONAL DE LA DIRECCION DE GESTION DE TALENTO HUMANO DE LA SECRETARIA DISTRITAL DE GOBIERNO  CONSECUTIVO  15148  DEL 24-01-2019"/>
    <x v="0"/>
    <x v="0"/>
    <s v="Gobernanza e influencia local, regional e internacional"/>
    <x v="0"/>
    <x v="0"/>
    <n v="52055580"/>
    <s v="NARDA CONSUELO PERILLA ALONSO"/>
    <n v="95700000"/>
    <m/>
    <m/>
    <n v="1"/>
    <n v="47850000"/>
    <n v="143550000"/>
    <n v="96570000"/>
    <d v="2019-01-28T00:00:00"/>
    <d v="2019-01-28T00:00:00"/>
    <d v="2020-06-12T00:00:00"/>
    <n v="330"/>
    <n v="165"/>
    <m/>
    <m/>
    <s v="x"/>
    <m/>
    <m/>
    <n v="0.67272727272727273"/>
  </r>
  <r>
    <n v="6"/>
    <n v="2019"/>
    <s v="FDLF-CD-0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el apoyo a la administración local en la formulación y seguimiento a los proyectos de inversión y gastos de funcionamiento   CERTIFICACION DE NO EXISTENCIA DE PERSONAL DE LA DIRECCION DE GESTION DE TALENTO HUMANO DE LA SECRETARIA DISTRITAL DE GOBIERNO  CONSECUTIVO  8130  DEL 28-01-2019"/>
    <x v="0"/>
    <x v="0"/>
    <s v="Gobernanza e influencia local, regional e internacional"/>
    <x v="0"/>
    <x v="0"/>
    <n v="72303502"/>
    <s v="JOSE LUIS JUVIANO GALLOR"/>
    <n v="76505000"/>
    <m/>
    <m/>
    <n v="1"/>
    <n v="34775000"/>
    <n v="111280000"/>
    <n v="76736833"/>
    <d v="2019-01-28T00:00:00"/>
    <d v="2019-01-30T00:00:00"/>
    <d v="2020-05-29T00:00:00"/>
    <n v="330"/>
    <n v="150"/>
    <m/>
    <m/>
    <s v="x"/>
    <m/>
    <m/>
    <n v="0.68958333033788644"/>
  </r>
  <r>
    <n v="7"/>
    <n v="2019"/>
    <s v="FDLF-CD-0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 LA ÁREA DE GESTIÓN DEL DESARROLLO LOCAL DE LA ALCALDÍA LOCAL DE FONTIBÓN -  CERTIFICACION DE NO EXISTENCIA DE PERSONAL DE LA DIRECCION DE GESTION DE TALENTO HUMANO DE LA SECRETARIA DISTRITAL DE GOBIERNO CONSECUTIVO  DEL 24-01-2019"/>
    <x v="0"/>
    <x v="0"/>
    <s v="Gobernanza e influencia local, regional e internacional"/>
    <x v="0"/>
    <x v="0"/>
    <n v="39752892"/>
    <s v="LUZ MERY RIAÑO FERRO"/>
    <n v="24750000"/>
    <m/>
    <m/>
    <n v="1"/>
    <n v="11250000"/>
    <n v="36000000"/>
    <n v="24825000"/>
    <d v="2019-01-29T00:00:00"/>
    <d v="2019-01-30T00:00:00"/>
    <d v="2020-05-30T00:00:00"/>
    <n v="330"/>
    <n v="150"/>
    <m/>
    <m/>
    <s v="x"/>
    <m/>
    <m/>
    <n v="0.68958333333333333"/>
  </r>
  <r>
    <n v="8"/>
    <n v="2019"/>
    <s v="FDLF-CD-0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dministrativo al área de gestión del desarrollo local de la Alcaldía Local de Fontibón- CERTIFICACION DE NO EXISTENCIA DE PERSONAL DE LA DIRECCION DE GESTION DE TALENTO HUMANO DE LA SECRETARIA DISTRITAL DE GOBIERNO  CONSECUTIVO  15391  DEL 28-01-2019"/>
    <x v="0"/>
    <x v="0"/>
    <s v="Gobernanza e influencia local, regional e internacional"/>
    <x v="0"/>
    <x v="0"/>
    <n v="1016070013"/>
    <s v="INGRID MARITZA MORENO AGREDO"/>
    <n v="38500000"/>
    <m/>
    <m/>
    <n v="1"/>
    <n v="17500000"/>
    <n v="56000000"/>
    <n v="38616666"/>
    <d v="2019-01-29T00:00:00"/>
    <d v="2019-01-30T00:00:00"/>
    <d v="2020-05-29T00:00:00"/>
    <n v="330"/>
    <n v="150"/>
    <m/>
    <m/>
    <s v="x"/>
    <m/>
    <m/>
    <n v="0.68958332142857148"/>
  </r>
  <r>
    <n v="9"/>
    <n v="2019"/>
    <s v="FDLF-CD-0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EL APOYO DE ACTIVIDADES DE GESTIÓN DOCUMENTAL SIGUIENDO LAS NORMAS ARCHIVÍSTICAS CERTIFICACION DE NO EXISTENCIA DE PERSONAL DE LA DIRECCION DE GESTION DE TALENTO HUMANO DE LA SECRETARIA DISTRITAL DE GOBIERNO  CONSECUTIVO  14792 DEL 18-01-2019 SOLICITUID CRP SEGUN MEMORANDO 201920000913 DE 31-01-2019"/>
    <x v="0"/>
    <x v="0"/>
    <s v="Gobernanza e influencia local, regional e internacional"/>
    <x v="0"/>
    <x v="0"/>
    <n v="11430819"/>
    <s v="ESAU ARNULFO AMORTEGUI PINEDA"/>
    <n v="24750000"/>
    <m/>
    <m/>
    <m/>
    <m/>
    <n v="24750000"/>
    <n v="24750000"/>
    <d v="2019-01-30T00:00:00"/>
    <d v="2019-02-01T00:00:00"/>
    <d v="2019-12-30T00:00:00"/>
    <n v="330"/>
    <m/>
    <m/>
    <m/>
    <m/>
    <s v="x"/>
    <m/>
    <n v="1"/>
  </r>
  <r>
    <n v="10"/>
    <n v="2019"/>
    <s v="FDLF-CD-1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LOGÍSTICO AL ÁREA DE GESTIÓN DEL DESARROLLO LOCAL DE FONTIBÓN  CERTIFICACION DE NO EXISTENCIA DE PERSONAL DE LA DIRECCION DE GESTION DE TALENTO HUMANO DE LA SECRETARIA DISTRITAL DE GOBIERNO  CONSECUTIVO 15395  DEL 38-01-2019 SOLICITUD DE CRP SEGUN MEMORANDO 201959200000893 DE 31-01-2019"/>
    <x v="0"/>
    <x v="0"/>
    <s v="Gobernanza e influencia local, regional e internacional"/>
    <x v="0"/>
    <x v="0"/>
    <n v="98543897"/>
    <s v="SERGIO ANTONIO VILLEGAS ARISTIZABAL"/>
    <n v="24750000"/>
    <m/>
    <m/>
    <n v="1"/>
    <n v="11250000"/>
    <n v="36000000"/>
    <n v="24750000"/>
    <d v="2019-01-30T00:00:00"/>
    <d v="2019-02-01T00:00:00"/>
    <d v="2020-05-30T00:00:00"/>
    <n v="330"/>
    <n v="150"/>
    <m/>
    <m/>
    <s v="x"/>
    <m/>
    <m/>
    <n v="0.6875"/>
  </r>
  <r>
    <n v="11"/>
    <n v="2019"/>
    <s v="FDLF-CD-1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apoyo a la gestión de expedientes contractuales vigentes y activos a cargo del área de contratación del Fondo de Desarrollo Local de Fontibón CERTIFICACION DE NO EXISTENCIA DE PERSONAL DE LA DIRECCION DE GESTION DE TALENTO HUMANO DE LA SECRETARIA DISTRITAL DE GOBIERNO  CONSECUTIVO  15432 DEL 283575-01-2019"/>
    <x v="0"/>
    <x v="0"/>
    <s v="Gobernanza e influencia local, regional e internacional"/>
    <x v="0"/>
    <x v="0"/>
    <n v="80147386"/>
    <s v="JOHN FREDY HERRERA RINCON"/>
    <n v="13500000"/>
    <m/>
    <m/>
    <m/>
    <m/>
    <n v="13500000"/>
    <n v="13500000"/>
    <d v="2019-01-29T00:00:00"/>
    <d v="2019-01-30T00:00:00"/>
    <d v="2019-07-29T00:00:00"/>
    <n v="180"/>
    <m/>
    <m/>
    <m/>
    <m/>
    <s v="x"/>
    <m/>
    <n v="1"/>
  </r>
  <r>
    <n v="12"/>
    <n v="2019"/>
    <s v="FDLF-CD-1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servicios de apoyo a la gestión de la alcaldía Local de Fontibón en la recepción de correspondencia interna y externa así como la asignación interna y/o correspondencia recibida CERTIFICACION DE NO EXISTENCIA DE PERSONAL DE LA DIRECCION DE GESTION DE TALENTO HUMANO DE LA SECRETARIA DISTRITAL DE GOBIERNO  CONSECUTIVO  15150  DEL 24-01-2019"/>
    <x v="0"/>
    <x v="0"/>
    <s v="Gobernanza e influencia local, regional e internacional"/>
    <x v="0"/>
    <x v="0"/>
    <n v="52328812"/>
    <s v="CLARA ESTHER MARTINEZ ABAUNZA"/>
    <n v="24750000"/>
    <m/>
    <m/>
    <m/>
    <m/>
    <n v="24750000"/>
    <n v="22575000"/>
    <d v="2019-01-29T00:00:00"/>
    <d v="2019-01-30T00:00:00"/>
    <d v="2019-12-30T00:00:00"/>
    <n v="330"/>
    <m/>
    <m/>
    <m/>
    <m/>
    <s v="x"/>
    <m/>
    <n v="0.91212121212121211"/>
  </r>
  <r>
    <n v="13"/>
    <n v="2019"/>
    <s v="FDLF-CD-1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 LA GESTIÓN DE LA ALCALDÍA LOCAL DE FONTIBÓN EN LA RECEPCIÓN DE CORRESPONDENCIA INTERNA Y EXTERNA ASÍ COMO LA ASIGNACIÓN INTERNA Y/O CORRESPONDENCIA RECIBIDA  CERTIFICACION DE NO EXISTENCIA DE PERSONAL DE LA DIRECCION DE GESTION DE TALENTO HUMANO DE LA SECRETARIA DISTRITAL DE GOBIERNO  CONSECUTIVO  15150  DEL 24-01-2019 SOLICITUD CRP SEGUN MEMORANDO 201959200000633 DEL 30-01-2019"/>
    <x v="0"/>
    <x v="0"/>
    <s v="Gobernanza e influencia local, regional e internacional"/>
    <x v="0"/>
    <x v="0"/>
    <n v="53925244"/>
    <s v="XIMENA ANDREA PARRAGA GOMEZ"/>
    <n v="24750000"/>
    <m/>
    <m/>
    <n v="1"/>
    <n v="11250000"/>
    <n v="36000000"/>
    <n v="24825000"/>
    <d v="2019-01-29T00:00:00"/>
    <d v="2019-01-30T00:00:00"/>
    <d v="2020-05-29T00:00:00"/>
    <n v="330"/>
    <n v="150"/>
    <m/>
    <m/>
    <s v="x"/>
    <m/>
    <m/>
    <n v="0.68958333333333333"/>
  </r>
  <r>
    <n v="14"/>
    <n v="2019"/>
    <s v="FDLF-CD-1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COMO AUXILIAR, CON EL FIN DE HACER LEVANTAMIENTO FÍSICO REAL DE LOS EXPEDIENTES ADMINISTRATIVOS, APOYAR DOCUMENTAL Y ARCHIVÍSTICAMENTE EL TRÁMITE DE ACTUACIONES ADMINISTRATIVAS EN MATERIA DE ESTABLECIMIENTOS DE COMERCIO, OBRAS, URBANISMO Y ESPACIO PÚBLICO EN EL ÁREA DE GESTIÓN POLICIVA DE LA ALCALDÍA LOCAL DE FONTIBÓN -  CERTIFICACION DE NO EXISTENCIA DE PERSONAL DE LA DIRECCION DE GESTION DE TALENTO HUMANO DE LA SECRETARIA DISTRITAL DE GOBIERNO CONSECUTIVO15156  DEL 24-01-2019  - SOLICITUD CRP 201959200000693 DEL 29-01-2019 - RADICADO SIPSE 35666"/>
    <x v="0"/>
    <x v="0"/>
    <s v="Gobernanza e influencia local, regional e internacional"/>
    <x v="0"/>
    <x v="0"/>
    <n v="1033776144"/>
    <s v="MARIA FERNANDA MAYORGA ALARCON"/>
    <n v="24750000"/>
    <m/>
    <m/>
    <n v="2"/>
    <n v="9000000"/>
    <n v="33750000"/>
    <n v="24750000"/>
    <d v="2019-01-30T00:00:00"/>
    <d v="2019-02-01T00:00:00"/>
    <d v="2020-04-30T00:00:00"/>
    <n v="330"/>
    <n v="120"/>
    <m/>
    <m/>
    <s v="x"/>
    <m/>
    <m/>
    <n v="0.73333333333333328"/>
  </r>
  <r>
    <n v="15"/>
    <n v="2019"/>
    <s v="FDLF-CD-1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 LA GESTIÓN EN LA CONDUCCIÓN DE VEHÍCULOS Y MAQUINARIA AL SERVICIO DE LA ALCALDÍA LOCAL DE FONTIBÓN - CERTIFICACION DE NO EXISTENCIA DE PERSONAL DE LA DIRECCION DE GESTION DE TALENTO HUMANO DE LA SECRETARIA DISTRITAL DE GOBIERNO CONSECUTIVO 14790 DEL 18-01-2019  - SOLICITUD CRP 201959200000923 DEL 31-01-2019 - RADICADO SIPSE 35953"/>
    <x v="0"/>
    <x v="1"/>
    <s v="Mejor movilidad para todos"/>
    <x v="1"/>
    <x v="1"/>
    <n v="79132349"/>
    <s v="JOSE AGUSTIN MORENO MORENO"/>
    <n v="24750000"/>
    <m/>
    <m/>
    <n v="1"/>
    <n v="11250000"/>
    <n v="36000000"/>
    <n v="24750000"/>
    <d v="2019-01-30T00:00:00"/>
    <d v="2019-02-01T00:00:00"/>
    <d v="2020-05-30T00:00:00"/>
    <n v="330"/>
    <n v="150"/>
    <m/>
    <m/>
    <s v="x"/>
    <m/>
    <m/>
    <n v="0.6875"/>
  </r>
  <r>
    <n v="16"/>
    <n v="2019"/>
    <s v="FDLF-CD-1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LOGÍSTICO QUE SE REQUIEREN EN EL DESARROLLO DE LAS ACTIVIDADES RELATIVAS A RECUPERACIÓN Y EMBELLECIMIENTO DEL ESPACIO PÚBLICO -  CERTIFICACION DE NO EXISTENCIA DE PERSONAL DE LA DIRECCION DE GESTION DE TALENTO HUMANO DE LA SECRETARIA DISTRITAL DE GOBIERNO CONSECUTIVO 14797 DEL 18-01-2019  - SOLICITUD CRP 201959200000863 DEL 30-01-2019 - RADICADO SIPSE 35965"/>
    <x v="0"/>
    <x v="1"/>
    <s v="Mejor movilidad para todos"/>
    <x v="1"/>
    <x v="1"/>
    <n v="86004084"/>
    <s v="JOSE OCTAVIO CRUZ NINCOR"/>
    <n v="18700000"/>
    <m/>
    <m/>
    <m/>
    <m/>
    <n v="18700000"/>
    <n v="18076666"/>
    <d v="2019-01-30T00:00:00"/>
    <d v="2019-02-07T00:00:00"/>
    <d v="2020-05-30T00:00:00"/>
    <n v="330"/>
    <n v="150"/>
    <m/>
    <m/>
    <s v="x"/>
    <m/>
    <m/>
    <n v="0.96666663101604278"/>
  </r>
  <r>
    <n v="17"/>
    <n v="2019"/>
    <s v="FDLF-CD-1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COORDINAR, LIDERAR Y ASESORAR LOS PLANES Y ESTRATEGIAS DE COMUNICACIÓN INTERNA Y EXTERNA PARA LA DIVULGACIÓN DE LOS PROGRAMAS, PROYECTOS Y ACTIVIDADES DE ALCALDÍA LOCAL DE FONTIBÓN - CERTIFICACION DE NO EXISTENCIA DE PERSONAL DE LA DIRECCION DE GESTION DE TALENTO HUMANO DE LA SECRETARIA DISTRITAL DE GOBIERNO CONSECUTIVO 15393 DEL 28-01-2019  - SOLICITUD CRP 201959200000903 DEL 31-01-2019 - RADICADO SIPSE 35669"/>
    <x v="0"/>
    <x v="0"/>
    <s v="Gobernanza e influencia local, regional e internacional"/>
    <x v="0"/>
    <x v="0"/>
    <n v="1012325528"/>
    <s v="DIEGO ANDRES OVIEDO SANCHEZ"/>
    <n v="71500000"/>
    <m/>
    <m/>
    <n v="1"/>
    <n v="32500000"/>
    <n v="104000000"/>
    <n v="71500000"/>
    <d v="2019-01-30T00:00:00"/>
    <d v="2019-02-01T00:00:00"/>
    <d v="2020-05-30T00:00:00"/>
    <n v="330"/>
    <n v="150"/>
    <m/>
    <m/>
    <s v="x"/>
    <m/>
    <m/>
    <n v="0.6875"/>
  </r>
  <r>
    <n v="18"/>
    <n v="2019"/>
    <s v="FDLF-CD-1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EN TEMAS RELACIONADOS CON ALIANZAS ESTRATÉGICAS QUE PERMITAN APORTAR EN GRAN MEDIDA A LA IMAGEN INSTITUCIONAL CON EL OBJETIVO DE LOGRAR ACUERDOS ESTRATÉGICOS EN PRO DE DESARROLLAR PROCESOS EXITOSOS PARA LA COMUNIDAD DE LA LOCALIDAD DE FONTIBÓN -  CERTIFICACION DE NO EXISTENCIA DE PERSONAL DE LA DIRECCION DE GESTION DE TALENTO HUMANO DE LA SECRETARIA DISTRITAL DE GOBIERNO CONSECUTIVO 15398 DEL 28-01-2019  - SOLICITUD CDP 201959200000703 DEL 30-01-2019 - RADICADO SIPSE 35762"/>
    <x v="0"/>
    <x v="0"/>
    <s v="Gobernanza e influencia local, regional e internacional"/>
    <x v="0"/>
    <x v="0"/>
    <n v="30319955"/>
    <s v="DIANA ESPERANZA LOPEZ RIOS"/>
    <n v="71500000"/>
    <m/>
    <m/>
    <m/>
    <m/>
    <n v="71500000"/>
    <n v="65000000"/>
    <d v="2019-01-30T00:00:00"/>
    <d v="2019-02-01T00:00:00"/>
    <d v="2019-12-30T00:00:00"/>
    <n v="330"/>
    <m/>
    <m/>
    <m/>
    <m/>
    <s v="x"/>
    <m/>
    <n v="0.90909090909090906"/>
  </r>
  <r>
    <n v="19"/>
    <n v="2019"/>
    <s v="FDLF-CD-1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EL APOYO EN LA CONDUCCIÓN DE VEHÍCULOS AL SERVICIO DE LA ALCALDÍA LOCAL DE FONTIBÓN -  CERTIFICACION DE NO EXISTENCIA DE PERSONAL DE LA DIRECCION DE GESTION DE TALENTO HUMANO DE LA SECRETARIA DISTRITAL DE GOBIERNO CONSECUTIVO 15546 DEL 2+-01-2019  - SOLICITUD CRP 201959200000733 DEL 30-01-2019 - RADICADO SIPSE 35656"/>
    <x v="0"/>
    <x v="0"/>
    <s v="Gobernanza e influencia local, regional e internacional"/>
    <x v="0"/>
    <x v="0"/>
    <n v="79132784"/>
    <s v="JUAN CARLOS GONZALEZ RODRIGUEZ"/>
    <n v="24750000"/>
    <m/>
    <m/>
    <n v="1"/>
    <n v="11250000"/>
    <n v="36000000"/>
    <n v="24750000"/>
    <d v="2019-01-30T00:00:00"/>
    <d v="2019-02-01T00:00:00"/>
    <d v="2020-05-30T00:00:00"/>
    <n v="330"/>
    <n v="150"/>
    <m/>
    <m/>
    <s v="x"/>
    <m/>
    <m/>
    <n v="0.6875"/>
  </r>
  <r>
    <n v="20"/>
    <n v="2019"/>
    <s v="FDLF-CD-2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TÉCNICOS PARA EL DESARROLLO DE ACTIVIDADES ORIENTADAS A LA IMPLEMENTACIÓN DEL PROYECTO ESTRATÉGICO DEL SECTOR DE SEGURIDAD Y CONVIVENCIA DE LA ALCALDÍA LOCAL DE FONTIBÓN -  CERTIFICACION DE NO EXISTENCIA DE PERSONAL DE LA DIRECCION DE GESTION DE TALENTO HUMANO DE LA SECRETARIA DISTRITAL DE GOBIERNO CONSECUTIVO 15548 DEL 29-01-2019  - SOLICITUD CRP 201959200000763 DEL 30-01-2019 - RADICADO SIPSE 36012"/>
    <x v="0"/>
    <x v="2"/>
    <s v="Seguridad y convivencia para todos"/>
    <x v="2"/>
    <x v="2"/>
    <n v="7382038"/>
    <s v="JOSE DANIEL LLORENTE CONTRERAS"/>
    <n v="35200000"/>
    <m/>
    <m/>
    <n v="1"/>
    <n v="16000000"/>
    <n v="51200000"/>
    <n v="32000000"/>
    <d v="2019-01-30T00:00:00"/>
    <d v="2019-02-01T00:00:00"/>
    <d v="2020-05-30T00:00:00"/>
    <n v="330"/>
    <n v="150"/>
    <m/>
    <m/>
    <s v="x"/>
    <m/>
    <m/>
    <n v="0.625"/>
  </r>
  <r>
    <n v="21"/>
    <n v="2019"/>
    <s v="FDLF-CD-2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COMO AUXILIAR DE APOYO A LAS ACTIVIDADES CORRESPONDIENTES A TEMAS DE MALLA VIAL, OBRAS, ESPACIO PÚBLICO E INFRAESTRUCTURA PARA LA ALCALDÍA LOCAL DE FONTIBÓN¿.   CERTIFICACION DE NO EXISTENCIA DE PERSONAL DE LA DIRECCION DE GESTION DE TALENTO HUMANO DE LA SECRETARIA DISTRITAL DE GOBIERNO CONSECUTIVO 15451 DEL 28-01-2019  - SOLICITUD CRP 201959200000713 DEL 30-01-2019 - RADICADO SIPSE 35945"/>
    <x v="0"/>
    <x v="1"/>
    <s v="Mejor movilidad para todos"/>
    <x v="1"/>
    <x v="1"/>
    <n v="19497903"/>
    <s v="EDGAR AUGUSTO GRANADOS MEJIA"/>
    <n v="24750000"/>
    <m/>
    <m/>
    <n v="1"/>
    <n v="4500000"/>
    <n v="29250000"/>
    <n v="24750000"/>
    <d v="2019-01-30T00:00:00"/>
    <d v="2019-02-01T00:00:00"/>
    <d v="2020-02-29T00:00:00"/>
    <n v="330"/>
    <n v="60"/>
    <m/>
    <m/>
    <s v="x"/>
    <m/>
    <m/>
    <n v="0.84615384615384615"/>
  </r>
  <r>
    <n v="22"/>
    <n v="2019"/>
    <s v="FDLF-CD-2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EL APOYO EN LA CONDUCCIÓN DE VEHÍCULOS AL SERVICIO DE LA ALCALDÍA LOCAL DE FONTIBÓN -  CERTIFICACION DE NO EXISTENCIA DE PERSONAL DE LA DIRECCION DE GESTION DE TALENTO HUMANO DE LA SECRETARIA DISTRITAL DE GOBIERNO CONSECUTIVO 115546 DEL 29-01-2019  - SOLICITUD CRP 201959200000783 DEL 29-01-2019 - RADICADO SIPSE 35656"/>
    <x v="0"/>
    <x v="0"/>
    <s v="Gobernanza e influencia local, regional e internacional"/>
    <x v="0"/>
    <x v="0"/>
    <n v="79125997"/>
    <s v="LUIS EDUARDO MORENO MORENO"/>
    <n v="24750000"/>
    <m/>
    <m/>
    <n v="1"/>
    <n v="11250000"/>
    <n v="36000000"/>
    <n v="24750000"/>
    <d v="2019-01-30T00:00:00"/>
    <d v="2019-02-01T00:00:00"/>
    <d v="2020-05-30T00:00:00"/>
    <n v="330"/>
    <n v="150"/>
    <m/>
    <m/>
    <s v="x"/>
    <m/>
    <m/>
    <n v="0.6875"/>
  </r>
  <r>
    <n v="23"/>
    <n v="2019"/>
    <s v="FDLF-CD-2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DE APOYO ADMINISTRATIVO AL AREA DE GESTIO DEL DESARROLLO LOCAL DE LA ALCALDIA LOCAL DE FONTIBON - CERTIFICACION DE NOEXISTENCIA DE PERSONAL DE LA DIRECCION DE GESTION DE TALENTO HUMANO DE LA SECRETARIA DISTRITAL DEGOBIERNO CONSECUTIVO 15596 DEL 30-01-2019 - SOLICITUD CRP 201959200000833 DEL 30-01-2019 - RADICADO SIPSE36539"/>
    <x v="0"/>
    <x v="0"/>
    <s v="Gobernanza e influencia local, regional e internacional"/>
    <x v="0"/>
    <x v="0"/>
    <n v="52057352"/>
    <s v="MARTHA EDITH HERNANDEZ ARIZA"/>
    <n v="38500000"/>
    <m/>
    <m/>
    <n v="1"/>
    <n v="17500000"/>
    <n v="56000000"/>
    <n v="38500000"/>
    <d v="2019-01-30T00:00:00"/>
    <d v="2019-02-01T00:00:00"/>
    <d v="2020-05-30T00:00:00"/>
    <n v="330"/>
    <n v="150"/>
    <m/>
    <m/>
    <s v="x"/>
    <m/>
    <m/>
    <n v="0.6875"/>
  </r>
  <r>
    <n v="24"/>
    <n v="2019"/>
    <s v="FDLF-CD-2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LOGÍSTICO AL ÁREA DE GESTIÓN DEL DESARROLLO LOCAL DE FONTIBÓN -  CERTIFICACION DE NO EXISTENCIA DE PERSONAL DE LA DIRECCION DE GESTION DE TALENTO HUMANO DE LA SECRETARIA DISTRITAL DE GOBIERNO CONSECUTIVO 15394DEL 28-01-2019  - SOLICITUD CRP 201959200000723 DEL 31-01-2019 - RADICADO SIPSE 35679"/>
    <x v="0"/>
    <x v="0"/>
    <s v="Gobernanza e influencia local, regional e internacional"/>
    <x v="0"/>
    <x v="0"/>
    <n v="1016039271"/>
    <s v="JUAN DAVID RAMIREZ MONTOYA"/>
    <n v="13500000"/>
    <m/>
    <m/>
    <m/>
    <m/>
    <n v="13500000"/>
    <n v="13500000"/>
    <d v="2019-01-31T00:00:00"/>
    <d v="2019-02-01T00:00:00"/>
    <d v="2019-07-30T00:00:00"/>
    <n v="180"/>
    <m/>
    <m/>
    <m/>
    <m/>
    <s v="x"/>
    <m/>
    <n v="1"/>
  </r>
  <r>
    <n v="25"/>
    <n v="2019"/>
    <s v="FDLF-CD-2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APOYAR LAS LABORES DE NOTIFICACIÓN DE CORRESPONDENCIA DE LA ALCALDÍA LOCAL DE FONTIBÓN -  CERTIFICACION DE NO EXISTENCIA DE PERSONAL DE LA DIRECCION DE GESTION DE TALENTO HUMANO DE LA SECRETARIA DISTRITAL DE GOBIERNO CONSECUTIVO 15460 DEL 28-01-2019  - SOLICITUD CRP 201959200000943 DEL 31-01-2019 - RADICADO SIPSE 35669"/>
    <x v="0"/>
    <x v="0"/>
    <s v="Gobernanza e influencia local, regional e internacional"/>
    <x v="0"/>
    <x v="0"/>
    <n v="79746042"/>
    <s v="DIEGO MARIO ACOSTA TORRES"/>
    <n v="13500000"/>
    <m/>
    <m/>
    <m/>
    <m/>
    <n v="13500000"/>
    <n v="13500000"/>
    <d v="2019-01-31T00:00:00"/>
    <d v="2019-02-05T00:00:00"/>
    <d v="2019-08-04T00:00:00"/>
    <n v="180"/>
    <m/>
    <m/>
    <m/>
    <m/>
    <s v="x"/>
    <m/>
    <n v="1"/>
  </r>
  <r>
    <n v="26"/>
    <n v="2019"/>
    <s v="FDLF-IPMC-2-2019"/>
    <s v="Seguros"/>
    <s v="Contratación mínima cuantia "/>
    <s v="No aplica"/>
    <s v="ADQUISICIÓN DE LAS PÓLIZAS DE DAÑOS Y PATRIMONIALES, PARA EL PROGRAMA DE SEGUROS DEL FONDO DE DESARROLLO LOCAL DE FONTIBON CON EL FIN DE PROTEGER LOS BIENES MUEBLES E INMUEBLES DE SU PROPIEDAD, LOS INTERESES PATRIMONIALES Y LOS QUE SE ENCUENTREN BAJO SU CUIDADO, CUSTODIA, TENENCIA Y CONTROL.¿ SOLICITUD CRP SEGUN MEMORANDO 20195920001163 DE 01-02-2019"/>
    <x v="1"/>
    <x v="0"/>
    <s v="Gobernanza e influencia local, regional e internacional"/>
    <x v="0"/>
    <x v="3"/>
    <n v="860524654"/>
    <s v="ASEGURADORA SOLIDARIA DE COLOMBIA ENTIDAD COOPERATIVA"/>
    <n v="22276397"/>
    <m/>
    <m/>
    <m/>
    <m/>
    <n v="22276397"/>
    <n v="21600590"/>
    <d v="2019-01-31T00:00:00"/>
    <d v="2019-02-01T00:00:00"/>
    <d v="2019-03-06T00:00:00"/>
    <n v="34"/>
    <m/>
    <m/>
    <m/>
    <m/>
    <s v="x"/>
    <m/>
    <n v="0.96966264337989672"/>
  </r>
  <r>
    <n v="27"/>
    <n v="2019"/>
    <s v="FDLF-CD-2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PARA APOYAR LAS ACTIVIDADES PROPIAS DEL AREA DE GESTION PLICIVA EN RELACION CON LOS PROCESOS DE OBRAS, ESPACIOS PUBLICOS Y ESTABLECIMIENTOS DE COMERCIO, DE LA ALCALDIA LOCAL DE FONTIBON -  CERTIFICACION DE NO EXISTENCIA DE PERSONAL DE LA DIRECCION DE GESTION DE TALENTO HUMANO DE LA SECRETARIA DISTRITAL DE GOBIERNO CONSECUTIVO 15733 DEL 31-01-2019  - SOLICITUD CRP 20195920001393 DEL 04-02-2019 - RADICADO SIPSE 35873"/>
    <x v="0"/>
    <x v="0"/>
    <s v="Gobernanza e influencia local, regional e internacional"/>
    <x v="0"/>
    <x v="0"/>
    <n v="19339243"/>
    <s v="JAIME  RODRIGUEZ BAUTISTA"/>
    <n v="75831300"/>
    <m/>
    <m/>
    <n v="1"/>
    <n v="13914000"/>
    <n v="89745300"/>
    <n v="70961400"/>
    <d v="2019-02-02T00:00:00"/>
    <d v="2019-02-04T00:00:00"/>
    <d v="2020-03-20T00:00:00"/>
    <n v="327"/>
    <n v="60"/>
    <m/>
    <m/>
    <s v="x"/>
    <m/>
    <m/>
    <n v="0.79069767441860461"/>
  </r>
  <r>
    <n v="28"/>
    <n v="2019"/>
    <s v="FDLF-CD-2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APOYAR LA GESTIÓN COMO AUXILIAR, CON EL FIN DE HACER LEVANTAMIENTO FÍSICO REAL DE LOS EXPEDIENTES ADMINISTRATIVOS, APOYAR DOCUMENTAL Y ARCHIVÍSTICAMENTE EL TRÁMITE DE ACTUACIONES ADMINISTRATIVAS EN MATERIA DE ESTABLECIMIENTOS DE COMERCIO, OBRAS, URBANISMO Y ESPACIO PÚBLICO EN EL ÁREA DE GESTIÓN POLICIVA DE LA ALCALDÍA LOCAL DE FONTIBÓN CERTIFICACION DE NO EXISTENCIA DE PERSONAL DE LA DIRECCION DE GESTION DE TALENTO HUMANO DE LA SECRETARIA DISTRITAL DE GOBIERNO CONSECUTIVO 15386 DEL 28-01-2019  - SOLICITUD CRP 20195920001593 DEL 31-01-2019 - RADICADO SIPSE 35776"/>
    <x v="0"/>
    <x v="0"/>
    <s v="Gobernanza e influencia local, regional e internacional"/>
    <x v="0"/>
    <x v="0"/>
    <n v="80492422"/>
    <s v="JAIR ALFONSO BUSTOS HERRERA"/>
    <n v="20165000"/>
    <m/>
    <m/>
    <n v="1"/>
    <n v="1850000"/>
    <n v="22015000"/>
    <n v="20165000"/>
    <d v="2019-02-01T00:00:00"/>
    <d v="2019-02-04T00:00:00"/>
    <d v="2020-01-30T00:00:00"/>
    <n v="327"/>
    <n v="30"/>
    <m/>
    <m/>
    <s v="x"/>
    <m/>
    <m/>
    <n v="0.91596638655462181"/>
  </r>
  <r>
    <n v="29"/>
    <n v="2019"/>
    <s v="FDLF-CD-2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APOYAR LAS LABORES DE NOTIFICACIÓN DE CORRESPONDENCIA DE LA ALCALDÍA LOCAL DE FONTIBÓN -  CERTIFICACION DE NO EXISTENCIA DE PERSONAL DE LA DIRECCION DE GESTION DE TALENTO HUMANO DE LA SECRETARIA DISTRITAL DE GOBIERNO CONSECUTIVO 15460 DEL 28-01-2019  - SOLICITUD CRP 20195920001203 DEL 01-021-2019 - RADICADO SIPSE 35658"/>
    <x v="0"/>
    <x v="0"/>
    <s v="Gobernanza e influencia local, regional e internacional"/>
    <x v="0"/>
    <x v="0"/>
    <n v="1016036836"/>
    <s v="JEFFERSON STEVEN PENAGOS BARRERA"/>
    <n v="13500000"/>
    <m/>
    <m/>
    <m/>
    <m/>
    <n v="13500000"/>
    <n v="13500000"/>
    <d v="2019-02-01T00:00:00"/>
    <d v="2019-02-04T00:00:00"/>
    <d v="2019-08-03T00:00:00"/>
    <n v="180"/>
    <m/>
    <m/>
    <m/>
    <m/>
    <s v="x"/>
    <m/>
    <n v="1"/>
  </r>
  <r>
    <n v="30"/>
    <n v="2019"/>
    <s v="FDLF-CD-3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BRINDAR APOYO AL ALMACÉN EN LA PROYECCIÓN, SEGUIMIENTO Y APOYO A LA SUPERVISIÓN DE COMODATOS CERTIFICACION DE NO EXISTENCIA DE PERSONAL DE LA DIRECCION DE GESTION DE TALENTO HUMANO DE LA SECRETARIA DISTRITAL DE GOBIERNO CONSECUTIVO 15473 DEL 28-01-2019  - SOLICITUD CRP 20195920001073 DEL 31-01-2019 - RADICADO SIPSE 35738"/>
    <x v="0"/>
    <x v="0"/>
    <s v="Gobernanza e influencia local, regional e internacional"/>
    <x v="0"/>
    <x v="0"/>
    <n v="79123901"/>
    <s v="CARLOS JULIO BOGOTA PENAGOS"/>
    <n v="24900000"/>
    <m/>
    <m/>
    <m/>
    <m/>
    <n v="24900000"/>
    <n v="24900000"/>
    <d v="2019-02-01T00:00:00"/>
    <d v="2019-02-04T00:00:00"/>
    <d v="2019-08-03T00:00:00"/>
    <n v="180"/>
    <m/>
    <m/>
    <m/>
    <m/>
    <s v="x"/>
    <m/>
    <n v="1"/>
  </r>
  <r>
    <n v="31"/>
    <n v="2019"/>
    <s v="FDLF-CD-3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LOGÍSTICO QUE SE REQUIEREN EN EL DESARROLLO DE LAS ACTIVIDADES RELATIVAS A RECUPERACIÓN Y EMBELLECIMIENTO DEL ESPACIO PÚBLICO -  CERTIFICACION DE NO EXISTENCIA DE PERSONAL DE LA DIRECCION DE GESTION DE TALENTO HUMANO DE LA SECRETARIA DISTRITAL DE GOBIERNO CONSECUTIVO 14797 DEL 18-01-2019  - SOLICITUD CRP 20195920001313 DEL 04-02-2019 - RADICADO SIPSE 35965"/>
    <x v="0"/>
    <x v="1"/>
    <s v="Mejor movilidad para todos"/>
    <x v="1"/>
    <x v="1"/>
    <n v="1016053017"/>
    <s v="CARLOS JOSE SORZA JAQUE"/>
    <n v="18350000"/>
    <m/>
    <m/>
    <m/>
    <m/>
    <n v="18350000"/>
    <n v="16830000"/>
    <d v="2019-02-01T00:00:00"/>
    <d v="2019-02-04T00:00:00"/>
    <d v="2019-12-30T00:00:00"/>
    <n v="327"/>
    <m/>
    <m/>
    <m/>
    <m/>
    <s v="x"/>
    <m/>
    <n v="0.91716621253405994"/>
  </r>
  <r>
    <n v="32"/>
    <n v="2019"/>
    <s v="FDLF-CD-3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US SERVICIOS PROFESIONALES PARA REALIZAR EL CONTROL, SEGUIMIENTO, ACTUALIZACIÓN Y ANÁLISIS DEL BANCO DE PROGRAMAS Y PROYECTOS, ASÍ COMO TAMBIÉN LOS INSTRUMENTOS DE PLANEACIÓN Y GESTIÓN DEL FONDO DE DESARROLLO LOCAL DE FONTIBÓN -  CERTIFICACION DE NO EXISTENCIA DE PERSONAL DE LA DIRECCION DE GESTION DE TALENTO HUMANO DE LA SECRETARIA DISTRITAL DE GOBIERNO CONSECUTIVO 15659 DEL 31-01-2019  - SOLICITUD CRP 20195920001323 DEL 31-01-2019 - RADICADO SIPSE 35806"/>
    <x v="0"/>
    <x v="0"/>
    <s v="Gobernanza e influencia local, regional e internacional"/>
    <x v="0"/>
    <x v="0"/>
    <n v="87453886"/>
    <s v="JUAN CARLOS GARCIA DIAZ"/>
    <n v="52320000"/>
    <m/>
    <m/>
    <n v="1"/>
    <n v="19200000"/>
    <n v="71520000"/>
    <n v="52320000"/>
    <d v="2019-02-01T00:00:00"/>
    <d v="2019-02-04T00:00:00"/>
    <d v="2019-12-30T00:00:00"/>
    <n v="327"/>
    <m/>
    <m/>
    <m/>
    <m/>
    <s v="x"/>
    <m/>
    <n v="0.73154362416107388"/>
  </r>
  <r>
    <n v="33"/>
    <n v="2019"/>
    <s v="FDLF-CD-03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PARA ORGANIZAR EL PERSONAL Y LAS ACCIONES QUE SE REQUIERAN EN EL DESARROLLO DE LAS ACTIVIDADES RELATIVAS A RECUPERACIÓN Y EMBELLECIMIENTO DEL ESPACIO PÚBLICO QUE TENGA A CARGO EL FONDO DE DESARROLLO LOCAL DE FONTIBÓN -  CERTIFICACION DE NO EXISTENCIA DE PERSONAL DE LA DIRECCION DE GESTION DE TALENTO HUMANO DE LA SECRETARIA DISTRITAL DE GOBIERNO CONSECUTIVO 15657 DEL 31-01-2019  - SOLICITUD CRP 20195920001333 DEL 04-02-2019 - RADICADO SIPSE 35955"/>
    <x v="0"/>
    <x v="1"/>
    <s v="Mejor movilidad para todos"/>
    <x v="1"/>
    <x v="1"/>
    <n v="80020718"/>
    <s v="CARLOS ANDRES CENDALES"/>
    <n v="24525000"/>
    <m/>
    <m/>
    <n v="1"/>
    <n v="2250000"/>
    <n v="26775000"/>
    <n v="22275000"/>
    <d v="2019-02-01T00:00:00"/>
    <d v="2019-02-04T00:00:00"/>
    <d v="2020-01-30T00:00:00"/>
    <n v="327"/>
    <n v="30"/>
    <m/>
    <m/>
    <s v="x"/>
    <m/>
    <m/>
    <n v="0.83193277310924374"/>
  </r>
  <r>
    <n v="34"/>
    <n v="2019"/>
    <s v="FDLF-CD-3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 LA ÁREA DE GESTIÓN DEL DESARROLLO LOCAL DE LA ALCALDÍA LOCAL DE FONTIBÓN-  CERTIFICACION DE NO EXISTENCIA DE PERSONAL DE LA DIRECCION DE GESTION DE TALENTO HUMANO DE LA SECRETARIA DISTRITAL DE GOBIERNO CONSECUTIVO 15789 DEL 01-02-2019  -SOLICITUD CRP 20195920001263 DEL 04-02-2019 - RADICADO SIPSE 35519"/>
    <x v="0"/>
    <x v="0"/>
    <s v="Gobernanza e influencia local, regional e internacional"/>
    <x v="0"/>
    <x v="0"/>
    <n v="1016064892"/>
    <s v="BRAYAN STIVEN BURGOS GAMBOA"/>
    <n v="13500000"/>
    <m/>
    <m/>
    <m/>
    <m/>
    <n v="13500000"/>
    <n v="13500000"/>
    <d v="2019-02-03T00:00:00"/>
    <d v="2019-02-04T00:00:00"/>
    <d v="2019-08-03T00:00:00"/>
    <n v="180"/>
    <m/>
    <m/>
    <m/>
    <m/>
    <s v="x"/>
    <m/>
    <n v="1"/>
  </r>
  <r>
    <n v="35"/>
    <n v="2019"/>
    <s v="FDLF-CD-03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APOYAR LA FORMULACIÓN, GESTIÓN Y SEGUIMIENTO DE ACTIVIDADES ENFOCADAS A LA GESTIÓN AMBIENTAL EXTERNA, ENCAMINADAS A LA MITIGACIÓN DE LOS DIFERENTES IMPACTOS AMBIENTALES Y LA CONSERVACIÓN DE LOS RECURSOS NATURALES DE LA LOCALIDAD CERTIFICACION DE NO EXISTENCIA DE PERSONAL DE LA DIRECCION DE GESTION DE TALENTO HUMANO DE LA SECRETARIA DISTRITAL DE GOBIERNO CONSECUTIVO 15679 DEL 31-01-2019  - SOLICITUD CRP 20195920001293 DEL 04-02-2019 - RADICADO SIPSE 36024"/>
    <x v="0"/>
    <x v="3"/>
    <s v="Recuperación y manejo de la Estructura Ecológica Principal"/>
    <x v="3"/>
    <x v="4"/>
    <n v="53032345"/>
    <s v="SULY PAOLA CONTRERAS CRUZ"/>
    <n v="54498910"/>
    <m/>
    <m/>
    <m/>
    <m/>
    <n v="54498910"/>
    <n v="49499010"/>
    <d v="2019-02-01T00:00:00"/>
    <d v="2019-02-04T00:00:00"/>
    <d v="2019-12-30T00:00:00"/>
    <n v="327"/>
    <m/>
    <m/>
    <m/>
    <m/>
    <s v="x"/>
    <m/>
    <n v="0.90825688073394495"/>
  </r>
  <r>
    <n v="36"/>
    <n v="2019"/>
    <s v="FDLF-CD-3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APOYAR JURÍDICAMENTE LOS DIFERENTES PROCESOS QUE REQUIERA ADELANTAR LA ALCALDÍA LOCAL DE FONTIBÓN DESDE LAS ETAPAS PRECONTRACTUAL, CONTRACTUAL Y POST CONTRACTUAL -  CERTIFICACION DE NO EXISTENCIA DE PERSONAL DE LA DIRECCION DE GESTION DE TALENTO HUMANO DE LA SECRETARIA DISTRITAL DE GOBIERNO CONSECUTIVO 15676  DEL 31-01-2019  -SOLICITUD CRP 20195920001383 DEL 01-02-2019 - RADICADO SIPSE 35637"/>
    <x v="0"/>
    <x v="0"/>
    <s v="Gobernanza e influencia local, regional e internacional"/>
    <x v="0"/>
    <x v="0"/>
    <n v="52931481"/>
    <s v="YELIKSA BIBIANA FARFAN SANCHEZ"/>
    <n v="36000000"/>
    <m/>
    <m/>
    <m/>
    <m/>
    <n v="36000000"/>
    <n v="36000000"/>
    <d v="2019-02-01T00:00:00"/>
    <d v="2019-02-04T00:00:00"/>
    <d v="2019-08-09T00:00:00"/>
    <n v="180"/>
    <m/>
    <m/>
    <m/>
    <m/>
    <s v="x"/>
    <m/>
    <n v="1"/>
  </r>
  <r>
    <n v="37"/>
    <n v="2019"/>
    <s v="FDLF-CD-3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LA OPERACIÓN DEL PROYECTO PUNTO VIVE DIGITAL DE LA LOCALIDAD DE FONTIBÓN CERTIFICACION DE NO EXISTENCIA DE PERSONAL DE LA DIRECCION DE GESTION DE TALENTO HUMANO DE LA SECRETARIA DISTRITAL DE GOBIERNO CONSECUTIVO 15701 DEL 31-01-2019  - SOLICITUD CRP 201959200001413 DEL 04-02-2019 - RADICADO SIPSE 35774"/>
    <x v="0"/>
    <x v="0"/>
    <s v="Gobernanza e influencia local, regional e internacional"/>
    <x v="0"/>
    <x v="0"/>
    <n v="79974632"/>
    <s v="JULIAN ANDRES ARANZAZU VILLA"/>
    <n v="58674700"/>
    <m/>
    <m/>
    <n v="1"/>
    <n v="10766000"/>
    <n v="69440700"/>
    <n v="58674700"/>
    <d v="2019-02-01T00:00:00"/>
    <d v="2019-02-04T00:00:00"/>
    <d v="2020-02-29T00:00:00"/>
    <n v="327"/>
    <n v="60"/>
    <m/>
    <m/>
    <s v="x"/>
    <m/>
    <m/>
    <n v="0.84496124031007747"/>
  </r>
  <r>
    <n v="38"/>
    <n v="2019"/>
    <s v="FDLF-CD-3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ORIENTADOS A TEMAS DE PLATAFORMA Y SISTEMAS DE INFORMACION PARA EL REPORTE Y PUBLICIDAD DE LOS PROCESOS CONTRACTUALES DEL FONDO DE DESARROLLO LOCAL DE FONTIBON -  CERTIFICACION DE NO EXISTENCIA DE PERSONAL DE LA DIRECCION DE GESTION DE TALENTO HUMANO DE LA SECRETARIA DISTRITAL DE GOBIERNO CONSECUTIVO 14795 DEL 18-01-2019  -SOLICITUD CRP 20195920001273 DEL 04-02-2019 - RADICADO SIPSE 35729"/>
    <x v="0"/>
    <x v="0"/>
    <s v="Gobernanza e influencia local, regional e internacional"/>
    <x v="0"/>
    <x v="0"/>
    <n v="11413532"/>
    <s v="OSCAR GIOVANNY CONTRERAS NOVOA"/>
    <n v="45780000"/>
    <m/>
    <m/>
    <n v="1"/>
    <n v="8400000"/>
    <n v="54180000"/>
    <n v="45780000"/>
    <d v="2019-02-03T00:00:00"/>
    <d v="2019-02-04T00:00:00"/>
    <d v="2020-05-31T00:00:00"/>
    <n v="327"/>
    <n v="150"/>
    <m/>
    <m/>
    <s v="x"/>
    <m/>
    <m/>
    <n v="0.84496124031007747"/>
  </r>
  <r>
    <n v="39"/>
    <n v="2019"/>
    <s v="FDLF-CD-3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COMO PROFESIONAL QUE DESARROLLE ACTIVIDADES DE APOYO, FORMULACIÓN, SEGUIMIENTO Y ACOMPAÑAMIENTO TÉCNICO EN OBRAS E INFRAESTRUCTURA EN LA LOCALIDAD DE FONTIBÓN -  CERTIFICACION DE NO EXISTENCIA DE PERSONAL DE LA DIRECCION DE GESTION DE TALENTO HUMANO DE LA SECRETARIA DISTRITAL DE GOBIERNO CONSECUTIVO 15853 DEL 01-02-2019  -SOLICITUD CRP 20195920001423 DEL 04-02-2019 - RADICADO SIPSE 36556"/>
    <x v="0"/>
    <x v="1"/>
    <s v="Mejor movilidad para todos"/>
    <x v="1"/>
    <x v="1"/>
    <n v="1019075676"/>
    <s v="MIGUEL ANGEL MELO MORENO"/>
    <n v="54500000"/>
    <m/>
    <m/>
    <n v="1"/>
    <n v="15000000"/>
    <n v="69500000"/>
    <n v="54500000"/>
    <d v="2019-02-03T00:00:00"/>
    <d v="2019-02-04T00:00:00"/>
    <d v="2020-03-30T00:00:00"/>
    <n v="327"/>
    <n v="90"/>
    <m/>
    <m/>
    <s v="x"/>
    <m/>
    <m/>
    <n v="0.78417266187050361"/>
  </r>
  <r>
    <n v="40"/>
    <n v="2019"/>
    <s v="FDLF-CD-4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COMO PROFESIONAL DE APOYO A LA GESTIÓN RELACIONADA CON EL ESPACIO PÚBLICO, ESTABLECIMIENTOS DE COMERCIO Y LAS ACCIONES OPERATIVAS PARA EL CONTROL AMBIENTAL PARA EL ÁREA DE GESTIÓN POLICIVA DE LA ALCALDÍA LOCAL DE FONTIBÓN -  CERTIFICACION DE NO EXISTENCIA DE PERSONAL DE LA DIRECCION DE GESTION DE TALENTO HUMANO DE LA SECRETARIA DISTRITAL DE GOBIERNO CONSECUTIVO 15691 DEL 31-01-2019  -SOLICITUD CRP 20195920001343 DEL 01-02-2019 - RADICADO SIPSE 35864"/>
    <x v="0"/>
    <x v="0"/>
    <s v="Gobernanza e influencia local, regional e internacional"/>
    <x v="0"/>
    <x v="0"/>
    <n v="52982032"/>
    <s v="ANGELA ROCIO CARVAJAL CERINZA"/>
    <n v="27330000"/>
    <m/>
    <m/>
    <m/>
    <m/>
    <n v="27330000"/>
    <n v="27330000"/>
    <d v="2019-02-03T00:00:00"/>
    <d v="2019-02-04T00:00:00"/>
    <d v="2019-08-03T00:00:00"/>
    <n v="180"/>
    <m/>
    <m/>
    <m/>
    <m/>
    <s v="x"/>
    <m/>
    <n v="1"/>
  </r>
  <r>
    <n v="41"/>
    <n v="2019"/>
    <s v="FDLF-CD-4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APOYAR TÉCNICAMENTE LAS DISTINTAS ETAPAS DE LOS PROCESOS DE COMPETENCIA DE LAS INSPECCIONES DE POLICÍA DE LA LOCALIDAD, SEGÚN REPARTO -  CERTIFICACION DE NO EXISTENCIA DE PERSONAL DE LA DIRECCION DE GESTION DE TALENTO HUMANO DE LA SECRETARIA DISTRITAL DE GOBIERNO CONSECUTIVO 15696 DEL 31-01-2019  -SOLICITUD CDP 20195920001303 DEL 04-02-2019 - RADICADO SIPSE 35830"/>
    <x v="0"/>
    <x v="0"/>
    <s v="Gobernanza e influencia local, regional e internacional"/>
    <x v="0"/>
    <x v="0"/>
    <n v="14320959"/>
    <s v="JOSE ALBEYRO AVILEZ CRUZ"/>
    <n v="58674700"/>
    <m/>
    <m/>
    <m/>
    <m/>
    <n v="58674700"/>
    <n v="53291700"/>
    <d v="2019-02-04T00:00:00"/>
    <d v="2019-02-04T00:00:00"/>
    <d v="2019-12-30T00:00:00"/>
    <n v="327"/>
    <m/>
    <m/>
    <m/>
    <m/>
    <s v="x"/>
    <m/>
    <n v="0.90825688073394495"/>
  </r>
  <r>
    <n v="42"/>
    <n v="2019"/>
    <s v="FDLF-CD-4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APOYAR LAS LABORES DE ENTREGA Y RECIBO DE LAS COMUNICACIONES EMITIDAS O RECIBIDAS POR LAS INSPECCIONES DE POLICÍA DE LA LOCALIDAD -  CERTIFICACION DE NO EXISTENCIA DE PERSONAL DE LA DIRECCION DE GESTION DE TALENTO HUMANO DE LA SECRETARIA DISTRITAL DE GOBIERNO CONSECUTIVO 15887  DEL 01-02-2019  -SOLICITUD CRP 20195920001283 DEL 01-02-2019 - RADICADO SIPSE 35663"/>
    <x v="0"/>
    <x v="0"/>
    <s v="Gobernanza e influencia local, regional e internacional"/>
    <x v="0"/>
    <x v="0"/>
    <n v="79134500"/>
    <s v="MELVIN SERAFIN CUSBA PUERTO"/>
    <n v="24525000"/>
    <m/>
    <m/>
    <m/>
    <m/>
    <n v="24525000"/>
    <n v="24525000"/>
    <d v="2019-02-03T00:00:00"/>
    <d v="2019-02-04T00:00:00"/>
    <d v="2019-12-30T00:00:00"/>
    <n v="327"/>
    <m/>
    <m/>
    <m/>
    <m/>
    <s v="x"/>
    <m/>
    <n v="1"/>
  </r>
  <r>
    <n v="43"/>
    <n v="2019"/>
    <s v="FDLF-CD-4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L ALMACÉN EN LA VERIFICACIÓN Y SEGUIMIENTO A INVENTARIOS DE COMODATOS -  CERTIFICACION DE NO EXISTENCIA DE PERSONAL DE LA DIRECCION DE GESTION DE TALENTO HUMANO DE LA SECRETARIA DISTRITAL DE GOBIERNO CONSECUTIVO 14798 DEL 18-01-2019  - SOLICITUD CDP 20195920001553 DEL 01-02-2019 - RADICADO SIPSE 35784"/>
    <x v="0"/>
    <x v="0"/>
    <s v="Gobernanza e influencia local, regional e internacional"/>
    <x v="0"/>
    <x v="0"/>
    <n v="1016046431"/>
    <s v="MICHAEL ANDRES BAUTISTA CESPEDES"/>
    <n v="13500000"/>
    <m/>
    <m/>
    <m/>
    <m/>
    <n v="13500000"/>
    <n v="13125000"/>
    <d v="2019-02-04T00:00:00"/>
    <d v="2019-02-06T00:00:00"/>
    <d v="2019-08-05T00:00:00"/>
    <n v="180"/>
    <m/>
    <m/>
    <m/>
    <m/>
    <s v="x"/>
    <m/>
    <n v="0.97222222222222221"/>
  </r>
  <r>
    <n v="44"/>
    <n v="2019"/>
    <s v="FDLF-CD-4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APOYAR TÉCNICAMENTE LAS DISTINTAS ETAPAS DE LOS PROCESOS DE COMPETENCIA DE LAS INSPECCIONES DE POLICÍA DE LA LOCALIDAD, SEGÚN REPARTO -  CERTIFICACION DE NO EXISTENCIA DE PERSONAL DE LA DIRECCION DE GESTION DE TALENTO HUMANO DE LA SECRETARIA DISTRITAL DE GOBIERNO CONSECUTIVO 15694  DEL 31-01-2019  -SOLICITUD CRP 20195920001543 DEL 04-02-2019 - RADICADO SIPSE 35847"/>
    <x v="0"/>
    <x v="0"/>
    <s v="Gobernanza e influencia local, regional e internacional"/>
    <x v="0"/>
    <x v="0"/>
    <n v="74323203"/>
    <s v="EPIFANIO  MELO VALERO"/>
    <n v="58495267"/>
    <m/>
    <m/>
    <n v="1"/>
    <n v="10766000"/>
    <n v="69261267"/>
    <n v="53112267"/>
    <d v="2019-02-04T00:00:00"/>
    <d v="2019-02-05T00:00:00"/>
    <d v="2020-02-29T00:00:00"/>
    <n v="326"/>
    <n v="60"/>
    <m/>
    <m/>
    <s v="x"/>
    <m/>
    <m/>
    <n v="0.76683937936047286"/>
  </r>
  <r>
    <n v="45"/>
    <n v="2019"/>
    <s v="FDLF-CD-4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COMO ABOGADO PARA BRINDAR APOYO JURÍDICO EN EL TRÁMITE Y DESARROLLO DE LOS DESPACHOS COMISORIOS QUE POR COMPETENCIA CORRESPONDEN A LA ALCALDÍA LOCAL DE FONTIBÓN -  CERTIFICACION DE NO EXISTENCIA DE PERSONAL DE LA DIRECCION DE GESTION DE TALENTO HUMANO DE LA SECRETARIA DISTRITAL DE GOBIERNO CONSECUTIVO 14791 DEL 18-01-2019  -SOLICITUD CRP 20195920001603 DEL 02-01-2019 - RADICADO SIPSE 35861"/>
    <x v="0"/>
    <x v="0"/>
    <s v="Gobernanza e influencia local, regional e internacional"/>
    <x v="0"/>
    <x v="0"/>
    <n v="19470059"/>
    <s v="JOSE WILLIAM ALFONSO ORJUELA"/>
    <n v="36000000"/>
    <m/>
    <m/>
    <n v="1"/>
    <n v="18000000"/>
    <n v="54000000"/>
    <n v="54000000"/>
    <d v="2019-02-04T00:00:00"/>
    <d v="2019-02-06T00:00:00"/>
    <d v="2019-11-05T00:00:00"/>
    <n v="180"/>
    <n v="90"/>
    <m/>
    <m/>
    <m/>
    <s v="x"/>
    <m/>
    <n v="1"/>
  </r>
  <r>
    <n v="46"/>
    <n v="2019"/>
    <s v="FDLF-CD-4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EL APOYO DE LAS ACTIVIDADES RELACIONADAS CON LA IMPLEMENTACIÓN DEL PLAN INTEGRAL DE GESTIÓN AMBIENTAL (PIGA) DE LA ALCALDÍA LOCAL DE FONTIBÓN -  CERTIFICACION DE NO EXISTENCIA DE PERSONAL DE LA DIRECCION DE GESTION DE TALENTO HUMANO DE LA SECRETARIA DISTRITAL DE GOBIERNO CONSECUTIVO 15397 DEL 28-01-2019  - SOLICITUD CRP 20195920001483 DEL 31-01-2019 - RADICADO SIPSE 35775"/>
    <x v="0"/>
    <x v="0"/>
    <s v="Gobernanza e influencia local, regional e internacional"/>
    <x v="0"/>
    <x v="0"/>
    <n v="1016075205"/>
    <s v="MAIRA CAMILA GOMEZ INFANTE"/>
    <n v="13500000"/>
    <m/>
    <m/>
    <n v="1"/>
    <n v="6750000"/>
    <n v="20250000"/>
    <n v="20250000"/>
    <d v="2019-02-04T00:00:00"/>
    <d v="2019-02-06T00:00:00"/>
    <d v="2019-11-05T00:00:00"/>
    <n v="180"/>
    <n v="90"/>
    <m/>
    <m/>
    <m/>
    <s v="x"/>
    <m/>
    <n v="1"/>
  </r>
  <r>
    <n v="47"/>
    <n v="2019"/>
    <s v="FDLF-CD-4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COMO ADMINISTRADOR DE VOZ Y DATOS Y DEMÁS INFRAESTRUCTURA TECNOLÓGICA EN LA ALCALDÍA LOCAL DE FONTIBÓN CERTIFICACION DE NO EXISTENCIA DE PERSONAL DE LA DIRECCION DE GESTION DE TALENTO HUMANO DE LA SECRETARIA DISTRITAL DE GOBIERNO CONSECUTIVO 15697 DEL 31-01-2019  - SOLICITUD CDP 201959200001643 DEL 04-02-2019 - RADICADO SIPSE 35808"/>
    <x v="0"/>
    <x v="0"/>
    <s v="Gobernanza e influencia local, regional e internacional"/>
    <x v="0"/>
    <x v="0"/>
    <n v="79955070"/>
    <s v="CARLOS FERNANDO HUERFANO GUIZA"/>
    <n v="32298000"/>
    <m/>
    <m/>
    <m/>
    <m/>
    <n v="32298000"/>
    <n v="32298000"/>
    <d v="2019-02-04T00:00:00"/>
    <d v="2019-02-05T00:00:00"/>
    <d v="2019-08-04T00:00:00"/>
    <n v="180"/>
    <m/>
    <m/>
    <m/>
    <m/>
    <s v="x"/>
    <m/>
    <n v="1"/>
  </r>
  <r>
    <n v="48"/>
    <n v="2019"/>
    <s v="FDLF-CD-4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A LA GESTION DOCUMENTAL DE LA ALCALDIA LOCAL PARA LA IMPLEMENTACION DEL PROCESO DE VERIFICACIÓN  SOPORTE Y ACOMPAÑAMIENTO, EN EL DESARROLLO DE LAS ACTIVIDADES  PROPIAS DE LOS PROCESOS Y ACTUACIONES ADMINISTRATIVAS EXISTENTES -   CERTIFICACION DE NO EXISTENCIA DE PERSONAL DE LA DIRECCION DE GESTION DE TALENTO HUMANO DE LA SECRETARIA DISTRITAL DE GOBIERNO CONSECUTIVO 15896 DEL 04-02-2019  - SOLICITUD CDP 201959200001793 DEL04-02-2019 - RADICADO SIPSE 36557"/>
    <x v="0"/>
    <x v="0"/>
    <s v="Gobernanza e influencia local, regional e internacional"/>
    <x v="0"/>
    <x v="0"/>
    <n v="42890658"/>
    <s v="BEATRIZ ELENA DIAZ SUAREZ"/>
    <n v="34666666"/>
    <m/>
    <m/>
    <n v="1"/>
    <n v="16000000"/>
    <n v="50666666"/>
    <n v="34666666"/>
    <d v="2019-02-05T00:00:00"/>
    <d v="2019-02-06T00:00:00"/>
    <d v="2020-05-30T00:00:00"/>
    <n v="325"/>
    <n v="150"/>
    <m/>
    <m/>
    <s v="x"/>
    <m/>
    <m/>
    <n v="0.6842105221606648"/>
  </r>
  <r>
    <n v="49"/>
    <n v="2019"/>
    <s v="FDLF-CD-4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DE APOYO AL ADMINISTRADOR DE VOZ Y DATOS Y DEMÁS INFRAESTRUCTURA TECNOLÓGICA EN LAS DIFERENTES SEDES DE LA ALCALDÍA LOCAL DE FONTIBÓN -  CERTIFICACION DE NO EXISTENCIA DE PERSONAL DE LA DIRECCION DE GESTION DE TALENTO HUMANO DE LA SECRETARIA DISTRITAL DE GOBIERNO CONSECUTIVO 15742 DEL 31-01-2019  - SOLICITUD CDP 201959200001803 DEL04-02-2019 - RADICADO SIPSE 35751"/>
    <x v="0"/>
    <x v="0"/>
    <s v="Gobernanza e influencia local, regional e internacional"/>
    <x v="0"/>
    <x v="0"/>
    <n v="1062396549"/>
    <s v="AMGELICA SOFIA MEJIA GARRIDO"/>
    <n v="36000000"/>
    <m/>
    <m/>
    <n v="1"/>
    <n v="18000000"/>
    <n v="54000000"/>
    <n v="54000000"/>
    <d v="2019-02-05T00:00:00"/>
    <d v="2019-02-07T00:00:00"/>
    <d v="2019-11-06T00:00:00"/>
    <n v="180"/>
    <n v="90"/>
    <m/>
    <m/>
    <m/>
    <s v="x"/>
    <m/>
    <n v="1"/>
  </r>
  <r>
    <n v="50"/>
    <n v="2019"/>
    <s v="FDLF-CD-5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 LAS ACTIVIDADES OPERATIVAS Y ADMINISTRATIVAS DE LA JUNTA ADMINISTRADORA LOCAL -  CERTIFICACION DE NO EXISTENCIA DE PERSONAL DE LA DIRECCION DE GESTION DE TALENTO HUMANO DE LA SECRETARIA DISTRITAL DE GOBIERNO CONSECUTIVO 15732 DEL 31-01-2019  - SOLICITUD CRP 201959200001823 DEL 04-02-2019 - RADICADO SIPSE 35640"/>
    <x v="0"/>
    <x v="0"/>
    <s v="Gobernanza e influencia local, regional e internacional"/>
    <x v="0"/>
    <x v="0"/>
    <n v="52896169"/>
    <s v="NYDIA  BERNAL ALDANA"/>
    <n v="24375000"/>
    <m/>
    <m/>
    <m/>
    <m/>
    <n v="24375000"/>
    <n v="24375000"/>
    <d v="2019-02-05T00:00:00"/>
    <d v="2019-02-06T00:00:00"/>
    <d v="2019-12-30T00:00:00"/>
    <n v="325"/>
    <m/>
    <m/>
    <m/>
    <m/>
    <s v="x"/>
    <m/>
    <n v="1"/>
  </r>
  <r>
    <n v="51"/>
    <n v="2019"/>
    <s v="FDLF-CD-5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CERTIFICACION DE NO EXISTENCIA DE PERSONAL DE LA DIRECCION DE GESTION DE TALENTO HUMANO DE LA SECRETARIA DISTRITAL DE GOBIERNO CONSECUTIVO 15683 DEL 28-01-2019  - SOLICITUD CRP 20195920001973 DEL 06-02-2019 - RADICADO SIPSE 35940"/>
    <x v="0"/>
    <x v="4"/>
    <s v="Igualdad y autonomía para una Bogotá incluyente"/>
    <x v="4"/>
    <x v="5"/>
    <n v="52783244"/>
    <s v="DUDLEY JOHANNA PALACIOS GARCIA"/>
    <n v="49194000"/>
    <m/>
    <m/>
    <n v="1"/>
    <n v="9110000"/>
    <n v="58304000"/>
    <n v="49194000"/>
    <d v="2019-02-05T00:00:00"/>
    <d v="2019-02-07T00:00:00"/>
    <d v="2019-12-30T00:00:00"/>
    <n v="324"/>
    <n v="60"/>
    <m/>
    <m/>
    <m/>
    <s v="x"/>
    <m/>
    <n v="0.84375"/>
  </r>
  <r>
    <n v="52"/>
    <n v="2019"/>
    <s v="FDLF-CD-5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ESPECIALIZADOS AL DESPACHO DEL ALCALDE LOCAL DE FONTIBÓN PARA ARTICULAR LA IMPLEMENTACIÓN DE PROCESOS ORIENTADOS A MEJORAR LA SEGURIDAD Y CONVIVENCIA EN LA LOCALIDAD DE FONTIBÓN A TRAVÉS DE LA PREVENCIÓN Y CONTROL DE DELITOS -  CERTIFICACION DE NO EXISTENCIA DE PERSONAL DE LA DIRECCION DE GESTION DE TALENTO HUMANO DE LA SECRETARIA DISTRITAL DE GOBIERNO CONSECUTIVO 15752  DEL 31-01-2019  - SOLICITUD CDP 201959200001783 DEL04-02-2019 - RADICADO SIPSE 36005"/>
    <x v="0"/>
    <x v="2"/>
    <s v="Seguridad y convivencia para todos"/>
    <x v="2"/>
    <x v="2"/>
    <n v="79474153"/>
    <s v="HAROLD MAURICIO HINCAPIE MEDINA"/>
    <n v="79200000"/>
    <m/>
    <m/>
    <m/>
    <m/>
    <n v="79200000"/>
    <n v="78400000"/>
    <d v="2019-02-06T00:00:00"/>
    <d v="2019-02-07T00:00:00"/>
    <d v="2019-12-30T00:00:00"/>
    <n v="324"/>
    <m/>
    <m/>
    <m/>
    <m/>
    <s v="x"/>
    <m/>
    <n v="0.98989898989898994"/>
  </r>
  <r>
    <n v="53"/>
    <n v="2019"/>
    <s v="FDLF-CD-5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APOYAR EL ÁREA DE GESTIÓN DE DESARROLLO LOCAL ORIENTADA A LOS TEMAS DE CULTURA ENFOCADOS EN LA CREACIÓN E IMPLEMENTACIÓN DE ESCUELAS DE FORMACIÓN CULTURAL CERTIFICACION DE NO EXISTENCIA DE PERSONAL DE LA DIRECCION DE GESTION DE TALENTO HUMANO DE LA SECRETARIA DISTRITAL DE GOBIERNO CONSECUTIVO 15794 DEL  04-02-2019  -SOLICITUD CRP 20195920001833 DEL 06-02-2019 - RADICADO SIPSE 35464"/>
    <x v="0"/>
    <x v="5"/>
    <s v="Mejores oportunidades para el desarrollo a través de la cultura, la recreación y el deporte"/>
    <x v="4"/>
    <x v="6"/>
    <n v="36065900"/>
    <s v="ANGELICA MARIA PUENTES AVILA"/>
    <n v="49345833"/>
    <m/>
    <m/>
    <m/>
    <m/>
    <n v="49345833"/>
    <n v="49345833"/>
    <d v="2019-02-05T00:00:00"/>
    <d v="2019-02-06T00:00:00"/>
    <d v="2019-12-30T00:00:00"/>
    <n v="325"/>
    <m/>
    <m/>
    <m/>
    <m/>
    <s v="x"/>
    <m/>
    <n v="1"/>
  </r>
  <r>
    <n v="54"/>
    <n v="2019"/>
    <s v="FDLF-CD-5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APOYAR ADMINISTRATIVA Y ASISTENCIALMENTE A LAS INSPECCIONES DE POLICÍA DE LA LOCALIDAD -  CERTIFICACION DE NO EXISTENCIA DE PERSONAL DE LA DIRECCION DE GESTION DE TALENTO HUMANO DE LA SECRETARIA DISTRITAL DE GOBIERNO CONSECUTIVO 14430 DEL 28-01-2019  - SOLICITUD CRP 201959200001753 DEL 30-01-2019 - RADICADO SIPSE 35669"/>
    <x v="0"/>
    <x v="0"/>
    <s v="Gobernanza e influencia local, regional e internacional"/>
    <x v="0"/>
    <x v="0"/>
    <n v="39760197"/>
    <s v="SONIA YASMIN BAQUERO PARRADO"/>
    <n v="19980000"/>
    <m/>
    <m/>
    <n v="1"/>
    <n v="3700000"/>
    <n v="23680000"/>
    <n v="20041667"/>
    <d v="2019-02-05T00:00:00"/>
    <d v="2019-02-06T00:00:00"/>
    <d v="2019-12-30T00:00:00"/>
    <n v="325"/>
    <n v="60"/>
    <m/>
    <m/>
    <m/>
    <s v="x"/>
    <m/>
    <n v="0.8463541807432432"/>
  </r>
  <r>
    <n v="55"/>
    <n v="2019"/>
    <s v="FDLF-CD-5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COMO AUXILIAR DE APOYO EN EL TRÁMITE Y DESARROLLO DE LOS DESPACHOS COMISORIOS QUE POR COMPETENCIA CORRESPONDEN A LA ALCALDÍA LOCAL DE FONTIBÓN -  CERTIFICACION DE NO EXISTENCIA DE PERSONAL DE LA DIRECCION DE GESTION DE TALENTO HUMANO DE LA SECRETARIA DISTRITAL DE GOBIERNO CONSECUTIVO 15705 DEL 31-01-2019  - SOLICITUD CRP 201959200001923 DEL 04-02-2019 - RADICADO SIPSE 35654"/>
    <x v="0"/>
    <x v="0"/>
    <s v="Gobernanza e influencia local, regional e internacional"/>
    <x v="0"/>
    <x v="0"/>
    <n v="1016079620"/>
    <s v="SOONER LORENA DAZA JIMENEZ"/>
    <n v="11100000"/>
    <m/>
    <m/>
    <m/>
    <m/>
    <n v="11100000"/>
    <n v="11100000"/>
    <d v="2019-02-06T00:00:00"/>
    <d v="2019-02-07T00:00:00"/>
    <d v="2019-08-06T00:00:00"/>
    <n v="180"/>
    <m/>
    <m/>
    <m/>
    <m/>
    <s v="x"/>
    <m/>
    <n v="1"/>
  </r>
  <r>
    <n v="56"/>
    <n v="2019"/>
    <s v="FDLF-CD-5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BRINDAR APOYO ADMINISTRATIVO A LOS PROFESIONALES ENCARGADOS DEL PROCESO DE LIQUIDACIONES CONTRACTUALES CERTIFICACION DE NO EXISTENCIA DE PERSONAL DE LA DIRECCION DE GESTION DE TALENTO HUMANO DE LA SECRETARIA DISTRITAL DE GOBIERNO CONSECUTIVO 15729 DEL 31-01-2019  - SOLICITUD CRP 20195920001883 DEL06-02-2019 - RADICADO SIPSE 35790"/>
    <x v="0"/>
    <x v="0"/>
    <s v="Gobernanza e influencia local, regional e internacional"/>
    <x v="0"/>
    <x v="0"/>
    <n v="52507304"/>
    <s v="LEIDYS  MURILLO VARGAS"/>
    <n v="24900000"/>
    <m/>
    <m/>
    <m/>
    <m/>
    <n v="24900000"/>
    <n v="24900000"/>
    <d v="2019-02-06T00:00:00"/>
    <d v="2019-02-07T00:00:00"/>
    <d v="2019-08-06T00:00:00"/>
    <n v="180"/>
    <m/>
    <m/>
    <m/>
    <m/>
    <s v="x"/>
    <m/>
    <n v="1"/>
  </r>
  <r>
    <n v="58"/>
    <n v="2019"/>
    <s v="FDLF-CD-05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OBJETO DISPONIBILIDAD:APOYAR AL EQUIPO DE PRENSA Y COMUNICACIONES DE LA ALCALDÍA LOCAL EN LA CREACIÓN, REALIZACIÓN Y PRODUCCIÓN DE VÍDEOS QUE TRANSMITAN UN MENSAJE EN LA COMUNICACIÓN INTERNA Y EXTERNA. -  CERTIFICACION DE NO EXISTENCIA DE PERSONAL DE LA DIRECCION DE GESTION DE TALENTO HUMANO DE LA SECRETARIA DISTRITAL DE GOBIERNO CONSECUTIVO 15686 DEL 31-01-2019  - SOLICITUD CRP 201959200001963 DEL06-02-2019 - RADICADO SIPSE 35884"/>
    <x v="0"/>
    <x v="0"/>
    <s v="Gobernanza e influencia local, regional e internacional"/>
    <x v="0"/>
    <x v="0"/>
    <n v="79855996"/>
    <s v="MARLOM EDISON GONZALEZ SILVA"/>
    <n v="27330000"/>
    <m/>
    <m/>
    <n v="1"/>
    <n v="13665000"/>
    <n v="40995000"/>
    <n v="40995000"/>
    <d v="2019-02-06T00:00:00"/>
    <d v="2019-02-07T00:00:00"/>
    <d v="2019-08-06T00:00:00"/>
    <n v="180"/>
    <m/>
    <m/>
    <m/>
    <m/>
    <s v="x"/>
    <m/>
    <n v="1"/>
  </r>
  <r>
    <n v="59"/>
    <n v="2019"/>
    <s v="FDLF-CD-05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TECNICAMENTE LAS DISTINTAS ETAPAS DE LAOS PROCESOS DE COMPETENCIAS DE LAS INSPECCIONES DE POLICIA DE LA LOCALIDAD SEGUN REPARTO-  CERTIFICACION DE NO EXISTENCIA DE PERSONAL DE LA DIRECCION DE GESTION DE TALENTO HUMANO DE LA SECRETARIA DISTRITAL DE GOBIERNO CONSECUTIVO 15693 DEL 31-01-2019  -SOLICITUD CRP 20195920002123 DEL 01-02-2019 - RADICADO SIPSE 35851"/>
    <x v="0"/>
    <x v="0"/>
    <s v="Gobernanza e influencia local, regional e internacional"/>
    <x v="0"/>
    <x v="0"/>
    <n v="1032388493"/>
    <s v="LAURA MARCELA SANGUINO GUTIEREZ"/>
    <n v="32298000"/>
    <m/>
    <m/>
    <n v="1"/>
    <n v="16149000"/>
    <n v="48447000"/>
    <n v="48447000"/>
    <d v="2019-02-06T00:00:00"/>
    <d v="2019-02-07T00:00:00"/>
    <d v="2019-11-06T00:00:00"/>
    <n v="180"/>
    <n v="90"/>
    <m/>
    <m/>
    <m/>
    <s v="x"/>
    <m/>
    <n v="1"/>
  </r>
  <r>
    <n v="60"/>
    <n v="2019"/>
    <s v="FDLF-CD-06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 DE APOYO A LAS ACTIVIDADES OPERATIVAS Y ADMINISTRATIVAS DE LA JUANTA ADMINISTRADORA LACAL -  CERTIFICACION DE NO EXISTENCIA DE PERSONAL DE LA DIRECCION DE GESTION DE TALENTO HUMANO DE LA SECRETARIA DISTRITAL DE GOBIERNO CONSECUTIVO 15388  DEL 04-02-2019  - SOLICITUD CRP 201959200001983 DEL04-02-2019 - RADICADO SIPSE 35655"/>
    <x v="0"/>
    <x v="0"/>
    <s v="Gobernanza e influencia local, regional e internacional"/>
    <x v="0"/>
    <x v="0"/>
    <n v="1015402473"/>
    <s v="CARLOS ANDRES DUQUE NIÑO"/>
    <n v="13500000"/>
    <m/>
    <m/>
    <m/>
    <m/>
    <n v="13500000"/>
    <n v="11925000"/>
    <d v="2019-02-06T00:00:00"/>
    <d v="2019-02-07T00:00:00"/>
    <d v="2019-08-06T00:00:00"/>
    <n v="180"/>
    <m/>
    <m/>
    <m/>
    <m/>
    <s v="x"/>
    <m/>
    <n v="0.8833333333333333"/>
  </r>
  <r>
    <n v="61"/>
    <n v="2019"/>
    <s v="FDLF-CD-6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DE APOYO CONTABLE EN LOS PROCESOS DE CAUSACIÓN, SISTEMATIZACIÓN Y REGISTROS DE INFORMACIÓN CONTABLE¿. CERTIFICACION DE NO EXISTENCIA DE PERSONAL DE LA DIRECCION DE GESTION DE TALENTO HUMANO DE LA SECRETARIA DISTRITAL DE GOBIERNO CONSECUTIVO 15704 DEL 31-02-2019  -SOLICITUD CRP 20195920002143 DEL 01-02-2019 - RADICADO SIPSE 35673"/>
    <x v="0"/>
    <x v="0"/>
    <s v="Gobernanza e influencia local, regional e internacional"/>
    <x v="0"/>
    <x v="0"/>
    <n v="1115856312"/>
    <s v="DIEGO MAURICIO BARON RINCON"/>
    <n v="49042166"/>
    <m/>
    <m/>
    <n v="1"/>
    <n v="9110000"/>
    <n v="58152166"/>
    <n v="49194000"/>
    <d v="2019-02-06T00:00:00"/>
    <d v="2019-02-07T00:00:00"/>
    <d v="2020-02-29T00:00:00"/>
    <n v="323"/>
    <n v="60"/>
    <m/>
    <m/>
    <s v="x"/>
    <m/>
    <m/>
    <n v="0.84595301230912023"/>
  </r>
  <r>
    <n v="62"/>
    <n v="2019"/>
    <s v="FDLF-CD-6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APOYAR EL ÁREA DE GESTIÓN DEL DESARROLLO LOCAL EN LA EJECUCIÓN DEL PROYECTO - FONTIBÓN, MEJORES PARQUES PARA TODOS -  CERTIFICACION DE NO EXISTENCIA DE PERSONAL DE LA DIRECCION DE GESTION DE TALENTO HUMANO DE LA SECRETARIA DISTRITAL DE GOBIERNO CONSECUTIVO 15678 DEL 31-01-2019  -SOLICITUD CRP 20195920002133 DEL 05-01-2019 - RADICADO SIPSE 36079"/>
    <x v="0"/>
    <x v="6"/>
    <s v="Espacio público, derecho de todos"/>
    <x v="1"/>
    <x v="7"/>
    <n v="1014225672"/>
    <s v="SEBASTIAN  HERRERA RAMOS"/>
    <n v="53833333"/>
    <m/>
    <m/>
    <m/>
    <m/>
    <n v="53833333"/>
    <n v="48833333"/>
    <d v="2019-02-08T00:00:00"/>
    <d v="2019-02-08T00:00:00"/>
    <d v="2019-12-30T00:00:00"/>
    <n v="323"/>
    <m/>
    <m/>
    <m/>
    <m/>
    <s v="x"/>
    <m/>
    <n v="0.90712074245895191"/>
  </r>
  <r>
    <n v="63"/>
    <n v="2019"/>
    <s v="FDLF-CD-6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TÉCNICOS PARA LA OPERACIÓN, SEGUIMIENTO Y CUMPLIMIENTO DE LOS PROCESOS Y PROCEDIMIENTOS DEL SERVICIO SOCIAL APOYO PARA LA SEGURIDAD ECONÓMICA TIPO C, REQUERIDOS PARA EL OPORTUNO Y ADECUADO REGISTRO, CRUCE Y REPORTE DE  DATOS EN EL SISTEMA DE INFORMACIÓN Y REGISTRO DE BENEFICIARIOS¿SIRBE, QUE CONTRIBUYAN A LA GARANTÍA DE LOS DERECHOS DE LA POBLACIÓN MAYOR EN EL MARCO DE LA POLÍTICA PÚBLICA SOCIAL PARA EL ENVEJECIMIENTO Y LA VEJEZ EN EL DISTRITO CAPITAL A CARGO DE LA ALCALDÍA LOCAL -  CERTIFICACION DE NO EXISTENCIA DE PERSONAL DE LA DIRECCION DE GESTION DE TALENTO HUMANO DE LA SECRETARIA DISTRITAL DE GOBIERNO CONSECUTIVO 15684 DEL 31-01-2019  -SOLICITUD CRP 20195920002173 DEL 07-02-2019 - RADICADO SIPSE 35938"/>
    <x v="0"/>
    <x v="4"/>
    <s v="Igualdad y autonomía para una Bogotá incluyente"/>
    <x v="4"/>
    <x v="5"/>
    <n v="1010172202"/>
    <s v="JOSE MANUEL SANCHEZ TAMAYO"/>
    <n v="32300000"/>
    <m/>
    <m/>
    <n v="1"/>
    <n v="6000000"/>
    <n v="38300000"/>
    <n v="32300000"/>
    <d v="2019-02-06T00:00:00"/>
    <d v="2019-02-08T00:00:00"/>
    <d v="2020-02-29T00:00:00"/>
    <n v="323"/>
    <n v="60"/>
    <m/>
    <m/>
    <s v="x"/>
    <m/>
    <m/>
    <n v="0.8433420365535248"/>
  </r>
  <r>
    <n v="64"/>
    <n v="2019"/>
    <s v="FDLF-CD-6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EL APOYO DE ACTIVIDADES DE GESTIÓN DOCUMENTAL SIGUIENDO LAS NORMAS ARCHIVÍSTICAS-  CERTIFICACION DE NO EXISTENCIA DE PERSONAL DE LA DIRECCION DE GESTION DE TALENTO HUMANO DE LA SECRETARIA DISTRITAL DE GOBIERNO CONSECUTIVO 15934 DEL 04-02-2019  -SOLICITUD CDP 20195920002213 DEL 05-02-2019 - RADICADO SIPSE 35779"/>
    <x v="0"/>
    <x v="0"/>
    <s v="Gobernanza e influencia local, regional e internacional"/>
    <x v="0"/>
    <x v="0"/>
    <n v="52321863"/>
    <s v="NANCY  CORREDOR NIACHAN"/>
    <n v="13500000"/>
    <m/>
    <m/>
    <n v="1"/>
    <n v="6750000"/>
    <n v="20250000"/>
    <n v="20250000"/>
    <d v="2019-02-06T00:00:00"/>
    <d v="2019-02-07T00:00:00"/>
    <d v="2019-11-06T00:00:00"/>
    <n v="180"/>
    <n v="90"/>
    <m/>
    <m/>
    <m/>
    <s v="x"/>
    <m/>
    <n v="1"/>
  </r>
  <r>
    <n v="65"/>
    <n v="2019"/>
    <s v="FDLF-CD-6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TÉCNICAMENTE LAS DISTINTAS ETAPAS DE LOS PROCESOS DE COMPETENCIA DE LA ALCALDÍA LOCAL PARA LA DEPURACIÓN DE ACTUACIONES ADMINISTRATIVAS  CERTIFICACION DE NO EXISTENCIA DE PERSONAL DE LA DIRECCION DE GESTION DE TALENTO HUMANO DE LA SECRETARIA DISTRITAL DE GOBIERNO CONSECUTIVO 15888 DEL 01-02-2019  -SOLICITUD CRP 20195920002463 DEL 01-02-2019 - RADICADO SIPSE 35844"/>
    <x v="0"/>
    <x v="0"/>
    <s v="Gobernanza e influencia local, regional e internacional"/>
    <x v="0"/>
    <x v="0"/>
    <n v="79907951"/>
    <s v="JUAN CARLOS ROJAS ROJAS"/>
    <n v="32298000"/>
    <m/>
    <m/>
    <m/>
    <m/>
    <n v="32298000"/>
    <n v="30503666"/>
    <d v="2019-02-07T00:00:00"/>
    <d v="2019-02-11T00:00:00"/>
    <d v="2019-08-10T00:00:00"/>
    <n v="180"/>
    <m/>
    <m/>
    <m/>
    <m/>
    <s v="x"/>
    <m/>
    <n v="0.94444442380333149"/>
  </r>
  <r>
    <n v="66"/>
    <n v="2019"/>
    <s v="FDLF-CD-6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PROFESIONAL PARA APOYAR EL ÁREA DEL DESARROLLO LOCAL, ORIENTADO A LA PREVENCIÓN DE VIOLENCIAS Y PROMOCIÓN DEL BUEN TRATO.  CERTIFICACION DE NO EXISTENCIA DE PERSONAL DE LA DIRECCION DE GESTION DE TALENTO HUMANO DE LA SECRETARIA DISTRITAL DE GOBIERNO CONSECUTIVO 15702 DEL 31-01-2019  -SOLICITUD CRP 20195920002983 DEL 13-02-2019 - RADICADO SIPSE 35768"/>
    <x v="0"/>
    <x v="0"/>
    <s v="Gobernanza e influencia local, regional e internacional"/>
    <x v="0"/>
    <x v="0"/>
    <n v="51803932"/>
    <s v="DORIS MARIA RIVAS ROMERO"/>
    <n v="48250000"/>
    <m/>
    <m/>
    <m/>
    <m/>
    <n v="48250000"/>
    <n v="43576167"/>
    <d v="2019-02-12T00:00:00"/>
    <d v="2019-02-13T00:00:00"/>
    <d v="2019-12-30T00:00:00"/>
    <n v="318"/>
    <m/>
    <m/>
    <m/>
    <m/>
    <s v="x"/>
    <m/>
    <n v="0.90313299481865283"/>
  </r>
  <r>
    <n v="67"/>
    <n v="2019"/>
    <s v="FDLF-CD-6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LOGÍSTICO QUE SE REQUIEREN EN EL DESARROLLO DE LAS ACTIVIDADES RELATIVAS A RECUPERACIÓN Y EMBELLECIMIENTO DEL ESPACIO PÚBLICO CERTIFICACION DE NO EXISTENCIA DE PERSONAL DE LA DIRECCION DE GESTION DE TALENTO HUMANO DE LA SECRETARIA DISTRITAL DE GOBIERNO CONSECUTIVO 14797 DEL 18-01-2019  -SOLICITUD CDP 20195920002473 DEL 08-02-2019 - RADICADO SIPSE 35965"/>
    <x v="0"/>
    <x v="1"/>
    <s v="Mejor movilidad para todos"/>
    <x v="1"/>
    <x v="1"/>
    <n v="1016019344"/>
    <s v="EDGAR JOSE PINZON MOLINA"/>
    <n v="18303333"/>
    <m/>
    <m/>
    <m/>
    <m/>
    <n v="18303333"/>
    <n v="18133333"/>
    <d v="2019-02-07T00:00:00"/>
    <d v="2019-02-11T00:00:00"/>
    <d v="2019-12-30T00:00:00"/>
    <n v="323"/>
    <m/>
    <m/>
    <m/>
    <m/>
    <s v="x"/>
    <m/>
    <n v="0.99071207413425744"/>
  </r>
  <r>
    <n v="68"/>
    <n v="2019"/>
    <s v="FDLF-CD-6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A LA ÁREA DE GESTIÓN DEL DESARROLLO LOCAL DE LA ALCALDÍA LOCAL DE FONTIBÓN¿.-  CERTIFICACION DE NO EXISTENCIA DE PERSONAL DE LA DIRECCION DE GESTION DE TALENTO HUMANO DE LA SECRETARIA DISTRITAL DE GOBIERNO CONSECUTIVO 15153 DEL 24-01-2019  -SOLICITUD CRP 20195920003043 DEL 14-02-2019 - RADICADO SIPSE 35511"/>
    <x v="0"/>
    <x v="0"/>
    <s v="Gobernanza e influencia local, regional e internacional"/>
    <x v="0"/>
    <x v="0"/>
    <n v="52482933"/>
    <s v="YOLY MILDRETH SANCHEZ WILCHES"/>
    <n v="23775000"/>
    <m/>
    <m/>
    <n v="1"/>
    <n v="4500000"/>
    <n v="28275000"/>
    <n v="23775000"/>
    <d v="2019-02-13T00:00:00"/>
    <d v="2019-02-14T00:00:00"/>
    <d v="2019-12-30T00:00:00"/>
    <n v="317"/>
    <n v="60"/>
    <m/>
    <m/>
    <m/>
    <s v="x"/>
    <m/>
    <n v="0.84084880636604775"/>
  </r>
  <r>
    <n v="69"/>
    <n v="2019"/>
    <s v="FDLF-CD-6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 LA ÁREA DE GESTIÓN DEL DESARROLLO LOCAL DE LA ALCALDÍA LOCAL DE FONTIBÓN CERTIFICACION DE NO EXISTENCIA DE PERSONAL DE LA DIRECCION DE GESTION DE TALENTO HUMANO DE LA SECRETARIA DISTRITAL DE GOBIERNO CONSECUTIVO 15888 DEL 01-02-2019  -SOLICITUD CRP 20195920002423 DEL 07-02-2019 - RADICADO SIPSE 35844"/>
    <x v="0"/>
    <x v="0"/>
    <s v="Gobernanza e influencia local, regional e internacional"/>
    <x v="0"/>
    <x v="0"/>
    <n v="84087935"/>
    <s v="BRAYAN  MARTINEZ DIAZ"/>
    <n v="32298000"/>
    <m/>
    <m/>
    <m/>
    <m/>
    <n v="32298000"/>
    <n v="32298000"/>
    <d v="2019-02-07T00:00:00"/>
    <d v="2019-02-08T00:00:00"/>
    <d v="2019-08-07T00:00:00"/>
    <n v="180"/>
    <m/>
    <m/>
    <m/>
    <m/>
    <s v="x"/>
    <m/>
    <n v="1"/>
  </r>
  <r>
    <n v="70"/>
    <n v="2019"/>
    <s v="FDLF-CD-7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50 DEL 05-02-2019  -SOLICITUD CRP 20195920002273 DEL 06-02-2019 - RADICADO SIPSE 36583"/>
    <x v="0"/>
    <x v="0"/>
    <s v="Gobernanza e influencia local, regional e internacional"/>
    <x v="0"/>
    <x v="0"/>
    <n v="1019034987"/>
    <s v="JAIRO ANDRES LOPEZ GUERRERO"/>
    <n v="27330000"/>
    <m/>
    <m/>
    <m/>
    <m/>
    <n v="27330000"/>
    <n v="26419000"/>
    <d v="2019-02-07T00:00:00"/>
    <d v="2019-02-07T00:00:00"/>
    <d v="2019-08-06T00:00:00"/>
    <n v="180"/>
    <m/>
    <m/>
    <m/>
    <m/>
    <s v="x"/>
    <m/>
    <n v="0.96666666666666667"/>
  </r>
  <r>
    <n v="71"/>
    <n v="2019"/>
    <s v="FDLF-CD-7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CERTIFICACION DE NO EXISTENCIA DE PERSONAL DE LA DIRECCION DE GESTION DE TALENTO HUMANO DE LA SECETARIA DISTRITAL DE GOBIERNO CONSECUTIVO 15888 DEL 01-02-2019 -SOLICITUD CDP 20195920001933 DEL 06-02-2019 RADICADO SIPSE 35844, REMPLAZA CRP 326 DE FECHA 06 DE FEBRERO DE 2019, MEDIANTE RESOLUCION NO. 33 DEL 07 DE MARZO DE 2019."/>
    <x v="0"/>
    <x v="0"/>
    <s v="Gobernanza e influencia local, regional e internacional"/>
    <x v="0"/>
    <x v="0"/>
    <n v="79649063"/>
    <s v="JORGE ALEXANDER TORRES ZAMUDIO"/>
    <n v="32298000"/>
    <m/>
    <m/>
    <m/>
    <m/>
    <n v="32298000"/>
    <n v="32298000"/>
    <d v="2019-02-07T00:00:00"/>
    <d v="2019-02-08T00:00:00"/>
    <d v="2019-08-07T00:00:00"/>
    <n v="180"/>
    <m/>
    <m/>
    <m/>
    <m/>
    <s v="x"/>
    <m/>
    <n v="1"/>
  </r>
  <r>
    <n v="72"/>
    <n v="2019"/>
    <s v="FDLF-CD-7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50 DEL 05-02-2019  -SOLICITUD CRP 20195920002483 DEL 08-02-2019 - RADICADO SIPSE 36583"/>
    <x v="0"/>
    <x v="0"/>
    <s v="Gobernanza e influencia local, regional e internacional"/>
    <x v="0"/>
    <x v="0"/>
    <n v="1016011299"/>
    <s v="JOHANN SMITH VILLAMIL ZUBIETA"/>
    <n v="27330000"/>
    <m/>
    <m/>
    <m/>
    <m/>
    <n v="27330000"/>
    <n v="26419000"/>
    <d v="2019-02-07T00:00:00"/>
    <d v="2019-02-07T00:00:00"/>
    <d v="2019-08-06T00:00:00"/>
    <n v="180"/>
    <m/>
    <m/>
    <m/>
    <m/>
    <s v="x"/>
    <m/>
    <n v="0.96666666666666667"/>
  </r>
  <r>
    <n v="73"/>
    <n v="2019"/>
    <s v="FDLF-CD-7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AL EQUIPO DE PRENSA Y COMUNICACIONES DE LA ALCALDÍA LOCAL EN LA REALIZACIÓN Y PUBLICACIÓN DE CONTENIDOS DE REDES SOCIALES Y CANALES DE DIVULGACIÓN DIGITAL (SITIO WEB) DE LA ALCALDÍA LOCAL DE FONTIBÓN -  CERTIFICACION DE NO EXISTENCIA DE PERSONAL DE LA DIRECCION DE GESTION DE TALENTO HUMANO DE LA SECRETARIA DISTRITAL DE GOBIERNO CONSECUTIVO 15387 DEL 28-01-2019  -SOLICITUD CDP 20195920002443 DEL 08-02-2019 - RADICADO SIPSE 35763"/>
    <x v="0"/>
    <x v="0"/>
    <s v="Gobernanza e influencia local, regional e internacional"/>
    <x v="0"/>
    <x v="0"/>
    <n v="80799413"/>
    <s v="EDWARD ERNESTO JEREZ GONZALEZ"/>
    <n v="50603333"/>
    <m/>
    <m/>
    <n v="1"/>
    <n v="9400000"/>
    <n v="60003333"/>
    <n v="50603333"/>
    <d v="2019-02-07T00:00:00"/>
    <d v="2019-02-08T00:00:00"/>
    <d v="2020-02-29T00:00:00"/>
    <n v="180"/>
    <n v="60"/>
    <m/>
    <m/>
    <s v="x"/>
    <m/>
    <m/>
    <n v="0.84334203568325117"/>
  </r>
  <r>
    <n v="74"/>
    <n v="2019"/>
    <s v="FDLF-CD-07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 la gestión en la conducción de vehículos y maquinaria al servicio de la Alcaldía local de Fontibón CERTIFICACION DE NO EXISTENCIA DE PERSONAL DE LA DIRECCION DE GESTION DE TALENTO HUMANO DE LA SECRETARIA DISTRITAL DE GOBIERNO CONSECUTIVO 14790 DEL 18-01-2019  -SOLICITUD CDP 20195920001853 DEL 01-02-2019 - RADICADO SIPSE 35953"/>
    <x v="0"/>
    <x v="1"/>
    <s v="Mejor movilidad para todos"/>
    <x v="1"/>
    <x v="1"/>
    <n v="2954658"/>
    <s v="RODRIGO  SANCHEZ PEDREROS"/>
    <n v="24225000"/>
    <m/>
    <m/>
    <n v="1"/>
    <n v="2250000"/>
    <n v="26475000"/>
    <n v="24225000"/>
    <d v="2019-02-07T00:00:00"/>
    <d v="2019-02-08T00:00:00"/>
    <d v="2019-12-30T00:00:00"/>
    <n v="323"/>
    <m/>
    <m/>
    <m/>
    <m/>
    <s v="x"/>
    <m/>
    <n v="0.91501416430594906"/>
  </r>
  <r>
    <n v="75"/>
    <n v="2019"/>
    <s v="FDLF-CD-7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APOYAR TÉCNICAMENTE LAS DISTINTAS ETAPAS DE LOS PROCESOS DE COMPETENCIA DE LAS INSPECCIONES DE POLICÍA DE LA LOCALIDAD, SEGÚN REPARTO CERTIFICACION DE NO EXISTENCIA DE PERSONAL DE LA DIRECCION DE GESTION DE TALENTO HUMANO DE LA SECRETARIA DISTRITAL DE GOBIERNO CONSECUTIVO 15694 DEL 31-01-2019  -SOLICITUD CRP 20195920002583 DEL 08-02-2019 - RADICADO SIPSE 35847"/>
    <x v="0"/>
    <x v="0"/>
    <s v="Gobernanza e influencia local, regional e internacional"/>
    <x v="0"/>
    <x v="0"/>
    <n v="80024092"/>
    <s v="JORGE ANDRES PACHON GOMEZ"/>
    <n v="32298000"/>
    <m/>
    <m/>
    <m/>
    <m/>
    <n v="32298000"/>
    <n v="32298000"/>
    <d v="2019-02-08T00:00:00"/>
    <d v="2019-02-08T00:00:00"/>
    <d v="2019-08-22T00:00:00"/>
    <n v="180"/>
    <m/>
    <m/>
    <m/>
    <m/>
    <s v="x"/>
    <m/>
    <n v="1"/>
  </r>
  <r>
    <n v="76"/>
    <n v="2019"/>
    <s v="FDLF-CD-7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O EN LOS PROCESOS DE COBRO PERSUASIVO DE LAS OBLIGACIONES CLARAS, EXPRESAS Y ACTUALMENTE EXIGIBLES, POR CONCEPTO DE MULTAS IMPUESTAS POR EL ÁREA DE GESTIÓN POLICIVA -  CERTIFICACION DE NO EXISTENCIA DE PERSONAL DE LA DIRECCION DE GESTION DE TALENTO HUMANO DE LA SECRETARIA DISTRITAL DE GOBIERNO CONSECUTIVO 15886 DEL 01-02-2019  -SOLICITUD CRP 20195920002663 DEL 06-02-2019 - RADICADO SIPSE 35765"/>
    <x v="0"/>
    <x v="0"/>
    <s v="Gobernanza e influencia local, regional e internacional"/>
    <x v="0"/>
    <x v="0"/>
    <n v="1024482506"/>
    <s v="MARIA FERNANDA LEON OROZCO"/>
    <n v="53295000"/>
    <m/>
    <m/>
    <n v="1"/>
    <n v="19800000"/>
    <n v="73095000"/>
    <n v="53295000"/>
    <d v="2019-02-07T00:00:00"/>
    <d v="2019-02-08T00:00:00"/>
    <d v="2020-04-30T00:00:00"/>
    <n v="323"/>
    <n v="120"/>
    <m/>
    <m/>
    <s v="x"/>
    <m/>
    <m/>
    <n v="0.72911963882618513"/>
  </r>
  <r>
    <n v="77"/>
    <n v="2019"/>
    <s v="FDLF-CD-7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TÉCNICAMENTE LAS DISTINTAS ETAPAS DE LOS PROCESOS DE COMPETENCIA DE LA ALCALDÍA LOCAL PARA LA DEPURACIÓN DE ACTUACIONES ADMINISTRATIVAS  CERTIFICACION DE NO EXISTENCIA DE PERSONAL DE LA DIRECCION DE GESTION DE TALENTO HUMANO DE LA SECRETARIA DISTRITAL DE GOBIERNO CONSECUTIVO 15690 DEL 31-01-2019  -SOLICITUD CRP 20195920002623 DEL 06-02-2019 - RADICADO SIPSE 35865"/>
    <x v="0"/>
    <x v="0"/>
    <s v="Gobernanza e influencia local, regional e internacional"/>
    <x v="0"/>
    <x v="0"/>
    <n v="1110523046"/>
    <s v="MARIA ALEJANDRA OSPINA TRUJILLO"/>
    <n v="57418666"/>
    <m/>
    <m/>
    <n v="1"/>
    <n v="10766000"/>
    <n v="68184666"/>
    <n v="55265466"/>
    <d v="2019-02-08T00:00:00"/>
    <d v="2019-02-11T00:00:00"/>
    <d v="2020-03-11T00:00:00"/>
    <n v="320"/>
    <n v="60"/>
    <m/>
    <m/>
    <s v="x"/>
    <m/>
    <m/>
    <n v="0.81052631393691943"/>
  </r>
  <r>
    <n v="78"/>
    <n v="2019"/>
    <s v="FDLF-CD-7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PARA APOYAR EL ÁREA DE GESTIÓN EN PRO DEL DESARROLLO LOCAL Y REALIZAR LA SOLICITUD DE COTIZACIONES, UNIFICACIÓN DE CANASTA DE PRECIOS Y ANÁLISIS DE PRECIOS DE MERCADO, DE TODOS LOS PROYECTOS DE INVERSIÓN -  CERTIFICACION DE NO EXISTENCIA DE PERSONAL DE LA DIRECCION DE GESTION DE TALENTO HUMANO DE LA SECRETARIA DISTRITAL DE GOBIERNO CONSECUTIVO 16003 DEL 06-02-2019  -SOLICITUD CRP 20195920002493 DEL 08-020-2019 - RADICADO SIPSE 35794"/>
    <x v="0"/>
    <x v="0"/>
    <s v="Gobernanza e influencia local, regional e internacional"/>
    <x v="0"/>
    <x v="0"/>
    <n v="80351426"/>
    <s v="PROSPERO  BAQUERO ORTIZ"/>
    <n v="40000000"/>
    <m/>
    <m/>
    <n v="1"/>
    <n v="11333333"/>
    <n v="51333333"/>
    <n v="46666660"/>
    <d v="2019-02-07T00:00:00"/>
    <d v="2019-02-07T00:00:00"/>
    <d v="2019-12-30T00:00:00"/>
    <n v="240"/>
    <n v="68"/>
    <m/>
    <m/>
    <m/>
    <s v="x"/>
    <m/>
    <n v="0.90909078512396613"/>
  </r>
  <r>
    <n v="79"/>
    <n v="2019"/>
    <s v="FDLF-CD-7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  CERTIFICACION DE NO EXISTENCIA DE PERSONAL DE LA DIRECCION DE GESTION DE TALENTO HUMANO DE LA SECRETARIA DISTRITAL DE GOBIERNO CONSECUTIVO 15393 DEL 28-01-2019  -SOLICITUD CRP 20195920002853 DEL 11-02-2019 - RADICADO SIPSE 36583"/>
    <x v="0"/>
    <x v="0"/>
    <s v="Gobernanza e influencia local, regional e internacional"/>
    <x v="0"/>
    <x v="0"/>
    <n v="33307650"/>
    <s v="LUZ MERY PATERNINA MEDINA"/>
    <n v="27300000"/>
    <m/>
    <m/>
    <m/>
    <m/>
    <n v="27300000"/>
    <n v="27300000"/>
    <d v="2019-02-10T00:00:00"/>
    <d v="2019-02-11T00:00:00"/>
    <d v="2019-08-10T00:00:00"/>
    <n v="180"/>
    <m/>
    <m/>
    <m/>
    <m/>
    <s v="x"/>
    <m/>
    <n v="1"/>
  </r>
  <r>
    <n v="80"/>
    <n v="2019"/>
    <s v="FDLF-CD-8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DE FONTIBÓN  CERTIFICACION DE NO EXISTENCIA DE PERSONAL DE LA DIRECCION DE GESTION DE TALENTO HUMANO DE LA SECRETARIA DISTRITAL DE GOBIERNO CONSECUTIVO 15897 DEL 04-02-2019  -SOLICITUD CRP 20195920002723 DEL 07-02-2019 - RADICADO SIPSE 36100"/>
    <x v="0"/>
    <x v="0"/>
    <s v="Gobernanza e influencia local, regional e internacional"/>
    <x v="0"/>
    <x v="0"/>
    <n v="7701170"/>
    <s v="FABIO JAVIER OSPINA"/>
    <n v="69973333"/>
    <m/>
    <m/>
    <n v="1"/>
    <n v="13120000"/>
    <n v="83093333"/>
    <n v="69973333"/>
    <d v="2019-02-07T00:00:00"/>
    <d v="2019-02-11T00:00:00"/>
    <d v="2020-02-29T00:00:00"/>
    <n v="320"/>
    <n v="60"/>
    <m/>
    <m/>
    <s v="x"/>
    <m/>
    <m/>
    <n v="0.84210526252449158"/>
  </r>
  <r>
    <n v="81"/>
    <n v="2019"/>
    <s v="FDLF-CD-8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80 DEL 05-02-2019  -SOLICITUD CRP 20195920002733 DEL 06-02-2019 - RADICADO SIPSE 36583"/>
    <x v="0"/>
    <x v="0"/>
    <s v="Gobernanza e influencia local, regional e internacional"/>
    <x v="0"/>
    <x v="0"/>
    <n v="1016053840"/>
    <s v="EVELYN LORENA GOMEZ ORTIZ"/>
    <n v="27330333"/>
    <m/>
    <m/>
    <m/>
    <m/>
    <n v="27330333"/>
    <n v="27330000"/>
    <d v="2019-02-07T00:00:00"/>
    <d v="2019-02-11T00:00:00"/>
    <d v="2019-08-10T00:00:00"/>
    <n v="180"/>
    <m/>
    <m/>
    <m/>
    <m/>
    <s v="x"/>
    <m/>
    <n v="0.99998781573572482"/>
  </r>
  <r>
    <n v="82"/>
    <n v="2019"/>
    <s v="FDLF-CD-8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DE APOYO CONTABLE EN LOS PROCESOS DE CAUSACIÓN, SISTEMATIZACIÓN Y REGISTROS DE INFORMACIÓN CONTABLE Y A LA GESTIÓN PRESUPUESTAL DEL FONDO DE DESARROLLO LOCAL  - CERTIFICACION DE NO EXISTENCIA DE PERSONAL DE LA DIRECCION DE GESTION DE TALENTO HUMANO DE LA SECRETARIA DISTRITAL DE GOBIERNO CONSECUTIVO 15689 DEL 31-01-2019  - SOLICITUD CRP 20195920002773 DEL 11-02-2019 - RADICADO SIPSE 35874"/>
    <x v="0"/>
    <x v="0"/>
    <s v="Gobernanza e influencia local, regional e internacional"/>
    <x v="0"/>
    <x v="0"/>
    <n v="80163954"/>
    <s v="EDWIN RAUL DORADO DIAZ"/>
    <n v="27330000"/>
    <m/>
    <m/>
    <m/>
    <m/>
    <n v="27330000"/>
    <n v="27330000"/>
    <d v="2019-02-07T00:00:00"/>
    <d v="2019-02-11T00:00:00"/>
    <d v="2019-08-10T00:00:00"/>
    <n v="180"/>
    <m/>
    <m/>
    <m/>
    <m/>
    <s v="x"/>
    <m/>
    <n v="1"/>
  </r>
  <r>
    <n v="83"/>
    <n v="2019"/>
    <s v="FDLF-CD-08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PARA APOYAR EL ÁREA DE GESTIÓN DE DESARROLLO LOCAL ORIENTADA A LOS TEMAS CULTURALES - CERTIFICACION DE NO EXISTENCIA DE PERSONAL DE LA DIRECCION DE GESTION DE TALENTO HUMANO DE LA SECRETARIA DISTRITAL DE GOBIERNO CONSECUTIVO 14801 DEL 18-01-2019  -SOLICITUD CDP 20195920002843 DEL 07-02-2019 - RADICADO SIPSE 35923"/>
    <x v="0"/>
    <x v="5"/>
    <s v="Mejores oportunidades para el desarrollo a través de la cultura, la recreación y el deporte"/>
    <x v="4"/>
    <x v="6"/>
    <n v="53092719"/>
    <s v="YAMILE  MELO DIAZ"/>
    <n v="52800000"/>
    <m/>
    <m/>
    <m/>
    <m/>
    <n v="52800000"/>
    <n v="47850000"/>
    <d v="2019-02-08T00:00:00"/>
    <d v="2019-02-11T00:00:00"/>
    <d v="2019-12-30T00:00:00"/>
    <n v="320"/>
    <m/>
    <m/>
    <m/>
    <m/>
    <s v="x"/>
    <m/>
    <n v="0.90625"/>
  </r>
  <r>
    <n v="84"/>
    <n v="2019"/>
    <s v="FDLF-CD-8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PARA APOYAR EL ÁREA DE GESTIÓN DE DESARROLLO LOCAL ORIENTADA A LOS TEMAS DEPORTIVOS Y RECREATIVO.  CERTIFICACION DE NO EXISTENCIA DE PERSONAL DE LA DIRECCION DE GESTION DE TALENTO HUMANO DE LA SECRETARIA DISTRITAL DE GOBIERNO CONSECUTIVO 16054 DEL 13-02-2019  -SOLICITUD CRP 20195920003333  DEL 20-02-2019 - RADICADO SIPSE 36712"/>
    <x v="0"/>
    <x v="5"/>
    <s v="Mejores oportunidades para el desarrollo a través de la cultura, la recreación y el deporte"/>
    <x v="4"/>
    <x v="6"/>
    <n v="52151739"/>
    <s v="MARIA FERNANDA ROJAS GUZMAN"/>
    <n v="47220166"/>
    <m/>
    <m/>
    <m/>
    <m/>
    <n v="47220166"/>
    <n v="42665166"/>
    <d v="2019-03-15T00:00:00"/>
    <d v="2019-03-15T00:00:00"/>
    <d v="2019-12-30T00:00:00"/>
    <n v="286"/>
    <m/>
    <m/>
    <m/>
    <m/>
    <s v="x"/>
    <m/>
    <n v="0.90353697613007122"/>
  </r>
  <r>
    <n v="85"/>
    <n v="2019"/>
    <s v="FDLF-CD-8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EN INGENIERÍA PARA APOYAR LAS ACTIVIDADES TÉCNICAS Y ADMINISTRATIVAS PROPIAS DE LA CASA DEL CONSUMIDOR, EN EL MARCO DEL CONVENIO SUSCRITO ENTRE LA SUPERINTENDENCIA DE INDUSTRIA Y COMERCIO Y LA ALCALDÍA LOCAL DE FONTIBÓN - CERTIFICACION DE NO EXISTENCIA DE PERSONAL DE LA DIRECCION DE GESTION DE TALENTO HUMANO DE LA SECRETARIA DISTRITAL DE GOBIERNO CONSECUTIVO 15593 DEL 30-01-2019  -SOLICITUD CRP 20195920003083 DEL 15-02-2019 - RADICADO SIPSE 35859"/>
    <x v="0"/>
    <x v="0"/>
    <s v="Gobernanza e influencia local, regional e internacional"/>
    <x v="0"/>
    <x v="0"/>
    <n v="80828265"/>
    <s v="CESAR AUGUSTO CASTRO MELO"/>
    <n v="29999400"/>
    <m/>
    <m/>
    <m/>
    <m/>
    <n v="29999400"/>
    <n v="29999400"/>
    <d v="2018-11-16T00:00:00"/>
    <d v="2019-02-16T00:00:00"/>
    <d v="2019-08-17T00:00:00"/>
    <n v="180"/>
    <m/>
    <m/>
    <m/>
    <m/>
    <s v="x"/>
    <m/>
    <n v="1"/>
  </r>
  <r>
    <n v="86"/>
    <n v="2019"/>
    <s v="FDLF-CD-8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A APOYAR LAS LABORES DE NOTIFICACIÓN DE CORRESPONDENCIA DE LA ALCALDÍA LOCAL DE FONTIBÓN   CERTIFICACION DE NO EXISTENCIA DE PERSONAL DE LA DIRECCION DE GESTION DE TALENTO HUMANO DE LA SECRETARIA DISTRITAL DE GOBIERNO CONSECUTIVO 15151 DEL 24-01-2019  -SOLICITUD CRP 20195920002793 DEL 07-02-2019 - RADICADO SIPSE 35661"/>
    <x v="0"/>
    <x v="0"/>
    <s v="Gobernanza e influencia local, regional e internacional"/>
    <x v="0"/>
    <x v="0"/>
    <n v="86004084"/>
    <s v="JOSE OCTAVIO CRUZ NINCOR"/>
    <n v="24000000"/>
    <m/>
    <m/>
    <n v="1"/>
    <n v="4500000"/>
    <n v="28500000"/>
    <n v="24000000"/>
    <d v="2019-02-08T00:00:00"/>
    <d v="2019-02-11T00:00:00"/>
    <d v="2019-12-30T00:00:00"/>
    <n v="320"/>
    <m/>
    <m/>
    <m/>
    <m/>
    <s v="x"/>
    <m/>
    <n v="0.84210526315789469"/>
  </r>
  <r>
    <n v="87"/>
    <n v="2019"/>
    <s v="FDLF-CD-8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  CERTIFICACION DE NO EXISTENCIA DE PERSONAL DE LA DIRECCION DE GESTION DE TALENTO HUMANO DE LA SECRETARIA DISTRITAL DE GOBIERNO CONSECUTIVO 16024 DEL 07-02-2019  -SOLICITUD CRP 20195920002863 DEL 11-02-2019 - RADICADO SIPSE 35780"/>
    <x v="0"/>
    <x v="0"/>
    <s v="Gobernanza e influencia local, regional e internacional"/>
    <x v="0"/>
    <x v="0"/>
    <n v="1010188901"/>
    <s v="LESLY MELISSA PEÑALOZA PEÑA"/>
    <n v="48586666"/>
    <m/>
    <m/>
    <n v="1"/>
    <n v="18220000"/>
    <n v="66806666"/>
    <n v="47220166"/>
    <d v="2019-02-08T00:00:00"/>
    <d v="2019-02-11T00:00:00"/>
    <d v="2020-05-08T00:00:00"/>
    <n v="320"/>
    <n v="120"/>
    <m/>
    <m/>
    <s v="x"/>
    <m/>
    <m/>
    <n v="0.70681817889250753"/>
  </r>
  <r>
    <n v="88"/>
    <n v="2019"/>
    <s v="FDLF-CD-8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50 DEL 05-02-2019  -SOLICITUD CRP 20195920003053 DEL 01-02-2019 - RADICADO SIPSE 1474"/>
    <x v="0"/>
    <x v="0"/>
    <s v="Gobernanza e influencia local, regional e internacional"/>
    <x v="0"/>
    <x v="0"/>
    <n v="85272493"/>
    <s v="EDUARDO JOSE SANCHEZ MARTINEZ"/>
    <n v="27330000"/>
    <m/>
    <m/>
    <m/>
    <m/>
    <n v="27330000"/>
    <n v="27330000"/>
    <d v="2019-02-08T00:00:00"/>
    <d v="2019-02-18T00:00:00"/>
    <d v="2019-08-17T00:00:00"/>
    <n v="180"/>
    <m/>
    <m/>
    <m/>
    <m/>
    <s v="x"/>
    <m/>
    <n v="1"/>
  </r>
  <r>
    <n v="89"/>
    <n v="2019"/>
    <s v="FDLF-CD-08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TÉCNICAMENTE LAS DISTINTAS ETAPAS DE LOS PROCESOS DE COMPETENCIA DE LA ALCALDÍA LOCAL PARA LA DEPURACIÓN DE ACTUACIONES ADMINISTRATIVAS  CERTIFICACION DE NO EXISTENCIA DE PERSONAL DE LA DIRECCION DE GESTION DE TALENTO HUMANO DE LA SECRETARIA DISTRITAL DE GOBIERNO CONSECUTIVO 15690 DEL 31-01-2019  -SOLICITUD CRP 20195920002883 DEL 011-02-2019 - RADICADO SIPSE 35865"/>
    <x v="0"/>
    <x v="0"/>
    <s v="Gobernanza e influencia local, regional e internacional"/>
    <x v="0"/>
    <x v="0"/>
    <n v="79306113"/>
    <s v="JOSE ESTEBAN BARBOSA PARRA"/>
    <n v="57418666"/>
    <m/>
    <m/>
    <n v="1"/>
    <n v="5383000"/>
    <n v="62801666"/>
    <n v="52038666"/>
    <d v="2019-02-08T00:00:00"/>
    <d v="2019-02-11T00:00:00"/>
    <d v="2020-01-30T00:00:00"/>
    <n v="320"/>
    <n v="30"/>
    <m/>
    <m/>
    <s v="x"/>
    <m/>
    <m/>
    <n v="0.82861919618501845"/>
  </r>
  <r>
    <n v="90"/>
    <n v="2019"/>
    <s v="FDLF-CD-9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A APOYAR JURÍDICAMENTE LA EJECUCIÓN DE LAS ACCIONES REQUERIDAS PARA EL TRAMITE E IMPULSO PROCESAL DE LAS ACTUACIONES CONTRAVENCIONALES Y/O QUERELLAS QUE CURSEN EN LAS INSPECCIONES DE POLICÍA DE LA LOCALIDAD   CERTIFICACION DE NO EXISTENCIA DE PERSONAL DE LA DIRECCION DE GESTION DE TALENTO HUMANO DE LA SECRETARIA DISTRITAL DE GOBIERNO CONSECUTIVO 16002 DEL 06-02-2019  -SOLICITUD CRP 20195920002823 DEL 11-02-2019 - RADICADO SIPSE 36630"/>
    <x v="0"/>
    <x v="0"/>
    <s v="Gobernanza e influencia local, regional e internacional"/>
    <x v="0"/>
    <x v="0"/>
    <n v="53123014"/>
    <s v="JEIMY MILENA REYES AVELLANEDA"/>
    <n v="27330000"/>
    <m/>
    <m/>
    <m/>
    <m/>
    <n v="27330000"/>
    <n v="27330000"/>
    <d v="2019-02-08T00:00:00"/>
    <d v="2019-02-11T00:00:00"/>
    <d v="2019-08-10T00:00:00"/>
    <n v="180"/>
    <m/>
    <m/>
    <m/>
    <m/>
    <s v="x"/>
    <m/>
    <n v="1"/>
  </r>
  <r>
    <n v="91"/>
    <n v="2019"/>
    <s v="FDLF-CD-9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PARA APOYAR EL ÁREA DE GESTIÓN DE DESARROLLO LOCAL ORIENTADA A LOS TEMAS DE CULTURA ENFOCADOS EN LA CREACIÓN E IMPLEMENTACIÓN DE ESCUELAS DE FORMACIÓN CULTURAL   CERTIFICACION DE NO EXISTENCIA DE PERSONAL DE LA DIRECCION DE GESTION DE TALENTO HUMANO DE LA SECRETARIA DISTRITAL DE GOBIERNO CONSECUTIVO 15685 DEL 31-01-2019  -SOLICITUD CRP 20195920002903 DEL 11-02-2019 - RADICADO SIPSE 35927"/>
    <x v="0"/>
    <x v="5"/>
    <s v="Mejores oportunidades para el desarrollo a través de la cultura, la recreación y el deporte"/>
    <x v="4"/>
    <x v="6"/>
    <n v="1030534533"/>
    <s v="ANDRES ANTONIO ARTUNDUAGA TORRES"/>
    <n v="48586666"/>
    <m/>
    <m/>
    <n v="1"/>
    <n v="18220000"/>
    <n v="66806666"/>
    <n v="47979333"/>
    <d v="2019-02-10T00:00:00"/>
    <d v="2019-02-15T00:00:00"/>
    <d v="2020-04-30T00:00:00"/>
    <n v="316"/>
    <n v="120"/>
    <m/>
    <m/>
    <s v="x"/>
    <m/>
    <m/>
    <n v="0.71818182035906419"/>
  </r>
  <r>
    <n v="92"/>
    <n v="2019"/>
    <s v="FDLF-CD-9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A APOYAR JURÍDICAMENTE LA EJECUCIÓN DE LAS ACCIONES REQUERIDAS PARA EL TRAMITE E IMPULSO PROCESAL DE LAS ACTUACIONES CONTRAVENCIONALES Y/O QUERELLAS QUE CURSEN EN LAS INSPECCIONES DE POLICÍA DE LA LOCALIDAD - CERTIFICACION DE NO EXISTENCIA DE PERSONAL DE LA DIRECCION DE GESTION DE TALENTO HUMANO DE LA SECRETARIA DISTRITAL DE GOBIERNO CONSECUTIVO 16002 DEL 06-02-2019  -SOLICITUD CRP 20195920002783 DEL 11-02-2019 - RADICADO SIPSE 36630"/>
    <x v="0"/>
    <x v="0"/>
    <s v="Gobernanza e influencia local, regional e internacional"/>
    <x v="0"/>
    <x v="0"/>
    <n v="1031152968"/>
    <s v="NATALIA ALEJANDRA SEDANO GARZON"/>
    <n v="27330000"/>
    <m/>
    <m/>
    <m/>
    <m/>
    <n v="27330000"/>
    <n v="27330000"/>
    <d v="2019-02-08T00:00:00"/>
    <d v="2019-02-11T00:00:00"/>
    <d v="2019-08-10T00:00:00"/>
    <n v="180"/>
    <m/>
    <m/>
    <m/>
    <m/>
    <s v="x"/>
    <m/>
    <n v="1"/>
  </r>
  <r>
    <n v="93"/>
    <n v="2019"/>
    <s v="FDLF-CD-9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LOGÍSTICO QUE SE REQUIEREN EN EL DESARROLLO DE LAS ACTIVIDADES RELATIVAS A RECUPERACIÓN Y EMBELLECIMIENTO DEL ESPACIO PÚBLICO¿.   CERTIFICACION DE NO EXISTENCIA DE PERSONAL DE LA DIRECCION DE GESTION DE TALENTO HUMANO DE LA SECRETARIA DISTRITAL DE GOBIERNO CONSECUTIVO 14797 DEL 18-01-2019  -SOLICITUD CRP 20195920002893 DEL 11-02-2019 - RADICADO SIPSE 35965"/>
    <x v="0"/>
    <x v="1"/>
    <s v="Mejor movilidad para todos"/>
    <x v="1"/>
    <x v="1"/>
    <n v="1026585031"/>
    <s v="LEONARDO  NARVAEZ PUERTA"/>
    <n v="18133333"/>
    <m/>
    <m/>
    <n v="1"/>
    <n v="1700000"/>
    <n v="19833333"/>
    <n v="18133333"/>
    <d v="2019-02-08T00:00:00"/>
    <d v="2019-02-11T00:00:00"/>
    <d v="2020-01-30T00:00:00"/>
    <n v="320"/>
    <n v="30"/>
    <m/>
    <m/>
    <s v="x"/>
    <m/>
    <m/>
    <n v="0.91428571284513804"/>
  </r>
  <r>
    <n v="94"/>
    <n v="2019"/>
    <s v="FDLF-CD-9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A APOYAR JURÍDICAMENTE LA EJECUCIÓN DE LAS ACCIONES REQUERIDAS PARA EL TRAMITE E IMPULSO PROCESAL DE LAS ACTUACIONES CONTRAVENCIONALES Y/O QUERELLAS QUE CURSEN EN LAS INSPECCIONES DE POLICÍA DE LA LOCALIDAD -  CERTIFICACION DE NO EXISTENCIA DE PERSONAL DE LA DIRECCION DE GESTION DE TALENTO HUMANO DE LA SECRETARIA DISTRITAL DE GOBIERNO CONSECUTIVO 16002 DEL 06-02-2019  -SOLICITUD CDP 201959200002813 DEL 01-02-2019 - RADICADO SIPSE 36630"/>
    <x v="0"/>
    <x v="0"/>
    <s v="Gobernanza e influencia local, regional e internacional"/>
    <x v="0"/>
    <x v="0"/>
    <n v="23496384"/>
    <s v="NIEVES HIDALY SILVA PEREZ"/>
    <n v="27330000"/>
    <m/>
    <m/>
    <m/>
    <m/>
    <n v="27330000"/>
    <n v="27329399"/>
    <d v="2019-02-08T00:00:00"/>
    <d v="2019-02-11T00:00:00"/>
    <d v="2019-08-13T00:00:00"/>
    <n v="180"/>
    <m/>
    <m/>
    <m/>
    <m/>
    <s v="x"/>
    <m/>
    <n v="0.99997800951335525"/>
  </r>
  <r>
    <n v="95"/>
    <n v="2019"/>
    <s v="FDLF-CD-09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6037 DEL 08-02-2019  -SOLICITUD CRP 20195920002833 DEL 11-02-2019 - RADICADO SIPSE 35784"/>
    <x v="0"/>
    <x v="0"/>
    <s v="Gobernanza e influencia local, regional e internacional"/>
    <x v="0"/>
    <x v="0"/>
    <n v="1000269976"/>
    <s v="KAREN LORENA MARIN CALDERON"/>
    <n v="48586667"/>
    <m/>
    <m/>
    <n v="1"/>
    <n v="4555000"/>
    <n v="53141667"/>
    <n v="48586667"/>
    <d v="2019-02-08T00:00:00"/>
    <d v="2019-02-11T00:00:00"/>
    <d v="2020-01-30T00:00:00"/>
    <n v="320"/>
    <n v="30"/>
    <m/>
    <m/>
    <s v="x"/>
    <m/>
    <m/>
    <n v="0.91428571482336074"/>
  </r>
  <r>
    <n v="96"/>
    <n v="2019"/>
    <s v="FDLF-CD-9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EN ACTIVIDADES DE SEGUIMIENTO AL MANTENIMIENTO DE LOS VEHÍCULOS DEL FONDO DE DESARROLLO LOCAL.  CERTIFICACION DE NO EXISTENCIA DE PERSONAL DE LA DIRECCION DE GESTION DE TALENTO HUMANO DE LA SECRETARIA DISTRITAL DE GOBIERNO CONSECUTIVO 15699 DEL 31-01-2019  -SOLICITUD CRP 20195920002803 DEL 81-02-2019 - RADICADO SIPSE 35778"/>
    <x v="0"/>
    <x v="0"/>
    <s v="Gobernanza e influencia local, regional e internacional"/>
    <x v="0"/>
    <x v="0"/>
    <n v="80250708"/>
    <s v="NOEL  LINARES FAJARDO"/>
    <n v="13500000"/>
    <m/>
    <m/>
    <m/>
    <m/>
    <n v="13500000"/>
    <n v="13500000"/>
    <d v="2019-02-10T00:00:00"/>
    <d v="2019-02-11T00:00:00"/>
    <d v="2019-08-10T00:00:00"/>
    <n v="180"/>
    <m/>
    <m/>
    <m/>
    <m/>
    <s v="x"/>
    <m/>
    <n v="1"/>
  </r>
  <r>
    <n v="97"/>
    <n v="2019"/>
    <s v="FDLF-CD-9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OBJETO DISPONIBILIDAD:EL CONTRATO QUE SE PRETENDE CELEBRAR TENDRÁ POR OBJETO PRESTAR SERVICIOS PROFESIONALES PARA APOYAR EL SEGUIMIENTO A LOS PROYECTOS DE INVERSIÓN DE LA ALCALDÍA LOCAL DE FONTIBÓN  CERTIFICACION DE NO EXISTENCIA DE PERSONAL DE LA DIRECCION DE GESTION DE TALENTO HUMANO DE LA SECRETARIA DISTRITAL DE GOBIERNO CONSECUTIVO 15595 DEL 30-02-2019  -SOLICITUD CRP 20195920002963 DEL 13-02-2019 - RADICADO SIPSE 35718"/>
    <x v="0"/>
    <x v="0"/>
    <s v="Gobernanza e influencia local, regional e internacional"/>
    <x v="0"/>
    <x v="0"/>
    <n v="79850571"/>
    <s v="CARLOS ALBERTO CORREDOR RODRIGUEZ"/>
    <n v="53000000"/>
    <m/>
    <m/>
    <n v="1"/>
    <n v="10000000"/>
    <n v="63000000"/>
    <n v="52666666"/>
    <d v="2019-02-13T00:00:00"/>
    <d v="2019-02-15T00:00:00"/>
    <d v="2020-02-29T00:00:00"/>
    <n v="316"/>
    <n v="60"/>
    <m/>
    <m/>
    <s v="x"/>
    <m/>
    <m/>
    <n v="0.83597882539682544"/>
  </r>
  <r>
    <n v="98"/>
    <n v="2019"/>
    <s v="FDLD-CD-9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APOYO ADMINISTRATIVO A LA GESTIÓN RELACIONADA CON EL COBRO DE OBLIGACIONES EN EL ÁREA DE GESTIÓN POLICIVA DE LA ALCALDÍA LOCAL DE FONTIBÓN.  CERTIFICACION DE NO EXISTENCIA DE PERSONAL DE LA DIRECCION DE GESTION DE TALENTO HUMANO DE LA SECRETARIA DISTRITAL DE GOBIERNO CONSECUTIVO 15456 DEL 07-02-2019  -SOLICITUD CRP 20195920003383 DEL 20-02-2019 - RADICADO SIPSE 35837"/>
    <x v="0"/>
    <x v="0"/>
    <s v="Gobernanza e influencia local, regional e internacional"/>
    <x v="0"/>
    <x v="0"/>
    <n v="1016072030"/>
    <s v="DAVID STEVEN MALAVER CASTAÑEDA"/>
    <n v="23325000"/>
    <m/>
    <m/>
    <m/>
    <m/>
    <n v="23325000"/>
    <n v="23325000"/>
    <d v="2019-02-20T00:00:00"/>
    <d v="2019-02-20T00:00:00"/>
    <d v="2019-12-30T00:00:00"/>
    <n v="311"/>
    <m/>
    <m/>
    <m/>
    <m/>
    <s v="x"/>
    <m/>
    <n v="1"/>
  </r>
  <r>
    <n v="99"/>
    <n v="2019"/>
    <s v="FDLF-CD-9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BRINDAR EL APOYO AL ÁREA DE GESTIÓN DEL DESARROLLO LOCAL EN LOS TEMAS SOCIALES DESARROLLADOS EN LA LOCALIDAD DE FONTIBÓN -  CERTIFICACION DE NO EXISTENCIA DE PERSONAL DE LA DIRECCION DE GESTION DE TALENTO HUMANO DE LA SECRETARIA DISTRITAL DE GOBIERNO CONSECUTIVO 15949 DEL 05-02-2019  -SOLICITUD CRP 20195920003363 DEL 20-02-2019 - RADICADO SIPSE 36601"/>
    <x v="0"/>
    <x v="0"/>
    <s v="Gobernanza e influencia local, regional e internacional"/>
    <x v="0"/>
    <x v="0"/>
    <n v="52132266"/>
    <s v="LUZ ALBA BENITEZ SAZA"/>
    <n v="33600000"/>
    <m/>
    <m/>
    <n v="1"/>
    <n v="16800000"/>
    <n v="50400000"/>
    <n v="50400000"/>
    <d v="2019-02-19T00:00:00"/>
    <d v="2019-02-20T00:00:00"/>
    <d v="2019-11-19T00:00:00"/>
    <n v="180"/>
    <n v="90"/>
    <m/>
    <m/>
    <m/>
    <s v="x"/>
    <m/>
    <n v="1"/>
  </r>
  <r>
    <n v="100"/>
    <n v="2019"/>
    <s v="FDLF-CD-10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PROFESIONAL PARA REALIZAR EL PROCESO DE LIQUIDACIONES DE LOS CONTRATOS SUSCRITOS POR EL FONDO DE DESARROLLO LOCAL DE FONTIBÓN   CERTIFICACION DE NO EXISTENCIA DE PERSONAL DE LA DIRECCION DE GESTION DE TALENTO HUMANO DE LA SECRETARIA DISTRITAL DE GOBIERNO CONSECUTIVO 15688  DEL 31-01-2019  -SOLICITUD CRP 20195920003393 DEL 20-02-2019 - RADICADO SIPSE 35875"/>
    <x v="0"/>
    <x v="0"/>
    <s v="Gobernanza e influencia local, regional e internacional"/>
    <x v="0"/>
    <x v="0"/>
    <n v="79131970"/>
    <s v="WILFORD LIBERMAN RODRIGUEZ FONSECA"/>
    <n v="28200000"/>
    <m/>
    <m/>
    <m/>
    <m/>
    <n v="28200000"/>
    <n v="28200000"/>
    <d v="2019-02-20T00:00:00"/>
    <d v="2019-02-21T00:00:00"/>
    <d v="2019-08-20T00:00:00"/>
    <n v="180"/>
    <m/>
    <m/>
    <m/>
    <m/>
    <s v="x"/>
    <m/>
    <n v="1"/>
  </r>
  <r>
    <n v="101"/>
    <n v="2019"/>
    <s v="FDLF-CD-10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PROFESIONAL PARA REALIZAR EL PROCESO DE LIQUIDACIONES DE LOS CONTRATOS SUSCRITOS POR EL FONDO DE DESARROLLO LOCAL DE FONTIBÓN   CERTIFICACION DE NO EXISTENCIA DE PERSONAL DE LA DIRECCION DE GESTION DE TALENTO HUMANO DE LA SECRETARIA DISTRITAL DE GOBIERNO CONSECUTIVO 15688 DEL 31-01-2019  -SOLICITUD CRP 20195920003113 DEL 15-02-2019 - RADICADO SIPSE 35875"/>
    <x v="0"/>
    <x v="0"/>
    <s v="Gobernanza e influencia local, regional e internacional"/>
    <x v="0"/>
    <x v="0"/>
    <n v="79628456"/>
    <s v="ERNESTO CAMILO DIAZ NARVAEZ"/>
    <n v="28200000"/>
    <m/>
    <m/>
    <m/>
    <m/>
    <n v="28200000"/>
    <n v="28200000"/>
    <d v="2018-01-18T00:00:00"/>
    <d v="2019-02-15T00:00:00"/>
    <d v="2019-08-14T00:00:00"/>
    <n v="180"/>
    <m/>
    <m/>
    <m/>
    <m/>
    <s v="x"/>
    <m/>
    <n v="1"/>
  </r>
  <r>
    <n v="102"/>
    <n v="2019"/>
    <s v="FDLF-CD-10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LOGÍSTICO QUE SE REQUIEREN EN EL DESARROLLO DE LAS ACTIVIDADES RELATIVAS A RECUPERACIÓN Y EMBELLECIMIENTO DEL ESPACIO PÚBLICO- CERTIFICACION DE NO EXISTENCIA DE PERSONAL DE LA DIRECCION DE GESTION DE TALENTO HUMANO DE LA SECRETARIA DISTRITAL DE GOBIERNO CONSECUTIVO 14797 DEL 18-01-2019  -SOLICITUD CRP 20195920003123 EL 15-02-2019 - RADICADO SIPSE 35965"/>
    <x v="0"/>
    <x v="1"/>
    <s v="Mejor movilidad para todos"/>
    <x v="1"/>
    <x v="1"/>
    <n v="1016035551"/>
    <s v="JAIME ENRIQUE MANCIPE MANCIPE"/>
    <n v="17963333"/>
    <m/>
    <m/>
    <n v="1"/>
    <n v="1700000"/>
    <n v="19663333"/>
    <n v="17906666"/>
    <d v="2019-02-13T00:00:00"/>
    <d v="2019-02-15T00:00:00"/>
    <d v="2020-01-30T00:00:00"/>
    <n v="316"/>
    <n v="30"/>
    <m/>
    <m/>
    <s v="x"/>
    <m/>
    <m/>
    <n v="0.91066280574102065"/>
  </r>
  <r>
    <n v="103"/>
    <n v="2019"/>
    <s v="FDLF-CD-10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y dar soporte técnico al administrador y usuario final de la red de sistemas y tecnología e información de la Alcaldía Local.   CERTIFICACION DE NO EXISTENCIA DE PERSONAL DE LA DIRECCION DE GESTION DE TALENTO HUMANO DE LA SECRETARIA DISTRITAL DE GOBIERNO CONSECUTIVO 15389 DEL 28-01-2019  -SOLICITUD CDP 20195920002763 DEL 11-02-2019 - RADICADO SIPSE 35620"/>
    <x v="0"/>
    <x v="0"/>
    <s v="Gobernanza e influencia local, regional e internacional"/>
    <x v="0"/>
    <x v="0"/>
    <n v="1015410053"/>
    <s v="JUAN DAVID RAMIREZ FARIAS"/>
    <n v="21000000"/>
    <m/>
    <m/>
    <m/>
    <m/>
    <n v="21000000"/>
    <n v="20300000"/>
    <d v="2019-03-19T00:00:00"/>
    <d v="2019-03-07T00:00:00"/>
    <d v="2019-09-06T00:00:00"/>
    <n v="180"/>
    <m/>
    <m/>
    <m/>
    <m/>
    <s v="x"/>
    <m/>
    <n v="0.96666666666666667"/>
  </r>
  <r>
    <n v="104"/>
    <n v="2019"/>
    <s v="FDLF-CD-10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50 DEL 05-02-2019  -SOLICITUD CRP 20195920003233 DEL 19-02-2019 - RADICADO SIPSE 36583"/>
    <x v="0"/>
    <x v="0"/>
    <s v="Gobernanza e influencia local, regional e internacional"/>
    <x v="0"/>
    <x v="0"/>
    <n v="1037546192"/>
    <s v="AURA YEKATHERIN SIERRA BOTERO"/>
    <n v="27330000"/>
    <m/>
    <m/>
    <m/>
    <m/>
    <n v="27330000"/>
    <n v="27330000"/>
    <d v="2019-02-18T00:00:00"/>
    <d v="2019-02-19T00:00:00"/>
    <d v="2019-08-18T00:00:00"/>
    <n v="180"/>
    <m/>
    <m/>
    <m/>
    <m/>
    <s v="x"/>
    <m/>
    <n v="1"/>
  </r>
  <r>
    <n v="105"/>
    <n v="2019"/>
    <s v="FDLF-CD-10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6037 DEL 08-02-2019  -SOLICITUD CRP 20195920003213 DEL 08-02-2019 - RADICADO SIPSE 36654"/>
    <x v="0"/>
    <x v="0"/>
    <s v="Gobernanza e influencia local, regional e internacional"/>
    <x v="0"/>
    <x v="0"/>
    <n v="1033701606"/>
    <s v="CARLOS MAURICIO OVIEDO DIAZ"/>
    <n v="47979333"/>
    <m/>
    <m/>
    <n v="1"/>
    <n v="18220000"/>
    <n v="66199333"/>
    <n v="47372000"/>
    <d v="2019-02-14T00:00:00"/>
    <d v="2019-02-19T00:00:00"/>
    <d v="2020-04-30T00:00:00"/>
    <n v="312"/>
    <n v="120"/>
    <m/>
    <m/>
    <s v="x"/>
    <m/>
    <m/>
    <n v="0.71559633387846977"/>
  </r>
  <r>
    <n v="106"/>
    <n v="2019"/>
    <s v="FDLF-CD-10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ADMINISTRATIVO PARA EL CONTROL, CLASIFICACIÓN, Y TRAMITE DE DERECHOS DE PETICIÓN PARA EL ÁREA DE GESTIÓN POLICIVA DE LA ALCALDÍA LOCAL DE FONTIBÓN. -  CERTIFICACION DE NO EXISTENCIA DE PERSONAL DE LA DIRECCION DE GESTION DE TALENTO HUMANO DE LA SECRETARIA DISTRITAL DE GOBIERNO CONSECUTIVO 15453 DEL 28-01-2019  -SOLICITUD CRP 20195920003073 DEL 15-02-2019 - RADICADO SIPSE 35832"/>
    <x v="0"/>
    <x v="0"/>
    <s v="Gobernanza e influencia local, regional e internacional"/>
    <x v="0"/>
    <x v="0"/>
    <n v="80804691"/>
    <s v="JOHAN MANUEL RAMOS RODRIGUEZ"/>
    <n v="13500000"/>
    <m/>
    <m/>
    <m/>
    <m/>
    <n v="13500000"/>
    <n v="13500000"/>
    <d v="2019-02-13T00:00:00"/>
    <d v="2019-02-18T00:00:00"/>
    <d v="2019-08-17T00:00:00"/>
    <n v="180"/>
    <m/>
    <m/>
    <m/>
    <m/>
    <s v="x"/>
    <m/>
    <n v="1"/>
  </r>
  <r>
    <n v="107"/>
    <n v="2019"/>
    <s v="FDLF-CD-10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a las actividades operativas y administrativas de la Junta Administradora Loca  CERTIFICACION DE NO EXISTENCIA DE PERSONAL DE LA DIRECCION DE GESTION DE TALENTO HUMANO DE LA SECRETARIA DISTRITAL DE GOBIERNO CONSECUTIVO 15388 DEL 28-01-2019  -SOLICITUD CDP 20195920002533 DEL 08-02-2019 - RADICADO SIPSE 35655"/>
    <x v="0"/>
    <x v="0"/>
    <s v="Gobernanza e influencia local, regional e internacional"/>
    <x v="0"/>
    <x v="0"/>
    <n v="19426466"/>
    <s v="RAUL ARMANDO LUQUE RUIZ"/>
    <n v="13500000"/>
    <m/>
    <m/>
    <m/>
    <m/>
    <n v="13500000"/>
    <n v="13500000"/>
    <d v="2019-02-13T00:00:00"/>
    <d v="2019-02-15T00:00:00"/>
    <d v="2019-08-14T00:00:00"/>
    <n v="180"/>
    <m/>
    <m/>
    <m/>
    <m/>
    <s v="x"/>
    <m/>
    <n v="1"/>
  </r>
  <r>
    <n v="108"/>
    <n v="2019"/>
    <s v="FDLF-CD-10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50 DEL 02-02-2019  -SOLICITUD CRP 20195920003193 DEL 07-02-2019 - RADICADO SIPSE 36583"/>
    <x v="0"/>
    <x v="0"/>
    <s v="Gobernanza e influencia local, regional e internacional"/>
    <x v="0"/>
    <x v="0"/>
    <n v="1024530900"/>
    <s v="JUAN GABRIEL MOLANO MALDONADO"/>
    <n v="27330000"/>
    <m/>
    <m/>
    <m/>
    <m/>
    <n v="27330000"/>
    <n v="27330000"/>
    <d v="2019-02-14T00:00:00"/>
    <d v="2019-02-20T00:00:00"/>
    <d v="2019-08-19T00:00:00"/>
    <n v="180"/>
    <m/>
    <m/>
    <m/>
    <m/>
    <s v="x"/>
    <m/>
    <n v="1"/>
  </r>
  <r>
    <n v="109"/>
    <n v="2019"/>
    <s v="FDLF-CD-10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  CERTIFICACION DE NO EXISTENCIA DE PERSONAL DE LA DIRECCION DE GESTION DE TALENTO HUMANO DE LA SECRETARIA DISTRITAL DE GOBIERNO CONSECUTIVO 15950 DEL 05-02-2019  -SOLICITUD CRP 20195920003343 DEL 20-02-2019 - RADICADO SIPSE 36583"/>
    <x v="0"/>
    <x v="0"/>
    <s v="Gobernanza e influencia local, regional e internacional"/>
    <x v="0"/>
    <x v="0"/>
    <n v="1052916138"/>
    <s v="OMAIRA ALEXANDRA CARDENAS SAAVEDRA"/>
    <n v="27330000"/>
    <m/>
    <m/>
    <m/>
    <m/>
    <n v="27330000"/>
    <n v="27330000"/>
    <d v="2019-02-19T00:00:00"/>
    <d v="2019-02-21T00:00:00"/>
    <d v="2019-08-20T00:00:00"/>
    <n v="180"/>
    <m/>
    <m/>
    <m/>
    <m/>
    <s v="x"/>
    <m/>
    <n v="1"/>
  </r>
  <r>
    <n v="110"/>
    <n v="2019"/>
    <s v="FDLF-CD-11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EN DERECHO PARA APOYAR LAS ACTIVIDADES JURÍDICAS Y ADMINISTRATIVAS PROPIAS DE LA CASA DEL CONSUMIDOR, EN EL MARCO DEL CONVENIO SUSCRITO ENTRE LA SUPERINTENDENCIA DE INDUSTRIA Y COMERCIO Y LA ALCALDÍA LOCAL DE FONTIBÓN. -  CERTIFICACION DE NO EXISTENCIA DE PERSONAL DE LA DIRECCION DE GESTION DE TALENTO HUMANO DE LA SECRETARIA DISTRITAL DE GOBIERNO CONSECUTIVO 15695 DEL 31-01-2019  -SOLICITUD CRP 20195920003353 DEL 13-02-2019 - RADICADO SIPSE 35845"/>
    <x v="0"/>
    <x v="0"/>
    <s v="Gobernanza e influencia local, regional e internacional"/>
    <x v="0"/>
    <x v="0"/>
    <n v="79129505"/>
    <s v="RAFAEL ANTONIO URIBE ECHEVERRI"/>
    <n v="42240000"/>
    <m/>
    <m/>
    <n v="1"/>
    <n v="21120000"/>
    <n v="63360000"/>
    <n v="63360000"/>
    <d v="2019-02-20T00:00:00"/>
    <d v="2019-02-27T00:00:00"/>
    <d v="2019-11-26T00:00:00"/>
    <n v="180"/>
    <n v="90"/>
    <m/>
    <m/>
    <m/>
    <s v="x"/>
    <m/>
    <n v="1"/>
  </r>
  <r>
    <n v="111"/>
    <n v="2019"/>
    <s v="FDLF-CD-11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la Alcalde (sa) Local en la promoción, acompañamiento, coordinación y atención de las instancias de coordinación interinstitucionales y las instancias de participación locales, así como los procesos comunitarios en la localidad  CERTIFICACION DE NO EXISTENCIA DE PERSONAL DE LA DIRECCION DE GESTION DE TALENTO HUMANO DE LA SECRETARIA DISTRITAL DE GOBIERNO CONSECUTIVO 15393 DEL 28-01-2019  -SOLICITUD CDP 20195920002933 DEL 12-02-2019 - RADICADO SIPSE 36605"/>
    <x v="0"/>
    <x v="0"/>
    <s v="Gobernanza e influencia local, regional e internacional"/>
    <x v="0"/>
    <x v="8"/>
    <n v="78689286"/>
    <s v="ADALBERTO ANTONIO MACHADO AMADOR"/>
    <n v="71889000"/>
    <m/>
    <m/>
    <n v="1"/>
    <n v="20871000"/>
    <n v="92760000"/>
    <n v="71889000"/>
    <d v="2019-02-20T00:00:00"/>
    <d v="2019-02-21T00:00:00"/>
    <d v="2020-03-30T00:00:00"/>
    <n v="310"/>
    <n v="90"/>
    <m/>
    <m/>
    <s v="x"/>
    <m/>
    <m/>
    <n v="0.77500000000000002"/>
  </r>
  <r>
    <n v="112"/>
    <n v="2019"/>
    <s v="FDLF-CD-11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operativo para las actividades relacionadas con el mantenimiento y reparaciones menores de la sede y demás dependencias de la Alcaldía Local de Fontibón.  CERTIFICACION DE NO EXISTENCIA DE PERSONAL DE LA DIRECCION DE GESTION DE TALENTO HUMANO DE LA SECRETARIA DISTRITAL DE GOBIERNO CONSECUTIVO 15698 DEL 31-01-2019  -SOLICITUD CDP 20195920002693 DEL 08-02-2019 - RADICADO SIPSE 35784"/>
    <x v="0"/>
    <x v="0"/>
    <s v="Gobernanza e influencia local, regional e internacional"/>
    <x v="0"/>
    <x v="0"/>
    <n v="79138055"/>
    <s v="RENE JAVIER MELO MAZABEL"/>
    <n v="13500000"/>
    <m/>
    <m/>
    <n v="1"/>
    <n v="6750000"/>
    <n v="20250000"/>
    <n v="20250000"/>
    <d v="2019-03-07T00:00:00"/>
    <d v="2019-03-08T00:00:00"/>
    <d v="2019-12-07T00:00:00"/>
    <n v="180"/>
    <n v="90"/>
    <m/>
    <m/>
    <m/>
    <s v="x"/>
    <m/>
    <n v="1"/>
  </r>
  <r>
    <n v="113"/>
    <n v="2019"/>
    <s v="FDLF-CD-11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COMO AUXILIAR QUE APOYE LA LA DIGITALIZACION Y SUBIDA AL APLICATIVO SI ACTUA PARA EL AREA DE GESTION POLICIVA DELA ALCALDIA LOCAL DE FONTIBON - CERTIFICACION DE NO EXISTENCIA DE PERSONAL DE LA DIRECCION DE GESTION DE TALENTO HUMANO DE LA SECRETARIA DISTRITAL DE GOBIERNO CONSECUTIVO 16123 DEL 19-02-2019  - SOLICITUD CDP 201959200003243 DEL19-02-2019 - RADICADO SIPSE 36775"/>
    <x v="0"/>
    <x v="0"/>
    <s v="Gobernanza e influencia local, regional e internacional"/>
    <x v="0"/>
    <x v="0"/>
    <n v="1016055535"/>
    <s v="PAOLA MARCELA ONATRA ERAZO"/>
    <n v="13500000"/>
    <m/>
    <m/>
    <m/>
    <m/>
    <n v="13500000"/>
    <n v="9675000"/>
    <d v="2019-02-20T00:00:00"/>
    <d v="2019-02-22T00:00:00"/>
    <d v="2019-08-21T00:00:00"/>
    <n v="180"/>
    <m/>
    <m/>
    <m/>
    <m/>
    <s v="x"/>
    <m/>
    <n v="0.71666666666666667"/>
  </r>
  <r>
    <n v="114"/>
    <n v="2019"/>
    <s v="FDLF-CD-114-2019"/>
    <s v="Contratos de prestación de servicios"/>
    <s v="Contratación directa"/>
    <s v="El arrendamiento o adquisición de inmuebles"/>
    <s v="ARRENDAMIENTO DE BODEGA Y PARQUEADERO PARA LOS DIFERENTES ELEMENTOS Y VEHICULOS, MAQUINARIA PESADA DEL FONDO DE DESARROLLO LOCAL DE FONTIBON - SOLICITUD CDP SEGUN MEMORANDO 20195920003373 DE 20-02-2019"/>
    <x v="1"/>
    <x v="0"/>
    <s v="Gobernanza e influencia local, regional e internacional"/>
    <x v="0"/>
    <x v="9"/>
    <n v="900200519"/>
    <s v="INVERSIONES CAOVA SAS"/>
    <n v="108000000"/>
    <m/>
    <m/>
    <m/>
    <m/>
    <n v="108000000"/>
    <n v="90000000"/>
    <d v="2019-02-22T00:00:00"/>
    <d v="2019-02-25T00:00:00"/>
    <d v="2020-02-24T00:00:00"/>
    <n v="365"/>
    <m/>
    <m/>
    <m/>
    <s v="x"/>
    <m/>
    <m/>
    <n v="0.83333333333333337"/>
  </r>
  <r>
    <n v="115"/>
    <n v="2019"/>
    <s v="FDLF-CD-11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cios de prestgacion de servicios para apoyar juridicamente los procesos que requiera adelantar la alcaldia local de fontibon desde las etapas precontractuales contractuales y post contractual  -  CERTIFICACION DE NO EXISTENCIA DE PERSONAL DE LA DIRECCION DE GESTION DE TALENTO HUMANO DE LA SECRETARIA DISTRITAL DE GOBIERNO CONSECUTIVO 15146 DEL 24-01-2019  -SOLICITUD CDP 20195920003413 DEL 21-02-2019 - RADICADO SIPSE 35592"/>
    <x v="0"/>
    <x v="0"/>
    <s v="Gobernanza e influencia local, regional e internacional"/>
    <x v="0"/>
    <x v="0"/>
    <n v="43684683"/>
    <s v="CATALINA MARIA ANGEL VANEGAS"/>
    <n v="70941000"/>
    <m/>
    <m/>
    <n v="1"/>
    <n v="27820000"/>
    <n v="98761000"/>
    <n v="70941000"/>
    <d v="2019-02-23T00:00:00"/>
    <d v="2019-02-25T00:00:00"/>
    <d v="2020-04-30T00:00:00"/>
    <n v="306"/>
    <n v="120"/>
    <m/>
    <m/>
    <s v="x"/>
    <m/>
    <m/>
    <n v="0.71830985915492962"/>
  </r>
  <r>
    <n v="116"/>
    <n v="2019"/>
    <s v="FDLF-CD-11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IDICAMENTE LA EJECUCION DE LAS ACCIONES REQUERIDAS PARA LA DEPURACION DE LAS ACTUACIONES ADMINISTRATIVAS QUE CURSAN EN LA LOCALIDAD DE FONTIBON -   CERTIFICACION DE NO EXISTENCIA DE PERSONAL DE LA DIRECCION DE GESTION DE TALENTO HUMANO DE LA SECRETARIA DISTRITAL DE GOBIERNO CONSECUTIVO 15687 DEL 31-01-2019  -SOLICITUD CDP 20195920003293 DEL 20-02-2019 - RADICADO SIPSE 35879"/>
    <x v="0"/>
    <x v="0"/>
    <s v="Gobernanza e influencia local, regional e internacional"/>
    <x v="0"/>
    <x v="0"/>
    <n v="79742280"/>
    <s v="ALVARO  CUELLAR CORTES"/>
    <n v="36000000"/>
    <m/>
    <m/>
    <m/>
    <m/>
    <n v="36000000"/>
    <n v="36000000"/>
    <d v="2019-02-26T00:00:00"/>
    <d v="2019-03-01T00:00:00"/>
    <d v="2019-08-30T00:00:00"/>
    <n v="180"/>
    <m/>
    <m/>
    <m/>
    <m/>
    <s v="x"/>
    <m/>
    <n v="1"/>
  </r>
  <r>
    <n v="117"/>
    <n v="2019"/>
    <s v="FDLF-CD-11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a apoyar jurídicamente la ejecución de las acciones requeridas para el tramite e impulso procesal de las actuaciones contravencionales y/o querellas que cursen en las inspecciones de Policía de la localidad."/>
    <x v="0"/>
    <x v="0"/>
    <s v="Gobernanza e influencia local, regional e internacional"/>
    <x v="0"/>
    <x v="0"/>
    <n v="1121877631"/>
    <s v="CAMILO ANDRES PEDRAZA LOZANO"/>
    <n v="27330000"/>
    <m/>
    <m/>
    <m/>
    <m/>
    <n v="27330000"/>
    <n v="26874500"/>
    <d v="2019-03-01T00:00:00"/>
    <d v="2019-03-04T00:00:00"/>
    <d v="2019-09-03T00:00:00"/>
    <n v="180"/>
    <m/>
    <m/>
    <m/>
    <m/>
    <s v="x"/>
    <m/>
    <n v="0.98333333333333328"/>
  </r>
  <r>
    <n v="118"/>
    <n v="2019"/>
    <s v="FDLF-CD-11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US SERVICIOS PARA APOYAR EL 100% DEL PROCESO DE RADICACIÓN Y DISTRIBUCIÓN DE LA CORRESPONDENCIA, ASÍ COMO LA ATENCIÓN EN LA VENTANILLA CDI DE LAS INSPECCIONES DE POLICÍA DE LA ALCALDÍA LOCAL DE FONTIBÓN. SEGUN RADICADO SIPSE 36795 Y CERTIFICADO DE NO EXISTENCIA DE PERSONAL  NO. 16122/2019."/>
    <x v="0"/>
    <x v="0"/>
    <s v="Gobernanza e influencia local, regional e internacional"/>
    <x v="0"/>
    <x v="0"/>
    <n v="1023904088"/>
    <s v="DAVID ENRIQUE SANTOS BORDA"/>
    <n v="13500000"/>
    <m/>
    <m/>
    <m/>
    <m/>
    <n v="13500000"/>
    <n v="13500000"/>
    <d v="2019-03-13T00:00:00"/>
    <d v="2019-03-18T00:00:00"/>
    <d v="2019-09-17T00:00:00"/>
    <n v="180"/>
    <m/>
    <m/>
    <m/>
    <m/>
    <s v="x"/>
    <m/>
    <n v="1"/>
  </r>
  <r>
    <n v="119"/>
    <n v="2019"/>
    <s v="FDLF-CD-11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para apoyar el area de gestion del dearrollo en la ejecucion del proyecto Fontibon, Mejores parques para todos. Certificado de no existencia de personal  16518/2019, readicado SIPSE 37389, No. oficio 20195920004733 del 04 04 2019"/>
    <x v="0"/>
    <x v="6"/>
    <s v="Espacio público, derecho de todos"/>
    <x v="1"/>
    <x v="7"/>
    <n v="1019047566"/>
    <s v="LAURA ALEJANDRA MORENO MOLINA"/>
    <n v="45586666"/>
    <m/>
    <m/>
    <m/>
    <m/>
    <n v="45586666"/>
    <n v="45413333"/>
    <d v="2019-04-05T00:00:00"/>
    <d v="2019-04-09T00:00:00"/>
    <d v="2019-12-30T00:00:00"/>
    <n v="262"/>
    <m/>
    <m/>
    <m/>
    <m/>
    <s v="x"/>
    <m/>
    <n v="0.99619772588765321"/>
  </r>
  <r>
    <n v="120"/>
    <n v="2019"/>
    <s v="FDLF-CD-12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especializados para apoyar el área de Gestión de desarrollo local en la ejecución del proyecto Fontibón, Mejor movilidad para todos."/>
    <x v="0"/>
    <x v="1"/>
    <s v="Mejor movilidad para todos"/>
    <x v="1"/>
    <x v="1"/>
    <n v="74375345"/>
    <s v="RUBEN DARIO DIAZ ARANGO"/>
    <n v="70830000"/>
    <m/>
    <m/>
    <m/>
    <m/>
    <n v="70830000"/>
    <n v="65321000"/>
    <d v="2019-03-21T00:00:00"/>
    <d v="2019-03-22T00:00:00"/>
    <d v="2019-12-21T00:00:00"/>
    <n v="270"/>
    <m/>
    <m/>
    <m/>
    <m/>
    <s v="x"/>
    <m/>
    <n v="0.92222222222222228"/>
  </r>
  <r>
    <n v="121"/>
    <n v="2019"/>
    <s v="FDLF-SAMC-03-2019"/>
    <s v="Seguros"/>
    <s v="Contratación mínima cuantia "/>
    <s v="No aplica"/>
    <s v="Adquisicion de las polizas de daños y patrimoniales para el programa de seguros del fondo de desarrollo local de Fontibon con el fin de proteger los bienes muebles e inmuebles de su propiedad, los interes patrimoniales y los que se encuentran bajo su cuidado, custodia tenencia y control"/>
    <x v="1"/>
    <x v="0"/>
    <s v="Gobernanza e influencia local, regional e internacional"/>
    <x v="0"/>
    <x v="3"/>
    <n v="860002400"/>
    <s v="LA PREVISORA S A COMPAÑIA DE SEGUROS"/>
    <n v="150527920"/>
    <m/>
    <m/>
    <m/>
    <m/>
    <n v="150527920"/>
    <n v="150348970"/>
    <d v="2019-03-22T00:00:00"/>
    <d v="2019-03-22T00:00:00"/>
    <d v="2020-03-21T00:00:00"/>
    <n v="365"/>
    <m/>
    <m/>
    <m/>
    <s v="x"/>
    <m/>
    <m/>
    <n v="0.99881118399829083"/>
  </r>
  <r>
    <n v="123"/>
    <n v="2019"/>
    <s v="FDLF-CD-12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como abogado especializado para la Alcaldía Local de Fontibón específicamente en temas relacionados con las actuaciones propias del despacho del alcalde local. segun certificado de no existencia de personal 16379-2019 y radicado sipse 37111"/>
    <x v="0"/>
    <x v="0"/>
    <s v="Gobernanza e influencia local, regional e internacional"/>
    <x v="0"/>
    <x v="0"/>
    <n v="830084433"/>
    <s v="ANA MARIA NOSSA ARANGUREN"/>
    <n v="52200000"/>
    <m/>
    <m/>
    <m/>
    <m/>
    <n v="52200000"/>
    <n v="51910000"/>
    <d v="2019-03-28T00:00:00"/>
    <d v="2019-04-02T00:00:00"/>
    <d v="2019-10-01T00:00:00"/>
    <n v="180"/>
    <m/>
    <m/>
    <m/>
    <m/>
    <s v="x"/>
    <m/>
    <n v="0.99444444444444446"/>
  </r>
  <r>
    <n v="124"/>
    <n v="2019"/>
    <s v="FDLF-IPMC-6-2019"/>
    <s v="Suministro"/>
    <s v="Contratación mínima cuantia "/>
    <s v="No aplica"/>
    <s v="La adquisición de firmas digitales para los procesos que se puedan requerir en las aplicaciones de OPGET y SIVICOF para el fondo de desarrollo local de fontibon"/>
    <x v="1"/>
    <x v="0"/>
    <s v="Gobernanza e influencia local, regional e internacional"/>
    <x v="0"/>
    <x v="10"/>
    <n v="830084433"/>
    <s v="SOCIEDAD CAMERAL DE CERTIFICACION DIGITAL CERTICAMARA S A"/>
    <n v="309567"/>
    <m/>
    <m/>
    <m/>
    <m/>
    <n v="309567"/>
    <n v="0"/>
    <d v="2019-04-01T00:00:00"/>
    <d v="2019-04-01T00:00:00"/>
    <d v="2019-04-30T00:00:00"/>
    <n v="30"/>
    <m/>
    <m/>
    <m/>
    <m/>
    <s v="x"/>
    <m/>
    <n v="0"/>
  </r>
  <r>
    <n v="126"/>
    <n v="2019"/>
    <s v="FDLF-CD-12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logistico que se requieren en desarrollo de las actividades relativas a reuperacion y embellecimiento del espacio publico. Certificado  de no existencia de personal  16519/2019 radicado SIPSE 36844 segun oficio  20195920004713 del 04 04 2019."/>
    <x v="0"/>
    <x v="1"/>
    <s v="Mejor movilidad para todos"/>
    <x v="1"/>
    <x v="1"/>
    <n v="79122866"/>
    <s v="ALVARO  ACEVEDO CAJAMARCA"/>
    <n v="14846666"/>
    <m/>
    <m/>
    <n v="1"/>
    <n v="1700000"/>
    <n v="16546666"/>
    <n v="14846666"/>
    <d v="2019-04-08T00:00:00"/>
    <d v="2019-04-09T00:00:00"/>
    <d v="2019-12-30T00:00:00"/>
    <n v="262"/>
    <m/>
    <m/>
    <m/>
    <m/>
    <s v="x"/>
    <m/>
    <n v="0.89726026983320994"/>
  </r>
  <r>
    <n v="127"/>
    <n v="2019"/>
    <s v="FDLF-CD-12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 de apoyo logistico que se requieren en eel desarrollo de las actividades relativas a recuperacion y embellecimiento del espacio publico. Certificado de no existencia de personal 16519/2019, radicado SIPSE No. 36844, Solicitud mediante oficio No. 20195920004723 del 04  04 2019."/>
    <x v="0"/>
    <x v="1"/>
    <s v="Mejor movilidad para todos"/>
    <x v="1"/>
    <x v="1"/>
    <n v="93087890"/>
    <s v="DIEGO JAEL VASQUEZ CASTRO"/>
    <n v="14846666"/>
    <m/>
    <m/>
    <n v="1"/>
    <n v="1700000"/>
    <n v="16546666"/>
    <n v="14846666"/>
    <d v="2019-04-08T00:00:00"/>
    <d v="2019-04-09T00:00:00"/>
    <d v="2020-01-30T00:00:00"/>
    <n v="262"/>
    <n v="30"/>
    <m/>
    <m/>
    <s v="x"/>
    <m/>
    <m/>
    <n v="0.89726026983320994"/>
  </r>
  <r>
    <n v="128"/>
    <n v="2019"/>
    <s v="FDLF-CD-12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auxiliar que apoye la digitalizacion y subida al aplivtivo si ACTUA pra el area de Gestion Policiva de la Alcaldia de Fontibon. Certificado de no existencia  de personal No. 1651/2019 y radicado SIPSE 37313"/>
    <x v="0"/>
    <x v="0"/>
    <s v="Gobernanza e influencia local, regional e internacional"/>
    <x v="0"/>
    <x v="0"/>
    <n v="1020842781"/>
    <s v="JUAN PABLO TRUJILLO SOLARTE"/>
    <n v="17292000"/>
    <m/>
    <m/>
    <m/>
    <m/>
    <n v="17292000"/>
    <n v="15378000"/>
    <d v="2019-04-08T00:00:00"/>
    <d v="2019-04-09T00:00:00"/>
    <d v="2019-12-30T00:00:00"/>
    <n v="262"/>
    <m/>
    <m/>
    <m/>
    <m/>
    <s v="x"/>
    <m/>
    <n v="0.88931297709923662"/>
  </r>
  <r>
    <n v="129"/>
    <n v="2019"/>
    <s v="FDLF-CD-12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COMO PROFESIONAL QUE DESARROLLE ACTIVIDADES DE A POYO, FORMULACION SEGUIMIENTO ACOMPAÑAMIENTO TECNICO EN OBRAS E INFRAESTRUCTURA EN LA LOCALIDAD DE FONTIBON. CERTIFICADO DE NO EXUSTENCIA  DE PERSONAL. NO. 16346/2019 RADICADO SIPSE 37032.  CDP 579  Y LIBERAR EL RESPECTIVO VALOR, EN CASO DE QUE ASI SE REQUIERA."/>
    <x v="0"/>
    <x v="1"/>
    <s v="Mejor movilidad para todos"/>
    <x v="1"/>
    <x v="1"/>
    <n v="14230092"/>
    <s v="EDGAR LISANDRO BARRIOS REYES"/>
    <n v="39328833"/>
    <m/>
    <m/>
    <m/>
    <m/>
    <n v="39328833"/>
    <n v="39324833"/>
    <d v="2019-04-11T00:00:00"/>
    <d v="2019-04-12T00:00:00"/>
    <d v="2019-12-30T00:00:00"/>
    <n v="259"/>
    <m/>
    <m/>
    <m/>
    <m/>
    <s v="x"/>
    <m/>
    <n v="0.99989829344796477"/>
  </r>
  <r>
    <n v="130"/>
    <n v="2019"/>
    <s v="FDLF-CD-13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OS PROFESIONALES PAR APOYAR E FORTALECIMIENTO DE LA GESTION LOCAL DE RIESGO Y CAMBIO CLIMATICO EN EL MARCO DEL SISTEMA DE GESTION DE RIESGOS Y CAMBIO CLIMATICO DSGR-CC. CERTIFICADO DE NO EXISTENCIA DE PERSONAL NO. 16385/2019, RADICADO SIPSE 37051. LIBERAR EL RESPECTIVO VALOR, EN CASO DE QUE ASI SE REQUIERA."/>
    <x v="0"/>
    <x v="0"/>
    <s v="Gobernanza e influencia local, regional e internacional"/>
    <x v="0"/>
    <x v="0"/>
    <n v="1024563513"/>
    <s v="NAYIB SELENIA CALIFA GARZÓN"/>
    <n v="39328833"/>
    <m/>
    <m/>
    <n v="1"/>
    <n v="9110000"/>
    <n v="48438833"/>
    <n v="39324833"/>
    <d v="2019-04-11T00:00:00"/>
    <d v="2019-04-12T00:00:00"/>
    <d v="2020-02-29T00:00:00"/>
    <n v="259"/>
    <n v="60"/>
    <m/>
    <m/>
    <s v="x"/>
    <m/>
    <m/>
    <n v="0.81184517802070089"/>
  </r>
  <r>
    <n v="131"/>
    <n v="2019"/>
    <s v="FDLF-CD-13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A EL APOYO DEACTIVIDADES DE GESTION DOCUMENTAL SIGUIENDO LAS NORMAS ARCHIVISTICAS. CERTIFICADO DE EXISTECIA DE PERSONAL NO. 16545/2019 RADICADO SIPSE 36842. LIBERAR EL RESPECTIVO VALOR, EN CASO DE QUE ASI SE REQUIERA."/>
    <x v="0"/>
    <x v="0"/>
    <s v="Gobernanza e influencia local, regional e internacional"/>
    <x v="0"/>
    <x v="0"/>
    <n v="35221867"/>
    <s v="MARIA JOHANA LOPEZ ULCUE"/>
    <n v="13500000"/>
    <m/>
    <m/>
    <n v="1"/>
    <n v="6750000"/>
    <n v="20250000"/>
    <n v="19425000"/>
    <d v="2019-04-11T00:00:00"/>
    <d v="2019-04-12T00:00:00"/>
    <d v="2019-12-30T00:00:00"/>
    <n v="180"/>
    <n v="79"/>
    <m/>
    <m/>
    <m/>
    <s v="x"/>
    <m/>
    <n v="0.95925925925925926"/>
  </r>
  <r>
    <n v="132"/>
    <n v="2019"/>
    <s v="FDLF-CD-13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LA PRESTACION DE SERVICIO PROFESIONALES PARA APOYAR EL AREA DE GESTION DEL DESARROLLO LOCAL ORIENTADA  AL TEMA DE SALUD Y LA POBLACION ADULTO MAYOR DE LA LOCALIDAD DE FONTIBON. CERTIFICADO DE NO EXISTENCIA DE PERSONAL 16381/2019. RADICADO SIPSE  37078,  CDP NO. 583 DE 2019, LIBERAR EL RESPECTIVO VALOR, EN CASO QUE ASI SE REQUIERA."/>
    <x v="0"/>
    <x v="4"/>
    <s v="Igualdad y autonomía para una Bogotá incluyente"/>
    <x v="4"/>
    <x v="5"/>
    <n v="1013615254"/>
    <s v="LEIDY JOHANA MAYUS ACUÑA"/>
    <n v="38869333"/>
    <m/>
    <m/>
    <m/>
    <m/>
    <n v="38869333"/>
    <n v="34314333"/>
    <d v="2019-04-11T00:00:00"/>
    <d v="2019-04-15T00:00:00"/>
    <d v="2019-12-30T00:00:00"/>
    <n v="256"/>
    <m/>
    <m/>
    <m/>
    <m/>
    <s v="x"/>
    <m/>
    <n v="0.88281249899503034"/>
  </r>
  <r>
    <n v="133"/>
    <n v="2019"/>
    <s v="FDLF-CD-13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ON DE SERVICIOS PARA APOYAR EL AREA DE GESTION DE DESARROLLO LOCAL EN LOS TEMAS DE LOS PROYECTOS SOCIALES. CERTIFICADO DE NO EXISTENCIA DE PERSONAL 16386/2019. RADICADO SIPSE 36756"/>
    <x v="0"/>
    <x v="7"/>
    <s v="Desarrollo integral desde la gestación hasta la adolescencia"/>
    <x v="4"/>
    <x v="11"/>
    <n v="1016087772"/>
    <s v="JUAN DAVID VILLEGAS TORRES"/>
    <n v="13500000"/>
    <m/>
    <m/>
    <n v="1"/>
    <n v="5625000"/>
    <n v="19125000"/>
    <n v="16875000"/>
    <d v="2019-04-15T00:00:00"/>
    <d v="2019-04-16T00:00:00"/>
    <d v="2019-12-30T00:00:00"/>
    <n v="180"/>
    <n v="75"/>
    <m/>
    <m/>
    <m/>
    <s v="x"/>
    <m/>
    <n v="0.88235294117647056"/>
  </r>
  <r>
    <n v="149"/>
    <n v="2019"/>
    <s v="FDLF-CD-14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PROFESIONAL PARA APOYAR EL AREA DEL DESARROLLO LOCAL COMO ORIENTADOR DEL PROCESO MINUTA NUTRICIONAL DEL FONDO DE DESARROLLO LOCAL DE FONTIBÓN. CERTIFICADO DE NO EXISTENCIA DE PERSONAL NO. 16599/2019, RADICADO SIPSE NO. 37583. SOLICITUD DE CRP MEDIANTE OFICIO 20195920005663"/>
    <x v="0"/>
    <x v="7"/>
    <s v="Desarrollo integral desde la gestación hasta la adolescencia"/>
    <x v="4"/>
    <x v="11"/>
    <n v="1013633246"/>
    <s v="BRYAN ALFONSO CASTAÑEDA FRANCO"/>
    <n v="24900000"/>
    <m/>
    <m/>
    <m/>
    <m/>
    <n v="24900000"/>
    <n v="24900000"/>
    <d v="2019-05-07T00:00:00"/>
    <d v="2019-05-09T00:00:00"/>
    <d v="2019-11-08T00:00:00"/>
    <n v="180"/>
    <m/>
    <m/>
    <m/>
    <m/>
    <s v="x"/>
    <m/>
    <n v="1"/>
  </r>
  <r>
    <n v="150"/>
    <n v="2019"/>
    <s v="FDLF-CD-15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OS COMO PROFESIONAL PARA EL APOYO FORMULACIÓN, SWGUIMIENTO A POLIZAS Y ACOMPAÑAMIENTO TÉCNICO EN OBRAS E INFRAESTRUCTURA EN LA LOCALIDAD DE FONTIBÓN. CERIFICADO DE NO. EXISTENCIA DE PERSONAL 16576/2019. RADICADO SIPSE 37469. SOLICITUD DE CRP SEGUN FOFICIO 20195920005693 DEL 09-05-2019"/>
    <x v="0"/>
    <x v="1"/>
    <s v="Mejor movilidad para todos"/>
    <x v="1"/>
    <x v="1"/>
    <n v="67016554"/>
    <s v="PAOLA ANDREA MAHECHA QUINTERO"/>
    <n v="24900000"/>
    <m/>
    <m/>
    <m/>
    <m/>
    <n v="24900000"/>
    <n v="7055000"/>
    <d v="2019-05-09T00:00:00"/>
    <d v="2019-05-10T00:00:00"/>
    <d v="2019-11-09T00:00:00"/>
    <n v="180"/>
    <m/>
    <m/>
    <m/>
    <m/>
    <s v="x"/>
    <m/>
    <n v="0.28333333333333333"/>
  </r>
  <r>
    <n v="151"/>
    <n v="2019"/>
    <s v="FDLF-CD-15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PARA EL DESARROLLO DE ACTIVIDADES ORIENTADAS A LA IMPLEMENTACION DEL PROYECTO ESTRATEGICO DEL SECTOR DE SEGURIDAD Y CONVIVENCIA DE LA ALCALDIA LOCAL DE FONTIBÓN. CERTIFICADO DE NO EXISTENCIA DE PERSONAL NO. 16623/2019. RADICADO SIPSE 37602. SOLICITUD DE CRP MEDIANTE OFICIO NO. 20195920005673 DEL 09-05-2019"/>
    <x v="0"/>
    <x v="2"/>
    <s v="Seguridad y convivencia para todos"/>
    <x v="2"/>
    <x v="2"/>
    <n v="46362634"/>
    <s v="MARIA MAGDALENA REINA HERNANDEZ"/>
    <n v="32093333"/>
    <m/>
    <m/>
    <n v="1"/>
    <n v="8300000"/>
    <n v="40393333"/>
    <n v="32093333"/>
    <d v="2019-05-09T00:00:00"/>
    <d v="2019-05-09T00:00:00"/>
    <d v="2020-02-29T00:00:00"/>
    <n v="232"/>
    <n v="60"/>
    <m/>
    <m/>
    <s v="x"/>
    <m/>
    <m/>
    <n v="0.7945205462495506"/>
  </r>
  <r>
    <n v="152"/>
    <n v="2019"/>
    <s v="FDLF-CD-15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a la gestion en la conduccion de vehiculos y maquinaria al servicio de la Alcaldia local de Fontibon. Certificado de no existencia de personal. Radicado SIPSE 37194."/>
    <x v="0"/>
    <x v="1"/>
    <s v="Mejor movilidad para todos"/>
    <x v="1"/>
    <x v="1"/>
    <n v="80239804"/>
    <s v="JUAN GABRIEL LOPEZ BOLIVAR"/>
    <n v="17400000"/>
    <m/>
    <m/>
    <m/>
    <m/>
    <n v="17400000"/>
    <n v="15075000"/>
    <d v="2019-05-09T00:00:00"/>
    <d v="2019-05-10T00:00:00"/>
    <d v="2019-12-30T00:00:00"/>
    <n v="232"/>
    <n v="88"/>
    <m/>
    <m/>
    <m/>
    <s v="x"/>
    <m/>
    <n v="0.86637931034482762"/>
  </r>
  <r>
    <n v="156"/>
    <n v="2019"/>
    <s v="FDLF-CMA-07-2019"/>
    <s v="Consultoría"/>
    <s v="Concurso de méritos"/>
    <s v="No aplica"/>
    <s v="INTERVENTORIA TENICA ADMINISTRATIVA, FINANCIERA, LEGAL SOCIAL AMBIENTAL Y SST PARA LOS ESTUDIOS Y DISEÑOS DE DETALLE DE LAS FASES 1 Y 2 PROYECTO ZONA F - FONTIBON, EN BOGOTA D.C. SEGUN OFICIO 20195920006113"/>
    <x v="0"/>
    <x v="1"/>
    <s v="Mejor movilidad para todos"/>
    <x v="1"/>
    <x v="1"/>
    <n v="900351236"/>
    <s v="ESTUDIOS E INGENIERIA SAS"/>
    <n v="217631778"/>
    <m/>
    <m/>
    <m/>
    <m/>
    <n v="217631778"/>
    <n v="195868600"/>
    <d v="2019-05-13T00:00:00"/>
    <d v="2019-05-22T00:00:00"/>
    <d v="2020-01-21T00:00:00"/>
    <n v="240"/>
    <m/>
    <m/>
    <m/>
    <s v="x"/>
    <m/>
    <m/>
    <n v="0.89999999908101658"/>
  </r>
  <r>
    <n v="157"/>
    <n v="2019"/>
    <s v="FDLF-SASI-08-2019"/>
    <s v="Suministro"/>
    <s v="Selección abreviada "/>
    <s v="Subasta inversa "/>
    <s v="Suministro de refrigerios para las actividades de la Alcaldía Local De Fontibón-Fondo De Desarrollo Local De Fontibón."/>
    <x v="1"/>
    <x v="0"/>
    <s v="Gobernanza e influencia local, regional e internacional"/>
    <x v="0"/>
    <x v="12"/>
    <n v="900796786"/>
    <s v="ATLAS CONTINENTAL GROUP S.A.S"/>
    <n v="75000000"/>
    <m/>
    <m/>
    <n v="1"/>
    <n v="24472366"/>
    <n v="99472366"/>
    <n v="90531111"/>
    <d v="2019-05-13T00:00:00"/>
    <d v="2019-05-14T00:00:00"/>
    <d v="2019-12-30T00:00:00"/>
    <n v="227"/>
    <m/>
    <m/>
    <m/>
    <m/>
    <s v="x"/>
    <m/>
    <n v="0.91011317655800006"/>
  </r>
  <r>
    <n v="168"/>
    <n v="2019"/>
    <s v="FDLF-CD-16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para la operacion, prestación seguimiento y cumplimiento de los procedimientos administrativos, operativos y programaticos del Servicio Apoyo Economíco Tipo C, que contribuyan a la garantia de los derechos de la poblacion mayor en el marco de la Politica Publica Social para el Envegecimiento y la vejez en el Distrito Capital a cargo de la Alcldia Local. Certificado de no existencia de personal 16600/2019. Radicado SIPSE 37541"/>
    <x v="0"/>
    <x v="4"/>
    <s v="Igualdad y autonomía para una Bogotá incluyente"/>
    <x v="4"/>
    <x v="5"/>
    <n v="1018417224"/>
    <s v="EDITH ANDREA GONZALEZ JAIMES"/>
    <n v="34010667"/>
    <m/>
    <m/>
    <n v="1"/>
    <n v="9110000"/>
    <n v="43120667"/>
    <n v="34010667"/>
    <d v="2019-05-16T00:00:00"/>
    <d v="2019-05-17T00:00:00"/>
    <d v="2020-02-29T00:00:00"/>
    <n v="224"/>
    <n v="60"/>
    <m/>
    <m/>
    <s v="x"/>
    <m/>
    <m/>
    <n v="0.78873239599934764"/>
  </r>
  <r>
    <n v="169"/>
    <n v="2019"/>
    <s v="FDLF-CD-16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EL CONTRATISTA SE OBLIGA CON EL FONDO DE DESARROLLO LOCAL DE FONTIBON PARA APOYAR LA FORMAULACION, EJECUCION, SEGUIMIENTO Y MEJORA CONTINUA DE LAS HERRAMIENTAS QUE CONFORMAN LA GESTION AMBIENTAL INSTITUCIONAL DE LA ALCALDIA LOCAL DE FONTIBON. CERTIFICADO DE NO EXISTENCIA DE PERSONAL 16624/2019. RADICADO SIPSE 37595.SOLICITUD DE CRP  20195920006013."/>
    <x v="0"/>
    <x v="0"/>
    <s v="Gobernanza e influencia local, regional e internacional"/>
    <x v="0"/>
    <x v="0"/>
    <n v="80350963"/>
    <s v="WILLIAM FELIPE CARDENAS HERRERA"/>
    <n v="36000000"/>
    <m/>
    <m/>
    <m/>
    <m/>
    <n v="36000000"/>
    <n v="36000000"/>
    <d v="2019-05-16T00:00:00"/>
    <d v="2019-05-17T00:00:00"/>
    <d v="2019-11-16T00:00:00"/>
    <n v="180"/>
    <m/>
    <m/>
    <m/>
    <m/>
    <s v="x"/>
    <m/>
    <n v="1"/>
  </r>
  <r>
    <n v="170"/>
    <n v="2019"/>
    <s v="FDLF-CD-17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on de servicios como auxiliar de apoyo a las actividades correspondientes a temas de intervención y construcción de parques. Certificado de no existencia de personal  16613/2019. Radicado SIPSE 37598"/>
    <x v="0"/>
    <x v="6"/>
    <s v="Espacio público, derecho de todos"/>
    <x v="1"/>
    <x v="7"/>
    <n v="53030660"/>
    <s v="DIANA CAROLINA QUIROGA ARIAS"/>
    <n v="13500000"/>
    <m/>
    <m/>
    <n v="1"/>
    <n v="6750000"/>
    <n v="20250000"/>
    <n v="16800000"/>
    <d v="2019-05-16T00:00:00"/>
    <d v="2019-05-17T00:00:00"/>
    <d v="2020-02-16T00:00:00"/>
    <n v="180"/>
    <n v="90"/>
    <m/>
    <m/>
    <s v="x"/>
    <m/>
    <m/>
    <n v="0.82962962962962961"/>
  </r>
  <r>
    <n v="172"/>
    <n v="2019"/>
    <s v="FDLF-CD-17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LOGISTICO QUE SE REQUIEREN EN EL DESARROLLO DE LAS ACTIVIDADES RELATIVAS A RECUPERACION Y EMBELLECIMIENTO DEL ESPACIO PUBLICO. CERTIFICADO DE NO EXISTENCIA DE PERSONAL 16711/2019. RADICADO SIPSE 37763. MEMORANDO CRP 20195920006383"/>
    <x v="0"/>
    <x v="1"/>
    <s v="Mejor movilidad para todos"/>
    <x v="1"/>
    <x v="1"/>
    <n v="80799740"/>
    <s v="JEISON RICARDO CETINA PRIMICIERO"/>
    <n v="11900000"/>
    <m/>
    <m/>
    <m/>
    <m/>
    <n v="11900000"/>
    <n v="11900000"/>
    <d v="2019-05-28T00:00:00"/>
    <d v="2019-05-30T00:00:00"/>
    <d v="2019-12-29T00:00:00"/>
    <n v="210"/>
    <m/>
    <m/>
    <m/>
    <m/>
    <s v="x"/>
    <m/>
    <n v="1"/>
  </r>
  <r>
    <n v="171"/>
    <n v="2019"/>
    <s v="FDLF-IPMC-9-2019"/>
    <s v="Seguros"/>
    <s v="Contratación mínima cuantia "/>
    <s v="No aplica"/>
    <s v="Suministro de la poliza de vida grupo de Ediles de la Localidad de Fontibon con una vigencia no inferior a 365 dias, expedidas por compañias de seguros generales y/o de vida legalmente constituidas en Colombia."/>
    <x v="1"/>
    <x v="8"/>
    <m/>
    <x v="5"/>
    <x v="13"/>
    <n v="860011153"/>
    <s v="POSITIVA COMPAÑIA DE SEGUROS SA"/>
    <n v="15849567"/>
    <m/>
    <m/>
    <m/>
    <m/>
    <n v="15849567"/>
    <n v="15849567"/>
    <d v="2019-05-24T00:00:00"/>
    <d v="2019-05-24T00:00:00"/>
    <d v="2020-05-24T00:00:00"/>
    <n v="365"/>
    <m/>
    <m/>
    <m/>
    <s v="x"/>
    <m/>
    <m/>
    <n v="1"/>
  </r>
  <r>
    <n v="173"/>
    <n v="2019"/>
    <s v="FDLF-IPMC-10-2019"/>
    <s v="Suministro"/>
    <s v="Contratación mínima cuantia "/>
    <s v="No aplica"/>
    <s v="SUMINISTRO DE LOS BIENES MATERIALES Y ELEMENTOS DE FERRETERIA NECESARIOS PARA REALIZAR EL MANTENIMIENTO, LAS ADECUACIONES O LAS MEJORAS DE TIPO LOCATIVO DE LOS BIENES INMUEBLES Y MUEBLES A CARGO DEL FONDO DE DESARROLLO LOCAL DE FONTIBON. RADICADO SIPSE 37828."/>
    <x v="1"/>
    <x v="0"/>
    <s v="Gobernanza e influencia local, regional e internacional"/>
    <x v="0"/>
    <x v="14"/>
    <n v="830073899"/>
    <s v="COMERCIALIZADORA  ELECTROCON SAS"/>
    <n v="21000000"/>
    <m/>
    <m/>
    <n v="1"/>
    <n v="10500000"/>
    <n v="31500000"/>
    <n v="30289056"/>
    <d v="2019-05-30T00:00:00"/>
    <d v="2019-06-04T00:00:00"/>
    <d v="2020-01-03T00:00:00"/>
    <n v="210"/>
    <m/>
    <m/>
    <m/>
    <s v="x"/>
    <m/>
    <m/>
    <n v="0.96155733333333337"/>
  </r>
  <r>
    <n v="174"/>
    <n v="2019"/>
    <s v="FDLF-CD-17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LOGISTICO QUE SE REQUIEREN EN EL DESARROLLO DE LAS ACTIVIDADES RELATIVAS A RECUPERACION Y EMBELLECIMIENTO DEL ESPACIO PUBLICO. CERTIFICADO DE NO EXISTENCIA DE PERSONAL 16711/2019. RADICADO SIPSE 37763."/>
    <x v="0"/>
    <x v="1"/>
    <s v="Mejor movilidad para todos"/>
    <x v="1"/>
    <x v="1"/>
    <n v="1010239919"/>
    <s v="MANUEL STIVEN LOPEZ DELGADO"/>
    <n v="11616667"/>
    <m/>
    <m/>
    <m/>
    <m/>
    <n v="11616667"/>
    <n v="11616667"/>
    <d v="2019-06-05T00:00:00"/>
    <d v="2019-06-07T00:00:00"/>
    <d v="2019-12-30T00:00:00"/>
    <n v="205"/>
    <m/>
    <m/>
    <m/>
    <m/>
    <s v="x"/>
    <m/>
    <n v="1"/>
  </r>
  <r>
    <n v="175"/>
    <n v="2019"/>
    <s v="FDLF-CD-17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EL (LA) ALCALDE (SA) LOCAL EN LA GESTION DE LOS ASUNTOS RELACIONADOS CON SEGURIDAD CIUDADANA, CONVIVENCIA Y PREVENCION DE CONFLICTIVIDADES, VIOLENCIAS Y DELITOS EN LA LOCALIDAD, DE CONFORMIDAD CON EL MARCO NORMATIVO APLICABLE EN LA MATERIA."/>
    <x v="0"/>
    <x v="2"/>
    <s v="Seguridad y convivencia para todos"/>
    <x v="2"/>
    <x v="2"/>
    <n v="53039141"/>
    <s v="MARIA TERESA VEGA ALVAREZ"/>
    <n v="30974000"/>
    <m/>
    <m/>
    <n v="1"/>
    <n v="9110000"/>
    <n v="40084000"/>
    <n v="31125833"/>
    <d v="2019-06-04T00:00:00"/>
    <d v="2019-05-06T00:00:00"/>
    <d v="2020-02-29T00:00:00"/>
    <n v="204"/>
    <n v="60"/>
    <m/>
    <m/>
    <s v="x"/>
    <m/>
    <m/>
    <n v="0.7765151431992815"/>
  </r>
  <r>
    <n v="176"/>
    <n v="2019"/>
    <s v="FDLF-CD-17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EL DIANOSTICO Y LEVANTAMIENTO DE INFORMACION DE TODO TIPO DE INTERVENCIONES DE OBRAS DE INFRAESTRUCTURA Y APOYAR EL 100% DE LA ELBORACION DE RESPUESTAS A REQUERIMIENTOS RELACIONADAS CON EL TEMA DE MALLA VIAL, ESPACIO PUBLICO, PARQUES E INFRAESTRUCTURA.CERTIFICADO DE NO EXISTENCIA DE PERSONAL 16739/2019. RADICADO SIPSE 37891. OFICIO SOLICITUD CRP 20195920006713"/>
    <x v="0"/>
    <x v="1"/>
    <s v="Mejor movilidad para todos"/>
    <x v="1"/>
    <x v="1"/>
    <n v="35329929"/>
    <s v="LUZ MARY JIMENEZ INFANTE"/>
    <n v="24846000"/>
    <m/>
    <m/>
    <m/>
    <m/>
    <n v="24846000"/>
    <n v="24846000"/>
    <d v="2019-06-06T00:00:00"/>
    <d v="2019-06-10T00:00:00"/>
    <d v="2019-12-09T00:00:00"/>
    <n v="180"/>
    <m/>
    <m/>
    <m/>
    <m/>
    <s v="x"/>
    <m/>
    <n v="1"/>
  </r>
  <r>
    <n v="177"/>
    <n v="2019"/>
    <s v="FDLF-CD-17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TECNICOS PARA EL APOYO ADMINITRATIVO Y LOGISTICO DEL DESPACHO DE LA ALCALDIA LOCAL DE FONTIBON. CERTIFICADO DE NO EXISTENCIA DE PERSONAL. RADICADO SIPSE 37845. SOLICITUD DE CRP OFICIO 20195920006663"/>
    <x v="0"/>
    <x v="0"/>
    <s v="Gobernanza e influencia local, regional e internacional"/>
    <x v="0"/>
    <x v="0"/>
    <n v="1016029324"/>
    <s v="YESSICA LORENA BAÑOL FANDIÑO"/>
    <n v="23916667"/>
    <m/>
    <m/>
    <n v="1"/>
    <n v="7000000"/>
    <n v="30916667"/>
    <n v="23800000"/>
    <d v="2019-06-05T00:00:00"/>
    <d v="2019-06-07T00:00:00"/>
    <d v="2019-12-30T00:00:00"/>
    <n v="204"/>
    <n v="60"/>
    <m/>
    <m/>
    <m/>
    <s v="x"/>
    <m/>
    <n v="0.76981131245486456"/>
  </r>
  <r>
    <n v="178"/>
    <n v="2019"/>
    <s v="FDLF-CD-17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DE APOYO A LA GESTION PARA LAS ACTIVIDADES RELACIONADAS CON EL MANTENIMIENTO Y REPARACIONES MENORES DE LA SEDE Y DEMAS DEPENDENCIAS DE LA ALCALDIA LOCAL DE FONTIBON. CERTIFICADO DE NO EXISTENCIA DE PERSONAL 16662/2019. RADICADO SIPSE 37467. OFICIO SOLICITUD CRP 20195920006783"/>
    <x v="0"/>
    <x v="0"/>
    <s v="Gobernanza e influencia local, regional e internacional"/>
    <x v="0"/>
    <x v="0"/>
    <n v="79127015"/>
    <s v="WILLIAM  MORENO RINCON"/>
    <n v="13500000"/>
    <m/>
    <m/>
    <n v="1"/>
    <n v="4500000"/>
    <n v="18000000"/>
    <n v="14925000"/>
    <d v="2019-06-07T00:00:00"/>
    <d v="2019-06-10T00:00:00"/>
    <d v="2020-02-11T00:00:00"/>
    <n v="180"/>
    <n v="60"/>
    <m/>
    <m/>
    <s v="x"/>
    <m/>
    <m/>
    <n v="0.82916666666666672"/>
  </r>
  <r>
    <n v="179"/>
    <n v="2019"/>
    <s v="FDLF-CD-17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PARA APOYAR EL AREA DE GESTION DE DESARROLLO LOCAL EN TEMAS DE PLANEACION DE LOS PROCESOS CONTRACTUALES. CERTIFICADO DE NO EXISTENCIA DE PERSONAL  16712/2019. RADICADO SIPSE 37478. MEMORANDO CRP 20195920007003 D FECHA 14-06-2019"/>
    <x v="0"/>
    <x v="0"/>
    <s v="Gobernanza e influencia local, regional e internacional"/>
    <x v="0"/>
    <x v="0"/>
    <n v="79132395"/>
    <s v="HUGO  LOPEZ ORTEGA"/>
    <n v="27330000"/>
    <m/>
    <m/>
    <n v="1"/>
    <n v="13665000"/>
    <n v="40995000"/>
    <n v="29911167"/>
    <d v="2019-06-13T00:00:00"/>
    <d v="2019-06-14T00:00:00"/>
    <d v="2019-12-13T00:00:00"/>
    <n v="180"/>
    <m/>
    <m/>
    <m/>
    <m/>
    <s v="x"/>
    <m/>
    <n v="0.72962963776070255"/>
  </r>
  <r>
    <n v="180"/>
    <n v="2019"/>
    <s v="FDLF-SASI-11-2019"/>
    <s v="Suministro"/>
    <s v="Selección abreviada "/>
    <s v="Subasta inversa "/>
    <s v="SUMINISTRO DE MATERIALES Y EQUIPOS NECESARIOS PAR LA DOTACION PEDAGOGICA DE JARDINES INFANTILES DE LA LOCALIDAD DE FONTIBON"/>
    <x v="0"/>
    <x v="7"/>
    <s v="Desarrollo integral desde la gestación hasta la adolescencia"/>
    <x v="4"/>
    <x v="11"/>
    <n v="901151389"/>
    <s v="S&amp;S SERVICIOS Y SUMINISTROS SAS"/>
    <n v="130000000"/>
    <m/>
    <m/>
    <m/>
    <m/>
    <n v="130000000"/>
    <n v="129998241"/>
    <d v="2019-06-20T00:00:00"/>
    <d v="2019-07-03T00:00:00"/>
    <d v="2019-10-22T00:00:00"/>
    <n v="90"/>
    <n v="20"/>
    <m/>
    <m/>
    <m/>
    <s v="x"/>
    <m/>
    <n v="0.99998646923076928"/>
  </r>
  <r>
    <n v="181"/>
    <n v="2019"/>
    <s v="FDLF-CD-18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A POR EL FONDO DE DESARROLLO LOCAL DE FONTIBON, EN COMPAÑIA DE SECTORES ADMINISTRATIVOS DEL DISTRITO, INSTANCIAS Y ORGANIZAIONES SOCIALES EN LA LOCALIDAD. CERTIFICADO DE NO EXISTENCIA DE PERSONAL 16782/2019. RADICADO SIPSE 38072."/>
    <x v="0"/>
    <x v="0"/>
    <s v="Gobernanza e influencia local, regional e internacional"/>
    <x v="0"/>
    <x v="0"/>
    <n v="23629910"/>
    <s v="BLANCA INES CLAVIJO"/>
    <n v="12840000"/>
    <m/>
    <m/>
    <m/>
    <m/>
    <n v="12840000"/>
    <n v="11056666"/>
    <d v="2019-06-25T00:00:00"/>
    <d v="2019-06-26T00:00:00"/>
    <d v="2020-01-15T00:00:00"/>
    <n v="180"/>
    <m/>
    <m/>
    <m/>
    <s v="x"/>
    <m/>
    <m/>
    <n v="0.86111105919003117"/>
  </r>
  <r>
    <n v="182"/>
    <n v="2019"/>
    <s v="FDLF-CD-18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A POR EL FONDO DE DESARROLLO LOCAL DE FONTIBON, EN COMPAÑIA DE SECTORES ADMINISTRATIVOS DEL DISTRITO, INSTANCIAS Y ORGANIZAIONES SOCIALES EN LA LOCALIDAD. CERTIFICADO DE NO EXISTENCIA DE PERSONAL 16782/2019. RADICADO SIPSE 38072."/>
    <x v="0"/>
    <x v="0"/>
    <s v="Gobernanza e influencia local, regional e internacional"/>
    <x v="0"/>
    <x v="0"/>
    <n v="1016069950"/>
    <s v="NATHALIA VIVIANA VELOZA SANDOVAL"/>
    <n v="12840000"/>
    <m/>
    <m/>
    <m/>
    <m/>
    <n v="12840000"/>
    <n v="12840000"/>
    <d v="2019-06-26T00:00:00"/>
    <d v="2019-06-27T00:00:00"/>
    <d v="2019-12-26T00:00:00"/>
    <n v="180"/>
    <m/>
    <m/>
    <m/>
    <m/>
    <s v="x"/>
    <m/>
    <n v="1"/>
  </r>
  <r>
    <n v="183"/>
    <n v="2019"/>
    <s v="FDLF-CD-183-2019"/>
    <s v="Convenios de apoyo y/o convenios de asociación "/>
    <s v="Contratación directa"/>
    <s v="Prestación de servicios profesionales y de apoyo a la gestión, o para la ejecución de trabajos artísticos que sólo puedan encomendarse a determinadas personas naturales;"/>
    <s v="AUNAR ESFUERZOS PARA DESARROLLAR E IMPLEMENTAR ESTRATEGIAS ENCAMINADAS A LAS ACCIONES PARA PREVENCION DE LA VIOLENCIA INTRAFAMILIAR Y LA PROMOCION DEL BUEN TRATO INFANTIL. RADICADO SIPSE 37978"/>
    <x v="0"/>
    <x v="7"/>
    <s v="Desarrollo integral desde la gestación hasta la adolescencia"/>
    <x v="4"/>
    <x v="11"/>
    <n v="830093042"/>
    <s v="OFICINA DE LAS NACIONES UNIDAS CONTRA LA DROGA Y EL DELITO EN COLOMBIA"/>
    <n v="160000000"/>
    <m/>
    <m/>
    <m/>
    <m/>
    <n v="160000000"/>
    <n v="160000000"/>
    <d v="2019-06-26T00:00:00"/>
    <d v="2019-08-30T00:00:00"/>
    <d v="2020-02-28T00:00:00"/>
    <n v="180"/>
    <m/>
    <m/>
    <m/>
    <s v="x"/>
    <m/>
    <m/>
    <n v="1"/>
  </r>
  <r>
    <n v="184"/>
    <n v="2019"/>
    <s v="FDLF-CD-18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AR EN LAS TAREAS OPERATIVAS DE CARACTER ARCHIVISTICO DESARROLLADAS EN LA ALCALDIA LOCAL PARA GARANTIZAR LA PLICACION CORRECTA DE LOS PROCEDIMIENTOS TECNICOS. RADICADO SIPSE 38541.SOLICITUD DE CRP SEGUN MEMORANDO 20195920009553 DEL 13-08-2019"/>
    <x v="0"/>
    <x v="0"/>
    <s v="Gobernanza e influencia local, regional e internacional"/>
    <x v="0"/>
    <x v="0"/>
    <n v="52054125"/>
    <s v="MARITZA  MANTILLA ROJAS"/>
    <n v="9937500"/>
    <m/>
    <m/>
    <n v="1"/>
    <n v="4968750"/>
    <n v="14906250"/>
    <n v="13250000"/>
    <d v="2019-11-13T00:00:00"/>
    <d v="2019-11-14T00:00:00"/>
    <d v="2019-12-28T00:00:00"/>
    <n v="45"/>
    <m/>
    <m/>
    <m/>
    <m/>
    <s v="x"/>
    <m/>
    <n v="0.88888888888888884"/>
  </r>
  <r>
    <n v="185"/>
    <n v="2019"/>
    <s v="FDLF-CD-185-2019"/>
    <s v="Contratos interadministrativos"/>
    <s v="Contratación directa"/>
    <s v="Contratos interadministrativos"/>
    <s v="AUNAR ESFUERZOS TECNICOS ADMINISTRATIVOS Y FINANCIEROS ENTRE EL FONDO DE DESARROLLO LOCAL DE FONTIBÓN Y LA ORGANIZACIÓN DE ESTADOS IBEROAMERICANOS  - OEI PARA EL DESARROLLO DE ACCIONES DE EMBELLECIMEINTO  MEJORA, USO Y APROPIACIÓN DEL ESPACIO PÚBLICO A TRAVÉS DE MEJORAMIENTO Y/O SIEMBRE DE ZONAS VERDES Y ARBORIZACIÓN URBANA EN LA LA LOCALIDAD DE FONTIBON. RADICADO SIPSE 38344"/>
    <x v="0"/>
    <x v="3"/>
    <s v="Recuperación y manejo de la Estructura Ecológica Principal"/>
    <x v="3"/>
    <x v="4"/>
    <n v="860403137"/>
    <s v="ORGANIZACION DE ESTADOS IBEROAMERICANOS O.E.I."/>
    <n v="168201090"/>
    <m/>
    <m/>
    <m/>
    <m/>
    <n v="168201090"/>
    <n v="84100545"/>
    <d v="2017-06-26T00:00:00"/>
    <d v="2019-07-29T00:00:00"/>
    <d v="2020-01-28T00:00:00"/>
    <n v="180"/>
    <m/>
    <m/>
    <m/>
    <s v="x"/>
    <m/>
    <m/>
    <n v="0.5"/>
  </r>
  <r>
    <n v="187"/>
    <n v="2019"/>
    <s v="FDLF-SAMC-12-2019"/>
    <s v="Contratos de prestación de servicios"/>
    <s v="Selección abreviada "/>
    <s v="Selección abreviada por menor cuantía "/>
    <s v="PRESTAR LOS SERVICIOS DE MANTENIMIENTO PREVENTIVO Y CORRECTIVO DE LA MAQUINARIA, VEHICULOS PESADOS Y LIVIANOS DE PROPIEDAD, GUARDA Y/O TENENCIA DEL FONDO DE DESARROLLO LOCAL DE FONTIBON CON SUMINISTRO DE REPUESTOS, INSUMOS Y MANO DE OBRA. RADICADO SIPSE 37910. SOLICITUD CRP 20195920007953"/>
    <x v="1"/>
    <x v="0"/>
    <s v="Gobernanza e influencia local, regional e internacional"/>
    <x v="0"/>
    <x v="15"/>
    <n v="800020006"/>
    <s v="AUTO INVERSIONES COLOMBIA S.A. AUTOINVERCOL"/>
    <n v="127999410"/>
    <m/>
    <m/>
    <m/>
    <m/>
    <n v="127999410"/>
    <n v="87024394"/>
    <d v="2019-07-04T00:00:00"/>
    <d v="2019-07-05T00:00:00"/>
    <d v="2020-04-04T00:00:00"/>
    <n v="270"/>
    <m/>
    <m/>
    <m/>
    <s v="x"/>
    <m/>
    <m/>
    <n v="0.67988121195246132"/>
  </r>
  <r>
    <n v="187"/>
    <n v="2019"/>
    <s v="FDLF-SAMC-12-2019"/>
    <s v="Contratos de prestación de servicios"/>
    <s v="Selección abreviada "/>
    <s v="Selección abreviada por menor cuantía "/>
    <s v="PRESTAR LOS SERVICIOS DE MANTENIMIENTO PREVENTIVO Y CORRECTIVO DE LA MAQUINARIA, VEHICULOS PESADOS Y LIVIANOS DE PROPIEDAD, GUARDA Y/O TENENCIA DEL FONDO DE DESARROLLO LOCAL DE FONTIBON CON SUMINISTRO DE REPUESTOS, INSUMOS Y MANO DE OBRA. RADICADO SIPSE 37910. SOLICITUD CRP 20195920007953"/>
    <x v="0"/>
    <x v="1"/>
    <s v="Mejor movilidad para todos"/>
    <x v="1"/>
    <x v="1"/>
    <n v="800020006"/>
    <s v="AUTO INVERSIONES COLOMBIA S.A. AUTOINVERCOL"/>
    <n v="70000000"/>
    <m/>
    <m/>
    <m/>
    <m/>
    <n v="70000000"/>
    <n v="63803721"/>
    <d v="2019-07-04T00:00:00"/>
    <d v="2019-07-05T00:00:00"/>
    <d v="2020-04-04T00:00:00"/>
    <n v="270"/>
    <m/>
    <m/>
    <m/>
    <s v="x"/>
    <m/>
    <m/>
    <n v="0.91148172857142862"/>
  </r>
  <r>
    <n v="188"/>
    <n v="2019"/>
    <s v="FDLF-SAMC-15-2019"/>
    <s v="Contratos de prestación de servicios"/>
    <s v="Selección abreviada "/>
    <s v="Selección abreviada por menor cuantía "/>
    <s v="PRESTACION DE LOS SERVICIOS DE APOYO TECNICO, LOGISTICO Y DE ORGANIZACION, PRODUCCION Y REALIZACION DE ACTIVIDADES EVENTOS, ACTOS Y JORNADAS DISPUESTAS PARA EL FORTALECIMIENTO Y LA PROMOCION INSTITUCIONAL DE LA ADMINISTRACION LOCAL. RADICADO SIPSE 38359. SOLICITUD CRP 20195920009413 12-08-2019"/>
    <x v="1"/>
    <x v="3"/>
    <e v="#REF!"/>
    <x v="3"/>
    <x v="12"/>
    <n v="800020006"/>
    <s v="IMPRESION A MIL Y CIA SAS"/>
    <n v="50000000"/>
    <m/>
    <m/>
    <m/>
    <m/>
    <n v="50000000"/>
    <n v="44988735"/>
    <d v="2019-08-05T00:00:00"/>
    <d v="2019-08-12T00:00:00"/>
    <d v="2020-04-11T00:00:00"/>
    <n v="240"/>
    <m/>
    <m/>
    <m/>
    <s v="x"/>
    <m/>
    <m/>
    <n v="0.89977470000000004"/>
  </r>
  <r>
    <n v="189"/>
    <n v="2019"/>
    <s v="FDLF-CD-18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PROFESIONAL QUE DESARROLLE ACTIVIDAES DE FORMULACION Y SEGUIMIENTO A LOS PROYECTOS RELACIONADOS CON INSTANCIAS DE PARTICIPACIÓN, PARA LA ALCALDIA LOCAL DE FONTIBÓN. RADICADO SIPSE 38458., SOLICITUD DE CRP  SEGUN MEMORANDO 20195920009543 DEL 13-08-2019"/>
    <x v="0"/>
    <x v="0"/>
    <s v="Gobernanza e influencia local, regional e internacional"/>
    <x v="0"/>
    <x v="8"/>
    <n v="900381613"/>
    <s v="JAIRO  MONTAÑO CORTES"/>
    <n v="12423000"/>
    <m/>
    <m/>
    <n v="1"/>
    <n v="6211500"/>
    <n v="18634500"/>
    <n v="14769567"/>
    <d v="2019-08-13T00:00:00"/>
    <d v="2019-08-14T00:00:00"/>
    <d v="2019-12-28T00:00:00"/>
    <n v="90"/>
    <n v="45"/>
    <m/>
    <m/>
    <m/>
    <s v="x"/>
    <m/>
    <n v="0.79259261048056029"/>
  </r>
  <r>
    <n v="190"/>
    <n v="2019"/>
    <s v="FDLF-CD-19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EL EQUIPO DE PRENSA Y COMUNICACIONES DE LA ALCALDIA LOCAL MEDIANTE EL REGISTRO LA EDICION Y LA PRESENTACIÓN DE FOTOGRAFIAS  DE LOS ACONTECIMIENTOS, HECHOS Y EVENTOS DE LA ALCALDIA LOCAL EN LOS MEDIOS DE COMUNICACION, ESPECIALMENTE ESCRITOS, DIGITALES Y AUDIOVISUALES. RADICADO SIPSE 38544. SOLICITUD DE CRP  SEGUN SOLICITUD DE MEMORANDO 20195920009583 DEL 14-08-2019"/>
    <x v="0"/>
    <x v="0"/>
    <s v="Gobernanza e influencia local, regional e internacional"/>
    <x v="0"/>
    <x v="0"/>
    <n v="901151389"/>
    <s v="DAMARIS JULIETH CADENA ORTIZ"/>
    <n v="15000000"/>
    <m/>
    <m/>
    <n v="1"/>
    <n v="7500000"/>
    <n v="22500000"/>
    <n v="22500000"/>
    <d v="2019-08-13T00:00:00"/>
    <d v="2019-08-14T00:00:00"/>
    <d v="2019-12-28T00:00:00"/>
    <n v="90"/>
    <n v="45"/>
    <m/>
    <m/>
    <m/>
    <s v="x"/>
    <m/>
    <n v="1"/>
  </r>
  <r>
    <n v="193"/>
    <n v="2019"/>
    <s v="FDLF-CD-19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IDICAMENTE LA EJECUCION DE LAS ACCIONES REQUERIDAS PARA LA DEPURACION DE LAS ACTUACIONES ADMINISTRATIVAS QUE CURSAN EN LA ALCALDIA LOCAL. RADICADO SIPSE 38542. SOLICITUD CRP 20195920009613 DE FECHA 14 08 2019."/>
    <x v="0"/>
    <x v="0"/>
    <s v="Gobernanza e influencia local, regional e internacional"/>
    <x v="0"/>
    <x v="0"/>
    <n v="901321055"/>
    <s v="JULIANA AMPARO GOMEZ SANCHEZ"/>
    <n v="20497500"/>
    <m/>
    <m/>
    <m/>
    <m/>
    <n v="20497500"/>
    <n v="20497500"/>
    <d v="2019-08-14T00:00:00"/>
    <d v="2019-08-16T00:00:00"/>
    <d v="2019-12-30T00:00:00"/>
    <n v="135"/>
    <m/>
    <m/>
    <m/>
    <m/>
    <s v="x"/>
    <m/>
    <n v="1"/>
  </r>
  <r>
    <n v="194"/>
    <n v="2019"/>
    <s v="FDLF-CD-19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O POR EL FONDO DE DESARROLLO LOCAL DE FONTIBON, EN COMPAÑIA DE SECTORES ADMINISTRATIVOS DEL DISTRITO, INSTANCIAS Y ORGANIZACIONES SOCIALES EN LA LOCALIDAD.  SOLICITUD CDP  SEGUN RADICADO 20195920009213 DEL 05 DE AGOSTO DE 2019.  SIPSE 38554"/>
    <x v="0"/>
    <x v="0"/>
    <s v="Gobernanza e influencia local, regional e internacional"/>
    <x v="0"/>
    <x v="0"/>
    <n v="52387878"/>
    <s v="OLGA YANETH AGUIRRE SOTO"/>
    <n v="6420000"/>
    <m/>
    <m/>
    <m/>
    <m/>
    <n v="6420000"/>
    <n v="6420000"/>
    <d v="2019-08-16T00:00:00"/>
    <d v="2019-08-20T00:00:00"/>
    <d v="2019-11-19T00:00:00"/>
    <n v="90"/>
    <m/>
    <m/>
    <m/>
    <m/>
    <s v="x"/>
    <m/>
    <n v="1"/>
  </r>
  <r>
    <n v="195"/>
    <n v="2019"/>
    <s v="FDLF-CD-19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O POR EL FONDO DE DESARROLLO LOCAL DE FONTIBON, EN COMPAÑIA DE SECTORES ADMINISTRATIVOS DEL DISTRITO, INSTANCIAS Y ORGANIZACIONES SOCIALES EN LA LOCALIDAD.  SOLICITUD CDP  SEGUN RADICADO 20195920009233 DEL 05 DE AGOSTO DE 2019.  SIPSE 38554"/>
    <x v="0"/>
    <x v="0"/>
    <s v="Gobernanza e influencia local, regional e internacional"/>
    <x v="0"/>
    <x v="0"/>
    <n v="52082136"/>
    <s v="DIANA ROCIO PINEDA PINEDA"/>
    <n v="6420000"/>
    <m/>
    <m/>
    <m/>
    <m/>
    <n v="6420000"/>
    <n v="6420000"/>
    <d v="2019-08-15T00:00:00"/>
    <d v="2019-08-21T00:00:00"/>
    <d v="2019-11-20T00:00:00"/>
    <n v="90"/>
    <m/>
    <m/>
    <m/>
    <m/>
    <s v="x"/>
    <m/>
    <n v="1"/>
  </r>
  <r>
    <n v="196"/>
    <n v="2019"/>
    <s v="FDLF-CD-19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O POR EL FONDO DE DESARROLLO LOCAL DE FONTIBON, EN COMPAÑIA DE SECTORES ADMINISTRATIVOS DEL DISTRITO, INSTANCIAS Y ORGANIZACIONES SOCIALES EN LA LOCALIDAD.  SOLICITUD CDP  SEGUN RADICADO 20195920009203 DEL 05 DE AGOSTO DE 2019.  SIPSE 38554"/>
    <x v="0"/>
    <x v="0"/>
    <s v="Gobernanza e influencia local, regional e internacional"/>
    <x v="0"/>
    <x v="0"/>
    <n v="39546392"/>
    <s v="ANA LUCINDA PIZA CABANZO"/>
    <n v="6420000"/>
    <m/>
    <m/>
    <m/>
    <m/>
    <n v="6420000"/>
    <n v="6420000"/>
    <d v="2019-08-20T00:00:00"/>
    <d v="2019-08-23T00:00:00"/>
    <d v="2019-11-22T00:00:00"/>
    <n v="90"/>
    <m/>
    <m/>
    <m/>
    <m/>
    <s v="x"/>
    <m/>
    <n v="1"/>
  </r>
  <r>
    <n v="197"/>
    <n v="2019"/>
    <s v="FDLF-CD-19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O POR EL FONDO DE DESARROLLO LOCAL DE FONTIBON, EN COMPAÑIA DE SECTORES ADMINISTRATIVOS DEL DISTRITO, INSTANCIAS Y ORGANIZACIONES SOCIALES EN LA LOCALIDAD.  SOLICITUD CDP  SEGUN RADICADO 20195920009193 DEL 05 DE AGOSTO DE 2019.  SIPSE 38554"/>
    <x v="0"/>
    <x v="0"/>
    <s v="Gobernanza e influencia local, regional e internacional"/>
    <x v="0"/>
    <x v="0"/>
    <n v="1016073194"/>
    <s v="KAREN JULIETH GALINDO CORTES"/>
    <n v="6420000"/>
    <m/>
    <m/>
    <m/>
    <m/>
    <n v="6420000"/>
    <n v="6420000"/>
    <d v="2019-08-20T00:00:00"/>
    <d v="2019-08-22T00:00:00"/>
    <d v="2019-11-21T00:00:00"/>
    <n v="90"/>
    <m/>
    <m/>
    <m/>
    <m/>
    <s v="x"/>
    <m/>
    <n v="1"/>
  </r>
  <r>
    <n v="198"/>
    <n v="2019"/>
    <s v="FDLF-CD-19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O POR EL FONDO DE DESARROLLO LOCAL DE FONTIBON, EN COMPAÑIA DE SECTORES ADMINISTRATIVOS DEL DISTRITO, INSTANCIAS Y ORGANIZACIONES SOCIALES EN LA LOCALIDAD.  SOLICITUD CDP  SEGUN RADICADO 20195920009183 DEL 05 DE AGOSTO DE 2019.  SIPSE 38554"/>
    <x v="0"/>
    <x v="0"/>
    <s v="Gobernanza e influencia local, regional e internacional"/>
    <x v="0"/>
    <x v="0"/>
    <n v="52545834"/>
    <s v="ANGELA MILENA POVEDA ALDANA"/>
    <n v="6420000"/>
    <m/>
    <m/>
    <m/>
    <m/>
    <n v="6420000"/>
    <n v="6420000"/>
    <d v="2019-08-21T00:00:00"/>
    <d v="2019-08-22T00:00:00"/>
    <d v="2019-11-21T00:00:00"/>
    <n v="90"/>
    <m/>
    <m/>
    <m/>
    <m/>
    <s v="x"/>
    <m/>
    <n v="1"/>
  </r>
  <r>
    <n v="199"/>
    <n v="2019"/>
    <s v="FDLF-CD-19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APOYAR A LA ALCALDESA LOCAL EN EL FORTALECIMIENTO DE LAS COMUNIDADES NEGRAS, AFROCOLOMBIANAS Y PALENQUERA EN EL MARCO DE LAS POLITICA PUBLICA DISTRITAL AFRODECENDIENTES Y LOS ESPACIOS DE PARTICIPACION SEGUN MEMORANDO 20195920009623"/>
    <x v="0"/>
    <x v="0"/>
    <s v="Gobernanza e influencia local, regional e internacional"/>
    <x v="0"/>
    <x v="8"/>
    <n v="1016076971"/>
    <s v="LEOFREDIS  MOSQUERA RENTERIA"/>
    <n v="19434667"/>
    <m/>
    <m/>
    <m/>
    <m/>
    <n v="19434667"/>
    <n v="13361333"/>
    <d v="2019-08-21T00:00:00"/>
    <d v="2019-09-03T00:00:00"/>
    <d v="2019-12-30T00:00:00"/>
    <n v="118"/>
    <m/>
    <m/>
    <m/>
    <m/>
    <s v="x"/>
    <m/>
    <n v="0.68749997105687477"/>
  </r>
  <r>
    <n v="200"/>
    <n v="2019"/>
    <s v="FDLF-SASI-017-2019"/>
    <s v="Suministro"/>
    <s v="Selección abreviada "/>
    <s v="Selección abreviada por menor cuantía "/>
    <s v="SUMINISTRO DE ELEMENTOS DE PAPELERIA Y UTILES DE OFICINA, PARA LAS DIFERENTES DEPENDENCIAS DE LA ALCALDIA DE FONTIBON Y LA JUNTA ADMINISTRADORA LOCAL, DE CONFORMIDAD CON LOS ESTUDIOS PREVIOS ANEXO TÉCNICO, INVITACIÓN PÚBLICA Y LA PROPUESTA GANADORA. RADICADO SIPSE 38370. SOLICITUD CRP OFICIO 20195920010003 DE FECHA 26 08 2019"/>
    <x v="1"/>
    <x v="0"/>
    <s v="Gobernanza e influencia local, regional e internacional"/>
    <x v="0"/>
    <x v="16"/>
    <n v="901151389"/>
    <s v="S&amp;S SERVICIOS Y SUMINISTROS SAS"/>
    <n v="67704590"/>
    <m/>
    <m/>
    <m/>
    <m/>
    <n v="67704590"/>
    <n v="29723882"/>
    <d v="2019-08-23T00:00:00"/>
    <d v="2019-08-27T00:00:00"/>
    <d v="2020-02-26T00:00:00"/>
    <n v="180"/>
    <m/>
    <m/>
    <m/>
    <s v="x"/>
    <m/>
    <m/>
    <n v="0.43902314451649438"/>
  </r>
  <r>
    <n v="201"/>
    <n v="2019"/>
    <s v="FDLF-CD-20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O POR EL FONDO DE DESARROLLO LOCAL DE FONTIBON, EN COMPAÑIA DE SECTORES ADMINISTRATIVOS DEL DISTRITO, INSTANCIAS Y ORGANISMOS SOCIALES DE LA LOCALIDAD, CERTIFICADO DE EXISTENCIA DE PERSONAS DE LA DIRECCION DE TALENTO HUANO DE LA SECRETARIA DISTRITAL DE GOBIERNO SIPSE NO 38554SOLICITUD DE CRP SEGUN MEMORANDO 20195920001093 DEL 30-08-2019"/>
    <x v="0"/>
    <x v="0"/>
    <s v="Gobernanza e influencia local, regional e internacional"/>
    <x v="0"/>
    <x v="0"/>
    <n v="1030654509"/>
    <s v="MARIA ALEJANDRA TORRES PALACIOS"/>
    <n v="6420000"/>
    <m/>
    <m/>
    <n v="1"/>
    <n v="1997333"/>
    <n v="8417333"/>
    <n v="6420000"/>
    <d v="2019-08-30T00:00:00"/>
    <d v="2019-09-03T00:00:00"/>
    <d v="2019-12-30T00:00:00"/>
    <n v="90"/>
    <n v="28"/>
    <m/>
    <m/>
    <m/>
    <s v="x"/>
    <m/>
    <n v="0.76271189461079891"/>
  </r>
  <r>
    <n v="202"/>
    <n v="2019"/>
    <s v="FDLF-CD-20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AL AREA DE GESTION DEL DESARROLLO LOCAL DE FONTIBON, CERTIFICADO DE NO EXISTENCIA DE PERSONAL 17022, RADICADO SIPSE 38564. SOLICITUD CRP OFICIO 2019592001423 06-09-2019."/>
    <x v="0"/>
    <x v="0"/>
    <s v="Gobernanza e influencia local, regional e internacional"/>
    <x v="0"/>
    <x v="0"/>
    <n v="1016039271"/>
    <s v="JUAN DAVID RAMIREZ MONTOYA"/>
    <n v="4500000"/>
    <m/>
    <m/>
    <m/>
    <m/>
    <n v="4500000"/>
    <n v="4500000"/>
    <d v="2019-09-06T00:00:00"/>
    <d v="2019-09-06T00:00:00"/>
    <d v="2019-11-05T00:00:00"/>
    <n v="60"/>
    <m/>
    <m/>
    <m/>
    <m/>
    <s v="x"/>
    <m/>
    <n v="1"/>
  </r>
  <r>
    <n v="203"/>
    <n v="2019"/>
    <s v="FDLF-CD-20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O A LA GESTION DE EXPEDIENTES CONTRACTUALES VIGENTES Y ACTIVOS A CARGO DEL AREA DE CONTRATACION DEL FONDO DE DESARROLLO LOCAL DE FONTIBON. CERTIFICADO DE NO EXISTENCIA DE PERSONAL 17021, RADICADO SIPSE 38562. SOLICITUD CRP OFICIO 20195920010393 06-09-2019."/>
    <x v="0"/>
    <x v="0"/>
    <s v="Gobernanza e influencia local, regional e internacional"/>
    <x v="0"/>
    <x v="0"/>
    <n v="80147386"/>
    <s v="JOHN FREDY HERRERA RINCON"/>
    <n v="6750000"/>
    <m/>
    <m/>
    <n v="1"/>
    <n v="3375000"/>
    <n v="10125000"/>
    <n v="8625000"/>
    <d v="2019-09-05T00:00:00"/>
    <d v="2019-09-06T00:00:00"/>
    <d v="2019-12-05T00:00:00"/>
    <n v="90"/>
    <m/>
    <m/>
    <m/>
    <m/>
    <s v="x"/>
    <m/>
    <n v="0.85185185185185186"/>
  </r>
  <r>
    <n v="205"/>
    <n v="2019"/>
    <s v="FDLF-LP-13-2019"/>
    <s v="Contratos de prestación de servicios"/>
    <s v="Licitación pública"/>
    <s v="No aplica"/>
    <s v="PRESTAR LOS SERVICIOS PRA LA PLANEACIÓN ORGANIZACIÓN, COORDINACIÓN Y EJECUCION DE LAS ESCUELAS DE FORMACION DEPORTIVA EN LA LOCALIDAD DE FONTIBÓN, EN EL MARCO DEL PROYECTO 1458. RADICADO SIPSE 37987. SOLICITUD CRP  20195920010353 05-09-2019."/>
    <x v="0"/>
    <x v="5"/>
    <s v="Mejores oportunidades para el desarrollo a través de la cultura, la recreación y el deporte"/>
    <x v="4"/>
    <x v="6"/>
    <n v="900074944"/>
    <s v="FUNDACION FUNDAR DEPORTE RECREACION Y CULTURA"/>
    <n v="403953592"/>
    <m/>
    <m/>
    <m/>
    <m/>
    <n v="403953592"/>
    <m/>
    <d v="2019-09-05T00:00:00"/>
    <d v="2019-09-23T00:00:00"/>
    <d v="2020-05-31T00:00:00"/>
    <n v="210"/>
    <m/>
    <m/>
    <m/>
    <s v="x"/>
    <m/>
    <m/>
    <n v="0"/>
  </r>
  <r>
    <n v="206"/>
    <n v="2019"/>
    <s v="FDLF-CD-20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DE APOYO CONTABLE EN LOS PROCESOS DE CAUSACION Y REGISTRO DE INFORMACION CONTABLE Y A LA GESTION PRESUPÚESTAL DEL FONDO DEL DESARROLLO LOCAL. CERTIFICADO DE NO EXISTENCIA DE PERSONAL 17016,  RADICADO SIPSE 38645. SOLICITUD CRP  OFICIO 20195920010403 06-09-2019"/>
    <x v="0"/>
    <x v="0"/>
    <s v="Gobernanza e influencia local, regional e internacional"/>
    <x v="0"/>
    <x v="0"/>
    <n v="80163954"/>
    <s v="EDWIN RAUL DORADO DIAZ"/>
    <n v="13665000"/>
    <m/>
    <m/>
    <n v="1"/>
    <n v="6832500"/>
    <n v="20497500"/>
    <n v="17460833"/>
    <d v="2019-09-05T00:00:00"/>
    <d v="2019-09-06T00:00:00"/>
    <d v="2019-12-05T00:00:00"/>
    <n v="90"/>
    <m/>
    <m/>
    <m/>
    <m/>
    <s v="x"/>
    <m/>
    <n v="0.85185183558970601"/>
  </r>
  <r>
    <n v="207"/>
    <n v="2019"/>
    <s v="FDLF-CD-20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AL AREA DE GESTION DEL DESARROLLO LOCAL DE LA ALCALDIA LOCAL DE FONTIBON. CERTIFICADO DE NO EXISTENCIA DE PERSONAL 17018. RADICADO SIPSE 38618. SOLICITUD CRP OFICIO 20195920010433 DEL 06-09-2019."/>
    <x v="0"/>
    <x v="0"/>
    <s v="Gobernanza e influencia local, regional e internacional"/>
    <x v="0"/>
    <x v="0"/>
    <n v="1016064892"/>
    <s v="BRAYAN STIVEN BURGOS GAMBOA"/>
    <n v="6750000"/>
    <m/>
    <m/>
    <n v="1"/>
    <n v="3375000"/>
    <n v="10125000"/>
    <n v="8625000"/>
    <d v="2019-09-06T00:00:00"/>
    <d v="2019-09-06T00:00:00"/>
    <d v="2019-12-05T00:00:00"/>
    <n v="90"/>
    <m/>
    <m/>
    <m/>
    <m/>
    <s v="x"/>
    <m/>
    <n v="0.85185185185185186"/>
  </r>
  <r>
    <n v="208"/>
    <n v="2019"/>
    <s v="FDLF-CD-20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COMO AUXILIAR DE APOYO EN EL TRAMITE Y DESARROLLO DE LOS DESPACHOS COMISORIOS QUE POR COMPETENCIA CORRESPONDEN A LA ALCALDIA LOCAL DE FONTIBON. CERTIFICADO DE NO EXISTENCIA DE PERSONAL 17024. RADICADO SIPSE 38767. SOLICITUD DE CRP RADICADO 20195920010623 11 09 2019"/>
    <x v="0"/>
    <x v="0"/>
    <s v="Gobernanza e influencia local, regional e internacional"/>
    <x v="0"/>
    <x v="0"/>
    <n v="1016079620"/>
    <s v="SOONER LORENA DAZA JIMENEZ"/>
    <n v="5550000"/>
    <m/>
    <m/>
    <m/>
    <m/>
    <n v="5550000"/>
    <n v="5550000"/>
    <d v="2019-09-11T00:00:00"/>
    <d v="2019-09-13T00:00:00"/>
    <d v="2019-12-12T00:00:00"/>
    <n v="90"/>
    <m/>
    <m/>
    <m/>
    <m/>
    <s v="x"/>
    <m/>
    <n v="1"/>
  </r>
  <r>
    <n v="209"/>
    <n v="2019"/>
    <s v="FDLF-CD-20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EN INGENIERIA PARA POYAR LAS ACTIVIDADES TECNICAS Y ADMINISTRACION PROPIAS DE LA CASA DEL CONSUMIDOR EN EL MARCO DEL CONVENIO SUSCRITO ENTRE LA SUPERINTENDENCIA DE INDUSTRIA Y COMERCIO Y LA ALCALDIA LOCAL DE FONTIBON. CERTIFICADO DE NO EXISTENCIA DE PERSONAL 17012. RADICADO SIPSE 38663. SOLICITUD CRP 20195920010453 06-09-2019."/>
    <x v="0"/>
    <x v="0"/>
    <s v="Gobernanza e influencia local, regional e internacional"/>
    <x v="0"/>
    <x v="0"/>
    <n v="79561600"/>
    <s v="VICTOR HELMAN RODRIGUEZ CARDENAS"/>
    <n v="15600000"/>
    <m/>
    <m/>
    <m/>
    <m/>
    <n v="15600000"/>
    <n v="15600000"/>
    <d v="2019-09-06T00:00:00"/>
    <d v="2019-09-10T00:00:00"/>
    <d v="2019-12-09T00:00:00"/>
    <n v="90"/>
    <m/>
    <m/>
    <m/>
    <m/>
    <s v="x"/>
    <m/>
    <n v="1"/>
  </r>
  <r>
    <n v="210"/>
    <n v="2019"/>
    <s v="FDLF-CD-21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PROFESIONAL DE POYO A LA GESTION RELACIONADA CON EL ESPACIO PUBLICO, ESTABLECIMIENTOS DE COMERCIO Y LAS ACCIONES OPERATIVAS PARA EL CONTROL AMBIENTAL PARA EL AREA DE GESTION POLICIVA DE LA ALCALDIA LOCAL DE FONTIBON. CERTIFICADO DE NO EXISTENCIA DE PERSONAL 17019. RADICADO SIPSE 38602. SOLICITUD DE CRP OFICIO 20195920010633 DEL 11 09 2019."/>
    <x v="0"/>
    <x v="0"/>
    <s v="Gobernanza e influencia local, regional e internacional"/>
    <x v="0"/>
    <x v="0"/>
    <n v="52982032"/>
    <s v="ANGELA ROCIO CARVAJAL CERINZA"/>
    <n v="13665000"/>
    <m/>
    <m/>
    <n v="1"/>
    <n v="6832500"/>
    <n v="20497500"/>
    <n v="12146667"/>
    <d v="2019-09-10T00:00:00"/>
    <d v="2019-09-11T00:00:00"/>
    <d v="2019-12-10T00:00:00"/>
    <n v="90"/>
    <m/>
    <m/>
    <m/>
    <m/>
    <s v="x"/>
    <m/>
    <n v="0.59259260885473841"/>
  </r>
  <r>
    <n v="211"/>
    <n v="2019"/>
    <s v="FDLF-LP-18-2019"/>
    <s v="Contratos de prestación de servicios"/>
    <s v="Licitación pública"/>
    <s v="No aplica"/>
    <s v="PRESTAR EL SERVICO DE VIGILANCIA Y SEGURIDAD PRIVADA LAS 24 HORAS Y LOS 7 DIAS DE LA SEMANA, CON APOYO TECNOLOGICO PARA LOS PREDIOS DE LA PROPIEDAD Y EN ARRENDAMIENTO QUE SE ENCUENTREN A NOMBRE DEL FONDO DE DESARROLLO LOCAL DE FONTIBON, ASI COMO VELAR POR LA SEGURIODAD DE LAS PERSONAS Y LA CUSTODIA DE LOS BIENES MUEBLES Y ENSERES QUE SE ENCUENTRAN DENTRO DE DICHOS PREDIOS. RADICADO SIPSE 38488. REMPLAZA EL CRP 728 DEL 10 SEPTIEMBRE DE 2019, DE ACUERDO A OTRO SI MODIFICATORIO DE DE FECHA DEL 13 DE SEPTIEMBRE DE 2019."/>
    <x v="1"/>
    <x v="0"/>
    <s v="Gobernanza e influencia local, regional e internacional"/>
    <x v="0"/>
    <x v="17"/>
    <n v="901321055"/>
    <s v="UNION TEMPORAL VIGILANCIA Y SEGURIDAD FDLF SA"/>
    <n v="845728690"/>
    <m/>
    <m/>
    <m/>
    <m/>
    <n v="845728690"/>
    <n v="284013369"/>
    <d v="2019-09-10T00:00:00"/>
    <d v="2019-09-11T00:00:00"/>
    <d v="2020-06-07T00:00:00"/>
    <n v="268"/>
    <m/>
    <m/>
    <m/>
    <s v="x"/>
    <m/>
    <m/>
    <n v="0.33582089901668111"/>
  </r>
  <r>
    <n v="212"/>
    <n v="2019"/>
    <s v="FDLF-CD-21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A APOYAR LAS LABORES DE NOTIFICACION DE CORRESPONDENCIA DE LA ALCALDIA LOCAL DE FONTIBON. CERTIFICADO DENO EXISTENCIA DE PERSONAL 17020. RADICADO SIPSE 38601. SOLICITUD CRP 20195920010663 12 09 2019."/>
    <x v="0"/>
    <x v="0"/>
    <s v="Gobernanza e influencia local, regional e internacional"/>
    <x v="0"/>
    <x v="0"/>
    <n v="79746042"/>
    <s v="DIEGO MARIO ACOSTA TORRES"/>
    <n v="6750000"/>
    <m/>
    <m/>
    <n v="1"/>
    <n v="3375000"/>
    <n v="10125000"/>
    <n v="7800000"/>
    <d v="2019-09-12T00:00:00"/>
    <d v="2019-09-13T00:00:00"/>
    <d v="2020-01-27T00:00:00"/>
    <n v="90"/>
    <n v="45"/>
    <m/>
    <m/>
    <s v="x"/>
    <m/>
    <m/>
    <n v="0.77037037037037037"/>
  </r>
  <r>
    <n v="213"/>
    <n v="2019"/>
    <s v="FDLF-CD-21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OS PARA APOYAR JURIDICAMENTE LA EJECUCION DE LAS ACCIONES REQUERIDAS PARA EL TRAMITE E IMPULSO PROCESAL DE LAS ACTUACIONES CONTRAVENCIONALES Y/O QUERELLAS QUE CURSEN EN LAS INSPECCIONES DE POLICIA DE LA LOCALIDAD. CERTIFICADO DE NO EXISTENCIA DE PERSONAL  17009/2019. RADICADO SIPSE 38677 SOLICITUD CRP 20195920010783  16 09 2019."/>
    <x v="0"/>
    <x v="0"/>
    <s v="Gobernanza e influencia local, regional e internacional"/>
    <x v="0"/>
    <x v="0"/>
    <n v="1005650756"/>
    <s v="LINA ANDREA RUBIANO RAMOS"/>
    <n v="13665000"/>
    <m/>
    <m/>
    <m/>
    <m/>
    <n v="13665000"/>
    <n v="13665000"/>
    <d v="2019-09-16T00:00:00"/>
    <d v="2019-09-18T00:00:00"/>
    <d v="2019-12-17T00:00:00"/>
    <n v="90"/>
    <m/>
    <m/>
    <m/>
    <m/>
    <s v="x"/>
    <m/>
    <n v="1"/>
  </r>
  <r>
    <n v="214"/>
    <n v="2019"/>
    <s v="FDLF-CD-21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REMPLAZA EL CRP 732 DE 2019. PRESTAR LOS SERVICIOS COMO AUXILIAR QUE APOYE LA DIGITALIZACION Y SUBIDA AL APLICATIVO SI ACTUA PARA EL AREA DE GESTION POLICIVA DE LA LACALDIA LOCAL DE FONTIBON. CERTIFICADO DE NO EXISTENCIA DE PERSONAL 17010. RADICADO SIPSE 38669. SOLICITUD DE CRP 20195920010793 16 09 2019"/>
    <x v="0"/>
    <x v="0"/>
    <s v="Gobernanza e influencia local, regional e internacional"/>
    <x v="0"/>
    <x v="0"/>
    <n v="1052388338"/>
    <s v="MARLON ALEJANDRO LEAL PENAGOS"/>
    <n v="6750000"/>
    <m/>
    <m/>
    <m/>
    <m/>
    <n v="6750000"/>
    <n v="5475000"/>
    <d v="2019-09-16T00:00:00"/>
    <d v="2019-09-18T00:00:00"/>
    <d v="2019-12-17T00:00:00"/>
    <n v="90"/>
    <m/>
    <m/>
    <m/>
    <m/>
    <s v="x"/>
    <m/>
    <n v="0.81111111111111112"/>
  </r>
  <r>
    <n v="215"/>
    <n v="2019"/>
    <s v="FDLF-CD-21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quot;APOYAR TECNICAMENTE LAS DISTINTAS ESTAPAS DE LOS PROCESOS DE COMPETENCIA DE LA ALCALDIA LOCAL PARA LA DEPURACION DE ACTUACIONES ADMINITRATIVAS&quot;. CERTIFICADO DE NO EXISTENCIA DE PERSONAL 17008/2019. RADICADO SIPSE 38742.SOLICITUD CRP 20195920010873 17 09 2019."/>
    <x v="0"/>
    <x v="0"/>
    <s v="Gobernanza e influencia local, regional e internacional"/>
    <x v="0"/>
    <x v="0"/>
    <n v="84087935"/>
    <s v="BRAYAN  MARTINEZ DIAZ"/>
    <n v="19500000"/>
    <m/>
    <m/>
    <m/>
    <m/>
    <n v="19500000"/>
    <n v="19500000"/>
    <d v="2019-09-17T00:00:00"/>
    <d v="2019-09-18T00:00:00"/>
    <d v="2019-12-17T00:00:00"/>
    <n v="90"/>
    <m/>
    <m/>
    <m/>
    <m/>
    <s v="x"/>
    <m/>
    <n v="1"/>
  </r>
  <r>
    <n v="216"/>
    <n v="2019"/>
    <s v="FDLF-CD-21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AR EL FORTALECIMIENTTO A LA GESTION LOCAL DE PROCESOS INSTITUCIONALES Y SOCIALES DE INTERES PUBLICO ARTICULADA POR EL FONDO DE DESARROLLO LOCAL DE DE FONTIBON EN COMPAÑIA DE SECTORES ADMINISTRATIVOS DEL DISTRITO, INSTANCIAS Y ORGANIZACIONES SOCIALES EN LA LOCALIDAD. CERTIFICADO DE NO EXISTENCIA DE PERSONAL  17038/2019. RADICADO SIPSE 39064. SOLICITUD CRP 20195920011613 DE 07 10 2019."/>
    <x v="0"/>
    <x v="0"/>
    <s v="Gobernanza e influencia local, regional e internacional"/>
    <x v="0"/>
    <x v="0"/>
    <n v="1032487003"/>
    <s v="KAREN JILIBETH BUITRAGO RODRIGUEZ"/>
    <n v="5920666"/>
    <m/>
    <m/>
    <m/>
    <m/>
    <n v="5920666"/>
    <n v="3780666"/>
    <d v="2019-10-07T00:00:00"/>
    <d v="2019-10-08T00:00:00"/>
    <d v="2019-12-30T00:00:00"/>
    <n v="83"/>
    <m/>
    <m/>
    <m/>
    <m/>
    <s v="x"/>
    <m/>
    <n v="0.63855417616869459"/>
  </r>
  <r>
    <n v="217"/>
    <n v="2019"/>
    <s v="FDLF-SASI-019-2019"/>
    <s v="Suministro"/>
    <s v="Selección abreviada "/>
    <s v="Subasta inversa "/>
    <s v="CONTRATAR EL SUMINISTRO DE PRODUCTOS  LACTEOS PARA NIÑOS Y NIÑAS ADSCRITOS A LAS DIFERENTES MODALIDADES DE ATENCION Y CUIDADO DEL ICBF EN LA LOCALIDAD DE FONTIBON. RADICADO SIPSE 37949. SOLICITUD DE CRP 20195920011223 24 09 2019"/>
    <x v="0"/>
    <x v="7"/>
    <s v="Desarrollo integral desde la gestación hasta la adolescencia"/>
    <x v="4"/>
    <x v="11"/>
    <n v="823002783"/>
    <s v="CORPORACION MULTIACTIVA PARA LA INVERSION SOCIAL EN LA REPUBLICA DE COLOMBIA"/>
    <n v="215831091"/>
    <m/>
    <m/>
    <m/>
    <m/>
    <n v="215831091"/>
    <n v="92565695"/>
    <d v="2019-09-24T00:00:00"/>
    <d v="2019-09-25T00:00:00"/>
    <d v="2020-01-24T00:00:00"/>
    <n v="120"/>
    <m/>
    <m/>
    <m/>
    <s v="x"/>
    <m/>
    <m/>
    <n v="0.42888026266799534"/>
  </r>
  <r>
    <n v="218"/>
    <n v="2019"/>
    <s v="FDLF-IPMC-218-2019"/>
    <s v="Suministro"/>
    <s v="Contratación mínima cuantia "/>
    <s v="No aplica"/>
    <s v="SUMINISTRO DE INSUMOS Y ELEMENTOS DE ARCHIVO PARA LA ALCALDIA LOCAL DE FONTIBON. RADICADO SIPSE 39651. SOLICITUD CRP 20195920012193 23 10 2019."/>
    <x v="1"/>
    <x v="0"/>
    <s v="Gobernanza e influencia local, regional e internacional"/>
    <x v="0"/>
    <x v="18"/>
    <n v="800209890"/>
    <s v="COMERCIALIZADORA VINARTA S A S"/>
    <n v="7912540"/>
    <m/>
    <m/>
    <m/>
    <m/>
    <n v="7912540"/>
    <m/>
    <d v="2019-10-22T00:00:00"/>
    <d v="2019-11-18T00:00:00"/>
    <d v="2019-12-17T00:00:00"/>
    <n v="30"/>
    <m/>
    <m/>
    <m/>
    <m/>
    <s v="x"/>
    <m/>
    <n v="0"/>
  </r>
  <r>
    <n v="219"/>
    <n v="2019"/>
    <s v="FDLF-CD-21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IDICAMENTE LA EJECUCION DE LAS ACCIONES REQUERIDAS PARA LA DEPURACION DE LAS ACTUACIONES AMINISTRATIVAS QUE CURSAN EN LA ALCALDIA LOCAL. CERTIFICADO DE  NO EXISTENCIA DE PERSONAL 17059/2019. RADICADO SIPSE 39412"/>
    <x v="0"/>
    <x v="0"/>
    <s v="Gobernanza e influencia local, regional e internacional"/>
    <x v="0"/>
    <x v="0"/>
    <n v="33307650"/>
    <s v="LUZ MERY PATERNINA MEDINA"/>
    <n v="7439833"/>
    <m/>
    <m/>
    <m/>
    <m/>
    <n v="7439833"/>
    <n v="2884833"/>
    <d v="2019-11-08T00:00:00"/>
    <d v="2019-11-12T00:00:00"/>
    <d v="2020-01-15T00:00:00"/>
    <n v="49"/>
    <m/>
    <m/>
    <m/>
    <s v="x"/>
    <m/>
    <m/>
    <n v="0.38775507460987363"/>
  </r>
  <r>
    <n v="220"/>
    <n v="2019"/>
    <s v="FDLF-CD-22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COMO ABOGADO ESPECIALIZADO PARA LA ALCALDIA LOCAL DE FONTIBON ESPECIFICAMENTE EN TEMAS RELACIONADOS CON LAS ACTUACIONES PROPIAS DEL DESPACHO DEL ALCALDE LOCAL. RADICADO SIPSE 39906. CERTIFICADO DE NO EXISTENCIA DE PERSONAL 17150/2019."/>
    <x v="0"/>
    <x v="0"/>
    <s v="Gobernanza e influencia local, regional e internacional"/>
    <x v="0"/>
    <x v="0"/>
    <n v="46377012"/>
    <s v="ANA MARIA NOSSA ARANGUREN"/>
    <n v="13920000"/>
    <m/>
    <m/>
    <n v="1"/>
    <n v="4350000"/>
    <n v="18270000"/>
    <n v="13630000"/>
    <d v="2019-11-08T00:00:00"/>
    <d v="2019-11-14T00:00:00"/>
    <d v="2020-01-15T00:00:00"/>
    <n v="47"/>
    <n v="15"/>
    <m/>
    <m/>
    <s v="x"/>
    <m/>
    <m/>
    <n v="0.74603174603174605"/>
  </r>
  <r>
    <n v="221"/>
    <n v="2019"/>
    <s v="FDLF-CD-22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PARA BRINDAR APOYO AL ALMACEN EN LA PROYECCION, SEGUIMIENTO Y APOYO A LA SUPERVISION DE COMODATOS. RADICADO SIPSE 40101. CERTIFICADO DE NO EXISTENCIA DE PERSONAL 17141/2019."/>
    <x v="0"/>
    <x v="0"/>
    <s v="Gobernanza e influencia local, regional e internacional"/>
    <x v="0"/>
    <x v="0"/>
    <n v="79123901"/>
    <s v="CARLOS JULIO BOGOTA PENAGOS"/>
    <n v="5948333"/>
    <m/>
    <m/>
    <m/>
    <m/>
    <n v="5948333"/>
    <n v="1798333"/>
    <d v="2019-11-18T00:00:00"/>
    <d v="2019-11-18T00:00:00"/>
    <d v="2019-12-30T00:00:00"/>
    <n v="49"/>
    <n v="22"/>
    <m/>
    <m/>
    <m/>
    <s v="x"/>
    <m/>
    <n v="0.30232554229899367"/>
  </r>
  <r>
    <n v="222"/>
    <n v="2019"/>
    <s v="FDLF-CD-22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AR Y DAR SOPORTE TECNICO AL ADMINISTRADOR Y USUARIO FINAL DE LA RED DE SISTEMAS Y TECNOLOGIA E INFORMACION DE LA ALCALDIA LOCAL. RADICADO SIPSE 39907. CERTIFICADO DE NO EXISTENCIA DE PERSONAL 17149/2019."/>
    <x v="0"/>
    <x v="0"/>
    <s v="Gobernanza e influencia local, regional e internacional"/>
    <x v="0"/>
    <x v="0"/>
    <n v="1015410053"/>
    <s v="JUAN DAVID RAMIREZ FARIAS"/>
    <n v="5716667"/>
    <m/>
    <m/>
    <n v="1"/>
    <n v="2450000"/>
    <n v="8166667"/>
    <n v="5716667"/>
    <d v="2019-11-08T00:00:00"/>
    <d v="2019-11-12T00:00:00"/>
    <d v="2020-01-21T00:00:00"/>
    <n v="22"/>
    <m/>
    <m/>
    <m/>
    <s v="x"/>
    <m/>
    <m/>
    <n v="0.7000000122448975"/>
  </r>
  <r>
    <n v="223"/>
    <n v="2019"/>
    <s v="FDLF-CD-22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IDICAMENTE LA EJECUCION DE LAS ACCIONES REQUERIDAS PARA LA DEPURACION DE LAS ACTUACIONES ADMINISTRATIVAS QUE CURSAN EN LA ALCALDIA LOCAL."/>
    <x v="0"/>
    <x v="0"/>
    <s v="Gobernanza e influencia local, regional e internacional"/>
    <x v="0"/>
    <x v="0"/>
    <n v="85272493"/>
    <s v="EDUARDO JOSE SANCHEZ MARTINEZ"/>
    <n v="7288000"/>
    <m/>
    <m/>
    <m/>
    <m/>
    <n v="7288000"/>
    <n v="7288000"/>
    <d v="2019-11-12T00:00:00"/>
    <d v="2019-11-13T00:00:00"/>
    <d v="2019-12-30T00:00:00"/>
    <n v="48"/>
    <m/>
    <m/>
    <m/>
    <m/>
    <s v="x"/>
    <m/>
    <n v="1"/>
  </r>
  <r>
    <n v="224"/>
    <n v="2019"/>
    <s v="FDLF-CD-22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REALIZAR EL PROCESO DE LIQUIDACIONES DE LOS CONTRATOS SUSCRITOS POR EL FONDO DE DESARROLLO LOCAL FONTIBON. CERTIFICADO DE NO EXISTENCIA DE PERSONAL 17173/2019, RADICADO SIPSE 39902."/>
    <x v="0"/>
    <x v="0"/>
    <s v="Gobernanza e influencia local, regional e internacional"/>
    <x v="0"/>
    <x v="0"/>
    <n v="1016039636"/>
    <s v="LAURA MILENA RODRIGUEZ CALDERON"/>
    <n v="7363333"/>
    <m/>
    <m/>
    <m/>
    <m/>
    <n v="7363333"/>
    <n v="2506667"/>
    <d v="2019-11-13T00:00:00"/>
    <d v="2019-11-15T00:00:00"/>
    <d v="2019-12-30T00:00:00"/>
    <n v="46"/>
    <m/>
    <m/>
    <m/>
    <m/>
    <s v="x"/>
    <m/>
    <n v="0.34042559259509247"/>
  </r>
  <r>
    <n v="225"/>
    <n v="2019"/>
    <s v="FDLF-CD-22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AL AREA DE GESTION DEL DESARROLLO LOCAL DE FONTIBON. CERTIFICADO DE NO EXISTENCIA DE PERSONAL 17181 RADICADO SIPSE 40293."/>
    <x v="0"/>
    <x v="0"/>
    <s v="Gobernanza e influencia local, regional e internacional"/>
    <x v="0"/>
    <x v="0"/>
    <n v="1016039271"/>
    <s v="JUAN DAVID RAMIREZ MONTOYA"/>
    <n v="3375000"/>
    <m/>
    <m/>
    <n v="1"/>
    <n v="1575000"/>
    <n v="4950000"/>
    <n v="3300000"/>
    <d v="2019-11-13T00:00:00"/>
    <d v="2019-11-14T00:00:00"/>
    <d v="2019-12-28T00:00:00"/>
    <n v="45"/>
    <m/>
    <m/>
    <m/>
    <m/>
    <s v="x"/>
    <m/>
    <n v="0.66666666666666663"/>
  </r>
  <r>
    <n v="226"/>
    <n v="2019"/>
    <s v="FDLF-CD-22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COMO PROFESIONAL PARA REALIZAR EL PROCESO DE LIQUIDACIONES DE LOS CONTRATOS SUSCRITOS POR EL FONDO DE DESARROLO LOCAL DE FONTIBON.CERTIFICADO DE NO EXISTENCIA DE PERSONAL 17173/2019, RADICADO SIPSE 39902."/>
    <x v="0"/>
    <x v="0"/>
    <s v="Gobernanza e influencia local, regional e internacional"/>
    <x v="0"/>
    <x v="0"/>
    <n v="79628456"/>
    <s v="ERNESTO CAMILO DIAZ NARVAEZ"/>
    <n v="7363333"/>
    <m/>
    <m/>
    <m/>
    <m/>
    <n v="7363333"/>
    <n v="7363333"/>
    <d v="2019-11-13T00:00:00"/>
    <d v="2019-11-14T00:00:00"/>
    <d v="2019-12-30T00:00:00"/>
    <n v="47"/>
    <m/>
    <m/>
    <m/>
    <m/>
    <s v="x"/>
    <m/>
    <n v="1"/>
  </r>
  <r>
    <n v="227"/>
    <n v="2019"/>
    <s v="FDLF-CD-22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DE NOTIFICACION DE CORRESPONDENCIA DE LA ALCALDIA LOCAL DE FONTIBON. CERTIFICADO DE NO EXISTENCIA DE PERSONAL 17140, RADICADO SIPSE 40102."/>
    <x v="0"/>
    <x v="0"/>
    <s v="Gobernanza e influencia local, regional e internacional"/>
    <x v="0"/>
    <x v="0"/>
    <n v="1016036836"/>
    <s v="JEFFERSON STEVEN PENAGOS BARRERA"/>
    <n v="3325000"/>
    <m/>
    <m/>
    <n v="1"/>
    <n v="1500000"/>
    <n v="4825000"/>
    <n v="3525000"/>
    <d v="2019-11-13T00:00:00"/>
    <d v="2019-11-14T00:00:00"/>
    <d v="2020-01-20T00:00:00"/>
    <n v="21"/>
    <m/>
    <m/>
    <m/>
    <s v="x"/>
    <m/>
    <m/>
    <n v="0.73056994818652854"/>
  </r>
  <r>
    <n v="228"/>
    <n v="2019"/>
    <s v="FDLF-CD-22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APOYAR JURIDICAMENTE LOS DIFERENTES PROCESOS QUE REQUIERA ADELANTAR LA ALCALDIA LOCAL DE FONTIBON DESDE LAS ETAPAS PRECONTRACTUAL, CONTRACTUAL Y POSTCONTRACTUAL. CETIFICADO DE NO EXISTENCIA DE PERSONAL  17143/2019., RADICADO SIPSE 40087."/>
    <x v="0"/>
    <x v="0"/>
    <s v="Gobernanza e influencia local, regional e internacional"/>
    <x v="0"/>
    <x v="0"/>
    <n v="1121836971"/>
    <s v="JORGE LUIS HERNANDEZ CORDOBA"/>
    <n v="9200000"/>
    <m/>
    <m/>
    <n v="1"/>
    <n v="4000000"/>
    <n v="13200000"/>
    <n v="9200000"/>
    <d v="2019-11-14T00:00:00"/>
    <d v="2019-11-15T00:00:00"/>
    <d v="2019-12-30T00:00:00"/>
    <n v="41"/>
    <m/>
    <m/>
    <m/>
    <m/>
    <s v="x"/>
    <m/>
    <n v="0.69696969696969702"/>
  </r>
  <r>
    <n v="229"/>
    <n v="2019"/>
    <s v="FDLF-CD-22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 APOYAR JURIDICAMENTE LA EJECUCION DE LAS ACCIONES REQUERIDAS PARA EL TRAMITE E IMPULSO PROCESAL DE LAS ACTUACIONES CONTRAVENCIONALES Y/O QUERELLAS QUE CURSEN EN LAS INSPECCIONES DE POLICI DE LA LOCALIDAD. CERTIFICADO DE NO EXISTENCIA DE PERSONAL 17155/2019, RADICADO SIPSE 39893. REMPLAZA EL CRP 786 DEL 19 DE NOVIEMBRE DE 2019, QUE POR ERROR INVOLUNTARIO SE SOLICITO CON INFORMACION INCORRECTA. SOLICITUD 20195920014643 04 DE DICIEMBRE DE 2019."/>
    <x v="0"/>
    <x v="0"/>
    <s v="Gobernanza e influencia local, regional e internacional"/>
    <x v="0"/>
    <x v="0"/>
    <n v="51600693"/>
    <s v="GLADYS STELLA COMETTA HERNANDEZ"/>
    <n v="6225167"/>
    <m/>
    <m/>
    <n v="1"/>
    <n v="2277500"/>
    <n v="8502667"/>
    <n v="6225167"/>
    <d v="2019-11-19T00:00:00"/>
    <d v="2019-11-20T00:00:00"/>
    <d v="2020-01-15T00:00:00"/>
    <n v="41"/>
    <n v="16"/>
    <m/>
    <m/>
    <s v="x"/>
    <m/>
    <m/>
    <n v="0.73214286764376402"/>
  </r>
  <r>
    <n v="230"/>
    <n v="2019"/>
    <s v="FDLF-CD-23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IDICAMENTE LA EJECUCION DE LAS ACCIONES REQUERIDAS PARA LA DEPURACION DE LAS ACTUACIONES ADMINISTRATIVAS QUE CURSAN EN LA ALCALDIA LOCAL. CERTIFICADO DE NO EXISTENCIA DE PERSONAL 17148/2019, RADICADO SIPSE 39921."/>
    <x v="0"/>
    <x v="0"/>
    <s v="Gobernanza e influencia local, regional e internacional"/>
    <x v="0"/>
    <x v="0"/>
    <n v="39762284"/>
    <s v="JANNETH  BARRERA DONATO"/>
    <n v="6225167"/>
    <m/>
    <m/>
    <n v="1"/>
    <n v="2277500"/>
    <n v="8502667"/>
    <n v="6225167"/>
    <d v="2019-11-19T00:00:00"/>
    <d v="2019-11-20T00:00:00"/>
    <m/>
    <n v="41"/>
    <n v="16"/>
    <m/>
    <m/>
    <m/>
    <m/>
    <m/>
    <n v="0.73214286764376402"/>
  </r>
  <r>
    <n v="231"/>
    <n v="2019"/>
    <s v="FDLF-SAMC-22-2019"/>
    <s v="Contratos de prestación de servicios"/>
    <s v="Selección abreviada "/>
    <s v="Selección abreviada por menor cuantía "/>
    <s v="DESARROLLAR ACTIVIDADES DE FORTALECIMIENTO A LA ADMINISTRACION MEDIANTE LA REALIZACION  DE INTERVENCIONES LUDICAS DE CULTURA CIUDADANA EN EL MARCO DEL NUEVO CODIGO DE POLICIA  LEY 1801 DE 2016 Y DE LA PARTICIPACION A RUTAS DE ACCESO A LA JUSTICIA EN LA LOCALIDAD DE FONTIBON. RADICADO SIPSE 39378."/>
    <x v="0"/>
    <x v="2"/>
    <s v="Seguridad y convivencia para todos"/>
    <x v="2"/>
    <x v="2"/>
    <n v="800140876"/>
    <s v="FUNDACION FRANCISCA  RADKE PARA EL DESARROLLO DE LA UNIVERSIDAD  PEDAGOGICA  NACIONAL"/>
    <n v="205521295"/>
    <m/>
    <m/>
    <m/>
    <m/>
    <n v="205521295"/>
    <n v="0"/>
    <d v="2019-11-21T00:00:00"/>
    <d v="2019-12-02T00:00:00"/>
    <d v="2020-05-01T00:00:00"/>
    <n v="150"/>
    <m/>
    <m/>
    <m/>
    <s v="x"/>
    <m/>
    <m/>
    <n v="0"/>
  </r>
  <r>
    <n v="232"/>
    <n v="2019"/>
    <s v="FDLF-CD-23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EL APOYO DE LAS ACTIVIDADES RELACIONADAS CON LA IMPLEMENTACION DEL PLAN INTEGRAL DE GESTION AMBIENTAL (PIGA) DE LA ALCALDIA LOCAL DE FONTIBON. CERTIFICADO DE NO EXISTENCIA DE PERSONAL 17183/2019, RADICADO SIPSE 39956."/>
    <x v="0"/>
    <x v="0"/>
    <s v="Gobernanza e influencia local, regional e internacional"/>
    <x v="0"/>
    <x v="0"/>
    <n v="1016075205"/>
    <s v="MAIRA CAMILA GOMEZ INFANTE"/>
    <n v="2925000"/>
    <m/>
    <m/>
    <m/>
    <m/>
    <n v="2925000"/>
    <n v="675000"/>
    <d v="2019-11-20T00:00:00"/>
    <d v="2019-11-22T00:00:00"/>
    <d v="2019-12-30T00:00:00"/>
    <n v="39"/>
    <m/>
    <m/>
    <m/>
    <m/>
    <s v="x"/>
    <m/>
    <n v="0.23076923076923078"/>
  </r>
  <r>
    <n v="233"/>
    <n v="2019"/>
    <s v="FDLF-CD-23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idicamente las acciones requeridas  para la depuracion de las actuaciones administrativas que cursan en la Alcaldia Local. Certificado de NO existencia de personal 17148/2019, radicado SIPSE 39921."/>
    <x v="0"/>
    <x v="0"/>
    <s v="Gobernanza e influencia local, regional e internacional"/>
    <x v="0"/>
    <x v="0"/>
    <n v="1018421257"/>
    <s v="LEIDY LILIANA OROZCO CETINA"/>
    <n v="5314167"/>
    <m/>
    <m/>
    <m/>
    <m/>
    <n v="5314167"/>
    <n v="759167"/>
    <d v="2019-11-25T00:00:00"/>
    <d v="2019-11-26T00:00:00"/>
    <d v="2019-12-30T00:00:00"/>
    <n v="35"/>
    <m/>
    <m/>
    <m/>
    <m/>
    <s v="x"/>
    <m/>
    <n v="0.14285719662178475"/>
  </r>
  <r>
    <n v="234"/>
    <n v="2019"/>
    <s v="FDLF-CD-23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IDICAMENTE LAS ACCIONES REQUERIDAS PARA LA DEPURACION DE LAS ACTUACIONES ADMINISTRATIVAS QUE CURSAN EN LA ALCALDIA LOCAL. CERTIFICADO DE NO EXISTENCIA DE PERSONAL 17148/2019, RADICADO SIPSE 39921."/>
    <x v="0"/>
    <x v="0"/>
    <s v="Gobernanza e influencia local, regional e internacional"/>
    <x v="0"/>
    <x v="0"/>
    <n v="1016007703"/>
    <s v="LADY TATIANA SUAREZ VARON"/>
    <n v="5162333"/>
    <m/>
    <m/>
    <m/>
    <m/>
    <n v="5162333"/>
    <n v="455500"/>
    <d v="2019-11-26T00:00:00"/>
    <d v="2019-11-28T00:00:00"/>
    <d v="2019-12-30T00:00:00"/>
    <n v="33"/>
    <m/>
    <m/>
    <m/>
    <m/>
    <s v="x"/>
    <m/>
    <n v="8.8235299815025495E-2"/>
  </r>
  <r>
    <n v="235"/>
    <n v="2019"/>
    <s v="FDLF-CD-23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AR TECNICAMENTE LAS DISTINTAS ETAPAS DE LOS PROCESOS DE COMPETENCIA DE LA ALCALDIA LOCAL PARA LA DEPURACION DE ACTUACIONES ADMINISTRATIVAS. CERTIFICADO DE NO EXISTENCIA DE PERSONAL  17156/2019, RADICADO SIPSE 38891."/>
    <x v="0"/>
    <x v="0"/>
    <s v="Gobernanza e influencia local, regional e internacional"/>
    <x v="0"/>
    <x v="0"/>
    <n v="79649063"/>
    <s v="JORGE ALEXANDER TORRES ZAMUDIO"/>
    <n v="6459600"/>
    <m/>
    <m/>
    <m/>
    <m/>
    <n v="6459600"/>
    <n v="6280167"/>
    <d v="2019-11-22T00:00:00"/>
    <d v="2019-11-26T00:00:00"/>
    <d v="2019-12-30T00:00:00"/>
    <n v="35"/>
    <m/>
    <m/>
    <m/>
    <m/>
    <s v="x"/>
    <m/>
    <n v="0.97222227382500459"/>
  </r>
  <r>
    <n v="236"/>
    <n v="2019"/>
    <s v="FDLF-CD-23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OS PROFESIONALES PARA BRINDAR EL APOYO AL AREA DE LA GESTION DEL DESARROLLO LOCAL EN LOS TEMAS SOCIALES DESARROLLADOS EN LA LOCALIDAD DE FONTIBON. CETTIFICADO DE NO EXISTENCIA DE PERSONAL 17229/2019, RADICADO SIPSE 40441."/>
    <x v="0"/>
    <x v="0"/>
    <s v="Gobernanza e influencia local, regional e internacional"/>
    <x v="0"/>
    <x v="0"/>
    <n v="52132266"/>
    <s v="LUZ ALBA BENITEZ SAZA"/>
    <n v="8346000"/>
    <m/>
    <m/>
    <m/>
    <m/>
    <n v="8346000"/>
    <n v="1159167"/>
    <d v="2019-11-22T00:00:00"/>
    <d v="2019-11-26T00:00:00"/>
    <d v="2019-12-30T00:00:00"/>
    <n v="35"/>
    <m/>
    <m/>
    <m/>
    <m/>
    <s v="x"/>
    <m/>
    <n v="0.13888892882818116"/>
  </r>
  <r>
    <n v="237"/>
    <n v="2019"/>
    <s v="FDLF-CD-23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AR LA GESTION DOCUMENTAL DE LA ALCALDIA LOCAL EN LA IMPLEMENTACION DE LOS PROCESOS DE CLASIFICACION, ORDENACION, SELECCION NATURAL, FOLIACION, IDENTIFICACION, LEVANTAMIENTO DE INVENTARIOS, ALMACENAMIENTO Y APLICACION DE PROTOCOLOS DE ELIMINACION Y TRANSFERENCIAS DOCUMENTALES. CERTIFICADO DE NO EXISTENCIA DE PERSONAL 17222/2019, RADICADO SIPSE 39954."/>
    <x v="0"/>
    <x v="0"/>
    <s v="Gobernanza e influencia local, regional e internacional"/>
    <x v="0"/>
    <x v="0"/>
    <n v="52321863"/>
    <s v="NANCY  CORREDOR NIACHAN"/>
    <n v="2550000"/>
    <m/>
    <m/>
    <n v="1"/>
    <n v="1125000"/>
    <n v="3675000"/>
    <n v="2550000"/>
    <d v="2019-11-25T00:00:00"/>
    <d v="2019-11-27T00:00:00"/>
    <d v="2019-12-30T00:00:00"/>
    <n v="34"/>
    <m/>
    <m/>
    <m/>
    <m/>
    <s v="x"/>
    <m/>
    <n v="0.69387755102040816"/>
  </r>
  <r>
    <n v="238"/>
    <n v="2019"/>
    <s v="FDLF-CD-23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COMO PROFESIONAL PARA APOYAR EL AREA DEL DESARROLLO LOCAL, COMO ORIENTADOR DEL PROCESO MINUTA NUTRICIONAL Y LOS TEMAS SOCIALES DESARROLLADOS EN EL FONDO DE DESARROLLO LOCAL DE FONTIBON. CERTIFICADO DE NO EXISTENCIA DE PERSONAL 17191/2019, RADICADO SIPSE 40371."/>
    <x v="0"/>
    <x v="0"/>
    <s v="Gobernanza e influencia local, regional e internacional"/>
    <x v="0"/>
    <x v="0"/>
    <n v="1013633246"/>
    <s v="BRYAN ALFONSO CASTAÑEDA FRANCO"/>
    <n v="4841667"/>
    <m/>
    <m/>
    <m/>
    <m/>
    <n v="4841667"/>
    <n v="691667"/>
    <d v="2019-11-25T00:00:00"/>
    <d v="2019-11-26T00:00:00"/>
    <d v="2019-12-30T00:00:00"/>
    <n v="35"/>
    <m/>
    <m/>
    <m/>
    <m/>
    <s v="x"/>
    <m/>
    <n v="0.14285720186869522"/>
  </r>
  <r>
    <n v="239"/>
    <n v="2019"/>
    <s v="FDLF-LP-20-2019"/>
    <s v="Contratos de prestación de servicios"/>
    <s v="Licitación pública"/>
    <s v="No aplica"/>
    <s v="Prestación de servicios logisticos, operativos y técnicos para el desarrollo y realización de eventos y estrategias de los diferentes proyectos culturales de la localidad de Fontibón"/>
    <x v="0"/>
    <x v="5"/>
    <s v="Mejores oportunidades para el desarrollo a través de la cultura, la recreación y el deporte"/>
    <x v="4"/>
    <x v="6"/>
    <n v="900453166"/>
    <s v="DREAMS EVENT PLANNING SERVICES S A S"/>
    <n v="764354699"/>
    <m/>
    <m/>
    <n v="1"/>
    <n v="242973560"/>
    <n v="1007328259"/>
    <n v="187969880"/>
    <d v="2019-11-26T00:00:00"/>
    <d v="2019-11-28T00:00:00"/>
    <d v="2020-03-27T00:00:00"/>
    <n v="120"/>
    <m/>
    <m/>
    <m/>
    <s v="x"/>
    <m/>
    <m/>
    <n v="0.18660240921524668"/>
  </r>
  <r>
    <n v="240"/>
    <n v="2019"/>
    <s v="FDLF-CD-24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LAS ACTIVIDADES OPERATIVAS Y ADMINISTRATIVAS DE LA JUNTA ADMINISTRADORA LOCAL. CERTIFICADO DE NO EXUSTENCIA DE PERSONAL 17158/2019, RADICADO SIPSE 39879."/>
    <x v="0"/>
    <x v="0"/>
    <s v="Gobernanza e influencia local, regional e internacional"/>
    <x v="0"/>
    <x v="0"/>
    <n v="19426466"/>
    <s v="RAUL ARMANDO LUQUE RUIZ"/>
    <n v="2625000"/>
    <m/>
    <m/>
    <m/>
    <m/>
    <n v="2625000"/>
    <n v="2550000"/>
    <d v="2019-11-25T00:00:00"/>
    <d v="2019-11-27T00:00:00"/>
    <d v="2019-12-30T00:00:00"/>
    <n v="34"/>
    <m/>
    <m/>
    <m/>
    <m/>
    <s v="x"/>
    <m/>
    <n v="0.97142857142857142"/>
  </r>
  <r>
    <n v="241"/>
    <n v="2019"/>
    <s v="FDLF-CD-24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AR EL EQUIPO DE PRENSA Y COMUNICACIONES DE LA ALCALDIA LOCAL EN LA CREACION, REALIZACION Y PRODUCCION DE VIDEOS QUE TRANSMITAN UN MENSAJE EN L A COMUNICACION INTERNA Y EXTERNA. CERTIFICADO DE NO EXISTENCIA DE PERSONAL 17226/2019, RADICADO SIPSE 17226."/>
    <x v="0"/>
    <x v="0"/>
    <s v="Gobernanza e influencia local, regional e internacional"/>
    <x v="0"/>
    <x v="0"/>
    <n v="79855996"/>
    <s v="MARLOM EDISON GONZALEZ SILVA"/>
    <n v="5314167"/>
    <m/>
    <m/>
    <m/>
    <m/>
    <n v="5314167"/>
    <n v="607333"/>
    <d v="2019-11-25T00:00:00"/>
    <d v="2019-11-27T00:00:00"/>
    <d v="2019-12-30T00:00:00"/>
    <n v="34"/>
    <m/>
    <m/>
    <m/>
    <m/>
    <s v="x"/>
    <m/>
    <n v="0.11428564439167982"/>
  </r>
  <r>
    <n v="242"/>
    <n v="2019"/>
    <s v="FDLF-IPMC-028-2019"/>
    <s v="Compraventa de bienes inmuebles"/>
    <s v="Contratación mínima cuantia "/>
    <s v="No aplica"/>
    <s v="ARRENDAMIENTO DE MAQUINA MULTIFUNCIONAL FOTOCOPIADORA IMPRESORA Y ESCANEO DIGITAL QUE INCLUYA EL SUMINISTRO DE PAPEL REPUESTOS, TONER, MANTENIMIENTO PREVENTIVO Y CORRECTIVO PARA LA ALCALDIA LOCAL DE FONTIBON."/>
    <x v="1"/>
    <x v="0"/>
    <s v="Gobernanza e influencia local, regional e internacional"/>
    <x v="0"/>
    <x v="19"/>
    <n v="900144990"/>
    <s v="IMPORMAQUINAS Y OUTSOURCING S.A.S."/>
    <n v="11000000"/>
    <m/>
    <m/>
    <m/>
    <m/>
    <n v="11000000"/>
    <m/>
    <d v="2019-11-26T00:00:00"/>
    <d v="2019-12-04T00:00:00"/>
    <d v="2020-09-03T00:00:00"/>
    <n v="270"/>
    <m/>
    <m/>
    <m/>
    <s v="x"/>
    <m/>
    <m/>
    <n v="0"/>
  </r>
  <r>
    <n v="243"/>
    <n v="2019"/>
    <s v="FDLF-CD-24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AR JURIDICAMENTE LA EJECUCIÓN DE LAS ACCIONES REQUERIDAS PARA LA DEPURACIÓN DE LAS ACTUACIONES AMINISTRATIVAS QUE CURSAN EN LA ALCALDIA LOCAL DE FONTIBÓN. CERTIFICADO DE NO EXISTENCIA DE PERSONAL 17159/2019. RADICADO SIPSE 39878. REMPLAZA CRP 808 POR ERROR DE DIGITACIÓN."/>
    <x v="0"/>
    <x v="0"/>
    <s v="Gobernanza e influencia local, regional e internacional"/>
    <x v="0"/>
    <x v="0"/>
    <n v="79742280"/>
    <s v="ALVARO  CUELLAR CORTES"/>
    <n v="6600000"/>
    <m/>
    <m/>
    <m/>
    <m/>
    <n v="6600000"/>
    <n v="600000"/>
    <d v="2019-11-27T00:00:00"/>
    <d v="2019-11-28T00:00:00"/>
    <d v="2019-12-30T00:00:00"/>
    <n v="33"/>
    <m/>
    <m/>
    <m/>
    <m/>
    <s v="x"/>
    <m/>
    <n v="9.0909090909090912E-2"/>
  </r>
  <r>
    <n v="244"/>
    <n v="2019"/>
    <s v="FDLF-CD-24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DE APOYO AL ALMACEN EN LA VERIFICACION Y SEGUIMIENTO A INVENTARIOS DE COMODATOS. CERTIFICADO DE NO EXISTENCIA DE PERSONAL 17157/2019, RADICADO SIPSE 39887."/>
    <x v="0"/>
    <x v="0"/>
    <s v="Gobernanza e influencia local, regional e internacional"/>
    <x v="0"/>
    <x v="0"/>
    <n v="79647400"/>
    <s v="NAPOLEON  CAPERA YATE"/>
    <n v="2550000"/>
    <m/>
    <m/>
    <n v="1"/>
    <n v="1125000"/>
    <n v="3675000"/>
    <n v="300000"/>
    <d v="2019-11-26T00:00:00"/>
    <d v="2019-11-27T00:00:00"/>
    <d v="2020-01-15T00:00:00"/>
    <n v="16"/>
    <m/>
    <m/>
    <m/>
    <s v="x"/>
    <m/>
    <m/>
    <n v="8.1632653061224483E-2"/>
  </r>
  <r>
    <n v="245"/>
    <n v="2019"/>
    <s v="FDLF-CD-24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VIOS PROFESIONALES COMO ABOGADO PARA BRINDAR APOYO JURIDICO EN EL TRAMITE Y DESARROLLO DE LOS DESPACHOS COMISORIOS QUE POR COMPETENCIA CORRESPONDEN A LA ALCALDIA LOCAL DE FONTIBON. CERTIFICADO DE NO EXISTENCIA DE PERSONAL 17227/2019, RADICADO SIPSE 40355."/>
    <x v="0"/>
    <x v="0"/>
    <s v="Gobernanza e influencia local, regional e internacional"/>
    <x v="0"/>
    <x v="0"/>
    <n v="19470059"/>
    <s v="JOSE WILLIAM ALFONSO ORJUELA"/>
    <n v="6400000"/>
    <m/>
    <m/>
    <m/>
    <m/>
    <n v="6400000"/>
    <n v="0"/>
    <d v="2019-11-28T00:00:00"/>
    <d v="2019-11-29T00:00:00"/>
    <d v="2019-12-30T00:00:00"/>
    <n v="32"/>
    <m/>
    <m/>
    <m/>
    <m/>
    <s v="x"/>
    <m/>
    <n v="0"/>
  </r>
  <r>
    <n v="246"/>
    <n v="2019"/>
    <s v="FDLF-CD-24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ervicios profesionales  de apoyo al administrador de voz y demas infraestructura tecnologia en las diferentes sedes de la Alcaldia Local de Fontibón. Certificado de NO  existencia de personal 17223/2019, radicado SIPSE 40387."/>
    <x v="0"/>
    <x v="0"/>
    <s v="Gobernanza e influencia local, regional e internacional"/>
    <x v="0"/>
    <x v="0"/>
    <n v="1062396549"/>
    <s v="AMGELICA SOFIA MEJIA GARRIDO"/>
    <n v="5800000"/>
    <m/>
    <m/>
    <m/>
    <m/>
    <n v="5800000"/>
    <n v="0"/>
    <d v="2019-12-02T00:00:00"/>
    <d v="2019-12-02T00:00:00"/>
    <d v="2019-12-30T00:00:00"/>
    <n v="29"/>
    <m/>
    <m/>
    <m/>
    <m/>
    <s v="x"/>
    <m/>
    <n v="0"/>
  </r>
  <r>
    <n v="247"/>
    <n v="2019"/>
    <s v="FDLF-CD-24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BRINDAR ASESORIA A LOS PROFESIONALES ENCARGADOS DEL PROCESO DE LIQUIDACIONES CONTRACTUALES. CERTIFICADO DE NO EXISTENCIA DE PERSONAL 17154/2019,RADICADO SIPSE 39897."/>
    <x v="0"/>
    <x v="0"/>
    <s v="Gobernanza e influencia local, regional e internacional"/>
    <x v="0"/>
    <x v="0"/>
    <n v="72215820"/>
    <s v="OMAR ENRIQUE FLOREZ ESCORCIA"/>
    <n v="3873333"/>
    <m/>
    <m/>
    <m/>
    <m/>
    <n v="3873333"/>
    <n v="0"/>
    <d v="2019-12-02T00:00:00"/>
    <d v="2019-12-03T00:00:00"/>
    <d v="2019-12-30T00:00:00"/>
    <n v="28"/>
    <m/>
    <m/>
    <m/>
    <m/>
    <s v="x"/>
    <m/>
    <n v="0"/>
  </r>
  <r>
    <n v="248"/>
    <n v="2019"/>
    <s v="FDLF-SAMC-023-2019"/>
    <s v="Contratos de prestación de servicios"/>
    <s v="Selección abreviada "/>
    <s v="Selección abreviada por menor cuantía "/>
    <s v="DESARROLLAR E IMPLEMENTAR ACCIONES QUE PROMUEVAN LA CONVENIENCIA CIUDADANA MEDIANTE LA RESOLUCION PACIFICA DE CONFLICTOS EN LA LOCALIDAD DE FONTIBON"/>
    <x v="0"/>
    <x v="2"/>
    <s v="Seguridad y convivencia para todos"/>
    <x v="2"/>
    <x v="2"/>
    <n v="830104527"/>
    <s v="ASESORIAS  DE EMPRESAS SOLIDARIAS - ASESOL"/>
    <n v="199000000"/>
    <m/>
    <m/>
    <m/>
    <m/>
    <n v="199000000"/>
    <n v="0"/>
    <d v="2019-12-02T00:00:00"/>
    <d v="2020-01-15T00:00:00"/>
    <d v="2020-07-14T00:00:00"/>
    <n v="180"/>
    <m/>
    <m/>
    <m/>
    <s v="x"/>
    <m/>
    <m/>
    <n v="0"/>
  </r>
  <r>
    <n v="249"/>
    <n v="2019"/>
    <s v="FDLF-CD-24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oyecto 1473 de 2019 &quot;PRESTAR LOS SERVICIOS PARA CELEBRAR EL DIA DEL COMUNAL A LOS DIGNATARIOS (AS) DE LA LOCALOIDAD DE FONTIBON&quot;"/>
    <x v="0"/>
    <x v="0"/>
    <s v="Gobernanza e influencia local, regional e internacional"/>
    <x v="0"/>
    <x v="8"/>
    <n v="80010956"/>
    <s v="JUAN YURY GUZMAN ALDANA"/>
    <n v="22925608"/>
    <m/>
    <m/>
    <m/>
    <m/>
    <n v="22925608"/>
    <n v="22925608"/>
    <d v="2019-12-03T00:00:00"/>
    <d v="2019-12-04T00:00:00"/>
    <d v="2020-01-03T00:00:00"/>
    <m/>
    <m/>
    <m/>
    <m/>
    <s v="x"/>
    <m/>
    <m/>
    <n v="1"/>
  </r>
  <r>
    <n v="250"/>
    <n v="2019"/>
    <s v="FDLF-SAMC-027-2019"/>
    <s v="Contratos de prestación de servicios"/>
    <s v="Selección abreviada "/>
    <s v="Selección abreviada por menor cuantía "/>
    <s v="PRESTAR LOS SERVICOS PARA LA EJCUCION DEL TORNEO DE FULBOL 9 COPA ALCALDIA LOCAL DE FONTIBON Y CARRERA ATLETICA MUJERES POR FONTIBON EN EL MARCO DEL PROYECTO 1458 FONTIBON TERRITORIO DE OPORTUNIDADES ARTISTICAS CULTURALES, RECREATIVAS Y DEPORTIVAS PARA TODOS."/>
    <x v="0"/>
    <x v="5"/>
    <s v="Mejores oportunidades para el desarrollo a través de la cultura, la recreación y el deporte"/>
    <x v="4"/>
    <x v="6"/>
    <n v="830089058"/>
    <s v="FUNDACION DE CIENCIA Y TECNOLOGIA GLOBAL"/>
    <n v="77110624"/>
    <m/>
    <m/>
    <m/>
    <m/>
    <n v="77110624"/>
    <n v="0"/>
    <d v="2019-12-11T00:00:00"/>
    <m/>
    <m/>
    <m/>
    <m/>
    <m/>
    <m/>
    <m/>
    <m/>
    <m/>
    <n v="0"/>
  </r>
  <r>
    <n v="251"/>
    <n v="2019"/>
    <s v="FDLF-CD-25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DE APOYO ADMINSTRATIVO PARA EL CONTROL CLASIFICACION Y TRAMITE DE DERECHOS DE PETICION PARA EL AREA DE GESTION POLICIVA DE LA ALCALDIA LOCAL DE FONTIBON. CERTIFICA DE NO EXISTENCIA DE PERSONAL 17152/2019, RADICADO SIPSE 39903."/>
    <x v="0"/>
    <x v="0"/>
    <s v="Gobernanza e influencia local, regional e internacional"/>
    <x v="0"/>
    <x v="0"/>
    <n v="80804691"/>
    <s v="JOHAN MANUEL RAMOS RODRIGUEZ"/>
    <n v="1500000"/>
    <m/>
    <m/>
    <m/>
    <m/>
    <n v="1500000"/>
    <n v="0"/>
    <d v="2019-02-13T00:00:00"/>
    <d v="2019-12-11T00:00:00"/>
    <d v="2019-12-30T00:00:00"/>
    <n v="20"/>
    <m/>
    <m/>
    <m/>
    <m/>
    <s v="x"/>
    <m/>
    <n v="0"/>
  </r>
  <r>
    <n v="253"/>
    <n v="2019"/>
    <s v="FDLF-SASI-029-2019"/>
    <s v="Suministro"/>
    <s v="Selección abreviada "/>
    <s v="Subasta inversa "/>
    <s v="PROYECTO 1458 DE 2019 &quot;ADQUIRIR INSTRUMENTOS MUSICALES PARA EL CENTRO ORQUESTAL LOCAL DE FONTIBON&quot;"/>
    <x v="0"/>
    <x v="5"/>
    <s v="Mejores oportunidades para el desarrollo a través de la cultura, la recreación y el deporte"/>
    <x v="4"/>
    <x v="6"/>
    <n v="830084135"/>
    <s v="DIDACTICOS SIMBOLOS Y SIGNOS S EN C"/>
    <n v="75000000"/>
    <m/>
    <m/>
    <m/>
    <m/>
    <n v="75000000"/>
    <m/>
    <d v="2019-12-17T00:00:00"/>
    <m/>
    <m/>
    <n v="90"/>
    <m/>
    <m/>
    <m/>
    <m/>
    <m/>
    <m/>
    <n v="0"/>
  </r>
  <r>
    <n v="254"/>
    <n v="2019"/>
    <s v="FDLF-IPMC-039-2019"/>
    <s v="Compraventa de bienes muebles"/>
    <s v="Contratación mínima cuantia "/>
    <s v="No aplica"/>
    <s v="PROYECTO 1473 DE 2019 &quot; ADQUISICION DE ELEMENTOS Y EQUIPOS PARA FOSTALECER ORGANIZACIONES, INSTACIAS Y EXPRESIONES SOCIALES CIUDADANAS PARA PARTICIPACION&quot;"/>
    <x v="0"/>
    <x v="0"/>
    <s v="Gobernanza e influencia local, regional e internacional"/>
    <x v="0"/>
    <x v="8"/>
    <n v="901238371"/>
    <s v="GRUPO CAF TECNOLOGIA SAS"/>
    <n v="20615858"/>
    <m/>
    <m/>
    <m/>
    <m/>
    <n v="20615858"/>
    <m/>
    <d v="2019-12-18T00:00:00"/>
    <d v="2019-12-20T00:00:00"/>
    <m/>
    <n v="60"/>
    <m/>
    <m/>
    <m/>
    <m/>
    <m/>
    <m/>
    <n v="0"/>
  </r>
  <r>
    <n v="255"/>
    <n v="2019"/>
    <s v="FDLF-CD-255-2019"/>
    <s v="Contratos interadministrativos"/>
    <s v="Contratación directa"/>
    <s v="Contratos interadministrativos"/>
    <s v="PRESTACION DE SERVICIOS DE GERENCIA INTEGRAL DEL PROYECTO ZONA F, LOCALIDAD DE FONTIBON EN BOGOTA D.C. CUYA FINALIDAD ES LA INTERVENCIÓN DE LA MALLA VIAL, ESPACIO PUBLICO Y LA PLAZA FUNDACIONAL DE ZONA F, FASE I, INCLUYENDO INTERVENTORIA. RADICADO SIPSE 41002. REMPLAZA CRP 926,"/>
    <x v="0"/>
    <x v="1"/>
    <s v="Mejor movilidad para todos"/>
    <x v="1"/>
    <x v="1"/>
    <n v="816004907"/>
    <s v="LA RED DE UNIVERSIDADES PUBLICAS DEL EJE CAFETERO PARA EL DESARROLLO REGIONAL - ALMA MATER"/>
    <n v="19900000000"/>
    <m/>
    <m/>
    <m/>
    <m/>
    <n v="19900000000"/>
    <m/>
    <d v="2019-12-30T00:00:00"/>
    <m/>
    <m/>
    <n v="480"/>
    <m/>
    <m/>
    <m/>
    <m/>
    <m/>
    <m/>
    <n v="0"/>
  </r>
  <r>
    <n v="256"/>
    <n v="2019"/>
    <s v="FDLF-SAMC-034-2019"/>
    <s v="Contratos de prestación de servicios"/>
    <s v="Selección abreviada "/>
    <s v="Selección abreviada por menor cuantía "/>
    <s v="PRESTACION DE SERVICIOS PARA LA DIVULGACION DE CAMPAÑAS DE COMUNICACION INSTITUCIONALES PROMOVIDAS POR LA ALCALDIA LOCAL DE FONTIBON, MEDIANTE LA PLANEACION, ORDENACION, SEGUIMIENTO Y COMPRA DE ESPACIOS EN DIFERENTES MEDIOS  DE COMUNICACION MASIVOS DIRECTOS, ALTERNATIVOS, COMUNITARIOS Y DIGITALES SUJETANDOSE A LOS LINEAMIENTOS ESTRATEGICOS QUE SUGIERA LA ENTIDAD. RADICADO SIPSE 40787. SOLICITUD CRP SEGUN MEMORANDO 20195920017143 DEL 26 DE DICIEMBRE 2019"/>
    <x v="1"/>
    <x v="0"/>
    <s v="Gobernanza e influencia local, regional e internacional"/>
    <x v="0"/>
    <x v="20"/>
    <n v="900701816"/>
    <s v="TREBOL EDITORES SAS"/>
    <n v="121708000"/>
    <m/>
    <m/>
    <m/>
    <m/>
    <n v="121708000"/>
    <m/>
    <d v="2019-12-26T00:00:00"/>
    <m/>
    <m/>
    <n v="210"/>
    <m/>
    <m/>
    <m/>
    <m/>
    <m/>
    <m/>
    <n v="0"/>
  </r>
  <r>
    <n v="257"/>
    <n v="2019"/>
    <s v="FDLF-SAMC-030-2019"/>
    <s v="Contratos de prestación de servicios"/>
    <s v="Selección abreviada "/>
    <s v="Selección abreviada por menor cuantía "/>
    <s v="SERVICIO DE DISEÑO Y PRODUCCION DE PIEZAS COMUNICATIVAS REQUERIDAS POR LA ALCALDIA LOCAL DE FONTIBON, PARA DIVULGACIÓN DE LAS POLITICAS, PLANES, PROGRAMAS, LOGROS ACCIONES, CAMPAÑAS Y/O ESTRATEGIAS ADELANTADAS EN EL DESARROLLO DE SU GESTION PUBLICA. RADICADO SIPSE 40094. SOLICITUD DE CRP SEGUN MEMORANDO 20195920017183 DEL 26-12-2019"/>
    <x v="1"/>
    <x v="0"/>
    <s v="Gobernanza e influencia local, regional e internacional"/>
    <x v="0"/>
    <x v="21"/>
    <n v="830107466"/>
    <s v="SYRTECT LTDA"/>
    <n v="63000000"/>
    <m/>
    <m/>
    <m/>
    <m/>
    <n v="63000000"/>
    <m/>
    <d v="2019-12-26T00:00:00"/>
    <d v="2020-01-13T00:00:00"/>
    <d v="2020-07-12T00:00:00"/>
    <n v="180"/>
    <m/>
    <m/>
    <m/>
    <s v="x"/>
    <m/>
    <m/>
    <n v="0"/>
  </r>
  <r>
    <n v="258"/>
    <n v="2019"/>
    <s v="FDLF-SAMC-033-2019"/>
    <s v="Contratos de prestación de servicios"/>
    <s v="Selección abreviada "/>
    <s v="Selección abreviada por menor cuantía "/>
    <s v="COMERCIALIZADORA E&amp;T SAS"/>
    <x v="1"/>
    <x v="0"/>
    <s v="Gobernanza e influencia local, regional e internacional"/>
    <x v="0"/>
    <x v="21"/>
    <n v="901142692"/>
    <s v="COMERCIALIZADORA E&amp;T SAS"/>
    <n v="43460000"/>
    <m/>
    <m/>
    <m/>
    <m/>
    <n v="43460000"/>
    <m/>
    <d v="2019-12-26T00:00:00"/>
    <m/>
    <m/>
    <n v="330"/>
    <m/>
    <m/>
    <m/>
    <m/>
    <m/>
    <m/>
    <n v="0"/>
  </r>
  <r>
    <n v="259"/>
    <n v="2019"/>
    <s v="FDLF-CD-25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de apoyo operativo para las actividades relacionadas con el mantenimiento y reparaciones menores de la sede y demas dependencias de la Alcaldia Local de Fontibón. radicado SIPSE 4108. Certificado de NO existencia de personal  17298/2019. Radicado SIPSE 41048."/>
    <x v="0"/>
    <x v="0"/>
    <s v="Gobernanza e influencia local, regional e internacional"/>
    <x v="0"/>
    <x v="0"/>
    <n v="79138055"/>
    <s v="RENE JAVIER MELO MAZABEL"/>
    <n v="4500000"/>
    <m/>
    <m/>
    <m/>
    <m/>
    <n v="4500000"/>
    <m/>
    <d v="2019-03-07T00:00:00"/>
    <d v="2019-12-30T00:00:00"/>
    <d v="2020-02-29T00:00:00"/>
    <n v="60"/>
    <m/>
    <m/>
    <m/>
    <s v="x"/>
    <m/>
    <m/>
    <n v="0"/>
  </r>
  <r>
    <n v="260"/>
    <n v="2019"/>
    <s v="FDLF-LP-026-2019"/>
    <s v="Obra pública"/>
    <s v="Licitación pública"/>
    <s v="No aplica"/>
    <s v="ADECUACION Y MANTENIMIENTO RUTINARIO Y PREVENTIVO, SIN FORMULA DE REAJUSTE A SALONES COMUNALES DE LA LOCALIDAD DE FONTIBON DE ACUERDO CON LAS ESPECIFICACIONES REQUERIDAS SOLICITUD SEGUN MEMORANDO CRP 20195920017383 DE 27-12-019"/>
    <x v="0"/>
    <x v="0"/>
    <s v="Gobernanza e influencia local, regional e internacional"/>
    <x v="0"/>
    <x v="8"/>
    <n v="830083258"/>
    <s v="INVERSIONES G Y S LTDA"/>
    <n v="450043338"/>
    <m/>
    <m/>
    <m/>
    <m/>
    <n v="450043338"/>
    <m/>
    <d v="2019-12-27T00:00:00"/>
    <m/>
    <m/>
    <n v="180"/>
    <m/>
    <m/>
    <m/>
    <m/>
    <m/>
    <m/>
    <n v="0"/>
  </r>
  <r>
    <n v="261"/>
    <n v="2019"/>
    <s v="FDLF-CD-261-2019"/>
    <s v="Obra pública"/>
    <s v="Selección abreviada "/>
    <s v="Selección abreviada por menor cuantía "/>
    <s v="CONTRATAR POR EL SISTEMA DE AJUSTE DE PRECIOS UNITARIOS FIJOS SIN FORMULA DE AJUSTE LA REPARACION Y ADECUACIONES LOCATIVAS DE LOS JARDINES INFANTILES DE LA SECRETARIA DE INTEGRACION SOCIAL DE LA LOCALIDAD DE FONTIBON. RADICADO SIPSE 40813."/>
    <x v="0"/>
    <x v="7"/>
    <s v="Desarrollo integral desde la gestación hasta la adolescencia"/>
    <x v="4"/>
    <x v="11"/>
    <n v="901087858"/>
    <s v="INGEBLAR SAS"/>
    <n v="122386887"/>
    <m/>
    <m/>
    <m/>
    <m/>
    <n v="122386887"/>
    <m/>
    <d v="2019-12-30T00:00:00"/>
    <m/>
    <m/>
    <n v="60"/>
    <m/>
    <m/>
    <m/>
    <m/>
    <m/>
    <m/>
    <n v="0"/>
  </r>
  <r>
    <n v="262"/>
    <n v="2019"/>
    <s v="FDLF-SAMC-032-2019"/>
    <s v="Contratos de prestación de servicios"/>
    <s v="Selección abreviada "/>
    <s v="Selección abreviada por menor cuantía "/>
    <s v="PROYECTO 1458 &quot;IMPLEMENTAR UN PROCESO DE FORMACION ARTISTICA Y CULTURAL RELACIONADOCON EL DISTRITO CREATIVO ZONA F LA LOCALIDAD DE FONTIBON&quot;"/>
    <x v="0"/>
    <x v="5"/>
    <s v="Mejores oportunidades para el desarrollo a través de la cultura, la recreación y el deporte"/>
    <x v="4"/>
    <x v="6"/>
    <n v="901306621"/>
    <s v="UNION TEMPORAL FORMACION 2019"/>
    <n v="214897203"/>
    <m/>
    <m/>
    <m/>
    <m/>
    <n v="214897203"/>
    <m/>
    <d v="2019-12-30T00:00:00"/>
    <m/>
    <m/>
    <n v="120"/>
    <m/>
    <m/>
    <m/>
    <m/>
    <m/>
    <m/>
    <n v="0"/>
  </r>
  <r>
    <n v="263"/>
    <n v="2019"/>
    <s v="FDLF-CD-263-2019"/>
    <s v="Contratos interadministrativos"/>
    <s v="Contratación directa"/>
    <s v="Contratos interadministrativos"/>
    <s v="ANURA ESFUERZOS TECNICOS ADMINISTRATIVOS Y FINANCIEROS QUE PERMITAN REALIZAR LAS ACTIVIDADES TENDIENTES AL SUMINISTRO , ENTREGA Y ENTRENAMIENTO PARA EL USO , MANEJO, CUIDADO Y GARANTIA A POR LO MENOS 256 BENEFICIARIOS DE DISPOSITIVOS DE ASISTENCIA PERSONAL - AYUDAS TECNICAS NO INCLUIDAS O NO CUBIERTAS EN EL PLAN OBLIGATORIO DE SALUDPOS - 1453- FONTIBON INCLUYENTE DIGNO Y FELIZ  PARA PERSONAS MAYORES  Y EN CONDICION DE DISCAPACIDAD, DEACUERDO CON EL ANEXO TECNICO, ESTUDIOS PREVIOS Y PLIEGO DE CONDICIONES, -  SOLIITUD DE CDP  SEGUN MEMEORANDO 20195920017293 DE  26-12-2019."/>
    <x v="0"/>
    <x v="4"/>
    <s v="Igualdad y autonomía para una Bogotá incluyente"/>
    <x v="4"/>
    <x v="5"/>
    <n v="900959048"/>
    <s v="SUBRED INTEGRADA DE SERVICIOS DE SALUD SUR OCCIDENTE ESE"/>
    <n v="342151831"/>
    <m/>
    <m/>
    <m/>
    <m/>
    <n v="342151831"/>
    <m/>
    <d v="2019-12-30T00:00:00"/>
    <m/>
    <m/>
    <n v="120"/>
    <m/>
    <m/>
    <m/>
    <m/>
    <m/>
    <m/>
    <n v="0"/>
  </r>
  <r>
    <n v="265"/>
    <n v="2019"/>
    <s v="FDLF-SAMC-037-2019"/>
    <s v="Contratos de prestación de servicios"/>
    <s v="Selección abreviada "/>
    <s v="Selección abreviada por menor cuantía "/>
    <s v="PRESTACION DE SERVICIOS PARA LA REALIZAR ACCIONES QUE PERMITAN LA VINCULACIÓN A PROCESOS DE PARTICIPACION Y/O CONTROL SOCIAL EN LA LOCALIDAD DE FONTIBON. RADICADO SIPSE 40815."/>
    <x v="0"/>
    <x v="0"/>
    <s v="Gobernanza e influencia local, regional e internacional"/>
    <x v="0"/>
    <x v="8"/>
    <n v="900018217"/>
    <s v="FUNDACION OTRO ROLLO SOCIAL"/>
    <n v="91507114"/>
    <m/>
    <m/>
    <m/>
    <m/>
    <n v="91507114"/>
    <m/>
    <d v="2019-12-30T00:00:00"/>
    <m/>
    <m/>
    <n v="120"/>
    <m/>
    <m/>
    <m/>
    <m/>
    <m/>
    <m/>
    <n v="0"/>
  </r>
  <r>
    <n v="265"/>
    <n v="2019"/>
    <s v="FDLF-CMA-038-2019"/>
    <s v="Consultoría"/>
    <s v="Concurso de méritos"/>
    <s v="No aplica"/>
    <s v="REAIZAR POR EL SISTEMA DE PRECIO GLOBAL FIJO LA INTERVENTORIA, ADMINISTRATIVA, FINANCIERA, TECNICA, JURIDICA, LEGAL, SOCIAL Y AMBIENTAL AL CONTRATO DE OBRA CUYO OBJETO ES: &quot;REALIZAR EL MANTENIMIENTO, ADECUACION, DOTACION, SUMINISTRO Y CONSTRUCCION DE LOS PARQUES VECINALES Y/O DE BOLSILLO POR EL SISTEMADE PRECIOS UNITARIOS FIJOS SIN FORMULA DE REAJUSTE A MONTO AGOTABLE EN LA LOCALIDAD DE FONTIBON&quot;. RADICADO SIPSE 38687."/>
    <x v="0"/>
    <x v="6"/>
    <s v="Espacio público, derecho de todos"/>
    <x v="1"/>
    <x v="7"/>
    <n v="900503599"/>
    <s v="DAM SOLUCIONES E INGENIERIA SAS"/>
    <n v="240147199"/>
    <m/>
    <m/>
    <m/>
    <m/>
    <n v="240147199"/>
    <m/>
    <d v="2019-12-30T00:00:00"/>
    <m/>
    <m/>
    <n v="270"/>
    <m/>
    <m/>
    <m/>
    <m/>
    <m/>
    <m/>
    <n v="0"/>
  </r>
  <r>
    <n v="266"/>
    <n v="2019"/>
    <s v="FDLF-LP-025-2019"/>
    <s v="Obra pública"/>
    <s v="Licitación pública"/>
    <s v="No aplica"/>
    <s v="MANTENIMIENTO, ADECUACION, DOTACION,SUMINISTRO Y CONSTRUCCION DE LOS PARQUES VECINALES Y/O DE BOLSILLO POR EL SISTEMA DE PRECIOS UNITARIOS FIJOS SIN FORMULA DE REAJUSTE A MONTO AGOTABLE EN LA LOCALIDAD DE FONTIBON"/>
    <x v="0"/>
    <x v="6"/>
    <s v="Espacio público, derecho de todos"/>
    <x v="1"/>
    <x v="7"/>
    <n v="800104214"/>
    <s v="INCITECO S A S"/>
    <n v="2328403468"/>
    <m/>
    <m/>
    <m/>
    <m/>
    <n v="2328403468"/>
    <m/>
    <d v="2019-12-30T00:00:00"/>
    <m/>
    <m/>
    <n v="240"/>
    <m/>
    <m/>
    <m/>
    <m/>
    <m/>
    <m/>
    <n v="0"/>
  </r>
  <r>
    <n v="267"/>
    <n v="2019"/>
    <s v="FDLF-IPMC-040-2019"/>
    <s v="Contratos de prestación de servicios"/>
    <s v="Contratación mínima cuantia "/>
    <s v="No aplica"/>
    <s v="GUSTAVO ADOLFO FORERO GONZALEZ"/>
    <x v="1"/>
    <x v="5"/>
    <s v="Mejores oportunidades para el desarrollo a través de la cultura, la recreación y el deporte"/>
    <x v="4"/>
    <x v="20"/>
    <m/>
    <s v="Realizar la Medición Posterior a todos los bienes muebles e inmuebles registrados en la cuenta contable 16 Popiedad Planta y Equipo y el Calculo de Deterioro alos bienes muebles e inmuebles registrados en la misma cuenta cuyo valos sea igual o superior a treinta y cinco (35) SMMLV, tal como lo expresan las Normas Internacionales, Contables, Sector Publico -NICSP y el Manual de Politicas de Opreación Contable de la Secretaria Distrital de Gobierno y Fondos de Desarrollo Local, de acuerdo con los estudios previos y la propuesta presentada. Radicado SIPSE 40850."/>
    <n v="13500000"/>
    <m/>
    <m/>
    <m/>
    <m/>
    <n v="13500000"/>
    <m/>
    <d v="2019-12-31T00:00:00"/>
    <d v="2020-01-13T00:00:00"/>
    <d v="2020-02-27T00:00:00"/>
    <n v="45"/>
    <m/>
    <m/>
    <m/>
    <s v="x"/>
    <m/>
    <m/>
    <n v="0"/>
  </r>
  <r>
    <n v="268"/>
    <n v="2019"/>
    <s v="FDLF-CD-26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en Topografia, Ingenieria Civil o Catastral para realizar levantamiento topografico y plano de loteo  para construccion del expediente de regulación de barrios. Certificado de NO existencia de personal 17309/2019. Radicado SIPSE 41670."/>
    <x v="0"/>
    <x v="9"/>
    <s v="Recuperación, incorporación, vida urbana y control de la ilegalidad"/>
    <x v="1"/>
    <x v="22"/>
    <n v="39547970"/>
    <s v="DIANA YOLANDA PEDRAZA HOLGUIN"/>
    <n v="18000000"/>
    <m/>
    <m/>
    <m/>
    <m/>
    <n v="18000000"/>
    <m/>
    <d v="2019-12-30T00:00:00"/>
    <d v="2020-01-22T00:00:00"/>
    <d v="2020-04-21T00:00:00"/>
    <n v="90"/>
    <m/>
    <m/>
    <m/>
    <s v="x"/>
    <m/>
    <m/>
    <n v="0"/>
  </r>
  <r>
    <n v="269"/>
    <n v="2019"/>
    <s v="FDLF-CD-26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en Topografia, Ingenieria Civil o Catastral para realizar levantamiento topografico y plano de loteo  para construccion del expediente de regulación de barrios. Certificado de NO existencia de personal 17309/2019. Radicado SIPSE 41670."/>
    <x v="0"/>
    <x v="9"/>
    <s v="Recuperación, incorporación, vida urbana y control de la ilegalidad"/>
    <x v="1"/>
    <x v="22"/>
    <n v="79289543"/>
    <s v="FELIX ANTONIO CEBALLOS PALACIOS"/>
    <n v="18000000"/>
    <m/>
    <m/>
    <m/>
    <m/>
    <n v="18000000"/>
    <m/>
    <d v="2019-12-30T00:00:00"/>
    <d v="2020-01-23T00:00:00"/>
    <d v="2020-04-22T00:00:00"/>
    <n v="90"/>
    <m/>
    <m/>
    <m/>
    <s v="x"/>
    <m/>
    <m/>
    <n v="0"/>
  </r>
  <r>
    <n v="270"/>
    <n v="2019"/>
    <s v="FDLF-CD-27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en Topografia, Ingenieria Civil o Catastral para realizar levantamiento topografico y plano de loteo  para construccion del expediente de regulación de barrios. Certificado de NO existencia de personal 17309/2019. Radicado SIPSE 41670."/>
    <x v="0"/>
    <x v="9"/>
    <s v="Recuperación, incorporación, vida urbana y control de la ilegalidad"/>
    <x v="1"/>
    <x v="22"/>
    <n v="79763089"/>
    <s v="CAMILO ALBERTO ARTUNDUAGA SANTOS"/>
    <n v="18000000"/>
    <m/>
    <m/>
    <m/>
    <m/>
    <n v="18000000"/>
    <m/>
    <d v="2019-12-30T00:00:00"/>
    <d v="2020-01-23T00:00:00"/>
    <d v="2020-04-22T00:00:00"/>
    <n v="90"/>
    <m/>
    <m/>
    <m/>
    <s v="x"/>
    <m/>
    <m/>
    <n v="0"/>
  </r>
  <r>
    <n v="39023"/>
    <n v="2019"/>
    <s v="CCE-416-1-AMP-2016"/>
    <s v="Compraventa de bienes muebles"/>
    <s v="Selección abreviada "/>
    <s v="Acuerdo marco de precios "/>
    <s v="ADQUISICION DE MOTOCICLETAS  Y VEHICULOS PARA EL FDLF EN VIRTUD DEL ACUERDO MARCO DE PRECIOS CCE-416-1-AMP-2016, PARA FORTALECER LAS ACCIONES DE SEGURIDAD EN LAS LOCALIDADES DE BOGOTA D.C., RADICADO SIPSE 38294. SOLICITUD DE CRP MEDIANTE OFICIO 20195920012953 DE FECHA 12 NOVIEMBRE 2019 Y RESOLUCION 000463 DEL 15 NOVIEMBRE 2019."/>
    <x v="0"/>
    <x v="2"/>
    <s v="Seguridad y convivencia para todos"/>
    <x v="2"/>
    <x v="2"/>
    <n v="860025792"/>
    <s v="FABRICA NACIONAL DE AUTOPARTES S.A. FANALCA S.A."/>
    <n v="44867800"/>
    <m/>
    <m/>
    <m/>
    <m/>
    <n v="44867800"/>
    <n v="44867800"/>
    <m/>
    <m/>
    <m/>
    <m/>
    <m/>
    <m/>
    <m/>
    <m/>
    <m/>
    <m/>
    <n v="1"/>
  </r>
  <r>
    <n v="44143"/>
    <n v="2019"/>
    <s v=" CCENEG-003-1-2018"/>
    <s v="Suministro"/>
    <s v="Selección abreviada "/>
    <s v="Acuerdo marco de precios "/>
    <s v="SUMINISTRO DE COMBUSTIBLE POR MEDIO DE CHIP ELECTRONICO PARA EL PARQUE AUTOMOTOR DE LA ALCALDIA LOCAL DE FONTIBON, ACORDE A LO ESTIPULADO EN LA CLAUSULA 2 DEL ACUERDO MARCO DE PRECIOS PARA EL SUMINISTRO DE COMBUSTIBLE CCENEG-003-1-2018"/>
    <x v="0"/>
    <x v="1"/>
    <s v="Mejor movilidad para todos"/>
    <x v="1"/>
    <x v="1"/>
    <n v="830095213"/>
    <s v="ORGANIZACION TERPEL S A"/>
    <n v="20000000"/>
    <m/>
    <m/>
    <m/>
    <m/>
    <n v="20000000"/>
    <m/>
    <m/>
    <m/>
    <m/>
    <m/>
    <m/>
    <m/>
    <m/>
    <m/>
    <m/>
    <m/>
    <n v="0"/>
  </r>
  <r>
    <n v="44143"/>
    <n v="2019"/>
    <s v="CCE-312-1-AMP-2015"/>
    <s v="Compraventa de bienes muebles"/>
    <s v="Selección abreviada "/>
    <s v="Acuerdo marco de precios "/>
    <s v="AQUISICION DE VEHICULOS PARA EL FONDO DE DESARROLLO LOCAL DE FONTIBON EN VIRTUD DEL ACUERDO MARCO DE PRECIOS CCE-312-1-AMP-2015, PARA FORTALECER LAS ACCIONES DE SEGURIDAD EN LAS LOCALIDADES DE BOGOTA DISTRITO CAPITAL. RADICADO SIPSE 40935.SOLICITUD CRP  SEGUN MEMORANDO  20195920017323 DE 27 -12-2019"/>
    <x v="0"/>
    <x v="2"/>
    <s v="Seguridad y convivencia para todos"/>
    <x v="2"/>
    <x v="2"/>
    <n v="860025792"/>
    <s v="SOCIEDAD DE FABRICACION DE AUTOMOTORES S.A."/>
    <n v="355657890"/>
    <m/>
    <m/>
    <m/>
    <m/>
    <n v="355657890"/>
    <m/>
    <m/>
    <m/>
    <m/>
    <m/>
    <m/>
    <m/>
    <m/>
    <m/>
    <m/>
    <m/>
    <n v="0"/>
  </r>
  <r>
    <n v="1072712"/>
    <n v="2019"/>
    <m/>
    <s v="Compraventa de bienes muebles"/>
    <s v="Selección abreviada "/>
    <s v="Bolsas de productos"/>
    <s v="ADQUISICION DE COMPUTADORES CON DESTINO A LOS COLEGIOS DEL DISTRITO CAPITAL, NIVEL CENTRAL Y LOCAL CONFORME A LAS NECESIDADES EVIDENCIADAS POR LA SECRETARIA DE EDUCACION DEL DISTRITO CAPITAL, NIVEL CENTRAL Y LOCAL  CONFORME  A LAS NESECIDADES EVIDENCIADAS POR LA SECRETARIA EDUCACION  DEL DISTRITO LAS CUALES FUERON CONCERTADAS Y ACEPTADAS POR LOS FONDOS DE DESARROLLO LOCAL PARTICIPANTES EN EL CONVENIO INTERADMINISTRATIVO DE COFINANCIACION No. 1999 DE 2019."/>
    <x v="0"/>
    <x v="10"/>
    <s v="Inclusión educativa para la equidad"/>
    <x v="4"/>
    <x v="23"/>
    <m/>
    <m/>
    <n v="107977000"/>
    <m/>
    <m/>
    <m/>
    <m/>
    <n v="107977000"/>
    <m/>
    <m/>
    <m/>
    <m/>
    <m/>
    <m/>
    <m/>
    <m/>
    <m/>
    <m/>
    <m/>
    <n v="0"/>
  </r>
  <r>
    <n v="29032019"/>
    <n v="2019"/>
    <s v="FDLF-CD-12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Liderar y garantizar la implementación y seguimiento de los procesos y procedimientos del servicio social. certificado de NO existencia de personal 16387-2019, radicado SIPSE 36673."/>
    <x v="0"/>
    <x v="4"/>
    <s v="Igualdad y autonomía para una Bogotá incluyente"/>
    <x v="4"/>
    <x v="5"/>
    <n v="1016024724"/>
    <s v="GINA PAOLA RODRIGUEZ RIAÑO"/>
    <n v="48805866"/>
    <m/>
    <m/>
    <n v="1"/>
    <n v="10766000"/>
    <n v="59571866"/>
    <n v="48805866"/>
    <d v="2019-03-27T00:00:00"/>
    <d v="2019-03-29T00:00:00"/>
    <d v="2020-02-29T00:00:00"/>
    <n v="272"/>
    <n v="60"/>
    <m/>
    <m/>
    <s v="x"/>
    <m/>
    <m/>
    <n v="0.81927710641127138"/>
  </r>
  <r>
    <n v="162"/>
    <n v="2018"/>
    <s v="FDLF-SAMC-09-2018"/>
    <s v="Suministro"/>
    <s v="Selección abreviada"/>
    <s v="Selección abreviada por menor cuantía "/>
    <s v="ADICCION NO. 02 AL CONTRATO NO. 162 - 2018 &quot; SUMINISTRO DE COMBUSTIBLE PARA LOS VEHICULOS LIVIANOS Y PESADOS - MAQUINARIA AMARILLA - DE LA ALCALDIA LOCAL DE FONTIBON&quot;"/>
    <x v="0"/>
    <x v="1"/>
    <s v="Mejor movilidad para todos"/>
    <x v="1"/>
    <x v="1"/>
    <m/>
    <s v="ORGANIZACION TERPEL S A"/>
    <m/>
    <m/>
    <m/>
    <n v="1"/>
    <n v="15000000"/>
    <n v="15000000"/>
    <n v="14982607"/>
    <d v="2018-08-13T00:00:00"/>
    <m/>
    <m/>
    <m/>
    <m/>
    <m/>
    <m/>
    <m/>
    <m/>
    <m/>
    <n v="0.9988404666666667"/>
  </r>
  <r>
    <n v="267"/>
    <n v="2018"/>
    <s v="FDLF-CD-267-2018"/>
    <s v="Contratos interadministrativos"/>
    <s v="Contratación directa"/>
    <m/>
    <s v="ADICION CIA NO. 267-2018 &quot;AUNAR ESFUERZOS TECNICOS ADMINISTRATIVOS, HUMANOS FINANCIEROS PARA BENEFICIAR A PERSONAS CON DISCAPACIDAD DE LA LOCALIDAD DE FONTIBON  CON EL OTORGAMIENTO DE AYUDAS TECNICAS Y DISEÑAR E IMPLEMENTAR ACCIONES QUE PERMITAN  GARANTIZAR LA INCLUSION EFECTIVA  Y EL MEJORAMIENTO DE LA CALIDAD DE VIDA DE LA POBLACION CON DISCAPACIDAD, SUS FAMILIAS Y /O CUIDADORES&quot;. SOLICITUD CRP 20195920010903 18 09 2019."/>
    <x v="0"/>
    <x v="4"/>
    <s v="Igualdad y autonomía para una Bogotá incluyente"/>
    <x v="4"/>
    <x v="5"/>
    <m/>
    <s v="SUBRED INTEGRADA DE SERVICIOS DE SALUD SUR OCCIDENTE ESE"/>
    <m/>
    <m/>
    <m/>
    <n v="1"/>
    <n v="69476400"/>
    <n v="69476400"/>
    <m/>
    <m/>
    <m/>
    <m/>
    <m/>
    <m/>
    <m/>
    <m/>
    <m/>
    <m/>
    <m/>
    <n v="0"/>
  </r>
  <r>
    <n v="283"/>
    <n v="2018"/>
    <s v="FDLF-CMA-32-2018"/>
    <s v="Consultoría"/>
    <s v="Concurso de méritos"/>
    <s v="No aplica"/>
    <s v="ADICION 01 Y PRORROGA 01 POR CINCO (5) MESES AL CONTRATO DE CONSULTORIA No. 283 DE 2018 CUYO OBJETO &quot; REALIZAR A PRECIOS GLOBAL FIJO LA INTERVENTORIA, ADMINISTRATIVA, FINANCIERA, TECNICA, JURIDICA, LEGAL, SOCIAL Y ABIENTAL AL CONTRATO CUYO OBJETO &quot; REALIZAR A PRECIOS UNITARIOS CON FORMULA DE AJUSTE LAS OBRAS Y ACTIVIDADES NECESARIAS PARA LA CONSERVACION DE LA MALLA VIAL DE LA LOCALIDAD DE FONTIBON Y SU ESPACIO PUBLICO ASOCIADO&quot;&quot;"/>
    <x v="0"/>
    <x v="1"/>
    <s v="Mejor movilidad para todos"/>
    <x v="1"/>
    <x v="1"/>
    <m/>
    <s v="INTERVENTORIA Y CONSTRUCIVILES S A S"/>
    <m/>
    <m/>
    <m/>
    <n v="1"/>
    <n v="512033795"/>
    <n v="512033795"/>
    <m/>
    <m/>
    <m/>
    <m/>
    <m/>
    <m/>
    <m/>
    <m/>
    <m/>
    <m/>
    <m/>
    <n v="0"/>
  </r>
  <r>
    <n v="290"/>
    <n v="2018"/>
    <s v="FDLF-LP-21-2018"/>
    <s v="Obra pública"/>
    <s v="Licitación pública"/>
    <s v="No aplica"/>
    <s v="ADICION Y PRORROGA 001 AL CONTRATO DE OBRA PUBLICA No. 290 DE 2018 CUYO OBJETO ES &quot; REALIZAR A PRECIOS UNITARIOS CON FORMULA DE AJUSTE LAS OBRAS Y ACTIVIDADES NECESARIAS PARA LA CONSERVACION DE LA MALLA VIAL DE LA LOCALIDAD DE FONTIBON Y SU ESPACIO PUBLICO ASOCIADO&quot;"/>
    <x v="0"/>
    <x v="1"/>
    <s v="Mejor movilidad para todos"/>
    <x v="1"/>
    <x v="1"/>
    <m/>
    <s v="INGESCOR LTDA."/>
    <m/>
    <m/>
    <m/>
    <n v="1"/>
    <n v="2715118018"/>
    <n v="2715118018"/>
    <m/>
    <m/>
    <m/>
    <m/>
    <m/>
    <m/>
    <m/>
    <m/>
    <m/>
    <m/>
    <m/>
    <n v="0"/>
  </r>
  <r>
    <n v="291"/>
    <n v="2018"/>
    <s v="FDLF-LP-21-2018"/>
    <s v="Obra pública"/>
    <s v="Licitación pública"/>
    <s v="No aplica"/>
    <s v="ADICION Y PRORROGA 001 AL CONTRATO DE OBRA PUBLICA No. 291 DE 2018 CUYO OBJETO ES &quot; REALIZAR A PRECIOS UNITARIOS CON FORMULA DE AJUSTE LAS OBRAS Y ACTIVIDADES NECESARIAS PARA LA CONSERVACION DE LA MALLA VIAL DE LA LOCALIDAD DE FONTIBON Y SU ESPACIO PUBLICO ASOCIADO&quot;"/>
    <x v="0"/>
    <x v="1"/>
    <s v="Mejor movilidad para todos"/>
    <x v="1"/>
    <x v="1"/>
    <m/>
    <s v="CONSULTORIA Y CONSTRUCCION S.A.S."/>
    <m/>
    <m/>
    <m/>
    <n v="1"/>
    <n v="2417836795"/>
    <n v="2417836795"/>
    <m/>
    <m/>
    <m/>
    <m/>
    <m/>
    <m/>
    <m/>
    <m/>
    <m/>
    <m/>
    <m/>
    <n v="0"/>
  </r>
  <r>
    <n v="35802"/>
    <n v="2019"/>
    <m/>
    <s v="Contratos de prestación de servicios"/>
    <s v="Selección abreviada "/>
    <s v="Bolsas de productos"/>
    <s v="Servicio de mensajería expresa nivel nacional, urbano y rural  de la Alcaldía Local de Fontibón, CONFORME AL ACUERDO MARCO DE PRECIOS No.  CCE-441-1AMP2016. PARA LAS DIFERENTES DEPENDENCIAS DE LA ALCALDIA LOCAL DE FONTIBON, INSPECCIONES DE POLICIA, Y LA JUNTA ADMINISTRADORA LOCAL DE FONTIBON¿ - SOLICITUD DE CDP Y CRP SEGUN MEMORANDO 2019592001363 DEL 04-02-2019"/>
    <x v="1"/>
    <x v="8"/>
    <m/>
    <x v="5"/>
    <x v="24"/>
    <n v="900046728"/>
    <s v="URBANO EXPRESS LOGISTICA Y MERCADEO S.A.S"/>
    <n v="15499566"/>
    <m/>
    <m/>
    <m/>
    <m/>
    <n v="15499566"/>
    <n v="9902032"/>
    <m/>
    <m/>
    <m/>
    <m/>
    <m/>
    <m/>
    <m/>
    <m/>
    <m/>
    <m/>
    <n v="0.638858662236091"/>
  </r>
  <r>
    <n v="35942"/>
    <n v="2019"/>
    <m/>
    <s v="Contratos de prestación de servicios"/>
    <s v="Contratación directa"/>
    <s v="Bolsas de productos"/>
    <s v="LA ADQUISICIÓN DEL SERVICIO INTEGRAL DE ASEO Y CAFETERÍA CONFORME AL ACUERDO MARCO DE PRECIOS No. CCE-455-1-AMP-2016. PARA LAS DIFERENTES DEPENDENCIAS DE LA ALCALDIA LOCAL DE FONTIBON, INSPECCIONES DE POLICIA, CASA DEL CONSUMIDOR, LA JUNTA ADMINISTRADORA LOCAL DE FONTIBON y  LA BODEGA  - SOLICITUD DE CDP Y CRP SEUN MEMORANDO 20195920001363 DE 04-02-2019"/>
    <x v="1"/>
    <x v="8"/>
    <m/>
    <x v="5"/>
    <x v="25"/>
    <n v="807003866"/>
    <s v="FLOREZ &amp; ALVAREZ S A S"/>
    <n v="131999345"/>
    <m/>
    <m/>
    <n v="1"/>
    <n v="32000655"/>
    <n v="164000000"/>
    <n v="131548878"/>
    <m/>
    <m/>
    <m/>
    <m/>
    <m/>
    <m/>
    <m/>
    <m/>
    <m/>
    <m/>
    <n v="0.80212730487804873"/>
  </r>
  <r>
    <n v="39501"/>
    <n v="2019"/>
    <m/>
    <s v="Contratos de prestación de servicios"/>
    <s v="Selección abreviada "/>
    <s v="Bolsas de productos"/>
    <s v="SUMINISTRAR TONER, TINTAS E INSUMOS PARA IMPRESORAS EN LAS DIFERENTES DEPENDENCIAS DE LA ALCALDIA LOCAL DE FONTIBON, INSPECCION DE POLICIA Y LA JUNTA ADMINISTRADORA LOCAL, EN LAS CONDICIONES E ITEMS DE CONFORMIDAD CON LOS ESTUDIOS PREVIOS ANEXO TECNICO Y EL ACUERDO MARCO DE PRECIOS LP-AMP-120-2016 DE COLOMBIA COMPRA EFICIENTE. RADICADO SIPSE 38368. SOLCITUD CRP OFICIO 20195920008813 29-07-2019."/>
    <x v="1"/>
    <x v="8"/>
    <m/>
    <x v="5"/>
    <x v="26"/>
    <n v="830073623"/>
    <s v="KEY MARKET S.A.S."/>
    <n v="35412325"/>
    <m/>
    <m/>
    <m/>
    <m/>
    <n v="35412325"/>
    <n v="35412325"/>
    <m/>
    <m/>
    <m/>
    <m/>
    <m/>
    <m/>
    <m/>
    <m/>
    <m/>
    <m/>
    <n v="1"/>
  </r>
  <r>
    <n v="43175"/>
    <n v="2019"/>
    <m/>
    <s v="Contratos de prestación de servicios"/>
    <s v="Selección abreviada "/>
    <s v="Bolsas de productos"/>
    <s v="SUMINISTRO DE COMBUSTIBLE POR MEDIO DE CHIP ELECTRONICO PARA EL PARQUE AUTOMOTOR DE LA ALCALDIA LOCAL DE FONTIBON, ACORDE A LO ESTIPULADO EN LA CLAUSULA 2 DEL ACUERDO MARCO DE PRECIOS PARA EL SUMINISTRO DE COMBUSTIBLE CCENEG-003-1-2018"/>
    <x v="1"/>
    <x v="8"/>
    <m/>
    <x v="5"/>
    <x v="27"/>
    <n v="830095213"/>
    <s v="ORGANIZACION TERPEL S A"/>
    <n v="27000000"/>
    <m/>
    <m/>
    <m/>
    <m/>
    <n v="27000000"/>
    <n v="699861"/>
    <m/>
    <m/>
    <m/>
    <m/>
    <m/>
    <m/>
    <m/>
    <m/>
    <m/>
    <m/>
    <n v="2.5920777777777779E-2"/>
  </r>
  <r>
    <s v="FACTURAS"/>
    <n v="2019"/>
    <s v="FACTURAS"/>
    <m/>
    <s v="FACTURAS"/>
    <s v="FACTURAS"/>
    <s v="FACTURAS"/>
    <x v="1"/>
    <x v="8"/>
    <m/>
    <x v="5"/>
    <x v="28"/>
    <m/>
    <s v="FACTURAS"/>
    <n v="109921096"/>
    <m/>
    <m/>
    <m/>
    <m/>
    <n v="109921096"/>
    <n v="109897745"/>
    <m/>
    <m/>
    <m/>
    <m/>
    <m/>
    <m/>
    <m/>
    <m/>
    <m/>
    <m/>
    <n v="0.99978756580083594"/>
  </r>
  <r>
    <s v="ACTAS"/>
    <n v="2019"/>
    <s v="ACTAS"/>
    <m/>
    <s v="ACTAS"/>
    <s v="ACTAS"/>
    <s v="ACTAS"/>
    <x v="1"/>
    <x v="8"/>
    <m/>
    <x v="5"/>
    <x v="28"/>
    <m/>
    <s v="ACTAS"/>
    <n v="852911444"/>
    <m/>
    <m/>
    <m/>
    <m/>
    <n v="852911444"/>
    <n v="849861588"/>
    <m/>
    <m/>
    <m/>
    <m/>
    <m/>
    <m/>
    <m/>
    <m/>
    <m/>
    <m/>
    <n v="0.99642418211004802"/>
  </r>
  <r>
    <n v="162"/>
    <n v="2018"/>
    <s v="FDLF-SAMC-09-2018"/>
    <s v="Suministro"/>
    <s v="Selección abreviada"/>
    <s v="Selección abreviada por menor cuantía "/>
    <s v="ADICION 1 Y PRORROGA 2 AL CONTRATO DE SUMINISTRO NO. 162 DE 2018 CUYO OBJETO ES: &quot;SUMINISTRO DE COMBUSTIBLE PARA LOS VEHICULOS LIVIANOS Y PESADOS - MAQUINARIA AMARILLA- DE LA ALCALDIA LOCAL DE FONTIBON&quot;"/>
    <x v="1"/>
    <x v="8"/>
    <m/>
    <x v="5"/>
    <x v="27"/>
    <m/>
    <s v="ORGANIZACION TERPEL S A"/>
    <n v="6000000"/>
    <m/>
    <m/>
    <m/>
    <m/>
    <n v="6000000"/>
    <n v="5300139"/>
    <m/>
    <m/>
    <m/>
    <m/>
    <m/>
    <m/>
    <m/>
    <m/>
    <m/>
    <m/>
    <n v="0.88335649999999999"/>
  </r>
  <r>
    <n v="229"/>
    <n v="2018"/>
    <s v="FDLF-LP-013-2018"/>
    <s v="Contratos de prestación de servicios"/>
    <s v="Licitación pública"/>
    <s v="No aplica"/>
    <s v="ADICION NO. 01 AL CONTRATO 229-2018 CUYO OBJETO ES EL SERVICIO DE VIGILANCIA Y SEGURIDAD PRIVADA LAS 24 HORAS Y LO 7 DIAS DE LA SEMANA, CON APOYO TEGNOLOGICO PARA LOS PREVIOS DE PROPIEDAD  Y EN ARRENDAMIENTO QUE SE ENCUENTRE A NOMNRE DEL FONDO DE DESARROLLO LOCAL DE FONTIBON, ASI COMO VELAR POR LA SEGURIDAD DE LAS PERSONAS Y LA CUSTODIA DE LOS BIENES MUEBLES Y ENSERES QUE SE ENCUENTREN DENTRO DE DICHOS PREDIOS."/>
    <x v="1"/>
    <x v="8"/>
    <m/>
    <x v="5"/>
    <x v="17"/>
    <m/>
    <s v="SEGURIDAD NAPOLES LIMITADA"/>
    <n v="212818683"/>
    <m/>
    <m/>
    <m/>
    <m/>
    <n v="212818683"/>
    <n v="212790417"/>
    <m/>
    <m/>
    <m/>
    <m/>
    <m/>
    <m/>
    <m/>
    <m/>
    <m/>
    <m/>
    <n v="0.99986718271346509"/>
  </r>
  <r>
    <n v="275"/>
    <n v="2018"/>
    <s v="FDLF-SAMC-27-2018"/>
    <s v="Contratos de prestación de servicios"/>
    <s v="Selección abreviada"/>
    <s v="Selección abreviada por menor cuantía "/>
    <s v="ADICION AL CONTRATO 275-2018 &quot;PRESTACION DE SERVICIOS PARA LA DIVULGACION DE CAMPAÑAS DE COMUNICACION INSTITUCIONALES  PROMOVIDAS´POR LA ALCALDIA LOCAL DE FONTIBON, MEDIANTE LA PLANEACION ORDENACION, SEGUIMIENTO Y COMPRA DE ESPACIOS EN DIFERENTES MEDIOS DE COMUNICACION MASIVOS, DIRECTOS ALTERNATIVOS, COMUNITARIOS Y DIGITALES, SUJETANDOSE A LOS LINEAMIENTOS ESTRATEGICOS QUE SUGIERA LA ENTIDAD&quot;. SOLICITUD CRP 20195920010923 18 09 2019."/>
    <x v="1"/>
    <x v="8"/>
    <m/>
    <x v="5"/>
    <x v="20"/>
    <m/>
    <s v="EDITORIAL SCRIPTO S A S"/>
    <n v="60854000"/>
    <m/>
    <m/>
    <m/>
    <m/>
    <n v="60854000"/>
    <n v="42554512"/>
    <m/>
    <m/>
    <m/>
    <m/>
    <m/>
    <m/>
    <m/>
    <m/>
    <m/>
    <m/>
    <n v="0.69928865809971408"/>
  </r>
  <r>
    <n v="277"/>
    <n v="2018"/>
    <s v="FDLF-SAMC-26-2018"/>
    <s v="Contratos de prestación de servicios"/>
    <s v="Selección abreviada"/>
    <s v="Selección abreviada por menor cuantía "/>
    <s v="Solicitud de No. 1 contrato 277-2018 &quot; Diseño y produccion de las piezas comunitarias requeridas por la alcaldia local de fontibon, para la divulgacioon de las politicas, planes, programas, logros, acciones, campañas y/o estrategias adelantadas en el desarrollo de su gestion publica."/>
    <x v="1"/>
    <x v="8"/>
    <m/>
    <x v="5"/>
    <x v="20"/>
    <m/>
    <s v="IMPRESION A MIL Y CIA SAS"/>
    <n v="31500000"/>
    <m/>
    <m/>
    <m/>
    <m/>
    <n v="31500000"/>
    <n v="31500000"/>
    <m/>
    <m/>
    <m/>
    <m/>
    <m/>
    <m/>
    <m/>
    <m/>
    <m/>
    <m/>
    <n v="1"/>
  </r>
  <r>
    <s v="RESOLUCION "/>
    <m/>
    <s v="RESOLUCION "/>
    <m/>
    <s v="RESOLUCION "/>
    <s v="RESOLUCION "/>
    <s v="RESOLUCION "/>
    <x v="0"/>
    <x v="4"/>
    <s v="Igualdad y autonomía para una Bogotá incluyente"/>
    <x v="4"/>
    <x v="5"/>
    <m/>
    <s v="CAJA DE COMPENSACION FAMILIAR - COMPENSAR"/>
    <n v="1462200000"/>
    <m/>
    <m/>
    <m/>
    <m/>
    <n v="1462200000"/>
    <n v="1296729791"/>
    <m/>
    <m/>
    <m/>
    <m/>
    <m/>
    <m/>
    <m/>
    <m/>
    <m/>
    <m/>
    <n v="0.88683476337026401"/>
  </r>
</pivotCacheRecords>
</file>

<file path=xl/pivotCache/pivotCacheRecords2.xml><?xml version="1.0" encoding="utf-8"?>
<pivotCacheRecords xmlns="http://schemas.openxmlformats.org/spreadsheetml/2006/main" xmlns:r="http://schemas.openxmlformats.org/officeDocument/2006/relationships" count="256">
  <r>
    <n v="1"/>
    <n v="2019"/>
    <s v="FDLF-CD-0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cios de prestgacion de servicios para apoyar juridicamente los procesos que requiera adelantar la alcaldia local de fontibon desde las etapas precontractuales contractuales y post contractual  -  CERTIFICACION DE NO EXISTENCIA DE PERSONAL DE LA DIRECCION DE GESTION DE TALENTO HUMANO DE LA SECRETARIA DISTRITAL DE GOBIERNO CONSECUTIVO 15146 DEL 24-01-2019  -SOLICITUD CDP 20195920003413 DEL 21-02-2019 - RADICADO SIPSE 35592"/>
    <s v="Inversión"/>
    <n v="45"/>
    <s v="Gobernanza e influencia local, regional e internacional"/>
    <s v="Eje Transversal 4 Gobierno Legitimo, Fortalecimiento Local y Eficiencia"/>
    <s v="1474"/>
    <n v="1026279711"/>
    <s v="YESICA STEFANIA GUTIERREZ AGUDELO"/>
    <n v="76505000"/>
    <m/>
    <m/>
    <n v="2"/>
    <n v="27820000"/>
    <n v="104325000"/>
    <n v="77896000"/>
    <d v="2019-01-24T00:00:00"/>
    <d v="2019-01-25T00:00:00"/>
    <d v="2020-04-24T00:00:00"/>
    <n v="330"/>
    <n v="120"/>
    <m/>
    <m/>
    <s v="x"/>
    <m/>
    <m/>
    <n v="0.7466666666666667"/>
  </r>
  <r>
    <n v="2"/>
    <n v="2019"/>
    <s v="FDLF-CD-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especializados para orientar el grupo jurídico de contratación de la Alcaldía Local de Fontibón -  CERTIFICACION DE NO EXISTENCIA DE PERSONAL DE LA DIRECCION DE GESTION DE TALENTO HUMANO DE LA SECRETARIA DISTRITAL DE GOBIERNO  CONSECUTIVO  15142  DEL 24-01-2019"/>
    <s v="Inversión"/>
    <n v="45"/>
    <s v="Gobernanza e influencia local, regional e internacional"/>
    <s v="Eje Transversal 4 Gobierno Legitimo, Fortalecimiento Local y Eficiencia"/>
    <s v="1474"/>
    <n v="1026279711"/>
    <s v="MILLER OSWALDO VILLAMIZAR ROJAS"/>
    <n v="95700000"/>
    <m/>
    <m/>
    <n v="2"/>
    <n v="43500000"/>
    <n v="139200000"/>
    <n v="97440000"/>
    <d v="2019-01-24T00:00:00"/>
    <d v="2019-01-25T00:00:00"/>
    <d v="2020-05-24T00:00:00"/>
    <n v="330"/>
    <n v="120"/>
    <m/>
    <m/>
    <m/>
    <s v="x"/>
    <m/>
    <n v="0.7"/>
  </r>
  <r>
    <n v="3"/>
    <n v="2019"/>
    <s v="FDLF-CD-0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el apoyo a la gestión presupuestal del Fondo de Desarrollo Local  -   CERTIFICACION DE NO EXISTENCIA DE PERSONAL DE LA DIRECCION DE GESTION DE TALENTO HUMANO DE LA SECRETARIA DISTRITAL DE GOBIERNO  CONSECUTIVO  15154  DEL 24-01-2019"/>
    <s v="Inversión"/>
    <n v="45"/>
    <s v="Gobernanza e influencia local, regional e internacional"/>
    <s v="Eje Transversal 4 Gobierno Legitimo, Fortalecimiento Local y Eficiencia"/>
    <s v="1474"/>
    <n v="52321265"/>
    <s v="OLGA PATRICIA CORTES AMAYA"/>
    <n v="50105000"/>
    <m/>
    <m/>
    <n v="1"/>
    <n v="9110000"/>
    <n v="59215000"/>
    <n v="50105000"/>
    <d v="2019-01-24T00:00:00"/>
    <d v="2019-01-25T00:00:00"/>
    <d v="2020-02-29T00:00:00"/>
    <n v="330"/>
    <n v="28"/>
    <m/>
    <m/>
    <s v="x"/>
    <m/>
    <m/>
    <n v="0.84615384615384615"/>
  </r>
  <r>
    <n v="4"/>
    <n v="2019"/>
    <s v="FDLF-CD-0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especializados como abogado del Despacho de la Alcaldía Local de Fontibón CERTIFICACION DE NO EXISTENCIA DE PERSONAL DE LA DIRECCION DE GESTION DE TALENTO HUMANO DE LA SECRETARIA DISTRITAL DE GOBIERNO  CONSECUTIVO  15154  DEL 24-01-2019"/>
    <s v="Inversión"/>
    <n v="45"/>
    <s v="Gobernanza e influencia local, regional e internacional"/>
    <s v="Eje Transversal 4 Gobierno Legitimo, Fortalecimiento Local y Eficiencia"/>
    <s v="1474"/>
    <n v="79970300"/>
    <s v="RUTDER ESNEIDER LADINO NAVARRO"/>
    <n v="95700000"/>
    <m/>
    <m/>
    <n v="1"/>
    <n v="47850000"/>
    <n v="143550000"/>
    <n v="95410000"/>
    <d v="2019-01-24T00:00:00"/>
    <d v="2019-01-25T00:00:00"/>
    <d v="2020-05-30T00:00:00"/>
    <n v="330"/>
    <n v="165"/>
    <m/>
    <m/>
    <s v="x"/>
    <m/>
    <m/>
    <n v="0.6646464646464646"/>
  </r>
  <r>
    <n v="5"/>
    <n v="2019"/>
    <s v="FDLF-CD-0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como profesional especializado para orientar al despacho en las actividades de revisión, control, seguimiento a los proyectos a cargo de la Alcaldía Local de Fontibón CERTIFICACION DE NO EXISTENCIA DE PERSONAL DE LA DIRECCION DE GESTION DE TALENTO HUMANO DE LA SECRETARIA DISTRITAL DE GOBIERNO  CONSECUTIVO  15148  DEL 24-01-2019"/>
    <s v="Inversión"/>
    <n v="45"/>
    <s v="Gobernanza e influencia local, regional e internacional"/>
    <s v="Eje Transversal 4 Gobierno Legitimo, Fortalecimiento Local y Eficiencia"/>
    <s v="1474"/>
    <n v="52055580"/>
    <s v="NARDA CONSUELO PERILLA ALONSO"/>
    <n v="95700000"/>
    <m/>
    <m/>
    <n v="1"/>
    <n v="47850000"/>
    <n v="143550000"/>
    <n v="96570000"/>
    <d v="2019-01-28T00:00:00"/>
    <d v="2019-01-28T00:00:00"/>
    <d v="2020-06-12T00:00:00"/>
    <n v="330"/>
    <n v="165"/>
    <m/>
    <m/>
    <s v="x"/>
    <m/>
    <m/>
    <n v="0.67272727272727273"/>
  </r>
  <r>
    <n v="6"/>
    <n v="2019"/>
    <s v="FDLF-CD-0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el apoyo a la administración local en la formulación y seguimiento a los proyectos de inversión y gastos de funcionamiento   CERTIFICACION DE NO EXISTENCIA DE PERSONAL DE LA DIRECCION DE GESTION DE TALENTO HUMANO DE LA SECRETARIA DISTRITAL DE GOBIERNO  CONSECUTIVO  8130  DEL 28-01-2019"/>
    <s v="Inversión"/>
    <n v="45"/>
    <s v="Gobernanza e influencia local, regional e internacional"/>
    <s v="Eje Transversal 4 Gobierno Legitimo, Fortalecimiento Local y Eficiencia"/>
    <s v="1474"/>
    <n v="72303502"/>
    <s v="JOSE LUIS JUVIANO GALLOR"/>
    <n v="76505000"/>
    <m/>
    <m/>
    <n v="1"/>
    <n v="34775000"/>
    <n v="111280000"/>
    <n v="76736833"/>
    <d v="2019-01-28T00:00:00"/>
    <d v="2019-01-30T00:00:00"/>
    <d v="2020-05-29T00:00:00"/>
    <n v="330"/>
    <n v="150"/>
    <m/>
    <m/>
    <s v="x"/>
    <m/>
    <m/>
    <n v="0.68958333033788644"/>
  </r>
  <r>
    <n v="7"/>
    <n v="2019"/>
    <s v="FDLF-CD-0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 LA ÁREA DE GESTIÓN DEL DESARROLLO LOCAL DE LA ALCALDÍA LOCAL DE FONTIBÓN -  CERTIFICACION DE NO EXISTENCIA DE PERSONAL DE LA DIRECCION DE GESTION DE TALENTO HUMANO DE LA SECRETARIA DISTRITAL DE GOBIERNO CONSECUTIVO  DEL 24-01-2019"/>
    <s v="Inversión"/>
    <n v="45"/>
    <s v="Gobernanza e influencia local, regional e internacional"/>
    <s v="Eje Transversal 4 Gobierno Legitimo, Fortalecimiento Local y Eficiencia"/>
    <s v="1474"/>
    <n v="39752892"/>
    <s v="LUZ MERY RIAÑO FERRO"/>
    <n v="24750000"/>
    <m/>
    <m/>
    <n v="1"/>
    <n v="11250000"/>
    <n v="36000000"/>
    <n v="24825000"/>
    <d v="2019-01-29T00:00:00"/>
    <d v="2019-01-30T00:00:00"/>
    <d v="2020-05-30T00:00:00"/>
    <n v="330"/>
    <n v="150"/>
    <m/>
    <m/>
    <s v="x"/>
    <m/>
    <m/>
    <n v="0.68958333333333333"/>
  </r>
  <r>
    <n v="8"/>
    <n v="2019"/>
    <s v="FDLF-CD-0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dministrativo al área de gestión del desarrollo local de la Alcaldía Local de Fontibón- CERTIFICACION DE NO EXISTENCIA DE PERSONAL DE LA DIRECCION DE GESTION DE TALENTO HUMANO DE LA SECRETARIA DISTRITAL DE GOBIERNO  CONSECUTIVO  15391  DEL 28-01-2019"/>
    <s v="Inversión"/>
    <n v="45"/>
    <s v="Gobernanza e influencia local, regional e internacional"/>
    <s v="Eje Transversal 4 Gobierno Legitimo, Fortalecimiento Local y Eficiencia"/>
    <s v="1474"/>
    <n v="1016070013"/>
    <s v="INGRID MARITZA MORENO AGREDO"/>
    <n v="38500000"/>
    <m/>
    <m/>
    <n v="1"/>
    <n v="17500000"/>
    <n v="56000000"/>
    <n v="38616666"/>
    <d v="2019-01-29T00:00:00"/>
    <d v="2019-01-30T00:00:00"/>
    <d v="2020-05-29T00:00:00"/>
    <n v="330"/>
    <n v="150"/>
    <m/>
    <m/>
    <s v="x"/>
    <m/>
    <m/>
    <n v="0.68958332142857148"/>
  </r>
  <r>
    <n v="9"/>
    <n v="2019"/>
    <s v="FDLF-CD-0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EL APOYO DE ACTIVIDADES DE GESTIÓN DOCUMENTAL SIGUIENDO LAS NORMAS ARCHIVÍSTICAS CERTIFICACION DE NO EXISTENCIA DE PERSONAL DE LA DIRECCION DE GESTION DE TALENTO HUMANO DE LA SECRETARIA DISTRITAL DE GOBIERNO  CONSECUTIVO  14792 DEL 18-01-2019 SOLICITUID CRP SEGUN MEMORANDO 201920000913 DE 31-01-2019"/>
    <s v="Inversión"/>
    <n v="45"/>
    <s v="Gobernanza e influencia local, regional e internacional"/>
    <s v="Eje Transversal 4 Gobierno Legitimo, Fortalecimiento Local y Eficiencia"/>
    <s v="1474"/>
    <n v="11430819"/>
    <s v="ESAU ARNULFO AMORTEGUI PINEDA"/>
    <n v="24750000"/>
    <m/>
    <m/>
    <m/>
    <m/>
    <n v="24750000"/>
    <n v="24750000"/>
    <d v="2019-01-30T00:00:00"/>
    <d v="2019-02-01T00:00:00"/>
    <d v="2019-12-30T00:00:00"/>
    <n v="330"/>
    <m/>
    <m/>
    <m/>
    <m/>
    <s v="x"/>
    <m/>
    <n v="1"/>
  </r>
  <r>
    <n v="10"/>
    <n v="2019"/>
    <s v="FDLF-CD-1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LOGÍSTICO AL ÁREA DE GESTIÓN DEL DESARROLLO LOCAL DE FONTIBÓN  CERTIFICACION DE NO EXISTENCIA DE PERSONAL DE LA DIRECCION DE GESTION DE TALENTO HUMANO DE LA SECRETARIA DISTRITAL DE GOBIERNO  CONSECUTIVO 15395  DEL 38-01-2019 SOLICITUD DE CRP SEGUN MEMORANDO 201959200000893 DE 31-01-2019"/>
    <s v="Inversión"/>
    <n v="45"/>
    <s v="Gobernanza e influencia local, regional e internacional"/>
    <s v="Eje Transversal 4 Gobierno Legitimo, Fortalecimiento Local y Eficiencia"/>
    <s v="1474"/>
    <n v="98543897"/>
    <s v="SERGIO ANTONIO VILLEGAS ARISTIZABAL"/>
    <n v="24750000"/>
    <m/>
    <m/>
    <n v="1"/>
    <n v="11250000"/>
    <n v="36000000"/>
    <n v="24750000"/>
    <d v="2019-01-30T00:00:00"/>
    <d v="2019-02-01T00:00:00"/>
    <d v="2020-05-30T00:00:00"/>
    <n v="330"/>
    <n v="150"/>
    <m/>
    <m/>
    <s v="x"/>
    <m/>
    <m/>
    <n v="0.6875"/>
  </r>
  <r>
    <n v="11"/>
    <n v="2019"/>
    <s v="FDLF-CD-1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apoyo a la gestión de expedientes contractuales vigentes y activos a cargo del área de contratación del Fondo de Desarrollo Local de Fontibón CERTIFICACION DE NO EXISTENCIA DE PERSONAL DE LA DIRECCION DE GESTION DE TALENTO HUMANO DE LA SECRETARIA DISTRITAL DE GOBIERNO  CONSECUTIVO  15432 DEL 283575-01-2019"/>
    <s v="Inversión"/>
    <n v="45"/>
    <s v="Gobernanza e influencia local, regional e internacional"/>
    <s v="Eje Transversal 4 Gobierno Legitimo, Fortalecimiento Local y Eficiencia"/>
    <s v="1474"/>
    <n v="80147386"/>
    <s v="JOHN FREDY HERRERA RINCON"/>
    <n v="13500000"/>
    <m/>
    <m/>
    <m/>
    <m/>
    <n v="13500000"/>
    <n v="13500000"/>
    <d v="2019-01-29T00:00:00"/>
    <d v="2019-01-30T00:00:00"/>
    <d v="2019-07-29T00:00:00"/>
    <n v="180"/>
    <m/>
    <m/>
    <m/>
    <m/>
    <s v="x"/>
    <m/>
    <n v="1"/>
  </r>
  <r>
    <n v="12"/>
    <n v="2019"/>
    <s v="FDLF-CD-1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servicios de apoyo a la gestión de la alcaldía Local de Fontibón en la recepción de correspondencia interna y externa así como la asignación interna y/o correspondencia recibida CERTIFICACION DE NO EXISTENCIA DE PERSONAL DE LA DIRECCION DE GESTION DE TALENTO HUMANO DE LA SECRETARIA DISTRITAL DE GOBIERNO  CONSECUTIVO  15150  DEL 24-01-2019"/>
    <s v="Inversión"/>
    <n v="45"/>
    <s v="Gobernanza e influencia local, regional e internacional"/>
    <s v="Eje Transversal 4 Gobierno Legitimo, Fortalecimiento Local y Eficiencia"/>
    <s v="1474"/>
    <n v="52328812"/>
    <s v="CLARA ESTHER MARTINEZ ABAUNZA"/>
    <n v="24750000"/>
    <m/>
    <m/>
    <m/>
    <m/>
    <n v="24750000"/>
    <n v="22575000"/>
    <d v="2019-01-29T00:00:00"/>
    <d v="2019-01-30T00:00:00"/>
    <d v="2019-12-30T00:00:00"/>
    <n v="330"/>
    <m/>
    <m/>
    <m/>
    <m/>
    <s v="x"/>
    <m/>
    <n v="0.91212121212121211"/>
  </r>
  <r>
    <n v="13"/>
    <n v="2019"/>
    <s v="FDLF-CD-1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 LA GESTIÓN DE LA ALCALDÍA LOCAL DE FONTIBÓN EN LA RECEPCIÓN DE CORRESPONDENCIA INTERNA Y EXTERNA ASÍ COMO LA ASIGNACIÓN INTERNA Y/O CORRESPONDENCIA RECIBIDA  CERTIFICACION DE NO EXISTENCIA DE PERSONAL DE LA DIRECCION DE GESTION DE TALENTO HUMANO DE LA SECRETARIA DISTRITAL DE GOBIERNO  CONSECUTIVO  15150  DEL 24-01-2019 SOLICITUD CRP SEGUN MEMORANDO 201959200000633 DEL 30-01-2019"/>
    <s v="Inversión"/>
    <n v="45"/>
    <s v="Gobernanza e influencia local, regional e internacional"/>
    <s v="Eje Transversal 4 Gobierno Legitimo, Fortalecimiento Local y Eficiencia"/>
    <s v="1474"/>
    <n v="53925244"/>
    <s v="XIMENA ANDREA PARRAGA GOMEZ"/>
    <n v="24750000"/>
    <m/>
    <m/>
    <n v="1"/>
    <n v="11250000"/>
    <n v="36000000"/>
    <n v="24825000"/>
    <d v="2019-01-29T00:00:00"/>
    <d v="2019-01-30T00:00:00"/>
    <d v="2020-05-29T00:00:00"/>
    <n v="330"/>
    <n v="150"/>
    <m/>
    <m/>
    <s v="x"/>
    <m/>
    <m/>
    <n v="0.68958333333333333"/>
  </r>
  <r>
    <n v="14"/>
    <n v="2019"/>
    <s v="FDLF-CD-1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COMO AUXILIAR, CON EL FIN DE HACER LEVANTAMIENTO FÍSICO REAL DE LOS EXPEDIENTES ADMINISTRATIVOS, APOYAR DOCUMENTAL Y ARCHIVÍSTICAMENTE EL TRÁMITE DE ACTUACIONES ADMINISTRATIVAS EN MATERIA DE ESTABLECIMIENTOS DE COMERCIO, OBRAS, URBANISMO Y ESPACIO PÚBLICO EN EL ÁREA DE GESTIÓN POLICIVA DE LA ALCALDÍA LOCAL DE FONTIBÓN -  CERTIFICACION DE NO EXISTENCIA DE PERSONAL DE LA DIRECCION DE GESTION DE TALENTO HUMANO DE LA SECRETARIA DISTRITAL DE GOBIERNO CONSECUTIVO15156  DEL 24-01-2019  - SOLICITUD CRP 201959200000693 DEL 29-01-2019 - RADICADO SIPSE 35666"/>
    <s v="Inversión"/>
    <n v="45"/>
    <s v="Gobernanza e influencia local, regional e internacional"/>
    <s v="Eje Transversal 4 Gobierno Legitimo, Fortalecimiento Local y Eficiencia"/>
    <s v="1474"/>
    <n v="1033776144"/>
    <s v="MARIA FERNANDA MAYORGA ALARCON"/>
    <n v="24750000"/>
    <m/>
    <m/>
    <n v="2"/>
    <n v="9000000"/>
    <n v="33750000"/>
    <n v="24750000"/>
    <d v="2019-01-30T00:00:00"/>
    <d v="2019-02-01T00:00:00"/>
    <d v="2020-04-30T00:00:00"/>
    <n v="330"/>
    <n v="120"/>
    <m/>
    <m/>
    <s v="x"/>
    <m/>
    <m/>
    <n v="0.73333333333333328"/>
  </r>
  <r>
    <n v="15"/>
    <n v="2019"/>
    <s v="FDLF-CD-1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 LA GESTIÓN EN LA CONDUCCIÓN DE VEHÍCULOS Y MAQUINARIA AL SERVICIO DE LA ALCALDÍA LOCAL DE FONTIBÓN - CERTIFICACION DE NO EXISTENCIA DE PERSONAL DE LA DIRECCION DE GESTION DE TALENTO HUMANO DE LA SECRETARIA DISTRITAL DE GOBIERNO CONSECUTIVO 14790 DEL 18-01-2019  - SOLICITUD CRP 201959200000923 DEL 31-01-2019 - RADICADO SIPSE 35953"/>
    <s v="Inversión"/>
    <n v="18"/>
    <s v="Mejor movilidad para todos"/>
    <s v="Pilar 2 Democracía Urbana"/>
    <s v="1464"/>
    <n v="79132349"/>
    <s v="JOSE AGUSTIN MORENO MORENO"/>
    <n v="24750000"/>
    <m/>
    <m/>
    <n v="1"/>
    <n v="11250000"/>
    <n v="36000000"/>
    <n v="24750000"/>
    <d v="2019-01-30T00:00:00"/>
    <d v="2019-02-01T00:00:00"/>
    <d v="2020-05-30T00:00:00"/>
    <n v="330"/>
    <n v="150"/>
    <m/>
    <m/>
    <s v="x"/>
    <m/>
    <m/>
    <n v="0.6875"/>
  </r>
  <r>
    <n v="16"/>
    <n v="2019"/>
    <s v="FDLF-CD-1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LOGÍSTICO QUE SE REQUIEREN EN EL DESARROLLO DE LAS ACTIVIDADES RELATIVAS A RECUPERACIÓN Y EMBELLECIMIENTO DEL ESPACIO PÚBLICO -  CERTIFICACION DE NO EXISTENCIA DE PERSONAL DE LA DIRECCION DE GESTION DE TALENTO HUMANO DE LA SECRETARIA DISTRITAL DE GOBIERNO CONSECUTIVO 14797 DEL 18-01-2019  - SOLICITUD CRP 201959200000863 DEL 30-01-2019 - RADICADO SIPSE 35965"/>
    <s v="Inversión"/>
    <n v="18"/>
    <s v="Mejor movilidad para todos"/>
    <s v="Pilar 2 Democracía Urbana"/>
    <s v="1464"/>
    <n v="86004084"/>
    <s v="JOSE OCTAVIO CRUZ NINCOR"/>
    <n v="18700000"/>
    <m/>
    <m/>
    <m/>
    <m/>
    <n v="18700000"/>
    <n v="18076666"/>
    <d v="2019-01-30T00:00:00"/>
    <d v="2019-02-07T00:00:00"/>
    <d v="2020-05-30T00:00:00"/>
    <n v="330"/>
    <n v="150"/>
    <m/>
    <m/>
    <s v="x"/>
    <m/>
    <m/>
    <n v="0.96666663101604278"/>
  </r>
  <r>
    <n v="17"/>
    <n v="2019"/>
    <s v="FDLF-CD-1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COORDINAR, LIDERAR Y ASESORAR LOS PLANES Y ESTRATEGIAS DE COMUNICACIÓN INTERNA Y EXTERNA PARA LA DIVULGACIÓN DE LOS PROGRAMAS, PROYECTOS Y ACTIVIDADES DE ALCALDÍA LOCAL DE FONTIBÓN - CERTIFICACION DE NO EXISTENCIA DE PERSONAL DE LA DIRECCION DE GESTION DE TALENTO HUMANO DE LA SECRETARIA DISTRITAL DE GOBIERNO CONSECUTIVO 15393 DEL 28-01-2019  - SOLICITUD CRP 201959200000903 DEL 31-01-2019 - RADICADO SIPSE 35669"/>
    <s v="Inversión"/>
    <n v="45"/>
    <s v="Gobernanza e influencia local, regional e internacional"/>
    <s v="Eje Transversal 4 Gobierno Legitimo, Fortalecimiento Local y Eficiencia"/>
    <s v="1474"/>
    <n v="1012325528"/>
    <s v="DIEGO ANDRES OVIEDO SANCHEZ"/>
    <n v="71500000"/>
    <m/>
    <m/>
    <n v="1"/>
    <n v="32500000"/>
    <n v="104000000"/>
    <n v="71500000"/>
    <d v="2019-01-30T00:00:00"/>
    <d v="2019-02-01T00:00:00"/>
    <d v="2020-05-30T00:00:00"/>
    <n v="330"/>
    <n v="150"/>
    <m/>
    <m/>
    <s v="x"/>
    <m/>
    <m/>
    <n v="0.6875"/>
  </r>
  <r>
    <n v="18"/>
    <n v="2019"/>
    <s v="FDLF-CD-1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EN TEMAS RELACIONADOS CON ALIANZAS ESTRATÉGICAS QUE PERMITAN APORTAR EN GRAN MEDIDA A LA IMAGEN INSTITUCIONAL CON EL OBJETIVO DE LOGRAR ACUERDOS ESTRATÉGICOS EN PRO DE DESARROLLAR PROCESOS EXITOSOS PARA LA COMUNIDAD DE LA LOCALIDAD DE FONTIBÓN -  CERTIFICACION DE NO EXISTENCIA DE PERSONAL DE LA DIRECCION DE GESTION DE TALENTO HUMANO DE LA SECRETARIA DISTRITAL DE GOBIERNO CONSECUTIVO 15398 DEL 28-01-2019  - SOLICITUD CDP 201959200000703 DEL 30-01-2019 - RADICADO SIPSE 35762"/>
    <s v="Inversión"/>
    <n v="45"/>
    <s v="Gobernanza e influencia local, regional e internacional"/>
    <s v="Eje Transversal 4 Gobierno Legitimo, Fortalecimiento Local y Eficiencia"/>
    <s v="1474"/>
    <n v="30319955"/>
    <s v="DIANA ESPERANZA LOPEZ RIOS"/>
    <n v="71500000"/>
    <m/>
    <m/>
    <m/>
    <m/>
    <n v="71500000"/>
    <n v="65000000"/>
    <d v="2019-01-30T00:00:00"/>
    <d v="2019-02-01T00:00:00"/>
    <d v="2019-12-30T00:00:00"/>
    <n v="330"/>
    <m/>
    <m/>
    <m/>
    <m/>
    <s v="x"/>
    <m/>
    <n v="0.90909090909090906"/>
  </r>
  <r>
    <n v="19"/>
    <n v="2019"/>
    <s v="FDLF-CD-1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EL APOYO EN LA CONDUCCIÓN DE VEHÍCULOS AL SERVICIO DE LA ALCALDÍA LOCAL DE FONTIBÓN -  CERTIFICACION DE NO EXISTENCIA DE PERSONAL DE LA DIRECCION DE GESTION DE TALENTO HUMANO DE LA SECRETARIA DISTRITAL DE GOBIERNO CONSECUTIVO 15546 DEL 2+-01-2019  - SOLICITUD CRP 201959200000733 DEL 30-01-2019 - RADICADO SIPSE 35656"/>
    <s v="Inversión"/>
    <n v="45"/>
    <s v="Gobernanza e influencia local, regional e internacional"/>
    <s v="Eje Transversal 4 Gobierno Legitimo, Fortalecimiento Local y Eficiencia"/>
    <s v="1474"/>
    <n v="79132784"/>
    <s v="JUAN CARLOS GONZALEZ RODRIGUEZ"/>
    <n v="24750000"/>
    <m/>
    <m/>
    <n v="1"/>
    <n v="11250000"/>
    <n v="36000000"/>
    <n v="24750000"/>
    <d v="2019-01-30T00:00:00"/>
    <d v="2019-02-01T00:00:00"/>
    <d v="2020-05-30T00:00:00"/>
    <n v="330"/>
    <n v="150"/>
    <m/>
    <m/>
    <s v="x"/>
    <m/>
    <m/>
    <n v="0.6875"/>
  </r>
  <r>
    <n v="20"/>
    <n v="2019"/>
    <s v="FDLF-CD-2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TÉCNICOS PARA EL DESARROLLO DE ACTIVIDADES ORIENTADAS A LA IMPLEMENTACIÓN DEL PROYECTO ESTRATÉGICO DEL SECTOR DE SEGURIDAD Y CONVIVENCIA DE LA ALCALDÍA LOCAL DE FONTIBÓN -  CERTIFICACION DE NO EXISTENCIA DE PERSONAL DE LA DIRECCION DE GESTION DE TALENTO HUMANO DE LA SECRETARIA DISTRITAL DE GOBIERNO CONSECUTIVO 15548 DEL 29-01-2019  - SOLICITUD CRP 201959200000763 DEL 30-01-2019 - RADICADO SIPSE 36012"/>
    <s v="Inversión"/>
    <n v="19"/>
    <s v="Seguridad y convivencia para todos"/>
    <s v="Pilar 3 Construcción de Comunidad y Cultura Ciudadana"/>
    <s v="1467"/>
    <n v="7382038"/>
    <s v="JOSE DANIEL LLORENTE CONTRERAS"/>
    <n v="35200000"/>
    <m/>
    <m/>
    <n v="1"/>
    <n v="16000000"/>
    <n v="51200000"/>
    <n v="32000000"/>
    <d v="2019-01-30T00:00:00"/>
    <d v="2019-02-01T00:00:00"/>
    <d v="2020-05-30T00:00:00"/>
    <n v="330"/>
    <n v="150"/>
    <m/>
    <m/>
    <s v="x"/>
    <m/>
    <m/>
    <n v="0.625"/>
  </r>
  <r>
    <n v="21"/>
    <n v="2019"/>
    <s v="FDLF-CD-2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COMO AUXILIAR DE APOYO A LAS ACTIVIDADES CORRESPONDIENTES A TEMAS DE MALLA VIAL, OBRAS, ESPACIO PÚBLICO E INFRAESTRUCTURA PARA LA ALCALDÍA LOCAL DE FONTIBÓN¿.   CERTIFICACION DE NO EXISTENCIA DE PERSONAL DE LA DIRECCION DE GESTION DE TALENTO HUMANO DE LA SECRETARIA DISTRITAL DE GOBIERNO CONSECUTIVO 15451 DEL 28-01-2019  - SOLICITUD CRP 201959200000713 DEL 30-01-2019 - RADICADO SIPSE 35945"/>
    <s v="Inversión"/>
    <n v="18"/>
    <s v="Mejor movilidad para todos"/>
    <s v="Pilar 2 Democracía Urbana"/>
    <s v="1464"/>
    <n v="19497903"/>
    <s v="EDGAR AUGUSTO GRANADOS MEJIA"/>
    <n v="24750000"/>
    <m/>
    <m/>
    <n v="1"/>
    <n v="4500000"/>
    <n v="29250000"/>
    <n v="24750000"/>
    <d v="2019-01-30T00:00:00"/>
    <d v="2019-02-01T00:00:00"/>
    <d v="2020-02-29T00:00:00"/>
    <n v="330"/>
    <n v="60"/>
    <m/>
    <m/>
    <s v="x"/>
    <m/>
    <m/>
    <n v="0.84615384615384615"/>
  </r>
  <r>
    <n v="22"/>
    <n v="2019"/>
    <s v="FDLF-CD-2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EL APOYO EN LA CONDUCCIÓN DE VEHÍCULOS AL SERVICIO DE LA ALCALDÍA LOCAL DE FONTIBÓN -  CERTIFICACION DE NO EXISTENCIA DE PERSONAL DE LA DIRECCION DE GESTION DE TALENTO HUMANO DE LA SECRETARIA DISTRITAL DE GOBIERNO CONSECUTIVO 115546 DEL 29-01-2019  - SOLICITUD CRP 201959200000783 DEL 29-01-2019 - RADICADO SIPSE 35656"/>
    <s v="Inversión"/>
    <n v="45"/>
    <s v="Gobernanza e influencia local, regional e internacional"/>
    <s v="Eje Transversal 4 Gobierno Legitimo, Fortalecimiento Local y Eficiencia"/>
    <s v="1474"/>
    <n v="79125997"/>
    <s v="LUIS EDUARDO MORENO MORENO"/>
    <n v="24750000"/>
    <m/>
    <m/>
    <n v="1"/>
    <n v="11250000"/>
    <n v="36000000"/>
    <n v="24750000"/>
    <d v="2019-01-30T00:00:00"/>
    <d v="2019-02-01T00:00:00"/>
    <d v="2020-05-30T00:00:00"/>
    <n v="330"/>
    <n v="150"/>
    <m/>
    <m/>
    <s v="x"/>
    <m/>
    <m/>
    <n v="0.6875"/>
  </r>
  <r>
    <n v="23"/>
    <n v="2019"/>
    <s v="FDLF-CD-2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DE APOYO ADMINISTRATIVO AL AREA DE GESTIO DEL DESARROLLO LOCAL DE LA ALCALDIA LOCAL DE FONTIBON - CERTIFICACION DE NOEXISTENCIA DE PERSONAL DE LA DIRECCION DE GESTION DE TALENTO HUMANO DE LA SECRETARIA DISTRITAL DEGOBIERNO CONSECUTIVO 15596 DEL 30-01-2019 - SOLICITUD CRP 201959200000833 DEL 30-01-2019 - RADICADO SIPSE36539"/>
    <s v="Inversión"/>
    <n v="45"/>
    <s v="Gobernanza e influencia local, regional e internacional"/>
    <s v="Eje Transversal 4 Gobierno Legitimo, Fortalecimiento Local y Eficiencia"/>
    <s v="1474"/>
    <n v="52057352"/>
    <s v="MARTHA EDITH HERNANDEZ ARIZA"/>
    <n v="38500000"/>
    <m/>
    <m/>
    <n v="1"/>
    <n v="17500000"/>
    <n v="56000000"/>
    <n v="38500000"/>
    <d v="2019-01-30T00:00:00"/>
    <d v="2019-02-01T00:00:00"/>
    <d v="2020-05-30T00:00:00"/>
    <n v="330"/>
    <n v="150"/>
    <m/>
    <m/>
    <s v="x"/>
    <m/>
    <m/>
    <n v="0.6875"/>
  </r>
  <r>
    <n v="24"/>
    <n v="2019"/>
    <s v="FDLF-CD-2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LOGÍSTICO AL ÁREA DE GESTIÓN DEL DESARROLLO LOCAL DE FONTIBÓN -  CERTIFICACION DE NO EXISTENCIA DE PERSONAL DE LA DIRECCION DE GESTION DE TALENTO HUMANO DE LA SECRETARIA DISTRITAL DE GOBIERNO CONSECUTIVO 15394DEL 28-01-2019  - SOLICITUD CRP 201959200000723 DEL 31-01-2019 - RADICADO SIPSE 35679"/>
    <s v="Inversión"/>
    <n v="45"/>
    <s v="Gobernanza e influencia local, regional e internacional"/>
    <s v="Eje Transversal 4 Gobierno Legitimo, Fortalecimiento Local y Eficiencia"/>
    <s v="1474"/>
    <n v="1016039271"/>
    <s v="JUAN DAVID RAMIREZ MONTOYA"/>
    <n v="13500000"/>
    <m/>
    <m/>
    <m/>
    <m/>
    <n v="13500000"/>
    <n v="13500000"/>
    <d v="2019-01-31T00:00:00"/>
    <d v="2019-02-01T00:00:00"/>
    <d v="2019-07-30T00:00:00"/>
    <n v="180"/>
    <m/>
    <m/>
    <m/>
    <m/>
    <s v="x"/>
    <m/>
    <n v="1"/>
  </r>
  <r>
    <n v="25"/>
    <n v="2019"/>
    <s v="FDLF-CD-2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APOYAR LAS LABORES DE NOTIFICACIÓN DE CORRESPONDENCIA DE LA ALCALDÍA LOCAL DE FONTIBÓN -  CERTIFICACION DE NO EXISTENCIA DE PERSONAL DE LA DIRECCION DE GESTION DE TALENTO HUMANO DE LA SECRETARIA DISTRITAL DE GOBIERNO CONSECUTIVO 15460 DEL 28-01-2019  - SOLICITUD CRP 201959200000943 DEL 31-01-2019 - RADICADO SIPSE 35669"/>
    <s v="Inversión"/>
    <n v="45"/>
    <s v="Gobernanza e influencia local, regional e internacional"/>
    <s v="Eje Transversal 4 Gobierno Legitimo, Fortalecimiento Local y Eficiencia"/>
    <s v="1474"/>
    <n v="79746042"/>
    <s v="DIEGO MARIO ACOSTA TORRES"/>
    <n v="13500000"/>
    <m/>
    <m/>
    <m/>
    <m/>
    <n v="13500000"/>
    <n v="13500000"/>
    <d v="2019-01-31T00:00:00"/>
    <d v="2019-02-05T00:00:00"/>
    <d v="2019-08-04T00:00:00"/>
    <n v="180"/>
    <m/>
    <m/>
    <m/>
    <m/>
    <s v="x"/>
    <m/>
    <n v="1"/>
  </r>
  <r>
    <n v="26"/>
    <n v="2019"/>
    <s v="FDLF-IPMC-2-2019"/>
    <s v="Seguros"/>
    <s v="Contratación mínima cuantia "/>
    <s v="No aplica"/>
    <s v="ADQUISICIÓN DE LAS PÓLIZAS DE DAÑOS Y PATRIMONIALES, PARA EL PROGRAMA DE SEGUROS DEL FONDO DE DESARROLLO LOCAL DE FONTIBON CON EL FIN DE PROTEGER LOS BIENES MUEBLES E INMUEBLES DE SU PROPIEDAD, LOS INTERESES PATRIMONIALES Y LOS QUE SE ENCUENTREN BAJO SU CUIDADO, CUSTODIA, TENENCIA Y CONTROL.¿ SOLICITUD CRP SEGUN MEMORANDO 20195920001163 DE 01-02-2019"/>
    <s v="Funcionamiento"/>
    <n v="45"/>
    <s v="Gobernanza e influencia local, regional e internacional"/>
    <s v="Eje Transversal 4 Gobierno Legitimo, Fortalecimiento Local y Eficiencia"/>
    <s v="3-1-2-02-02-02-0001-008"/>
    <n v="860524654"/>
    <s v="ASEGURADORA SOLIDARIA DE COLOMBIA ENTIDAD COOPERATIVA"/>
    <n v="22276397"/>
    <m/>
    <m/>
    <m/>
    <m/>
    <n v="22276397"/>
    <n v="21600590"/>
    <d v="2019-01-31T00:00:00"/>
    <d v="2019-02-01T00:00:00"/>
    <d v="2019-03-06T00:00:00"/>
    <n v="34"/>
    <m/>
    <m/>
    <m/>
    <m/>
    <s v="x"/>
    <m/>
    <n v="0.96966264337989672"/>
  </r>
  <r>
    <n v="27"/>
    <n v="2019"/>
    <s v="FDLF-CD-2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PARA APOYAR LAS ACTIVIDADES PROPIAS DEL AREA DE GESTION PLICIVA EN RELACION CON LOS PROCESOS DE OBRAS, ESPACIOS PUBLICOS Y ESTABLECIMIENTOS DE COMERCIO, DE LA ALCALDIA LOCAL DE FONTIBON -  CERTIFICACION DE NO EXISTENCIA DE PERSONAL DE LA DIRECCION DE GESTION DE TALENTO HUMANO DE LA SECRETARIA DISTRITAL DE GOBIERNO CONSECUTIVO 15733 DEL 31-01-2019  - SOLICITUD CRP 20195920001393 DEL 04-02-2019 - RADICADO SIPSE 35873"/>
    <s v="Inversión"/>
    <n v="45"/>
    <s v="Gobernanza e influencia local, regional e internacional"/>
    <s v="Eje Transversal 4 Gobierno Legitimo, Fortalecimiento Local y Eficiencia"/>
    <s v="1474"/>
    <n v="19339243"/>
    <s v="JAIME  RODRIGUEZ BAUTISTA"/>
    <n v="75831300"/>
    <m/>
    <m/>
    <n v="1"/>
    <n v="13914000"/>
    <n v="89745300"/>
    <n v="70961400"/>
    <d v="2019-02-02T00:00:00"/>
    <d v="2019-02-04T00:00:00"/>
    <d v="2020-03-20T00:00:00"/>
    <n v="327"/>
    <n v="60"/>
    <m/>
    <m/>
    <s v="x"/>
    <m/>
    <m/>
    <n v="0.79069767441860461"/>
  </r>
  <r>
    <n v="28"/>
    <n v="2019"/>
    <s v="FDLF-CD-2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APOYAR LA GESTIÓN COMO AUXILIAR, CON EL FIN DE HACER LEVANTAMIENTO FÍSICO REAL DE LOS EXPEDIENTES ADMINISTRATIVOS, APOYAR DOCUMENTAL Y ARCHIVÍSTICAMENTE EL TRÁMITE DE ACTUACIONES ADMINISTRATIVAS EN MATERIA DE ESTABLECIMIENTOS DE COMERCIO, OBRAS, URBANISMO Y ESPACIO PÚBLICO EN EL ÁREA DE GESTIÓN POLICIVA DE LA ALCALDÍA LOCAL DE FONTIBÓN CERTIFICACION DE NO EXISTENCIA DE PERSONAL DE LA DIRECCION DE GESTION DE TALENTO HUMANO DE LA SECRETARIA DISTRITAL DE GOBIERNO CONSECUTIVO 15386 DEL 28-01-2019  - SOLICITUD CRP 20195920001593 DEL 31-01-2019 - RADICADO SIPSE 35776"/>
    <s v="Inversión"/>
    <n v="45"/>
    <s v="Gobernanza e influencia local, regional e internacional"/>
    <s v="Eje Transversal 4 Gobierno Legitimo, Fortalecimiento Local y Eficiencia"/>
    <s v="1474"/>
    <n v="80492422"/>
    <s v="JAIR ALFONSO BUSTOS HERRERA"/>
    <n v="20165000"/>
    <m/>
    <m/>
    <n v="1"/>
    <n v="1850000"/>
    <n v="22015000"/>
    <n v="20165000"/>
    <d v="2019-02-01T00:00:00"/>
    <d v="2019-02-04T00:00:00"/>
    <d v="2020-01-30T00:00:00"/>
    <n v="327"/>
    <n v="30"/>
    <m/>
    <m/>
    <s v="x"/>
    <m/>
    <m/>
    <n v="0.91596638655462181"/>
  </r>
  <r>
    <n v="29"/>
    <n v="2019"/>
    <s v="FDLF-CD-2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APOYAR LAS LABORES DE NOTIFICACIÓN DE CORRESPONDENCIA DE LA ALCALDÍA LOCAL DE FONTIBÓN -  CERTIFICACION DE NO EXISTENCIA DE PERSONAL DE LA DIRECCION DE GESTION DE TALENTO HUMANO DE LA SECRETARIA DISTRITAL DE GOBIERNO CONSECUTIVO 15460 DEL 28-01-2019  - SOLICITUD CRP 20195920001203 DEL 01-021-2019 - RADICADO SIPSE 35658"/>
    <s v="Inversión"/>
    <n v="45"/>
    <s v="Gobernanza e influencia local, regional e internacional"/>
    <s v="Eje Transversal 4 Gobierno Legitimo, Fortalecimiento Local y Eficiencia"/>
    <s v="1474"/>
    <n v="1016036836"/>
    <s v="JEFFERSON STEVEN PENAGOS BARRERA"/>
    <n v="13500000"/>
    <m/>
    <m/>
    <m/>
    <m/>
    <n v="13500000"/>
    <n v="13500000"/>
    <d v="2019-02-01T00:00:00"/>
    <d v="2019-02-04T00:00:00"/>
    <d v="2019-08-03T00:00:00"/>
    <n v="180"/>
    <m/>
    <m/>
    <m/>
    <m/>
    <s v="x"/>
    <m/>
    <n v="1"/>
  </r>
  <r>
    <n v="30"/>
    <n v="2019"/>
    <s v="FDLF-CD-3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BRINDAR APOYO AL ALMACÉN EN LA PROYECCIÓN, SEGUIMIENTO Y APOYO A LA SUPERVISIÓN DE COMODATOS CERTIFICACION DE NO EXISTENCIA DE PERSONAL DE LA DIRECCION DE GESTION DE TALENTO HUMANO DE LA SECRETARIA DISTRITAL DE GOBIERNO CONSECUTIVO 15473 DEL 28-01-2019  - SOLICITUD CRP 20195920001073 DEL 31-01-2019 - RADICADO SIPSE 35738"/>
    <s v="Inversión"/>
    <n v="45"/>
    <s v="Gobernanza e influencia local, regional e internacional"/>
    <s v="Eje Transversal 4 Gobierno Legitimo, Fortalecimiento Local y Eficiencia"/>
    <s v="1474"/>
    <n v="79123901"/>
    <s v="CARLOS JULIO BOGOTA PENAGOS"/>
    <n v="24900000"/>
    <m/>
    <m/>
    <m/>
    <m/>
    <n v="24900000"/>
    <n v="24900000"/>
    <d v="2019-02-01T00:00:00"/>
    <d v="2019-02-04T00:00:00"/>
    <d v="2019-08-03T00:00:00"/>
    <n v="180"/>
    <m/>
    <m/>
    <m/>
    <m/>
    <s v="x"/>
    <m/>
    <n v="1"/>
  </r>
  <r>
    <n v="31"/>
    <n v="2019"/>
    <s v="FDLF-CD-3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LOGÍSTICO QUE SE REQUIEREN EN EL DESARROLLO DE LAS ACTIVIDADES RELATIVAS A RECUPERACIÓN Y EMBELLECIMIENTO DEL ESPACIO PÚBLICO -  CERTIFICACION DE NO EXISTENCIA DE PERSONAL DE LA DIRECCION DE GESTION DE TALENTO HUMANO DE LA SECRETARIA DISTRITAL DE GOBIERNO CONSECUTIVO 14797 DEL 18-01-2019  - SOLICITUD CRP 20195920001313 DEL 04-02-2019 - RADICADO SIPSE 35965"/>
    <s v="Inversión"/>
    <n v="18"/>
    <s v="Mejor movilidad para todos"/>
    <s v="Pilar 2 Democracía Urbana"/>
    <s v="1464"/>
    <n v="1016053017"/>
    <s v="CARLOS JOSE SORZA JAQUE"/>
    <n v="18350000"/>
    <m/>
    <m/>
    <m/>
    <m/>
    <n v="18350000"/>
    <n v="16830000"/>
    <d v="2019-02-01T00:00:00"/>
    <d v="2019-02-04T00:00:00"/>
    <d v="2019-12-30T00:00:00"/>
    <n v="327"/>
    <m/>
    <m/>
    <m/>
    <m/>
    <s v="x"/>
    <m/>
    <n v="0.91716621253405994"/>
  </r>
  <r>
    <n v="32"/>
    <n v="2019"/>
    <s v="FDLF-CD-3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US SERVICIOS PROFESIONALES PARA REALIZAR EL CONTROL, SEGUIMIENTO, ACTUALIZACIÓN Y ANÁLISIS DEL BANCO DE PROGRAMAS Y PROYECTOS, ASÍ COMO TAMBIÉN LOS INSTRUMENTOS DE PLANEACIÓN Y GESTIÓN DEL FONDO DE DESARROLLO LOCAL DE FONTIBÓN -  CERTIFICACION DE NO EXISTENCIA DE PERSONAL DE LA DIRECCION DE GESTION DE TALENTO HUMANO DE LA SECRETARIA DISTRITAL DE GOBIERNO CONSECUTIVO 15659 DEL 31-01-2019  - SOLICITUD CRP 20195920001323 DEL 31-01-2019 - RADICADO SIPSE 35806"/>
    <s v="Inversión"/>
    <n v="45"/>
    <s v="Gobernanza e influencia local, regional e internacional"/>
    <s v="Eje Transversal 4 Gobierno Legitimo, Fortalecimiento Local y Eficiencia"/>
    <s v="1474"/>
    <n v="87453886"/>
    <s v="JUAN CARLOS GARCIA DIAZ"/>
    <n v="52320000"/>
    <m/>
    <m/>
    <n v="1"/>
    <n v="19200000"/>
    <n v="71520000"/>
    <n v="52320000"/>
    <d v="2019-02-01T00:00:00"/>
    <d v="2019-02-04T00:00:00"/>
    <d v="2019-12-30T00:00:00"/>
    <n v="327"/>
    <m/>
    <m/>
    <m/>
    <m/>
    <s v="x"/>
    <m/>
    <n v="0.73154362416107388"/>
  </r>
  <r>
    <n v="33"/>
    <n v="2019"/>
    <s v="FDLF-CD-03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PARA ORGANIZAR EL PERSONAL Y LAS ACCIONES QUE SE REQUIERAN EN EL DESARROLLO DE LAS ACTIVIDADES RELATIVAS A RECUPERACIÓN Y EMBELLECIMIENTO DEL ESPACIO PÚBLICO QUE TENGA A CARGO EL FONDO DE DESARROLLO LOCAL DE FONTIBÓN -  CERTIFICACION DE NO EXISTENCIA DE PERSONAL DE LA DIRECCION DE GESTION DE TALENTO HUMANO DE LA SECRETARIA DISTRITAL DE GOBIERNO CONSECUTIVO 15657 DEL 31-01-2019  - SOLICITUD CRP 20195920001333 DEL 04-02-2019 - RADICADO SIPSE 35955"/>
    <s v="Inversión"/>
    <n v="18"/>
    <s v="Mejor movilidad para todos"/>
    <s v="Pilar 2 Democracía Urbana"/>
    <s v="1464"/>
    <n v="80020718"/>
    <s v="CARLOS ANDRES CENDALES"/>
    <n v="24525000"/>
    <m/>
    <m/>
    <n v="1"/>
    <n v="2250000"/>
    <n v="26775000"/>
    <n v="22275000"/>
    <d v="2019-02-01T00:00:00"/>
    <d v="2019-02-04T00:00:00"/>
    <d v="2020-01-30T00:00:00"/>
    <n v="327"/>
    <n v="30"/>
    <m/>
    <m/>
    <s v="x"/>
    <m/>
    <m/>
    <n v="0.83193277310924374"/>
  </r>
  <r>
    <n v="34"/>
    <n v="2019"/>
    <s v="FDLF-CD-3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 LA ÁREA DE GESTIÓN DEL DESARROLLO LOCAL DE LA ALCALDÍA LOCAL DE FONTIBÓN-  CERTIFICACION DE NO EXISTENCIA DE PERSONAL DE LA DIRECCION DE GESTION DE TALENTO HUMANO DE LA SECRETARIA DISTRITAL DE GOBIERNO CONSECUTIVO 15789 DEL 01-02-2019  -SOLICITUD CRP 20195920001263 DEL 04-02-2019 - RADICADO SIPSE 35519"/>
    <s v="Inversión"/>
    <n v="45"/>
    <s v="Gobernanza e influencia local, regional e internacional"/>
    <s v="Eje Transversal 4 Gobierno Legitimo, Fortalecimiento Local y Eficiencia"/>
    <s v="1474"/>
    <n v="1016064892"/>
    <s v="BRAYAN STIVEN BURGOS GAMBOA"/>
    <n v="13500000"/>
    <m/>
    <m/>
    <m/>
    <m/>
    <n v="13500000"/>
    <n v="13500000"/>
    <d v="2019-02-03T00:00:00"/>
    <d v="2019-02-04T00:00:00"/>
    <d v="2019-08-03T00:00:00"/>
    <n v="180"/>
    <m/>
    <m/>
    <m/>
    <m/>
    <s v="x"/>
    <m/>
    <n v="1"/>
  </r>
  <r>
    <n v="35"/>
    <n v="2019"/>
    <s v="FDLF-CD-03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APOYAR LA FORMULACIÓN, GESTIÓN Y SEGUIMIENTO DE ACTIVIDADES ENFOCADAS A LA GESTIÓN AMBIENTAL EXTERNA, ENCAMINADAS A LA MITIGACIÓN DE LOS DIFERENTES IMPACTOS AMBIENTALES Y LA CONSERVACIÓN DE LOS RECURSOS NATURALES DE LA LOCALIDAD CERTIFICACION DE NO EXISTENCIA DE PERSONAL DE LA DIRECCION DE GESTION DE TALENTO HUMANO DE LA SECRETARIA DISTRITAL DE GOBIERNO CONSECUTIVO 15679 DEL 31-01-2019  - SOLICITUD CRP 20195920001293 DEL 04-02-2019 - RADICADO SIPSE 36024"/>
    <s v="Inversión"/>
    <n v="38"/>
    <s v="Recuperación y manejo de la Estructura Ecológica Principal"/>
    <s v="Eje Transversal 3 Sostenibilidad Ambiental basada en la eficiencia energética"/>
    <s v="1471"/>
    <n v="53032345"/>
    <s v="SULY PAOLA CONTRERAS CRUZ"/>
    <n v="54498910"/>
    <m/>
    <m/>
    <m/>
    <m/>
    <n v="54498910"/>
    <n v="49499010"/>
    <d v="2019-02-01T00:00:00"/>
    <d v="2019-02-04T00:00:00"/>
    <d v="2019-12-30T00:00:00"/>
    <n v="327"/>
    <m/>
    <m/>
    <m/>
    <m/>
    <s v="x"/>
    <m/>
    <n v="0.90825688073394495"/>
  </r>
  <r>
    <n v="36"/>
    <n v="2019"/>
    <s v="FDLF-CD-3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APOYAR JURÍDICAMENTE LOS DIFERENTES PROCESOS QUE REQUIERA ADELANTAR LA ALCALDÍA LOCAL DE FONTIBÓN DESDE LAS ETAPAS PRECONTRACTUAL, CONTRACTUAL Y POST CONTRACTUAL -  CERTIFICACION DE NO EXISTENCIA DE PERSONAL DE LA DIRECCION DE GESTION DE TALENTO HUMANO DE LA SECRETARIA DISTRITAL DE GOBIERNO CONSECUTIVO 15676  DEL 31-01-2019  -SOLICITUD CRP 20195920001383 DEL 01-02-2019 - RADICADO SIPSE 35637"/>
    <s v="Inversión"/>
    <n v="45"/>
    <s v="Gobernanza e influencia local, regional e internacional"/>
    <s v="Eje Transversal 4 Gobierno Legitimo, Fortalecimiento Local y Eficiencia"/>
    <s v="1474"/>
    <n v="52931481"/>
    <s v="YELIKSA BIBIANA FARFAN SANCHEZ"/>
    <n v="36000000"/>
    <m/>
    <m/>
    <m/>
    <m/>
    <n v="36000000"/>
    <n v="36000000"/>
    <d v="2019-02-01T00:00:00"/>
    <d v="2019-02-04T00:00:00"/>
    <d v="2019-08-09T00:00:00"/>
    <n v="180"/>
    <m/>
    <m/>
    <m/>
    <m/>
    <s v="x"/>
    <m/>
    <n v="1"/>
  </r>
  <r>
    <n v="37"/>
    <n v="2019"/>
    <s v="FDLF-CD-3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LA OPERACIÓN DEL PROYECTO PUNTO VIVE DIGITAL DE LA LOCALIDAD DE FONTIBÓN CERTIFICACION DE NO EXISTENCIA DE PERSONAL DE LA DIRECCION DE GESTION DE TALENTO HUMANO DE LA SECRETARIA DISTRITAL DE GOBIERNO CONSECUTIVO 15701 DEL 31-01-2019  - SOLICITUD CRP 201959200001413 DEL 04-02-2019 - RADICADO SIPSE 35774"/>
    <s v="Inversión"/>
    <n v="45"/>
    <s v="Gobernanza e influencia local, regional e internacional"/>
    <s v="Eje Transversal 4 Gobierno Legitimo, Fortalecimiento Local y Eficiencia"/>
    <s v="1474"/>
    <n v="79974632"/>
    <s v="JULIAN ANDRES ARANZAZU VILLA"/>
    <n v="58674700"/>
    <m/>
    <m/>
    <n v="1"/>
    <n v="10766000"/>
    <n v="69440700"/>
    <n v="58674700"/>
    <d v="2019-02-01T00:00:00"/>
    <d v="2019-02-04T00:00:00"/>
    <d v="2020-02-29T00:00:00"/>
    <n v="327"/>
    <n v="60"/>
    <m/>
    <m/>
    <s v="x"/>
    <m/>
    <m/>
    <n v="0.84496124031007747"/>
  </r>
  <r>
    <n v="38"/>
    <n v="2019"/>
    <s v="FDLF-CD-3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ORIENTADOS A TEMAS DE PLATAFORMA Y SISTEMAS DE INFORMACION PARA EL REPORTE Y PUBLICIDAD DE LOS PROCESOS CONTRACTUALES DEL FONDO DE DESARROLLO LOCAL DE FONTIBON -  CERTIFICACION DE NO EXISTENCIA DE PERSONAL DE LA DIRECCION DE GESTION DE TALENTO HUMANO DE LA SECRETARIA DISTRITAL DE GOBIERNO CONSECUTIVO 14795 DEL 18-01-2019  -SOLICITUD CRP 20195920001273 DEL 04-02-2019 - RADICADO SIPSE 35729"/>
    <s v="Inversión"/>
    <n v="45"/>
    <s v="Gobernanza e influencia local, regional e internacional"/>
    <s v="Eje Transversal 4 Gobierno Legitimo, Fortalecimiento Local y Eficiencia"/>
    <s v="1474"/>
    <n v="11413532"/>
    <s v="OSCAR GIOVANNY CONTRERAS NOVOA"/>
    <n v="45780000"/>
    <m/>
    <m/>
    <n v="1"/>
    <n v="8400000"/>
    <n v="54180000"/>
    <n v="45780000"/>
    <d v="2019-02-03T00:00:00"/>
    <d v="2019-02-04T00:00:00"/>
    <d v="2020-05-31T00:00:00"/>
    <n v="327"/>
    <n v="150"/>
    <m/>
    <m/>
    <s v="x"/>
    <m/>
    <m/>
    <n v="0.84496124031007747"/>
  </r>
  <r>
    <n v="39"/>
    <n v="2019"/>
    <s v="FDLF-CD-3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COMO PROFESIONAL QUE DESARROLLE ACTIVIDADES DE APOYO, FORMULACIÓN, SEGUIMIENTO Y ACOMPAÑAMIENTO TÉCNICO EN OBRAS E INFRAESTRUCTURA EN LA LOCALIDAD DE FONTIBÓN -  CERTIFICACION DE NO EXISTENCIA DE PERSONAL DE LA DIRECCION DE GESTION DE TALENTO HUMANO DE LA SECRETARIA DISTRITAL DE GOBIERNO CONSECUTIVO 15853 DEL 01-02-2019  -SOLICITUD CRP 20195920001423 DEL 04-02-2019 - RADICADO SIPSE 36556"/>
    <s v="Inversión"/>
    <n v="18"/>
    <s v="Mejor movilidad para todos"/>
    <s v="Pilar 2 Democracía Urbana"/>
    <s v="1464"/>
    <n v="1019075676"/>
    <s v="MIGUEL ANGEL MELO MORENO"/>
    <n v="54500000"/>
    <m/>
    <m/>
    <n v="1"/>
    <n v="15000000"/>
    <n v="69500000"/>
    <n v="54500000"/>
    <d v="2019-02-03T00:00:00"/>
    <d v="2019-02-04T00:00:00"/>
    <d v="2020-03-30T00:00:00"/>
    <n v="327"/>
    <n v="90"/>
    <m/>
    <m/>
    <s v="x"/>
    <m/>
    <m/>
    <n v="0.78417266187050361"/>
  </r>
  <r>
    <n v="40"/>
    <n v="2019"/>
    <s v="FDLF-CD-4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COMO PROFESIONAL DE APOYO A LA GESTIÓN RELACIONADA CON EL ESPACIO PÚBLICO, ESTABLECIMIENTOS DE COMERCIO Y LAS ACCIONES OPERATIVAS PARA EL CONTROL AMBIENTAL PARA EL ÁREA DE GESTIÓN POLICIVA DE LA ALCALDÍA LOCAL DE FONTIBÓN -  CERTIFICACION DE NO EXISTENCIA DE PERSONAL DE LA DIRECCION DE GESTION DE TALENTO HUMANO DE LA SECRETARIA DISTRITAL DE GOBIERNO CONSECUTIVO 15691 DEL 31-01-2019  -SOLICITUD CRP 20195920001343 DEL 01-02-2019 - RADICADO SIPSE 35864"/>
    <s v="Inversión"/>
    <n v="45"/>
    <s v="Gobernanza e influencia local, regional e internacional"/>
    <s v="Eje Transversal 4 Gobierno Legitimo, Fortalecimiento Local y Eficiencia"/>
    <s v="1474"/>
    <n v="52982032"/>
    <s v="ANGELA ROCIO CARVAJAL CERINZA"/>
    <n v="27330000"/>
    <m/>
    <m/>
    <m/>
    <m/>
    <n v="27330000"/>
    <n v="27330000"/>
    <d v="2019-02-03T00:00:00"/>
    <d v="2019-02-04T00:00:00"/>
    <d v="2019-08-03T00:00:00"/>
    <n v="180"/>
    <m/>
    <m/>
    <m/>
    <m/>
    <s v="x"/>
    <m/>
    <n v="1"/>
  </r>
  <r>
    <n v="41"/>
    <n v="2019"/>
    <s v="FDLF-CD-4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APOYAR TÉCNICAMENTE LAS DISTINTAS ETAPAS DE LOS PROCESOS DE COMPETENCIA DE LAS INSPECCIONES DE POLICÍA DE LA LOCALIDAD, SEGÚN REPARTO -  CERTIFICACION DE NO EXISTENCIA DE PERSONAL DE LA DIRECCION DE GESTION DE TALENTO HUMANO DE LA SECRETARIA DISTRITAL DE GOBIERNO CONSECUTIVO 15696 DEL 31-01-2019  -SOLICITUD CDP 20195920001303 DEL 04-02-2019 - RADICADO SIPSE 35830"/>
    <s v="Inversión"/>
    <n v="45"/>
    <s v="Gobernanza e influencia local, regional e internacional"/>
    <s v="Eje Transversal 4 Gobierno Legitimo, Fortalecimiento Local y Eficiencia"/>
    <s v="1474"/>
    <n v="14320959"/>
    <s v="JOSE ALBEYRO AVILEZ CRUZ"/>
    <n v="58674700"/>
    <m/>
    <m/>
    <m/>
    <m/>
    <n v="58674700"/>
    <n v="53291700"/>
    <d v="2019-02-04T00:00:00"/>
    <d v="2019-02-04T00:00:00"/>
    <d v="2019-12-30T00:00:00"/>
    <n v="327"/>
    <m/>
    <m/>
    <m/>
    <m/>
    <s v="x"/>
    <m/>
    <n v="0.90825688073394495"/>
  </r>
  <r>
    <n v="42"/>
    <n v="2019"/>
    <s v="FDLF-CD-4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APOYAR LAS LABORES DE ENTREGA Y RECIBO DE LAS COMUNICACIONES EMITIDAS O RECIBIDAS POR LAS INSPECCIONES DE POLICÍA DE LA LOCALIDAD -  CERTIFICACION DE NO EXISTENCIA DE PERSONAL DE LA DIRECCION DE GESTION DE TALENTO HUMANO DE LA SECRETARIA DISTRITAL DE GOBIERNO CONSECUTIVO 15887  DEL 01-02-2019  -SOLICITUD CRP 20195920001283 DEL 01-02-2019 - RADICADO SIPSE 35663"/>
    <s v="Inversión"/>
    <n v="45"/>
    <s v="Gobernanza e influencia local, regional e internacional"/>
    <s v="Eje Transversal 4 Gobierno Legitimo, Fortalecimiento Local y Eficiencia"/>
    <s v="1474"/>
    <n v="79134500"/>
    <s v="MELVIN SERAFIN CUSBA PUERTO"/>
    <n v="24525000"/>
    <m/>
    <m/>
    <m/>
    <m/>
    <n v="24525000"/>
    <n v="24525000"/>
    <d v="2019-02-03T00:00:00"/>
    <d v="2019-02-04T00:00:00"/>
    <d v="2019-12-30T00:00:00"/>
    <n v="327"/>
    <m/>
    <m/>
    <m/>
    <m/>
    <s v="x"/>
    <m/>
    <n v="1"/>
  </r>
  <r>
    <n v="43"/>
    <n v="2019"/>
    <s v="FDLF-CD-4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L ALMACÉN EN LA VERIFICACIÓN Y SEGUIMIENTO A INVENTARIOS DE COMODATOS -  CERTIFICACION DE NO EXISTENCIA DE PERSONAL DE LA DIRECCION DE GESTION DE TALENTO HUMANO DE LA SECRETARIA DISTRITAL DE GOBIERNO CONSECUTIVO 14798 DEL 18-01-2019  - SOLICITUD CDP 20195920001553 DEL 01-02-2019 - RADICADO SIPSE 35784"/>
    <s v="Inversión"/>
    <n v="45"/>
    <s v="Gobernanza e influencia local, regional e internacional"/>
    <s v="Eje Transversal 4 Gobierno Legitimo, Fortalecimiento Local y Eficiencia"/>
    <s v="1474"/>
    <n v="1016046431"/>
    <s v="MICHAEL ANDRES BAUTISTA CESPEDES"/>
    <n v="13500000"/>
    <m/>
    <m/>
    <m/>
    <m/>
    <n v="13500000"/>
    <n v="13125000"/>
    <d v="2019-02-04T00:00:00"/>
    <d v="2019-02-06T00:00:00"/>
    <d v="2019-08-05T00:00:00"/>
    <n v="180"/>
    <m/>
    <m/>
    <m/>
    <m/>
    <s v="x"/>
    <m/>
    <n v="0.97222222222222221"/>
  </r>
  <r>
    <n v="44"/>
    <n v="2019"/>
    <s v="FDLF-CD-4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APOYAR TÉCNICAMENTE LAS DISTINTAS ETAPAS DE LOS PROCESOS DE COMPETENCIA DE LAS INSPECCIONES DE POLICÍA DE LA LOCALIDAD, SEGÚN REPARTO -  CERTIFICACION DE NO EXISTENCIA DE PERSONAL DE LA DIRECCION DE GESTION DE TALENTO HUMANO DE LA SECRETARIA DISTRITAL DE GOBIERNO CONSECUTIVO 15694  DEL 31-01-2019  -SOLICITUD CRP 20195920001543 DEL 04-02-2019 - RADICADO SIPSE 35847"/>
    <s v="Inversión"/>
    <n v="45"/>
    <s v="Gobernanza e influencia local, regional e internacional"/>
    <s v="Eje Transversal 4 Gobierno Legitimo, Fortalecimiento Local y Eficiencia"/>
    <s v="1474"/>
    <n v="74323203"/>
    <s v="EPIFANIO  MELO VALERO"/>
    <n v="58495267"/>
    <m/>
    <m/>
    <n v="1"/>
    <n v="10766000"/>
    <n v="69261267"/>
    <n v="53112267"/>
    <d v="2019-02-04T00:00:00"/>
    <d v="2019-02-05T00:00:00"/>
    <d v="2020-02-29T00:00:00"/>
    <n v="326"/>
    <n v="60"/>
    <m/>
    <m/>
    <s v="x"/>
    <m/>
    <m/>
    <n v="0.76683937936047286"/>
  </r>
  <r>
    <n v="45"/>
    <n v="2019"/>
    <s v="FDLF-CD-4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COMO ABOGADO PARA BRINDAR APOYO JURÍDICO EN EL TRÁMITE Y DESARROLLO DE LOS DESPACHOS COMISORIOS QUE POR COMPETENCIA CORRESPONDEN A LA ALCALDÍA LOCAL DE FONTIBÓN -  CERTIFICACION DE NO EXISTENCIA DE PERSONAL DE LA DIRECCION DE GESTION DE TALENTO HUMANO DE LA SECRETARIA DISTRITAL DE GOBIERNO CONSECUTIVO 14791 DEL 18-01-2019  -SOLICITUD CRP 20195920001603 DEL 02-01-2019 - RADICADO SIPSE 35861"/>
    <s v="Inversión"/>
    <n v="45"/>
    <s v="Gobernanza e influencia local, regional e internacional"/>
    <s v="Eje Transversal 4 Gobierno Legitimo, Fortalecimiento Local y Eficiencia"/>
    <s v="1474"/>
    <n v="19470059"/>
    <s v="JOSE WILLIAM ALFONSO ORJUELA"/>
    <n v="36000000"/>
    <m/>
    <m/>
    <n v="1"/>
    <n v="18000000"/>
    <n v="54000000"/>
    <n v="54000000"/>
    <d v="2019-02-04T00:00:00"/>
    <d v="2019-02-06T00:00:00"/>
    <d v="2019-11-05T00:00:00"/>
    <n v="180"/>
    <n v="90"/>
    <m/>
    <m/>
    <m/>
    <s v="x"/>
    <m/>
    <n v="1"/>
  </r>
  <r>
    <n v="46"/>
    <n v="2019"/>
    <s v="FDLF-CD-4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EL APOYO DE LAS ACTIVIDADES RELACIONADAS CON LA IMPLEMENTACIÓN DEL PLAN INTEGRAL DE GESTIÓN AMBIENTAL (PIGA) DE LA ALCALDÍA LOCAL DE FONTIBÓN -  CERTIFICACION DE NO EXISTENCIA DE PERSONAL DE LA DIRECCION DE GESTION DE TALENTO HUMANO DE LA SECRETARIA DISTRITAL DE GOBIERNO CONSECUTIVO 15397 DEL 28-01-2019  - SOLICITUD CRP 20195920001483 DEL 31-01-2019 - RADICADO SIPSE 35775"/>
    <s v="Inversión"/>
    <n v="45"/>
    <s v="Gobernanza e influencia local, regional e internacional"/>
    <s v="Eje Transversal 4 Gobierno Legitimo, Fortalecimiento Local y Eficiencia"/>
    <s v="1474"/>
    <n v="1016075205"/>
    <s v="MAIRA CAMILA GOMEZ INFANTE"/>
    <n v="13500000"/>
    <m/>
    <m/>
    <n v="1"/>
    <n v="6750000"/>
    <n v="20250000"/>
    <n v="20250000"/>
    <d v="2019-02-04T00:00:00"/>
    <d v="2019-02-06T00:00:00"/>
    <d v="2019-11-05T00:00:00"/>
    <n v="180"/>
    <n v="90"/>
    <m/>
    <m/>
    <m/>
    <s v="x"/>
    <m/>
    <n v="1"/>
  </r>
  <r>
    <n v="47"/>
    <n v="2019"/>
    <s v="FDLF-CD-4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COMO ADMINISTRADOR DE VOZ Y DATOS Y DEMÁS INFRAESTRUCTURA TECNOLÓGICA EN LA ALCALDÍA LOCAL DE FONTIBÓN CERTIFICACION DE NO EXISTENCIA DE PERSONAL DE LA DIRECCION DE GESTION DE TALENTO HUMANO DE LA SECRETARIA DISTRITAL DE GOBIERNO CONSECUTIVO 15697 DEL 31-01-2019  - SOLICITUD CDP 201959200001643 DEL 04-02-2019 - RADICADO SIPSE 35808"/>
    <s v="Inversión"/>
    <n v="45"/>
    <s v="Gobernanza e influencia local, regional e internacional"/>
    <s v="Eje Transversal 4 Gobierno Legitimo, Fortalecimiento Local y Eficiencia"/>
    <s v="1474"/>
    <n v="79955070"/>
    <s v="CARLOS FERNANDO HUERFANO GUIZA"/>
    <n v="32298000"/>
    <m/>
    <m/>
    <m/>
    <m/>
    <n v="32298000"/>
    <n v="32298000"/>
    <d v="2019-02-04T00:00:00"/>
    <d v="2019-02-05T00:00:00"/>
    <d v="2019-08-04T00:00:00"/>
    <n v="180"/>
    <m/>
    <m/>
    <m/>
    <m/>
    <s v="x"/>
    <m/>
    <n v="1"/>
  </r>
  <r>
    <n v="48"/>
    <n v="2019"/>
    <s v="FDLF-CD-4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A LA GESTION DOCUMENTAL DE LA ALCALDIA LOCAL PARA LA IMPLEMENTACION DEL PROCESO DE VERIFICACIÓN  SOPORTE Y ACOMPAÑAMIENTO, EN EL DESARROLLO DE LAS ACTIVIDADES  PROPIAS DE LOS PROCESOS Y ACTUACIONES ADMINISTRATIVAS EXISTENTES -   CERTIFICACION DE NO EXISTENCIA DE PERSONAL DE LA DIRECCION DE GESTION DE TALENTO HUMANO DE LA SECRETARIA DISTRITAL DE GOBIERNO CONSECUTIVO 15896 DEL 04-02-2019  - SOLICITUD CDP 201959200001793 DEL04-02-2019 - RADICADO SIPSE 36557"/>
    <s v="Inversión"/>
    <n v="45"/>
    <s v="Gobernanza e influencia local, regional e internacional"/>
    <s v="Eje Transversal 4 Gobierno Legitimo, Fortalecimiento Local y Eficiencia"/>
    <s v="1474"/>
    <n v="42890658"/>
    <s v="BEATRIZ ELENA DIAZ SUAREZ"/>
    <n v="34666666"/>
    <m/>
    <m/>
    <n v="1"/>
    <n v="16000000"/>
    <n v="50666666"/>
    <n v="34666666"/>
    <d v="2019-02-05T00:00:00"/>
    <d v="2019-02-06T00:00:00"/>
    <d v="2020-05-30T00:00:00"/>
    <n v="325"/>
    <n v="150"/>
    <m/>
    <m/>
    <s v="x"/>
    <m/>
    <m/>
    <n v="0.6842105221606648"/>
  </r>
  <r>
    <n v="49"/>
    <n v="2019"/>
    <s v="FDLF-CD-4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DE APOYO AL ADMINISTRADOR DE VOZ Y DATOS Y DEMÁS INFRAESTRUCTURA TECNOLÓGICA EN LAS DIFERENTES SEDES DE LA ALCALDÍA LOCAL DE FONTIBÓN -  CERTIFICACION DE NO EXISTENCIA DE PERSONAL DE LA DIRECCION DE GESTION DE TALENTO HUMANO DE LA SECRETARIA DISTRITAL DE GOBIERNO CONSECUTIVO 15742 DEL 31-01-2019  - SOLICITUD CDP 201959200001803 DEL04-02-2019 - RADICADO SIPSE 35751"/>
    <s v="Inversión"/>
    <n v="45"/>
    <s v="Gobernanza e influencia local, regional e internacional"/>
    <s v="Eje Transversal 4 Gobierno Legitimo, Fortalecimiento Local y Eficiencia"/>
    <s v="1474"/>
    <n v="1062396549"/>
    <s v="AMGELICA SOFIA MEJIA GARRIDO"/>
    <n v="36000000"/>
    <m/>
    <m/>
    <n v="1"/>
    <n v="18000000"/>
    <n v="54000000"/>
    <n v="54000000"/>
    <d v="2019-02-05T00:00:00"/>
    <d v="2019-02-07T00:00:00"/>
    <d v="2019-11-06T00:00:00"/>
    <n v="180"/>
    <n v="90"/>
    <m/>
    <m/>
    <m/>
    <s v="x"/>
    <m/>
    <n v="1"/>
  </r>
  <r>
    <n v="50"/>
    <n v="2019"/>
    <s v="FDLF-CD-5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 LAS ACTIVIDADES OPERATIVAS Y ADMINISTRATIVAS DE LA JUNTA ADMINISTRADORA LOCAL -  CERTIFICACION DE NO EXISTENCIA DE PERSONAL DE LA DIRECCION DE GESTION DE TALENTO HUMANO DE LA SECRETARIA DISTRITAL DE GOBIERNO CONSECUTIVO 15732 DEL 31-01-2019  - SOLICITUD CRP 201959200001823 DEL 04-02-2019 - RADICADO SIPSE 35640"/>
    <s v="Inversión"/>
    <n v="45"/>
    <s v="Gobernanza e influencia local, regional e internacional"/>
    <s v="Eje Transversal 4 Gobierno Legitimo, Fortalecimiento Local y Eficiencia"/>
    <s v="1474"/>
    <n v="52896169"/>
    <s v="NYDIA  BERNAL ALDANA"/>
    <n v="24375000"/>
    <m/>
    <m/>
    <m/>
    <m/>
    <n v="24375000"/>
    <n v="24375000"/>
    <d v="2019-02-05T00:00:00"/>
    <d v="2019-02-06T00:00:00"/>
    <d v="2019-12-30T00:00:00"/>
    <n v="325"/>
    <m/>
    <m/>
    <m/>
    <m/>
    <s v="x"/>
    <m/>
    <n v="1"/>
  </r>
  <r>
    <n v="51"/>
    <n v="2019"/>
    <s v="FDLF-CD-5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CERTIFICACION DE NO EXISTENCIA DE PERSONAL DE LA DIRECCION DE GESTION DE TALENTO HUMANO DE LA SECRETARIA DISTRITAL DE GOBIERNO CONSECUTIVO 15683 DEL 28-01-2019  - SOLICITUD CRP 20195920001973 DEL 06-02-2019 - RADICADO SIPSE 35940"/>
    <s v="Inversión"/>
    <n v="3"/>
    <s v="Igualdad y autonomía para una Bogotá incluyente"/>
    <s v="Pilar 1 Igualdad de Calidad de Vida"/>
    <s v="1453"/>
    <n v="52783244"/>
    <s v="DUDLEY JOHANNA PALACIOS GARCIA"/>
    <n v="49194000"/>
    <m/>
    <m/>
    <n v="1"/>
    <n v="9110000"/>
    <n v="58304000"/>
    <n v="49194000"/>
    <d v="2019-02-05T00:00:00"/>
    <d v="2019-02-07T00:00:00"/>
    <d v="2019-12-30T00:00:00"/>
    <n v="324"/>
    <n v="60"/>
    <m/>
    <m/>
    <m/>
    <s v="x"/>
    <m/>
    <n v="0.84375"/>
  </r>
  <r>
    <n v="52"/>
    <n v="2019"/>
    <s v="FDLF-CD-5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ESPECIALIZADOS AL DESPACHO DEL ALCALDE LOCAL DE FONTIBÓN PARA ARTICULAR LA IMPLEMENTACIÓN DE PROCESOS ORIENTADOS A MEJORAR LA SEGURIDAD Y CONVIVENCIA EN LA LOCALIDAD DE FONTIBÓN A TRAVÉS DE LA PREVENCIÓN Y CONTROL DE DELITOS -  CERTIFICACION DE NO EXISTENCIA DE PERSONAL DE LA DIRECCION DE GESTION DE TALENTO HUMANO DE LA SECRETARIA DISTRITAL DE GOBIERNO CONSECUTIVO 15752  DEL 31-01-2019  - SOLICITUD CDP 201959200001783 DEL04-02-2019 - RADICADO SIPSE 36005"/>
    <s v="Inversión"/>
    <n v="19"/>
    <s v="Seguridad y convivencia para todos"/>
    <s v="Pilar 3 Construcción de Comunidad y Cultura Ciudadana"/>
    <s v="1467"/>
    <n v="79474153"/>
    <s v="HAROLD MAURICIO HINCAPIE MEDINA"/>
    <n v="79200000"/>
    <m/>
    <m/>
    <m/>
    <m/>
    <n v="79200000"/>
    <n v="78400000"/>
    <d v="2019-02-06T00:00:00"/>
    <d v="2019-02-07T00:00:00"/>
    <d v="2019-12-30T00:00:00"/>
    <n v="324"/>
    <m/>
    <m/>
    <m/>
    <m/>
    <s v="x"/>
    <m/>
    <n v="0.98989898989898994"/>
  </r>
  <r>
    <n v="53"/>
    <n v="2019"/>
    <s v="FDLF-CD-5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APOYAR EL ÁREA DE GESTIÓN DE DESARROLLO LOCAL ORIENTADA A LOS TEMAS DE CULTURA ENFOCADOS EN LA CREACIÓN E IMPLEMENTACIÓN DE ESCUELAS DE FORMACIÓN CULTURAL CERTIFICACION DE NO EXISTENCIA DE PERSONAL DE LA DIRECCION DE GESTION DE TALENTO HUMANO DE LA SECRETARIA DISTRITAL DE GOBIERNO CONSECUTIVO 15794 DEL  04-02-2019  -SOLICITUD CRP 20195920001833 DEL 06-02-2019 - RADICADO SIPSE 35464"/>
    <s v="Inversión"/>
    <n v="11"/>
    <s v="Mejores oportunidades para el desarrollo a través de la cultura, la recreación y el deporte"/>
    <s v="Pilar 1 Igualdad de Calidad de Vida"/>
    <s v="1458"/>
    <n v="36065900"/>
    <s v="ANGELICA MARIA PUENTES AVILA"/>
    <n v="49345833"/>
    <m/>
    <m/>
    <m/>
    <m/>
    <n v="49345833"/>
    <n v="49345833"/>
    <d v="2019-02-05T00:00:00"/>
    <d v="2019-02-06T00:00:00"/>
    <d v="2019-12-30T00:00:00"/>
    <n v="325"/>
    <m/>
    <m/>
    <m/>
    <m/>
    <s v="x"/>
    <m/>
    <n v="1"/>
  </r>
  <r>
    <n v="54"/>
    <n v="2019"/>
    <s v="FDLF-CD-5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APOYAR ADMINISTRATIVA Y ASISTENCIALMENTE A LAS INSPECCIONES DE POLICÍA DE LA LOCALIDAD -  CERTIFICACION DE NO EXISTENCIA DE PERSONAL DE LA DIRECCION DE GESTION DE TALENTO HUMANO DE LA SECRETARIA DISTRITAL DE GOBIERNO CONSECUTIVO 14430 DEL 28-01-2019  - SOLICITUD CRP 201959200001753 DEL 30-01-2019 - RADICADO SIPSE 35669"/>
    <s v="Inversión"/>
    <n v="45"/>
    <s v="Gobernanza e influencia local, regional e internacional"/>
    <s v="Eje Transversal 4 Gobierno Legitimo, Fortalecimiento Local y Eficiencia"/>
    <s v="1474"/>
    <n v="39760197"/>
    <s v="SONIA YASMIN BAQUERO PARRADO"/>
    <n v="19980000"/>
    <m/>
    <m/>
    <n v="1"/>
    <n v="3700000"/>
    <n v="23680000"/>
    <n v="20041667"/>
    <d v="2019-02-05T00:00:00"/>
    <d v="2019-02-06T00:00:00"/>
    <d v="2019-12-30T00:00:00"/>
    <n v="325"/>
    <n v="60"/>
    <m/>
    <m/>
    <m/>
    <s v="x"/>
    <m/>
    <n v="0.8463541807432432"/>
  </r>
  <r>
    <n v="55"/>
    <n v="2019"/>
    <s v="FDLF-CD-5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COMO AUXILIAR DE APOYO EN EL TRÁMITE Y DESARROLLO DE LOS DESPACHOS COMISORIOS QUE POR COMPETENCIA CORRESPONDEN A LA ALCALDÍA LOCAL DE FONTIBÓN -  CERTIFICACION DE NO EXISTENCIA DE PERSONAL DE LA DIRECCION DE GESTION DE TALENTO HUMANO DE LA SECRETARIA DISTRITAL DE GOBIERNO CONSECUTIVO 15705 DEL 31-01-2019  - SOLICITUD CRP 201959200001923 DEL 04-02-2019 - RADICADO SIPSE 35654"/>
    <s v="Inversión"/>
    <n v="45"/>
    <s v="Gobernanza e influencia local, regional e internacional"/>
    <s v="Eje Transversal 4 Gobierno Legitimo, Fortalecimiento Local y Eficiencia"/>
    <s v="1474"/>
    <n v="1016079620"/>
    <s v="SOONER LORENA DAZA JIMENEZ"/>
    <n v="11100000"/>
    <m/>
    <m/>
    <m/>
    <m/>
    <n v="11100000"/>
    <n v="11100000"/>
    <d v="2019-02-06T00:00:00"/>
    <d v="2019-02-07T00:00:00"/>
    <d v="2019-08-06T00:00:00"/>
    <n v="180"/>
    <m/>
    <m/>
    <m/>
    <m/>
    <s v="x"/>
    <m/>
    <n v="1"/>
  </r>
  <r>
    <n v="56"/>
    <n v="2019"/>
    <s v="FDLF-CD-5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BRINDAR APOYO ADMINISTRATIVO A LOS PROFESIONALES ENCARGADOS DEL PROCESO DE LIQUIDACIONES CONTRACTUALES CERTIFICACION DE NO EXISTENCIA DE PERSONAL DE LA DIRECCION DE GESTION DE TALENTO HUMANO DE LA SECRETARIA DISTRITAL DE GOBIERNO CONSECUTIVO 15729 DEL 31-01-2019  - SOLICITUD CRP 20195920001883 DEL06-02-2019 - RADICADO SIPSE 35790"/>
    <s v="Inversión"/>
    <n v="45"/>
    <s v="Gobernanza e influencia local, regional e internacional"/>
    <s v="Eje Transversal 4 Gobierno Legitimo, Fortalecimiento Local y Eficiencia"/>
    <s v="1474"/>
    <n v="52507304"/>
    <s v="LEIDYS  MURILLO VARGAS"/>
    <n v="24900000"/>
    <m/>
    <m/>
    <m/>
    <m/>
    <n v="24900000"/>
    <n v="24900000"/>
    <d v="2019-02-06T00:00:00"/>
    <d v="2019-02-07T00:00:00"/>
    <d v="2019-08-06T00:00:00"/>
    <n v="180"/>
    <m/>
    <m/>
    <m/>
    <m/>
    <s v="x"/>
    <m/>
    <n v="1"/>
  </r>
  <r>
    <n v="58"/>
    <n v="2019"/>
    <s v="FDLF-CD-05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OBJETO DISPONIBILIDAD:APOYAR AL EQUIPO DE PRENSA Y COMUNICACIONES DE LA ALCALDÍA LOCAL EN LA CREACIÓN, REALIZACIÓN Y PRODUCCIÓN DE VÍDEOS QUE TRANSMITAN UN MENSAJE EN LA COMUNICACIÓN INTERNA Y EXTERNA. -  CERTIFICACION DE NO EXISTENCIA DE PERSONAL DE LA DIRECCION DE GESTION DE TALENTO HUMANO DE LA SECRETARIA DISTRITAL DE GOBIERNO CONSECUTIVO 15686 DEL 31-01-2019  - SOLICITUD CRP 201959200001963 DEL06-02-2019 - RADICADO SIPSE 35884"/>
    <s v="Inversión"/>
    <n v="45"/>
    <s v="Gobernanza e influencia local, regional e internacional"/>
    <s v="Eje Transversal 4 Gobierno Legitimo, Fortalecimiento Local y Eficiencia"/>
    <s v="1474"/>
    <n v="79855996"/>
    <s v="MARLOM EDISON GONZALEZ SILVA"/>
    <n v="27330000"/>
    <m/>
    <m/>
    <n v="1"/>
    <n v="13665000"/>
    <n v="40995000"/>
    <n v="40995000"/>
    <d v="2019-02-06T00:00:00"/>
    <d v="2019-02-07T00:00:00"/>
    <d v="2019-08-06T00:00:00"/>
    <n v="180"/>
    <m/>
    <m/>
    <m/>
    <m/>
    <s v="x"/>
    <m/>
    <n v="1"/>
  </r>
  <r>
    <n v="59"/>
    <n v="2019"/>
    <s v="FDLF-CD-05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TECNICAMENTE LAS DISTINTAS ETAPAS DE LAOS PROCESOS DE COMPETENCIAS DE LAS INSPECCIONES DE POLICIA DE LA LOCALIDAD SEGUN REPARTO-  CERTIFICACION DE NO EXISTENCIA DE PERSONAL DE LA DIRECCION DE GESTION DE TALENTO HUMANO DE LA SECRETARIA DISTRITAL DE GOBIERNO CONSECUTIVO 15693 DEL 31-01-2019  -SOLICITUD CRP 20195920002123 DEL 01-02-2019 - RADICADO SIPSE 35851"/>
    <s v="Inversión"/>
    <n v="45"/>
    <s v="Gobernanza e influencia local, regional e internacional"/>
    <s v="Eje Transversal 4 Gobierno Legitimo, Fortalecimiento Local y Eficiencia"/>
    <s v="1474"/>
    <n v="1032388493"/>
    <s v="LAURA MARCELA SANGUINO GUTIEREZ"/>
    <n v="32298000"/>
    <m/>
    <m/>
    <n v="1"/>
    <n v="16149000"/>
    <n v="48447000"/>
    <n v="48447000"/>
    <d v="2019-02-06T00:00:00"/>
    <d v="2019-02-07T00:00:00"/>
    <d v="2019-11-06T00:00:00"/>
    <n v="180"/>
    <n v="90"/>
    <m/>
    <m/>
    <m/>
    <s v="x"/>
    <m/>
    <n v="1"/>
  </r>
  <r>
    <n v="60"/>
    <n v="2019"/>
    <s v="FDLF-CD-06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 DE APOYO A LAS ACTIVIDADES OPERATIVAS Y ADMINISTRATIVAS DE LA JUANTA ADMINISTRADORA LACAL -  CERTIFICACION DE NO EXISTENCIA DE PERSONAL DE LA DIRECCION DE GESTION DE TALENTO HUMANO DE LA SECRETARIA DISTRITAL DE GOBIERNO CONSECUTIVO 15388  DEL 04-02-2019  - SOLICITUD CRP 201959200001983 DEL04-02-2019 - RADICADO SIPSE 35655"/>
    <s v="Inversión"/>
    <n v="45"/>
    <s v="Gobernanza e influencia local, regional e internacional"/>
    <s v="Eje Transversal 4 Gobierno Legitimo, Fortalecimiento Local y Eficiencia"/>
    <s v="1474"/>
    <n v="1015402473"/>
    <s v="CARLOS ANDRES DUQUE NIÑO"/>
    <n v="13500000"/>
    <m/>
    <m/>
    <m/>
    <m/>
    <n v="13500000"/>
    <n v="11925000"/>
    <d v="2019-02-06T00:00:00"/>
    <d v="2019-02-07T00:00:00"/>
    <d v="2019-08-06T00:00:00"/>
    <n v="180"/>
    <m/>
    <m/>
    <m/>
    <m/>
    <s v="x"/>
    <m/>
    <n v="0.8833333333333333"/>
  </r>
  <r>
    <n v="61"/>
    <n v="2019"/>
    <s v="FDLF-CD-6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DE APOYO CONTABLE EN LOS PROCESOS DE CAUSACIÓN, SISTEMATIZACIÓN Y REGISTROS DE INFORMACIÓN CONTABLE¿. CERTIFICACION DE NO EXISTENCIA DE PERSONAL DE LA DIRECCION DE GESTION DE TALENTO HUMANO DE LA SECRETARIA DISTRITAL DE GOBIERNO CONSECUTIVO 15704 DEL 31-02-2019  -SOLICITUD CRP 20195920002143 DEL 01-02-2019 - RADICADO SIPSE 35673"/>
    <s v="Inversión"/>
    <n v="45"/>
    <s v="Gobernanza e influencia local, regional e internacional"/>
    <s v="Eje Transversal 4 Gobierno Legitimo, Fortalecimiento Local y Eficiencia"/>
    <s v="1474"/>
    <n v="1115856312"/>
    <s v="DIEGO MAURICIO BARON RINCON"/>
    <n v="49042166"/>
    <m/>
    <m/>
    <n v="1"/>
    <n v="9110000"/>
    <n v="58152166"/>
    <n v="49194000"/>
    <d v="2019-02-06T00:00:00"/>
    <d v="2019-02-07T00:00:00"/>
    <d v="2020-02-29T00:00:00"/>
    <n v="323"/>
    <n v="60"/>
    <m/>
    <m/>
    <s v="x"/>
    <m/>
    <m/>
    <n v="0.84595301230912023"/>
  </r>
  <r>
    <n v="62"/>
    <n v="2019"/>
    <s v="FDLF-CD-6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APOYAR EL ÁREA DE GESTIÓN DEL DESARROLLO LOCAL EN LA EJECUCIÓN DEL PROYECTO - FONTIBÓN, MEJORES PARQUES PARA TODOS -  CERTIFICACION DE NO EXISTENCIA DE PERSONAL DE LA DIRECCION DE GESTION DE TALENTO HUMANO DE LA SECRETARIA DISTRITAL DE GOBIERNO CONSECUTIVO 15678 DEL 31-01-2019  -SOLICITUD CRP 20195920002133 DEL 05-01-2019 - RADICADO SIPSE 36079"/>
    <s v="Inversión"/>
    <n v="17"/>
    <s v="Espacio público, derecho de todos"/>
    <s v="Pilar 2 Democracía Urbana"/>
    <s v="1462"/>
    <n v="1014225672"/>
    <s v="SEBASTIAN  HERRERA RAMOS"/>
    <n v="53833333"/>
    <m/>
    <m/>
    <m/>
    <m/>
    <n v="53833333"/>
    <n v="48833333"/>
    <d v="2019-02-08T00:00:00"/>
    <d v="2019-02-08T00:00:00"/>
    <d v="2019-12-30T00:00:00"/>
    <n v="323"/>
    <m/>
    <m/>
    <m/>
    <m/>
    <s v="x"/>
    <m/>
    <n v="0.90712074245895191"/>
  </r>
  <r>
    <n v="63"/>
    <n v="2019"/>
    <s v="FDLF-CD-6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TÉCNICOS PARA LA OPERACIÓN, SEGUIMIENTO Y CUMPLIMIENTO DE LOS PROCESOS Y PROCEDIMIENTOS DEL SERVICIO SOCIAL APOYO PARA LA SEGURIDAD ECONÓMICA TIPO C, REQUERIDOS PARA EL OPORTUNO Y ADECUADO REGISTRO, CRUCE Y REPORTE DE  DATOS EN EL SISTEMA DE INFORMACIÓN Y REGISTRO DE BENEFICIARIOS¿SIRBE, QUE CONTRIBUYAN A LA GARANTÍA DE LOS DERECHOS DE LA POBLACIÓN MAYOR EN EL MARCO DE LA POLÍTICA PÚBLICA SOCIAL PARA EL ENVEJECIMIENTO Y LA VEJEZ EN EL DISTRITO CAPITAL A CARGO DE LA ALCALDÍA LOCAL -  CERTIFICACION DE NO EXISTENCIA DE PERSONAL DE LA DIRECCION DE GESTION DE TALENTO HUMANO DE LA SECRETARIA DISTRITAL DE GOBIERNO CONSECUTIVO 15684 DEL 31-01-2019  -SOLICITUD CRP 20195920002173 DEL 07-02-2019 - RADICADO SIPSE 35938"/>
    <s v="Inversión"/>
    <n v="3"/>
    <s v="Igualdad y autonomía para una Bogotá incluyente"/>
    <s v="Pilar 1 Igualdad de Calidad de Vida"/>
    <s v="1453"/>
    <n v="1010172202"/>
    <s v="JOSE MANUEL SANCHEZ TAMAYO"/>
    <n v="32300000"/>
    <m/>
    <m/>
    <n v="1"/>
    <n v="6000000"/>
    <n v="38300000"/>
    <n v="32300000"/>
    <d v="2019-02-06T00:00:00"/>
    <d v="2019-02-08T00:00:00"/>
    <d v="2020-02-29T00:00:00"/>
    <n v="323"/>
    <n v="60"/>
    <m/>
    <m/>
    <s v="x"/>
    <m/>
    <m/>
    <n v="0.8433420365535248"/>
  </r>
  <r>
    <n v="64"/>
    <n v="2019"/>
    <s v="FDLF-CD-6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ARA EL APOYO DE ACTIVIDADES DE GESTIÓN DOCUMENTAL SIGUIENDO LAS NORMAS ARCHIVÍSTICAS-  CERTIFICACION DE NO EXISTENCIA DE PERSONAL DE LA DIRECCION DE GESTION DE TALENTO HUMANO DE LA SECRETARIA DISTRITAL DE GOBIERNO CONSECUTIVO 15934 DEL 04-02-2019  -SOLICITUD CDP 20195920002213 DEL 05-02-2019 - RADICADO SIPSE 35779"/>
    <s v="Inversión"/>
    <n v="45"/>
    <s v="Gobernanza e influencia local, regional e internacional"/>
    <s v="Eje Transversal 4 Gobierno Legitimo, Fortalecimiento Local y Eficiencia"/>
    <s v="1474"/>
    <n v="52321863"/>
    <s v="NANCY  CORREDOR NIACHAN"/>
    <n v="13500000"/>
    <m/>
    <m/>
    <n v="1"/>
    <n v="6750000"/>
    <n v="20250000"/>
    <n v="20250000"/>
    <d v="2019-02-06T00:00:00"/>
    <d v="2019-02-07T00:00:00"/>
    <d v="2019-11-06T00:00:00"/>
    <n v="180"/>
    <n v="90"/>
    <m/>
    <m/>
    <m/>
    <s v="x"/>
    <m/>
    <n v="1"/>
  </r>
  <r>
    <n v="65"/>
    <n v="2019"/>
    <s v="FDLF-CD-6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TÉCNICAMENTE LAS DISTINTAS ETAPAS DE LOS PROCESOS DE COMPETENCIA DE LA ALCALDÍA LOCAL PARA LA DEPURACIÓN DE ACTUACIONES ADMINISTRATIVAS  CERTIFICACION DE NO EXISTENCIA DE PERSONAL DE LA DIRECCION DE GESTION DE TALENTO HUMANO DE LA SECRETARIA DISTRITAL DE GOBIERNO CONSECUTIVO 15888 DEL 01-02-2019  -SOLICITUD CRP 20195920002463 DEL 01-02-2019 - RADICADO SIPSE 35844"/>
    <s v="Inversión"/>
    <n v="45"/>
    <s v="Gobernanza e influencia local, regional e internacional"/>
    <s v="Eje Transversal 4 Gobierno Legitimo, Fortalecimiento Local y Eficiencia"/>
    <s v="1474"/>
    <n v="79907951"/>
    <s v="JUAN CARLOS ROJAS ROJAS"/>
    <n v="32298000"/>
    <m/>
    <m/>
    <m/>
    <m/>
    <n v="32298000"/>
    <n v="30503666"/>
    <d v="2019-02-07T00:00:00"/>
    <d v="2019-02-11T00:00:00"/>
    <d v="2019-08-10T00:00:00"/>
    <n v="180"/>
    <m/>
    <m/>
    <m/>
    <m/>
    <s v="x"/>
    <m/>
    <n v="0.94444442380333149"/>
  </r>
  <r>
    <n v="66"/>
    <n v="2019"/>
    <s v="FDLF-CD-6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PROFESIONAL PARA APOYAR EL ÁREA DEL DESARROLLO LOCAL, ORIENTADO A LA PREVENCIÓN DE VIOLENCIAS Y PROMOCIÓN DEL BUEN TRATO.  CERTIFICACION DE NO EXISTENCIA DE PERSONAL DE LA DIRECCION DE GESTION DE TALENTO HUMANO DE LA SECRETARIA DISTRITAL DE GOBIERNO CONSECUTIVO 15702 DEL 31-01-2019  -SOLICITUD CRP 20195920002983 DEL 13-02-2019 - RADICADO SIPSE 35768"/>
    <s v="Inversión"/>
    <n v="45"/>
    <s v="Gobernanza e influencia local, regional e internacional"/>
    <s v="Eje Transversal 4 Gobierno Legitimo, Fortalecimiento Local y Eficiencia"/>
    <s v="1474"/>
    <n v="51803932"/>
    <s v="DORIS MARIA RIVAS ROMERO"/>
    <n v="48250000"/>
    <m/>
    <m/>
    <m/>
    <m/>
    <n v="48250000"/>
    <n v="43576167"/>
    <d v="2019-02-12T00:00:00"/>
    <d v="2019-02-13T00:00:00"/>
    <d v="2019-12-30T00:00:00"/>
    <n v="318"/>
    <m/>
    <m/>
    <m/>
    <m/>
    <s v="x"/>
    <m/>
    <n v="0.90313299481865283"/>
  </r>
  <r>
    <n v="67"/>
    <n v="2019"/>
    <s v="FDLF-CD-6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LOGÍSTICO QUE SE REQUIEREN EN EL DESARROLLO DE LAS ACTIVIDADES RELATIVAS A RECUPERACIÓN Y EMBELLECIMIENTO DEL ESPACIO PÚBLICO CERTIFICACION DE NO EXISTENCIA DE PERSONAL DE LA DIRECCION DE GESTION DE TALENTO HUMANO DE LA SECRETARIA DISTRITAL DE GOBIERNO CONSECUTIVO 14797 DEL 18-01-2019  -SOLICITUD CDP 20195920002473 DEL 08-02-2019 - RADICADO SIPSE 35965"/>
    <s v="Inversión"/>
    <n v="18"/>
    <s v="Mejor movilidad para todos"/>
    <s v="Pilar 2 Democracía Urbana"/>
    <s v="1464"/>
    <n v="1016019344"/>
    <s v="EDGAR JOSE PINZON MOLINA"/>
    <n v="18303333"/>
    <m/>
    <m/>
    <m/>
    <m/>
    <n v="18303333"/>
    <n v="18133333"/>
    <d v="2019-02-07T00:00:00"/>
    <d v="2019-02-11T00:00:00"/>
    <d v="2019-12-30T00:00:00"/>
    <n v="323"/>
    <m/>
    <m/>
    <m/>
    <m/>
    <s v="x"/>
    <m/>
    <n v="0.99071207413425744"/>
  </r>
  <r>
    <n v="68"/>
    <n v="2019"/>
    <s v="FDLF-CD-6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A LA ÁREA DE GESTIÓN DEL DESARROLLO LOCAL DE LA ALCALDÍA LOCAL DE FONTIBÓN¿.-  CERTIFICACION DE NO EXISTENCIA DE PERSONAL DE LA DIRECCION DE GESTION DE TALENTO HUMANO DE LA SECRETARIA DISTRITAL DE GOBIERNO CONSECUTIVO 15153 DEL 24-01-2019  -SOLICITUD CRP 20195920003043 DEL 14-02-2019 - RADICADO SIPSE 35511"/>
    <s v="Inversión"/>
    <n v="45"/>
    <s v="Gobernanza e influencia local, regional e internacional"/>
    <s v="Eje Transversal 4 Gobierno Legitimo, Fortalecimiento Local y Eficiencia"/>
    <s v="1474"/>
    <n v="52482933"/>
    <s v="YOLY MILDRETH SANCHEZ WILCHES"/>
    <n v="23775000"/>
    <m/>
    <m/>
    <n v="1"/>
    <n v="4500000"/>
    <n v="28275000"/>
    <n v="23775000"/>
    <d v="2019-02-13T00:00:00"/>
    <d v="2019-02-14T00:00:00"/>
    <d v="2019-12-30T00:00:00"/>
    <n v="317"/>
    <n v="60"/>
    <m/>
    <m/>
    <m/>
    <s v="x"/>
    <m/>
    <n v="0.84084880636604775"/>
  </r>
  <r>
    <n v="69"/>
    <n v="2019"/>
    <s v="FDLF-CD-6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 LA ÁREA DE GESTIÓN DEL DESARROLLO LOCAL DE LA ALCALDÍA LOCAL DE FONTIBÓN CERTIFICACION DE NO EXISTENCIA DE PERSONAL DE LA DIRECCION DE GESTION DE TALENTO HUMANO DE LA SECRETARIA DISTRITAL DE GOBIERNO CONSECUTIVO 15888 DEL 01-02-2019  -SOLICITUD CRP 20195920002423 DEL 07-02-2019 - RADICADO SIPSE 35844"/>
    <s v="Inversión"/>
    <n v="45"/>
    <s v="Gobernanza e influencia local, regional e internacional"/>
    <s v="Eje Transversal 4 Gobierno Legitimo, Fortalecimiento Local y Eficiencia"/>
    <s v="1474"/>
    <n v="84087935"/>
    <s v="BRAYAN  MARTINEZ DIAZ"/>
    <n v="32298000"/>
    <m/>
    <m/>
    <m/>
    <m/>
    <n v="32298000"/>
    <n v="32298000"/>
    <d v="2019-02-07T00:00:00"/>
    <d v="2019-02-08T00:00:00"/>
    <d v="2019-08-07T00:00:00"/>
    <n v="180"/>
    <m/>
    <m/>
    <m/>
    <m/>
    <s v="x"/>
    <m/>
    <n v="1"/>
  </r>
  <r>
    <n v="70"/>
    <n v="2019"/>
    <s v="FDLF-CD-7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50 DEL 05-02-2019  -SOLICITUD CRP 20195920002273 DEL 06-02-2019 - RADICADO SIPSE 36583"/>
    <s v="Inversión"/>
    <n v="45"/>
    <s v="Gobernanza e influencia local, regional e internacional"/>
    <s v="Eje Transversal 4 Gobierno Legitimo, Fortalecimiento Local y Eficiencia"/>
    <s v="1474"/>
    <n v="1019034987"/>
    <s v="JAIRO ANDRES LOPEZ GUERRERO"/>
    <n v="27330000"/>
    <m/>
    <m/>
    <m/>
    <m/>
    <n v="27330000"/>
    <n v="26419000"/>
    <d v="2019-02-07T00:00:00"/>
    <d v="2019-02-07T00:00:00"/>
    <d v="2019-08-06T00:00:00"/>
    <n v="180"/>
    <m/>
    <m/>
    <m/>
    <m/>
    <s v="x"/>
    <m/>
    <n v="0.96666666666666667"/>
  </r>
  <r>
    <n v="71"/>
    <n v="2019"/>
    <s v="FDLF-CD-7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CERTIFICACION DE NO EXISTENCIA DE PERSONAL DE LA DIRECCION DE GESTION DE TALENTO HUMANO DE LA SECETARIA DISTRITAL DE GOBIERNO CONSECUTIVO 15888 DEL 01-02-2019 -SOLICITUD CDP 20195920001933 DEL 06-02-2019 RADICADO SIPSE 35844, REMPLAZA CRP 326 DE FECHA 06 DE FEBRERO DE 2019, MEDIANTE RESOLUCION NO. 33 DEL 07 DE MARZO DE 2019."/>
    <s v="Inversión"/>
    <n v="45"/>
    <s v="Gobernanza e influencia local, regional e internacional"/>
    <s v="Eje Transversal 4 Gobierno Legitimo, Fortalecimiento Local y Eficiencia"/>
    <s v="1474"/>
    <n v="79649063"/>
    <s v="JORGE ALEXANDER TORRES ZAMUDIO"/>
    <n v="32298000"/>
    <m/>
    <m/>
    <m/>
    <m/>
    <n v="32298000"/>
    <n v="32298000"/>
    <d v="2019-02-07T00:00:00"/>
    <d v="2019-02-08T00:00:00"/>
    <d v="2019-08-07T00:00:00"/>
    <n v="180"/>
    <m/>
    <m/>
    <m/>
    <m/>
    <s v="x"/>
    <m/>
    <n v="1"/>
  </r>
  <r>
    <n v="72"/>
    <n v="2019"/>
    <s v="FDLF-CD-7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50 DEL 05-02-2019  -SOLICITUD CRP 20195920002483 DEL 08-02-2019 - RADICADO SIPSE 36583"/>
    <s v="Inversión"/>
    <n v="45"/>
    <s v="Gobernanza e influencia local, regional e internacional"/>
    <s v="Eje Transversal 4 Gobierno Legitimo, Fortalecimiento Local y Eficiencia"/>
    <s v="1474"/>
    <n v="1016011299"/>
    <s v="JOHANN SMITH VILLAMIL ZUBIETA"/>
    <n v="27330000"/>
    <m/>
    <m/>
    <m/>
    <m/>
    <n v="27330000"/>
    <n v="26419000"/>
    <d v="2019-02-07T00:00:00"/>
    <d v="2019-02-07T00:00:00"/>
    <d v="2019-08-06T00:00:00"/>
    <n v="180"/>
    <m/>
    <m/>
    <m/>
    <m/>
    <s v="x"/>
    <m/>
    <n v="0.96666666666666667"/>
  </r>
  <r>
    <n v="73"/>
    <n v="2019"/>
    <s v="FDLF-CD-7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AL EQUIPO DE PRENSA Y COMUNICACIONES DE LA ALCALDÍA LOCAL EN LA REALIZACIÓN Y PUBLICACIÓN DE CONTENIDOS DE REDES SOCIALES Y CANALES DE DIVULGACIÓN DIGITAL (SITIO WEB) DE LA ALCALDÍA LOCAL DE FONTIBÓN -  CERTIFICACION DE NO EXISTENCIA DE PERSONAL DE LA DIRECCION DE GESTION DE TALENTO HUMANO DE LA SECRETARIA DISTRITAL DE GOBIERNO CONSECUTIVO 15387 DEL 28-01-2019  -SOLICITUD CDP 20195920002443 DEL 08-02-2019 - RADICADO SIPSE 35763"/>
    <s v="Inversión"/>
    <n v="45"/>
    <s v="Gobernanza e influencia local, regional e internacional"/>
    <s v="Eje Transversal 4 Gobierno Legitimo, Fortalecimiento Local y Eficiencia"/>
    <s v="1474"/>
    <n v="80799413"/>
    <s v="EDWARD ERNESTO JEREZ GONZALEZ"/>
    <n v="50603333"/>
    <m/>
    <m/>
    <n v="1"/>
    <n v="9400000"/>
    <n v="60003333"/>
    <n v="50603333"/>
    <d v="2019-02-07T00:00:00"/>
    <d v="2019-02-08T00:00:00"/>
    <d v="2020-02-29T00:00:00"/>
    <n v="180"/>
    <n v="60"/>
    <m/>
    <m/>
    <s v="x"/>
    <m/>
    <m/>
    <n v="0.84334203568325117"/>
  </r>
  <r>
    <n v="74"/>
    <n v="2019"/>
    <s v="FDLF-CD-07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de apoyo a la gestión en la conducción de vehículos y maquinaria al servicio de la Alcaldía local de Fontibón CERTIFICACION DE NO EXISTENCIA DE PERSONAL DE LA DIRECCION DE GESTION DE TALENTO HUMANO DE LA SECRETARIA DISTRITAL DE GOBIERNO CONSECUTIVO 14790 DEL 18-01-2019  -SOLICITUD CDP 20195920001853 DEL 01-02-2019 - RADICADO SIPSE 35953"/>
    <s v="Inversión"/>
    <n v="18"/>
    <s v="Mejor movilidad para todos"/>
    <s v="Pilar 2 Democracía Urbana"/>
    <s v="1464"/>
    <n v="2954658"/>
    <s v="RODRIGO  SANCHEZ PEDREROS"/>
    <n v="24225000"/>
    <m/>
    <m/>
    <n v="1"/>
    <n v="2250000"/>
    <n v="26475000"/>
    <n v="24225000"/>
    <d v="2019-02-07T00:00:00"/>
    <d v="2019-02-08T00:00:00"/>
    <d v="2019-12-30T00:00:00"/>
    <n v="323"/>
    <m/>
    <m/>
    <m/>
    <m/>
    <s v="x"/>
    <m/>
    <n v="0.91501416430594906"/>
  </r>
  <r>
    <n v="75"/>
    <n v="2019"/>
    <s v="FDLF-CD-7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PARA APOYAR TÉCNICAMENTE LAS DISTINTAS ETAPAS DE LOS PROCESOS DE COMPETENCIA DE LAS INSPECCIONES DE POLICÍA DE LA LOCALIDAD, SEGÚN REPARTO CERTIFICACION DE NO EXISTENCIA DE PERSONAL DE LA DIRECCION DE GESTION DE TALENTO HUMANO DE LA SECRETARIA DISTRITAL DE GOBIERNO CONSECUTIVO 15694 DEL 31-01-2019  -SOLICITUD CRP 20195920002583 DEL 08-02-2019 - RADICADO SIPSE 35847"/>
    <s v="Inversión"/>
    <n v="45"/>
    <s v="Gobernanza e influencia local, regional e internacional"/>
    <s v="Eje Transversal 4 Gobierno Legitimo, Fortalecimiento Local y Eficiencia"/>
    <s v="1474"/>
    <n v="80024092"/>
    <s v="JORGE ANDRES PACHON GOMEZ"/>
    <n v="32298000"/>
    <m/>
    <m/>
    <m/>
    <m/>
    <n v="32298000"/>
    <n v="32298000"/>
    <d v="2019-02-08T00:00:00"/>
    <d v="2019-02-08T00:00:00"/>
    <d v="2019-08-22T00:00:00"/>
    <n v="180"/>
    <m/>
    <m/>
    <m/>
    <m/>
    <s v="x"/>
    <m/>
    <n v="1"/>
  </r>
  <r>
    <n v="76"/>
    <n v="2019"/>
    <s v="FDLF-CD-7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O EN LOS PROCESOS DE COBRO PERSUASIVO DE LAS OBLIGACIONES CLARAS, EXPRESAS Y ACTUALMENTE EXIGIBLES, POR CONCEPTO DE MULTAS IMPUESTAS POR EL ÁREA DE GESTIÓN POLICIVA -  CERTIFICACION DE NO EXISTENCIA DE PERSONAL DE LA DIRECCION DE GESTION DE TALENTO HUMANO DE LA SECRETARIA DISTRITAL DE GOBIERNO CONSECUTIVO 15886 DEL 01-02-2019  -SOLICITUD CRP 20195920002663 DEL 06-02-2019 - RADICADO SIPSE 35765"/>
    <s v="Inversión"/>
    <n v="45"/>
    <s v="Gobernanza e influencia local, regional e internacional"/>
    <s v="Eje Transversal 4 Gobierno Legitimo, Fortalecimiento Local y Eficiencia"/>
    <s v="1474"/>
    <n v="1024482506"/>
    <s v="MARIA FERNANDA LEON OROZCO"/>
    <n v="53295000"/>
    <m/>
    <m/>
    <n v="1"/>
    <n v="19800000"/>
    <n v="73095000"/>
    <n v="53295000"/>
    <d v="2019-02-07T00:00:00"/>
    <d v="2019-02-08T00:00:00"/>
    <d v="2020-04-30T00:00:00"/>
    <n v="323"/>
    <n v="120"/>
    <m/>
    <m/>
    <s v="x"/>
    <m/>
    <m/>
    <n v="0.72911963882618513"/>
  </r>
  <r>
    <n v="77"/>
    <n v="2019"/>
    <s v="FDLF-CD-7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TÉCNICAMENTE LAS DISTINTAS ETAPAS DE LOS PROCESOS DE COMPETENCIA DE LA ALCALDÍA LOCAL PARA LA DEPURACIÓN DE ACTUACIONES ADMINISTRATIVAS  CERTIFICACION DE NO EXISTENCIA DE PERSONAL DE LA DIRECCION DE GESTION DE TALENTO HUMANO DE LA SECRETARIA DISTRITAL DE GOBIERNO CONSECUTIVO 15690 DEL 31-01-2019  -SOLICITUD CRP 20195920002623 DEL 06-02-2019 - RADICADO SIPSE 35865"/>
    <s v="Inversión"/>
    <n v="45"/>
    <s v="Gobernanza e influencia local, regional e internacional"/>
    <s v="Eje Transversal 4 Gobierno Legitimo, Fortalecimiento Local y Eficiencia"/>
    <s v="1474"/>
    <n v="1110523046"/>
    <s v="MARIA ALEJANDRA OSPINA TRUJILLO"/>
    <n v="57418666"/>
    <m/>
    <m/>
    <n v="1"/>
    <n v="10766000"/>
    <n v="68184666"/>
    <n v="55265466"/>
    <d v="2019-02-08T00:00:00"/>
    <d v="2019-02-11T00:00:00"/>
    <d v="2020-03-11T00:00:00"/>
    <n v="320"/>
    <n v="60"/>
    <m/>
    <m/>
    <s v="x"/>
    <m/>
    <m/>
    <n v="0.81052631393691943"/>
  </r>
  <r>
    <n v="78"/>
    <n v="2019"/>
    <s v="FDLF-CD-7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PARA APOYAR EL ÁREA DE GESTIÓN EN PRO DEL DESARROLLO LOCAL Y REALIZAR LA SOLICITUD DE COTIZACIONES, UNIFICACIÓN DE CANASTA DE PRECIOS Y ANÁLISIS DE PRECIOS DE MERCADO, DE TODOS LOS PROYECTOS DE INVERSIÓN -  CERTIFICACION DE NO EXISTENCIA DE PERSONAL DE LA DIRECCION DE GESTION DE TALENTO HUMANO DE LA SECRETARIA DISTRITAL DE GOBIERNO CONSECUTIVO 16003 DEL 06-02-2019  -SOLICITUD CRP 20195920002493 DEL 08-020-2019 - RADICADO SIPSE 35794"/>
    <s v="Inversión"/>
    <n v="45"/>
    <s v="Gobernanza e influencia local, regional e internacional"/>
    <s v="Eje Transversal 4 Gobierno Legitimo, Fortalecimiento Local y Eficiencia"/>
    <s v="1474"/>
    <n v="80351426"/>
    <s v="PROSPERO  BAQUERO ORTIZ"/>
    <n v="40000000"/>
    <m/>
    <m/>
    <n v="1"/>
    <n v="11333333"/>
    <n v="51333333"/>
    <n v="46666660"/>
    <d v="2019-02-07T00:00:00"/>
    <d v="2019-02-07T00:00:00"/>
    <d v="2019-12-30T00:00:00"/>
    <n v="240"/>
    <n v="68"/>
    <m/>
    <m/>
    <m/>
    <s v="x"/>
    <m/>
    <n v="0.90909078512396613"/>
  </r>
  <r>
    <n v="79"/>
    <n v="2019"/>
    <s v="FDLF-CD-7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  CERTIFICACION DE NO EXISTENCIA DE PERSONAL DE LA DIRECCION DE GESTION DE TALENTO HUMANO DE LA SECRETARIA DISTRITAL DE GOBIERNO CONSECUTIVO 15393 DEL 28-01-2019  -SOLICITUD CRP 20195920002853 DEL 11-02-2019 - RADICADO SIPSE 36583"/>
    <s v="Inversión"/>
    <n v="45"/>
    <s v="Gobernanza e influencia local, regional e internacional"/>
    <s v="Eje Transversal 4 Gobierno Legitimo, Fortalecimiento Local y Eficiencia"/>
    <s v="1474"/>
    <n v="33307650"/>
    <s v="LUZ MERY PATERNINA MEDINA"/>
    <n v="27300000"/>
    <m/>
    <m/>
    <m/>
    <m/>
    <n v="27300000"/>
    <n v="27300000"/>
    <d v="2019-02-10T00:00:00"/>
    <d v="2019-02-11T00:00:00"/>
    <d v="2019-08-10T00:00:00"/>
    <n v="180"/>
    <m/>
    <m/>
    <m/>
    <m/>
    <s v="x"/>
    <m/>
    <n v="1"/>
  </r>
  <r>
    <n v="80"/>
    <n v="2019"/>
    <s v="FDLF-CD-8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DE FONTIBÓN  CERTIFICACION DE NO EXISTENCIA DE PERSONAL DE LA DIRECCION DE GESTION DE TALENTO HUMANO DE LA SECRETARIA DISTRITAL DE GOBIERNO CONSECUTIVO 15897 DEL 04-02-2019  -SOLICITUD CRP 20195920002723 DEL 07-02-2019 - RADICADO SIPSE 36100"/>
    <s v="Inversión"/>
    <n v="45"/>
    <s v="Gobernanza e influencia local, regional e internacional"/>
    <s v="Eje Transversal 4 Gobierno Legitimo, Fortalecimiento Local y Eficiencia"/>
    <s v="1474"/>
    <n v="7701170"/>
    <s v="FABIO JAVIER OSPINA"/>
    <n v="69973333"/>
    <m/>
    <m/>
    <n v="1"/>
    <n v="13120000"/>
    <n v="83093333"/>
    <n v="69973333"/>
    <d v="2019-02-07T00:00:00"/>
    <d v="2019-02-11T00:00:00"/>
    <d v="2020-02-29T00:00:00"/>
    <n v="320"/>
    <n v="60"/>
    <m/>
    <m/>
    <s v="x"/>
    <m/>
    <m/>
    <n v="0.84210526252449158"/>
  </r>
  <r>
    <n v="81"/>
    <n v="2019"/>
    <s v="FDLF-CD-8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80 DEL 05-02-2019  -SOLICITUD CRP 20195920002733 DEL 06-02-2019 - RADICADO SIPSE 36583"/>
    <s v="Inversión"/>
    <n v="45"/>
    <s v="Gobernanza e influencia local, regional e internacional"/>
    <s v="Eje Transversal 4 Gobierno Legitimo, Fortalecimiento Local y Eficiencia"/>
    <s v="1474"/>
    <n v="1016053840"/>
    <s v="EVELYN LORENA GOMEZ ORTIZ"/>
    <n v="27330333"/>
    <m/>
    <m/>
    <m/>
    <m/>
    <n v="27330333"/>
    <n v="27330000"/>
    <d v="2019-02-07T00:00:00"/>
    <d v="2019-02-11T00:00:00"/>
    <d v="2019-08-10T00:00:00"/>
    <n v="180"/>
    <m/>
    <m/>
    <m/>
    <m/>
    <s v="x"/>
    <m/>
    <n v="0.99998781573572482"/>
  </r>
  <r>
    <n v="82"/>
    <n v="2019"/>
    <s v="FDLF-CD-8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DE APOYO CONTABLE EN LOS PROCESOS DE CAUSACIÓN, SISTEMATIZACIÓN Y REGISTROS DE INFORMACIÓN CONTABLE Y A LA GESTIÓN PRESUPUESTAL DEL FONDO DE DESARROLLO LOCAL  - CERTIFICACION DE NO EXISTENCIA DE PERSONAL DE LA DIRECCION DE GESTION DE TALENTO HUMANO DE LA SECRETARIA DISTRITAL DE GOBIERNO CONSECUTIVO 15689 DEL 31-01-2019  - SOLICITUD CRP 20195920002773 DEL 11-02-2019 - RADICADO SIPSE 35874"/>
    <s v="Inversión"/>
    <n v="45"/>
    <s v="Gobernanza e influencia local, regional e internacional"/>
    <s v="Eje Transversal 4 Gobierno Legitimo, Fortalecimiento Local y Eficiencia"/>
    <s v="1474"/>
    <n v="80163954"/>
    <s v="EDWIN RAUL DORADO DIAZ"/>
    <n v="27330000"/>
    <m/>
    <m/>
    <m/>
    <m/>
    <n v="27330000"/>
    <n v="27330000"/>
    <d v="2019-02-07T00:00:00"/>
    <d v="2019-02-11T00:00:00"/>
    <d v="2019-08-10T00:00:00"/>
    <n v="180"/>
    <m/>
    <m/>
    <m/>
    <m/>
    <s v="x"/>
    <m/>
    <n v="1"/>
  </r>
  <r>
    <n v="83"/>
    <n v="2019"/>
    <s v="FDLF-CD-08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PARA APOYAR EL ÁREA DE GESTIÓN DE DESARROLLO LOCAL ORIENTADA A LOS TEMAS CULTURALES - CERTIFICACION DE NO EXISTENCIA DE PERSONAL DE LA DIRECCION DE GESTION DE TALENTO HUMANO DE LA SECRETARIA DISTRITAL DE GOBIERNO CONSECUTIVO 14801 DEL 18-01-2019  -SOLICITUD CDP 20195920002843 DEL 07-02-2019 - RADICADO SIPSE 35923"/>
    <s v="Inversión"/>
    <n v="11"/>
    <s v="Mejores oportunidades para el desarrollo a través de la cultura, la recreación y el deporte"/>
    <s v="Pilar 1 Igualdad de Calidad de Vida"/>
    <s v="1458"/>
    <n v="53092719"/>
    <s v="YAMILE  MELO DIAZ"/>
    <n v="52800000"/>
    <m/>
    <m/>
    <m/>
    <m/>
    <n v="52800000"/>
    <n v="47850000"/>
    <d v="2019-02-08T00:00:00"/>
    <d v="2019-02-11T00:00:00"/>
    <d v="2019-12-30T00:00:00"/>
    <n v="320"/>
    <m/>
    <m/>
    <m/>
    <m/>
    <s v="x"/>
    <m/>
    <n v="0.90625"/>
  </r>
  <r>
    <n v="84"/>
    <n v="2019"/>
    <s v="FDLF-CD-8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PARA APOYAR EL ÁREA DE GESTIÓN DE DESARROLLO LOCAL ORIENTADA A LOS TEMAS DEPORTIVOS Y RECREATIVO.  CERTIFICACION DE NO EXISTENCIA DE PERSONAL DE LA DIRECCION DE GESTION DE TALENTO HUMANO DE LA SECRETARIA DISTRITAL DE GOBIERNO CONSECUTIVO 16054 DEL 13-02-2019  -SOLICITUD CRP 20195920003333  DEL 20-02-2019 - RADICADO SIPSE 36712"/>
    <s v="Inversión"/>
    <n v="11"/>
    <s v="Mejores oportunidades para el desarrollo a través de la cultura, la recreación y el deporte"/>
    <s v="Pilar 1 Igualdad de Calidad de Vida"/>
    <s v="1458"/>
    <n v="52151739"/>
    <s v="MARIA FERNANDA ROJAS GUZMAN"/>
    <n v="47220166"/>
    <m/>
    <m/>
    <m/>
    <m/>
    <n v="47220166"/>
    <n v="42665166"/>
    <d v="2019-03-15T00:00:00"/>
    <d v="2019-03-15T00:00:00"/>
    <d v="2019-12-30T00:00:00"/>
    <n v="286"/>
    <m/>
    <m/>
    <m/>
    <m/>
    <s v="x"/>
    <m/>
    <n v="0.90353697613007122"/>
  </r>
  <r>
    <n v="85"/>
    <n v="2019"/>
    <s v="FDLF-CD-8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EN INGENIERÍA PARA APOYAR LAS ACTIVIDADES TÉCNICAS Y ADMINISTRATIVAS PROPIAS DE LA CASA DEL CONSUMIDOR, EN EL MARCO DEL CONVENIO SUSCRITO ENTRE LA SUPERINTENDENCIA DE INDUSTRIA Y COMERCIO Y LA ALCALDÍA LOCAL DE FONTIBÓN - CERTIFICACION DE NO EXISTENCIA DE PERSONAL DE LA DIRECCION DE GESTION DE TALENTO HUMANO DE LA SECRETARIA DISTRITAL DE GOBIERNO CONSECUTIVO 15593 DEL 30-01-2019  -SOLICITUD CRP 20195920003083 DEL 15-02-2019 - RADICADO SIPSE 35859"/>
    <s v="Inversión"/>
    <n v="45"/>
    <s v="Gobernanza e influencia local, regional e internacional"/>
    <s v="Eje Transversal 4 Gobierno Legitimo, Fortalecimiento Local y Eficiencia"/>
    <s v="1474"/>
    <n v="80828265"/>
    <s v="CESAR AUGUSTO CASTRO MELO"/>
    <n v="29999400"/>
    <m/>
    <m/>
    <m/>
    <m/>
    <n v="29999400"/>
    <n v="29999400"/>
    <d v="2018-11-16T00:00:00"/>
    <d v="2019-02-16T00:00:00"/>
    <d v="2019-08-17T00:00:00"/>
    <n v="180"/>
    <m/>
    <m/>
    <m/>
    <m/>
    <s v="x"/>
    <m/>
    <n v="1"/>
  </r>
  <r>
    <n v="86"/>
    <n v="2019"/>
    <s v="FDLF-CD-8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A APOYAR LAS LABORES DE NOTIFICACIÓN DE CORRESPONDENCIA DE LA ALCALDÍA LOCAL DE FONTIBÓN   CERTIFICACION DE NO EXISTENCIA DE PERSONAL DE LA DIRECCION DE GESTION DE TALENTO HUMANO DE LA SECRETARIA DISTRITAL DE GOBIERNO CONSECUTIVO 15151 DEL 24-01-2019  -SOLICITUD CRP 20195920002793 DEL 07-02-2019 - RADICADO SIPSE 35661"/>
    <s v="Inversión"/>
    <n v="45"/>
    <s v="Gobernanza e influencia local, regional e internacional"/>
    <s v="Eje Transversal 4 Gobierno Legitimo, Fortalecimiento Local y Eficiencia"/>
    <s v="1474"/>
    <n v="86004084"/>
    <s v="JOSE OCTAVIO CRUZ NINCOR"/>
    <n v="24000000"/>
    <m/>
    <m/>
    <n v="1"/>
    <n v="4500000"/>
    <n v="28500000"/>
    <n v="24000000"/>
    <d v="2019-02-08T00:00:00"/>
    <d v="2019-02-11T00:00:00"/>
    <d v="2019-12-30T00:00:00"/>
    <n v="320"/>
    <m/>
    <m/>
    <m/>
    <m/>
    <s v="x"/>
    <m/>
    <n v="0.84210526315789469"/>
  </r>
  <r>
    <n v="87"/>
    <n v="2019"/>
    <s v="FDLF-CD-8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  CERTIFICACION DE NO EXISTENCIA DE PERSONAL DE LA DIRECCION DE GESTION DE TALENTO HUMANO DE LA SECRETARIA DISTRITAL DE GOBIERNO CONSECUTIVO 16024 DEL 07-02-2019  -SOLICITUD CRP 20195920002863 DEL 11-02-2019 - RADICADO SIPSE 35780"/>
    <s v="Inversión"/>
    <n v="45"/>
    <s v="Gobernanza e influencia local, regional e internacional"/>
    <s v="Eje Transversal 4 Gobierno Legitimo, Fortalecimiento Local y Eficiencia"/>
    <s v="1474"/>
    <n v="1010188901"/>
    <s v="LESLY MELISSA PEÑALOZA PEÑA"/>
    <n v="48586666"/>
    <m/>
    <m/>
    <n v="1"/>
    <n v="18220000"/>
    <n v="66806666"/>
    <n v="47220166"/>
    <d v="2019-02-08T00:00:00"/>
    <d v="2019-02-11T00:00:00"/>
    <d v="2020-05-08T00:00:00"/>
    <n v="320"/>
    <n v="120"/>
    <m/>
    <m/>
    <s v="x"/>
    <m/>
    <m/>
    <n v="0.70681817889250753"/>
  </r>
  <r>
    <n v="88"/>
    <n v="2019"/>
    <s v="FDLF-CD-8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50 DEL 05-02-2019  -SOLICITUD CRP 20195920003053 DEL 01-02-2019 - RADICADO SIPSE 1474"/>
    <s v="Inversión"/>
    <n v="45"/>
    <s v="Gobernanza e influencia local, regional e internacional"/>
    <s v="Eje Transversal 4 Gobierno Legitimo, Fortalecimiento Local y Eficiencia"/>
    <s v="1474"/>
    <n v="85272493"/>
    <s v="EDUARDO JOSE SANCHEZ MARTINEZ"/>
    <n v="27330000"/>
    <m/>
    <m/>
    <m/>
    <m/>
    <n v="27330000"/>
    <n v="27330000"/>
    <d v="2019-02-08T00:00:00"/>
    <d v="2019-02-18T00:00:00"/>
    <d v="2019-08-17T00:00:00"/>
    <n v="180"/>
    <m/>
    <m/>
    <m/>
    <m/>
    <s v="x"/>
    <m/>
    <n v="1"/>
  </r>
  <r>
    <n v="89"/>
    <n v="2019"/>
    <s v="FDLF-CD-08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TÉCNICAMENTE LAS DISTINTAS ETAPAS DE LOS PROCESOS DE COMPETENCIA DE LA ALCALDÍA LOCAL PARA LA DEPURACIÓN DE ACTUACIONES ADMINISTRATIVAS  CERTIFICACION DE NO EXISTENCIA DE PERSONAL DE LA DIRECCION DE GESTION DE TALENTO HUMANO DE LA SECRETARIA DISTRITAL DE GOBIERNO CONSECUTIVO 15690 DEL 31-01-2019  -SOLICITUD CRP 20195920002883 DEL 011-02-2019 - RADICADO SIPSE 35865"/>
    <s v="Inversión"/>
    <n v="45"/>
    <s v="Gobernanza e influencia local, regional e internacional"/>
    <s v="Eje Transversal 4 Gobierno Legitimo, Fortalecimiento Local y Eficiencia"/>
    <s v="1474"/>
    <n v="79306113"/>
    <s v="JOSE ESTEBAN BARBOSA PARRA"/>
    <n v="57418666"/>
    <m/>
    <m/>
    <n v="1"/>
    <n v="5383000"/>
    <n v="62801666"/>
    <n v="52038666"/>
    <d v="2019-02-08T00:00:00"/>
    <d v="2019-02-11T00:00:00"/>
    <d v="2020-01-30T00:00:00"/>
    <n v="320"/>
    <n v="30"/>
    <m/>
    <m/>
    <s v="x"/>
    <m/>
    <m/>
    <n v="0.82861919618501845"/>
  </r>
  <r>
    <n v="90"/>
    <n v="2019"/>
    <s v="FDLF-CD-9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A APOYAR JURÍDICAMENTE LA EJECUCIÓN DE LAS ACCIONES REQUERIDAS PARA EL TRAMITE E IMPULSO PROCESAL DE LAS ACTUACIONES CONTRAVENCIONALES Y/O QUERELLAS QUE CURSEN EN LAS INSPECCIONES DE POLICÍA DE LA LOCALIDAD   CERTIFICACION DE NO EXISTENCIA DE PERSONAL DE LA DIRECCION DE GESTION DE TALENTO HUMANO DE LA SECRETARIA DISTRITAL DE GOBIERNO CONSECUTIVO 16002 DEL 06-02-2019  -SOLICITUD CRP 20195920002823 DEL 11-02-2019 - RADICADO SIPSE 36630"/>
    <s v="Inversión"/>
    <n v="45"/>
    <s v="Gobernanza e influencia local, regional e internacional"/>
    <s v="Eje Transversal 4 Gobierno Legitimo, Fortalecimiento Local y Eficiencia"/>
    <s v="1474"/>
    <n v="53123014"/>
    <s v="JEIMY MILENA REYES AVELLANEDA"/>
    <n v="27330000"/>
    <m/>
    <m/>
    <m/>
    <m/>
    <n v="27330000"/>
    <n v="27330000"/>
    <d v="2019-02-08T00:00:00"/>
    <d v="2019-02-11T00:00:00"/>
    <d v="2019-08-10T00:00:00"/>
    <n v="180"/>
    <m/>
    <m/>
    <m/>
    <m/>
    <s v="x"/>
    <m/>
    <n v="1"/>
  </r>
  <r>
    <n v="91"/>
    <n v="2019"/>
    <s v="FDLF-CD-9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PARA APOYAR EL ÁREA DE GESTIÓN DE DESARROLLO LOCAL ORIENTADA A LOS TEMAS DE CULTURA ENFOCADOS EN LA CREACIÓN E IMPLEMENTACIÓN DE ESCUELAS DE FORMACIÓN CULTURAL   CERTIFICACION DE NO EXISTENCIA DE PERSONAL DE LA DIRECCION DE GESTION DE TALENTO HUMANO DE LA SECRETARIA DISTRITAL DE GOBIERNO CONSECUTIVO 15685 DEL 31-01-2019  -SOLICITUD CRP 20195920002903 DEL 11-02-2019 - RADICADO SIPSE 35927"/>
    <s v="Inversión"/>
    <n v="11"/>
    <s v="Mejores oportunidades para el desarrollo a través de la cultura, la recreación y el deporte"/>
    <s v="Pilar 1 Igualdad de Calidad de Vida"/>
    <s v="1458"/>
    <n v="1030534533"/>
    <s v="ANDRES ANTONIO ARTUNDUAGA TORRES"/>
    <n v="48586666"/>
    <m/>
    <m/>
    <n v="1"/>
    <n v="18220000"/>
    <n v="66806666"/>
    <n v="47979333"/>
    <d v="2019-02-10T00:00:00"/>
    <d v="2019-02-15T00:00:00"/>
    <d v="2020-04-30T00:00:00"/>
    <n v="316"/>
    <n v="120"/>
    <m/>
    <m/>
    <s v="x"/>
    <m/>
    <m/>
    <n v="0.71818182035906419"/>
  </r>
  <r>
    <n v="92"/>
    <n v="2019"/>
    <s v="FDLF-CD-9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A APOYAR JURÍDICAMENTE LA EJECUCIÓN DE LAS ACCIONES REQUERIDAS PARA EL TRAMITE E IMPULSO PROCESAL DE LAS ACTUACIONES CONTRAVENCIONALES Y/O QUERELLAS QUE CURSEN EN LAS INSPECCIONES DE POLICÍA DE LA LOCALIDAD - CERTIFICACION DE NO EXISTENCIA DE PERSONAL DE LA DIRECCION DE GESTION DE TALENTO HUMANO DE LA SECRETARIA DISTRITAL DE GOBIERNO CONSECUTIVO 16002 DEL 06-02-2019  -SOLICITUD CRP 20195920002783 DEL 11-02-2019 - RADICADO SIPSE 36630"/>
    <s v="Inversión"/>
    <n v="45"/>
    <s v="Gobernanza e influencia local, regional e internacional"/>
    <s v="Eje Transversal 4 Gobierno Legitimo, Fortalecimiento Local y Eficiencia"/>
    <s v="1474"/>
    <n v="1031152968"/>
    <s v="NATALIA ALEJANDRA SEDANO GARZON"/>
    <n v="27330000"/>
    <m/>
    <m/>
    <m/>
    <m/>
    <n v="27330000"/>
    <n v="27330000"/>
    <d v="2019-02-08T00:00:00"/>
    <d v="2019-02-11T00:00:00"/>
    <d v="2019-08-10T00:00:00"/>
    <n v="180"/>
    <m/>
    <m/>
    <m/>
    <m/>
    <s v="x"/>
    <m/>
    <n v="1"/>
  </r>
  <r>
    <n v="93"/>
    <n v="2019"/>
    <s v="FDLF-CD-9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LOGÍSTICO QUE SE REQUIEREN EN EL DESARROLLO DE LAS ACTIVIDADES RELATIVAS A RECUPERACIÓN Y EMBELLECIMIENTO DEL ESPACIO PÚBLICO¿.   CERTIFICACION DE NO EXISTENCIA DE PERSONAL DE LA DIRECCION DE GESTION DE TALENTO HUMANO DE LA SECRETARIA DISTRITAL DE GOBIERNO CONSECUTIVO 14797 DEL 18-01-2019  -SOLICITUD CRP 20195920002893 DEL 11-02-2019 - RADICADO SIPSE 35965"/>
    <s v="Inversión"/>
    <n v="18"/>
    <s v="Mejor movilidad para todos"/>
    <s v="Pilar 2 Democracía Urbana"/>
    <s v="1464"/>
    <n v="1026585031"/>
    <s v="LEONARDO  NARVAEZ PUERTA"/>
    <n v="18133333"/>
    <m/>
    <m/>
    <n v="1"/>
    <n v="1700000"/>
    <n v="19833333"/>
    <n v="18133333"/>
    <d v="2019-02-08T00:00:00"/>
    <d v="2019-02-11T00:00:00"/>
    <d v="2020-01-30T00:00:00"/>
    <n v="320"/>
    <n v="30"/>
    <m/>
    <m/>
    <s v="x"/>
    <m/>
    <m/>
    <n v="0.91428571284513804"/>
  </r>
  <r>
    <n v="94"/>
    <n v="2019"/>
    <s v="FDLF-CD-9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A APOYAR JURÍDICAMENTE LA EJECUCIÓN DE LAS ACCIONES REQUERIDAS PARA EL TRAMITE E IMPULSO PROCESAL DE LAS ACTUACIONES CONTRAVENCIONALES Y/O QUERELLAS QUE CURSEN EN LAS INSPECCIONES DE POLICÍA DE LA LOCALIDAD -  CERTIFICACION DE NO EXISTENCIA DE PERSONAL DE LA DIRECCION DE GESTION DE TALENTO HUMANO DE LA SECRETARIA DISTRITAL DE GOBIERNO CONSECUTIVO 16002 DEL 06-02-2019  -SOLICITUD CDP 201959200002813 DEL 01-02-2019 - RADICADO SIPSE 36630"/>
    <s v="Inversión"/>
    <n v="45"/>
    <s v="Gobernanza e influencia local, regional e internacional"/>
    <s v="Eje Transversal 4 Gobierno Legitimo, Fortalecimiento Local y Eficiencia"/>
    <s v="1474"/>
    <n v="23496384"/>
    <s v="NIEVES HIDALY SILVA PEREZ"/>
    <n v="27330000"/>
    <m/>
    <m/>
    <m/>
    <m/>
    <n v="27330000"/>
    <n v="27329399"/>
    <d v="2019-02-08T00:00:00"/>
    <d v="2019-02-11T00:00:00"/>
    <d v="2019-08-13T00:00:00"/>
    <n v="180"/>
    <m/>
    <m/>
    <m/>
    <m/>
    <s v="x"/>
    <m/>
    <n v="0.99997800951335525"/>
  </r>
  <r>
    <n v="95"/>
    <n v="2019"/>
    <s v="FDLF-CD-09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6037 DEL 08-02-2019  -SOLICITUD CRP 20195920002833 DEL 11-02-2019 - RADICADO SIPSE 35784"/>
    <s v="Inversión"/>
    <n v="45"/>
    <s v="Gobernanza e influencia local, regional e internacional"/>
    <s v="Eje Transversal 4 Gobierno Legitimo, Fortalecimiento Local y Eficiencia"/>
    <s v="1474"/>
    <n v="1000269976"/>
    <s v="KAREN LORENA MARIN CALDERON"/>
    <n v="48586667"/>
    <m/>
    <m/>
    <n v="1"/>
    <n v="4555000"/>
    <n v="53141667"/>
    <n v="48586667"/>
    <d v="2019-02-08T00:00:00"/>
    <d v="2019-02-11T00:00:00"/>
    <d v="2020-01-30T00:00:00"/>
    <n v="320"/>
    <n v="30"/>
    <m/>
    <m/>
    <s v="x"/>
    <m/>
    <m/>
    <n v="0.91428571482336074"/>
  </r>
  <r>
    <n v="96"/>
    <n v="2019"/>
    <s v="FDLF-CD-9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EN ACTIVIDADES DE SEGUIMIENTO AL MANTENIMIENTO DE LOS VEHÍCULOS DEL FONDO DE DESARROLLO LOCAL.  CERTIFICACION DE NO EXISTENCIA DE PERSONAL DE LA DIRECCION DE GESTION DE TALENTO HUMANO DE LA SECRETARIA DISTRITAL DE GOBIERNO CONSECUTIVO 15699 DEL 31-01-2019  -SOLICITUD CRP 20195920002803 DEL 81-02-2019 - RADICADO SIPSE 35778"/>
    <s v="Inversión"/>
    <n v="45"/>
    <s v="Gobernanza e influencia local, regional e internacional"/>
    <s v="Eje Transversal 4 Gobierno Legitimo, Fortalecimiento Local y Eficiencia"/>
    <s v="1474"/>
    <n v="80250708"/>
    <s v="NOEL  LINARES FAJARDO"/>
    <n v="13500000"/>
    <m/>
    <m/>
    <m/>
    <m/>
    <n v="13500000"/>
    <n v="13500000"/>
    <d v="2019-02-10T00:00:00"/>
    <d v="2019-02-11T00:00:00"/>
    <d v="2019-08-10T00:00:00"/>
    <n v="180"/>
    <m/>
    <m/>
    <m/>
    <m/>
    <s v="x"/>
    <m/>
    <n v="1"/>
  </r>
  <r>
    <n v="97"/>
    <n v="2019"/>
    <s v="FDLF-CD-9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OBJETO DISPONIBILIDAD:EL CONTRATO QUE SE PRETENDE CELEBRAR TENDRÁ POR OBJETO PRESTAR SERVICIOS PROFESIONALES PARA APOYAR EL SEGUIMIENTO A LOS PROYECTOS DE INVERSIÓN DE LA ALCALDÍA LOCAL DE FONTIBÓN  CERTIFICACION DE NO EXISTENCIA DE PERSONAL DE LA DIRECCION DE GESTION DE TALENTO HUMANO DE LA SECRETARIA DISTRITAL DE GOBIERNO CONSECUTIVO 15595 DEL 30-02-2019  -SOLICITUD CRP 20195920002963 DEL 13-02-2019 - RADICADO SIPSE 35718"/>
    <s v="Inversión"/>
    <n v="45"/>
    <s v="Gobernanza e influencia local, regional e internacional"/>
    <s v="Eje Transversal 4 Gobierno Legitimo, Fortalecimiento Local y Eficiencia"/>
    <s v="1474"/>
    <n v="79850571"/>
    <s v="CARLOS ALBERTO CORREDOR RODRIGUEZ"/>
    <n v="53000000"/>
    <m/>
    <m/>
    <n v="1"/>
    <n v="10000000"/>
    <n v="63000000"/>
    <n v="52666666"/>
    <d v="2019-02-13T00:00:00"/>
    <d v="2019-02-15T00:00:00"/>
    <d v="2020-02-29T00:00:00"/>
    <n v="316"/>
    <n v="60"/>
    <m/>
    <m/>
    <s v="x"/>
    <m/>
    <m/>
    <n v="0.83597882539682544"/>
  </r>
  <r>
    <n v="98"/>
    <n v="2019"/>
    <s v="FDLD-CD-9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APOYO ADMINISTRATIVO A LA GESTIÓN RELACIONADA CON EL COBRO DE OBLIGACIONES EN EL ÁREA DE GESTIÓN POLICIVA DE LA ALCALDÍA LOCAL DE FONTIBÓN.  CERTIFICACION DE NO EXISTENCIA DE PERSONAL DE LA DIRECCION DE GESTION DE TALENTO HUMANO DE LA SECRETARIA DISTRITAL DE GOBIERNO CONSECUTIVO 15456 DEL 07-02-2019  -SOLICITUD CRP 20195920003383 DEL 20-02-2019 - RADICADO SIPSE 35837"/>
    <s v="Inversión"/>
    <n v="45"/>
    <s v="Gobernanza e influencia local, regional e internacional"/>
    <s v="Eje Transversal 4 Gobierno Legitimo, Fortalecimiento Local y Eficiencia"/>
    <s v="1474"/>
    <n v="1016072030"/>
    <s v="DAVID STEVEN MALAVER CASTAÑEDA"/>
    <n v="23325000"/>
    <m/>
    <m/>
    <m/>
    <m/>
    <n v="23325000"/>
    <n v="23325000"/>
    <d v="2019-02-20T00:00:00"/>
    <d v="2019-02-20T00:00:00"/>
    <d v="2019-12-30T00:00:00"/>
    <n v="311"/>
    <m/>
    <m/>
    <m/>
    <m/>
    <s v="x"/>
    <m/>
    <n v="1"/>
  </r>
  <r>
    <n v="99"/>
    <n v="2019"/>
    <s v="FDLF-CD-9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BRINDAR EL APOYO AL ÁREA DE GESTIÓN DEL DESARROLLO LOCAL EN LOS TEMAS SOCIALES DESARROLLADOS EN LA LOCALIDAD DE FONTIBÓN -  CERTIFICACION DE NO EXISTENCIA DE PERSONAL DE LA DIRECCION DE GESTION DE TALENTO HUMANO DE LA SECRETARIA DISTRITAL DE GOBIERNO CONSECUTIVO 15949 DEL 05-02-2019  -SOLICITUD CRP 20195920003363 DEL 20-02-2019 - RADICADO SIPSE 36601"/>
    <s v="Inversión"/>
    <n v="45"/>
    <s v="Gobernanza e influencia local, regional e internacional"/>
    <s v="Eje Transversal 4 Gobierno Legitimo, Fortalecimiento Local y Eficiencia"/>
    <s v="1474"/>
    <n v="52132266"/>
    <s v="LUZ ALBA BENITEZ SAZA"/>
    <n v="33600000"/>
    <m/>
    <m/>
    <n v="1"/>
    <n v="16800000"/>
    <n v="50400000"/>
    <n v="50400000"/>
    <d v="2019-02-19T00:00:00"/>
    <d v="2019-02-20T00:00:00"/>
    <d v="2019-11-19T00:00:00"/>
    <n v="180"/>
    <n v="90"/>
    <m/>
    <m/>
    <m/>
    <s v="x"/>
    <m/>
    <n v="1"/>
  </r>
  <r>
    <n v="100"/>
    <n v="2019"/>
    <s v="FDLF-CD-10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PROFESIONAL PARA REALIZAR EL PROCESO DE LIQUIDACIONES DE LOS CONTRATOS SUSCRITOS POR EL FONDO DE DESARROLLO LOCAL DE FONTIBÓN   CERTIFICACION DE NO EXISTENCIA DE PERSONAL DE LA DIRECCION DE GESTION DE TALENTO HUMANO DE LA SECRETARIA DISTRITAL DE GOBIERNO CONSECUTIVO 15688  DEL 31-01-2019  -SOLICITUD CRP 20195920003393 DEL 20-02-2019 - RADICADO SIPSE 35875"/>
    <s v="Inversión"/>
    <n v="45"/>
    <s v="Gobernanza e influencia local, regional e internacional"/>
    <s v="Eje Transversal 4 Gobierno Legitimo, Fortalecimiento Local y Eficiencia"/>
    <s v="1474"/>
    <n v="79131970"/>
    <s v="WILFORD LIBERMAN RODRIGUEZ FONSECA"/>
    <n v="28200000"/>
    <m/>
    <m/>
    <m/>
    <m/>
    <n v="28200000"/>
    <n v="28200000"/>
    <d v="2019-02-20T00:00:00"/>
    <d v="2019-02-21T00:00:00"/>
    <d v="2019-08-20T00:00:00"/>
    <n v="180"/>
    <m/>
    <m/>
    <m/>
    <m/>
    <s v="x"/>
    <m/>
    <n v="1"/>
  </r>
  <r>
    <n v="101"/>
    <n v="2019"/>
    <s v="FDLF-CD-10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PROFESIONAL PARA REALIZAR EL PROCESO DE LIQUIDACIONES DE LOS CONTRATOS SUSCRITOS POR EL FONDO DE DESARROLLO LOCAL DE FONTIBÓN   CERTIFICACION DE NO EXISTENCIA DE PERSONAL DE LA DIRECCION DE GESTION DE TALENTO HUMANO DE LA SECRETARIA DISTRITAL DE GOBIERNO CONSECUTIVO 15688 DEL 31-01-2019  -SOLICITUD CRP 20195920003113 DEL 15-02-2019 - RADICADO SIPSE 35875"/>
    <s v="Inversión"/>
    <n v="45"/>
    <s v="Gobernanza e influencia local, regional e internacional"/>
    <s v="Eje Transversal 4 Gobierno Legitimo, Fortalecimiento Local y Eficiencia"/>
    <s v="1474"/>
    <n v="79628456"/>
    <s v="ERNESTO CAMILO DIAZ NARVAEZ"/>
    <n v="28200000"/>
    <m/>
    <m/>
    <m/>
    <m/>
    <n v="28200000"/>
    <n v="28200000"/>
    <d v="2018-01-18T00:00:00"/>
    <d v="2019-02-15T00:00:00"/>
    <d v="2019-08-14T00:00:00"/>
    <n v="180"/>
    <m/>
    <m/>
    <m/>
    <m/>
    <s v="x"/>
    <m/>
    <n v="1"/>
  </r>
  <r>
    <n v="102"/>
    <n v="2019"/>
    <s v="FDLF-CD-10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LOGÍSTICO QUE SE REQUIEREN EN EL DESARROLLO DE LAS ACTIVIDADES RELATIVAS A RECUPERACIÓN Y EMBELLECIMIENTO DEL ESPACIO PÚBLICO- CERTIFICACION DE NO EXISTENCIA DE PERSONAL DE LA DIRECCION DE GESTION DE TALENTO HUMANO DE LA SECRETARIA DISTRITAL DE GOBIERNO CONSECUTIVO 14797 DEL 18-01-2019  -SOLICITUD CRP 20195920003123 EL 15-02-2019 - RADICADO SIPSE 35965"/>
    <s v="Inversión"/>
    <n v="18"/>
    <s v="Mejor movilidad para todos"/>
    <s v="Pilar 2 Democracía Urbana"/>
    <s v="1464"/>
    <n v="1016035551"/>
    <s v="JAIME ENRIQUE MANCIPE MANCIPE"/>
    <n v="17963333"/>
    <m/>
    <m/>
    <n v="1"/>
    <n v="1700000"/>
    <n v="19663333"/>
    <n v="17906666"/>
    <d v="2019-02-13T00:00:00"/>
    <d v="2019-02-15T00:00:00"/>
    <d v="2020-01-30T00:00:00"/>
    <n v="316"/>
    <n v="30"/>
    <m/>
    <m/>
    <s v="x"/>
    <m/>
    <m/>
    <n v="0.91066280574102065"/>
  </r>
  <r>
    <n v="103"/>
    <n v="2019"/>
    <s v="FDLF-CD-10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y dar soporte técnico al administrador y usuario final de la red de sistemas y tecnología e información de la Alcaldía Local.   CERTIFICACION DE NO EXISTENCIA DE PERSONAL DE LA DIRECCION DE GESTION DE TALENTO HUMANO DE LA SECRETARIA DISTRITAL DE GOBIERNO CONSECUTIVO 15389 DEL 28-01-2019  -SOLICITUD CDP 20195920002763 DEL 11-02-2019 - RADICADO SIPSE 35620"/>
    <s v="Inversión"/>
    <n v="45"/>
    <s v="Gobernanza e influencia local, regional e internacional"/>
    <s v="Eje Transversal 4 Gobierno Legitimo, Fortalecimiento Local y Eficiencia"/>
    <s v="1474"/>
    <n v="1015410053"/>
    <s v="JUAN DAVID RAMIREZ FARIAS"/>
    <n v="21000000"/>
    <m/>
    <m/>
    <m/>
    <m/>
    <n v="21000000"/>
    <n v="20300000"/>
    <d v="2019-03-19T00:00:00"/>
    <d v="2019-03-07T00:00:00"/>
    <d v="2019-09-06T00:00:00"/>
    <n v="180"/>
    <m/>
    <m/>
    <m/>
    <m/>
    <s v="x"/>
    <m/>
    <n v="0.96666666666666667"/>
  </r>
  <r>
    <n v="104"/>
    <n v="2019"/>
    <s v="FDLF-CD-10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50 DEL 05-02-2019  -SOLICITUD CRP 20195920003233 DEL 19-02-2019 - RADICADO SIPSE 36583"/>
    <s v="Inversión"/>
    <n v="45"/>
    <s v="Gobernanza e influencia local, regional e internacional"/>
    <s v="Eje Transversal 4 Gobierno Legitimo, Fortalecimiento Local y Eficiencia"/>
    <s v="1474"/>
    <n v="1037546192"/>
    <s v="AURA YEKATHERIN SIERRA BOTERO"/>
    <n v="27330000"/>
    <m/>
    <m/>
    <m/>
    <m/>
    <n v="27330000"/>
    <n v="27330000"/>
    <d v="2019-02-18T00:00:00"/>
    <d v="2019-02-19T00:00:00"/>
    <d v="2019-08-18T00:00:00"/>
    <n v="180"/>
    <m/>
    <m/>
    <m/>
    <m/>
    <s v="x"/>
    <m/>
    <n v="1"/>
  </r>
  <r>
    <n v="105"/>
    <n v="2019"/>
    <s v="FDLF-CD-10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6037 DEL 08-02-2019  -SOLICITUD CRP 20195920003213 DEL 08-02-2019 - RADICADO SIPSE 36654"/>
    <s v="Inversión"/>
    <n v="45"/>
    <s v="Gobernanza e influencia local, regional e internacional"/>
    <s v="Eje Transversal 4 Gobierno Legitimo, Fortalecimiento Local y Eficiencia"/>
    <s v="1474"/>
    <n v="1033701606"/>
    <s v="CARLOS MAURICIO OVIEDO DIAZ"/>
    <n v="47979333"/>
    <m/>
    <m/>
    <n v="1"/>
    <n v="18220000"/>
    <n v="66199333"/>
    <n v="47372000"/>
    <d v="2019-02-14T00:00:00"/>
    <d v="2019-02-19T00:00:00"/>
    <d v="2020-04-30T00:00:00"/>
    <n v="312"/>
    <n v="120"/>
    <m/>
    <m/>
    <s v="x"/>
    <m/>
    <m/>
    <n v="0.71559633387846977"/>
  </r>
  <r>
    <n v="106"/>
    <n v="2019"/>
    <s v="FDLF-CD-10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ADMINISTRATIVO PARA EL CONTROL, CLASIFICACIÓN, Y TRAMITE DE DERECHOS DE PETICIÓN PARA EL ÁREA DE GESTIÓN POLICIVA DE LA ALCALDÍA LOCAL DE FONTIBÓN. -  CERTIFICACION DE NO EXISTENCIA DE PERSONAL DE LA DIRECCION DE GESTION DE TALENTO HUMANO DE LA SECRETARIA DISTRITAL DE GOBIERNO CONSECUTIVO 15453 DEL 28-01-2019  -SOLICITUD CRP 20195920003073 DEL 15-02-2019 - RADICADO SIPSE 35832"/>
    <s v="Inversión"/>
    <n v="45"/>
    <s v="Gobernanza e influencia local, regional e internacional"/>
    <s v="Eje Transversal 4 Gobierno Legitimo, Fortalecimiento Local y Eficiencia"/>
    <s v="1474"/>
    <n v="80804691"/>
    <s v="JOHAN MANUEL RAMOS RODRIGUEZ"/>
    <n v="13500000"/>
    <m/>
    <m/>
    <m/>
    <m/>
    <n v="13500000"/>
    <n v="13500000"/>
    <d v="2019-02-13T00:00:00"/>
    <d v="2019-02-18T00:00:00"/>
    <d v="2019-08-17T00:00:00"/>
    <n v="180"/>
    <m/>
    <m/>
    <m/>
    <m/>
    <s v="x"/>
    <m/>
    <n v="1"/>
  </r>
  <r>
    <n v="107"/>
    <n v="2019"/>
    <s v="FDLF-CD-10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a las actividades operativas y administrativas de la Junta Administradora Loca  CERTIFICACION DE NO EXISTENCIA DE PERSONAL DE LA DIRECCION DE GESTION DE TALENTO HUMANO DE LA SECRETARIA DISTRITAL DE GOBIERNO CONSECUTIVO 15388 DEL 28-01-2019  -SOLICITUD CDP 20195920002533 DEL 08-02-2019 - RADICADO SIPSE 35655"/>
    <s v="Inversión"/>
    <n v="45"/>
    <s v="Gobernanza e influencia local, regional e internacional"/>
    <s v="Eje Transversal 4 Gobierno Legitimo, Fortalecimiento Local y Eficiencia"/>
    <s v="1474"/>
    <n v="19426466"/>
    <s v="RAUL ARMANDO LUQUE RUIZ"/>
    <n v="13500000"/>
    <m/>
    <m/>
    <m/>
    <m/>
    <n v="13500000"/>
    <n v="13500000"/>
    <d v="2019-02-13T00:00:00"/>
    <d v="2019-02-15T00:00:00"/>
    <d v="2019-08-14T00:00:00"/>
    <n v="180"/>
    <m/>
    <m/>
    <m/>
    <m/>
    <s v="x"/>
    <m/>
    <n v="1"/>
  </r>
  <r>
    <n v="108"/>
    <n v="2019"/>
    <s v="FDLF-CD-10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CERTIFICACION DE NO EXISTENCIA DE PERSONAL DE LA DIRECCION DE GESTION DE TALENTO HUMANO DE LA SECRETARIA DISTRITAL DE GOBIERNO CONSECUTIVO 15950 DEL 02-02-2019  -SOLICITUD CRP 20195920003193 DEL 07-02-2019 - RADICADO SIPSE 36583"/>
    <s v="Inversión"/>
    <n v="45"/>
    <s v="Gobernanza e influencia local, regional e internacional"/>
    <s v="Eje Transversal 4 Gobierno Legitimo, Fortalecimiento Local y Eficiencia"/>
    <s v="1474"/>
    <n v="1024530900"/>
    <s v="JUAN GABRIEL MOLANO MALDONADO"/>
    <n v="27330000"/>
    <m/>
    <m/>
    <m/>
    <m/>
    <n v="27330000"/>
    <n v="27330000"/>
    <d v="2019-02-14T00:00:00"/>
    <d v="2019-02-20T00:00:00"/>
    <d v="2019-08-19T00:00:00"/>
    <n v="180"/>
    <m/>
    <m/>
    <m/>
    <m/>
    <s v="x"/>
    <m/>
    <n v="1"/>
  </r>
  <r>
    <n v="109"/>
    <n v="2019"/>
    <s v="FDLF-CD-10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ÍDICAMENTE LA EJECUCIÓN DE LAS ACCIONES REQUERIDAS PARA LA DEPURACIÓN DE LAS ACTUACIONES ADMINISTRATIVAS QUE CURSAN EN LA ALCALDÍA LOCAL. -  CERTIFICACION DE NO EXISTENCIA DE PERSONAL DE LA DIRECCION DE GESTION DE TALENTO HUMANO DE LA SECRETARIA DISTRITAL DE GOBIERNO CONSECUTIVO 15950 DEL 05-02-2019  -SOLICITUD CRP 20195920003343 DEL 20-02-2019 - RADICADO SIPSE 36583"/>
    <s v="Inversión"/>
    <n v="45"/>
    <s v="Gobernanza e influencia local, regional e internacional"/>
    <s v="Eje Transversal 4 Gobierno Legitimo, Fortalecimiento Local y Eficiencia"/>
    <s v="1474"/>
    <n v="1052916138"/>
    <s v="OMAIRA ALEXANDRA CARDENAS SAAVEDRA"/>
    <n v="27330000"/>
    <m/>
    <m/>
    <m/>
    <m/>
    <n v="27330000"/>
    <n v="27330000"/>
    <d v="2019-02-19T00:00:00"/>
    <d v="2019-02-21T00:00:00"/>
    <d v="2019-08-20T00:00:00"/>
    <n v="180"/>
    <m/>
    <m/>
    <m/>
    <m/>
    <s v="x"/>
    <m/>
    <n v="1"/>
  </r>
  <r>
    <n v="110"/>
    <n v="2019"/>
    <s v="FDLF-CD-11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EN DERECHO PARA APOYAR LAS ACTIVIDADES JURÍDICAS Y ADMINISTRATIVAS PROPIAS DE LA CASA DEL CONSUMIDOR, EN EL MARCO DEL CONVENIO SUSCRITO ENTRE LA SUPERINTENDENCIA DE INDUSTRIA Y COMERCIO Y LA ALCALDÍA LOCAL DE FONTIBÓN. -  CERTIFICACION DE NO EXISTENCIA DE PERSONAL DE LA DIRECCION DE GESTION DE TALENTO HUMANO DE LA SECRETARIA DISTRITAL DE GOBIERNO CONSECUTIVO 15695 DEL 31-01-2019  -SOLICITUD CRP 20195920003353 DEL 13-02-2019 - RADICADO SIPSE 35845"/>
    <s v="Inversión"/>
    <n v="45"/>
    <s v="Gobernanza e influencia local, regional e internacional"/>
    <s v="Eje Transversal 4 Gobierno Legitimo, Fortalecimiento Local y Eficiencia"/>
    <s v="1474"/>
    <n v="79129505"/>
    <s v="RAFAEL ANTONIO URIBE ECHEVERRI"/>
    <n v="42240000"/>
    <m/>
    <m/>
    <n v="1"/>
    <n v="21120000"/>
    <n v="63360000"/>
    <n v="63360000"/>
    <d v="2019-02-20T00:00:00"/>
    <d v="2019-02-27T00:00:00"/>
    <d v="2019-11-26T00:00:00"/>
    <n v="180"/>
    <n v="90"/>
    <m/>
    <m/>
    <m/>
    <s v="x"/>
    <m/>
    <n v="1"/>
  </r>
  <r>
    <n v="111"/>
    <n v="2019"/>
    <s v="FDLF-CD-11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la Alcalde (sa) Local en la promoción, acompañamiento, coordinación y atención de las instancias de coordinación interinstitucionales y las instancias de participación locales, así como los procesos comunitarios en la localidad  CERTIFICACION DE NO EXISTENCIA DE PERSONAL DE LA DIRECCION DE GESTION DE TALENTO HUMANO DE LA SECRETARIA DISTRITAL DE GOBIERNO CONSECUTIVO 15393 DEL 28-01-2019  -SOLICITUD CDP 20195920002933 DEL 12-02-2019 - RADICADO SIPSE 36605"/>
    <s v="Inversión"/>
    <n v="45"/>
    <s v="Gobernanza e influencia local, regional e internacional"/>
    <s v="Eje Transversal 4 Gobierno Legitimo, Fortalecimiento Local y Eficiencia"/>
    <s v="1473"/>
    <n v="78689286"/>
    <s v="ADALBERTO ANTONIO MACHADO AMADOR"/>
    <n v="71889000"/>
    <m/>
    <m/>
    <n v="1"/>
    <n v="20871000"/>
    <n v="92760000"/>
    <n v="71889000"/>
    <d v="2019-02-20T00:00:00"/>
    <d v="2019-02-21T00:00:00"/>
    <d v="2020-03-30T00:00:00"/>
    <n v="310"/>
    <n v="90"/>
    <m/>
    <m/>
    <s v="x"/>
    <m/>
    <m/>
    <n v="0.77500000000000002"/>
  </r>
  <r>
    <n v="112"/>
    <n v="2019"/>
    <s v="FDLF-CD-11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operativo para las actividades relacionadas con el mantenimiento y reparaciones menores de la sede y demás dependencias de la Alcaldía Local de Fontibón.  CERTIFICACION DE NO EXISTENCIA DE PERSONAL DE LA DIRECCION DE GESTION DE TALENTO HUMANO DE LA SECRETARIA DISTRITAL DE GOBIERNO CONSECUTIVO 15698 DEL 31-01-2019  -SOLICITUD CDP 20195920002693 DEL 08-02-2019 - RADICADO SIPSE 35784"/>
    <s v="Inversión"/>
    <n v="45"/>
    <s v="Gobernanza e influencia local, regional e internacional"/>
    <s v="Eje Transversal 4 Gobierno Legitimo, Fortalecimiento Local y Eficiencia"/>
    <s v="1474"/>
    <n v="79138055"/>
    <s v="RENE JAVIER MELO MAZABEL"/>
    <n v="13500000"/>
    <m/>
    <m/>
    <n v="1"/>
    <n v="6750000"/>
    <n v="20250000"/>
    <n v="20250000"/>
    <d v="2019-03-07T00:00:00"/>
    <d v="2019-03-08T00:00:00"/>
    <d v="2019-12-07T00:00:00"/>
    <n v="180"/>
    <n v="90"/>
    <m/>
    <m/>
    <m/>
    <s v="x"/>
    <m/>
    <n v="1"/>
  </r>
  <r>
    <n v="113"/>
    <n v="2019"/>
    <s v="FDLF-CD-11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COMO AUXILIAR QUE APOYE LA LA DIGITALIZACION Y SUBIDA AL APLICATIVO SI ACTUA PARA EL AREA DE GESTION POLICIVA DELA ALCALDIA LOCAL DE FONTIBON - CERTIFICACION DE NO EXISTENCIA DE PERSONAL DE LA DIRECCION DE GESTION DE TALENTO HUMANO DE LA SECRETARIA DISTRITAL DE GOBIERNO CONSECUTIVO 16123 DEL 19-02-2019  - SOLICITUD CDP 201959200003243 DEL19-02-2019 - RADICADO SIPSE 36775"/>
    <s v="Inversión"/>
    <n v="45"/>
    <s v="Gobernanza e influencia local, regional e internacional"/>
    <s v="Eje Transversal 4 Gobierno Legitimo, Fortalecimiento Local y Eficiencia"/>
    <s v="1474"/>
    <n v="1016055535"/>
    <s v="PAOLA MARCELA ONATRA ERAZO"/>
    <n v="13500000"/>
    <m/>
    <m/>
    <m/>
    <m/>
    <n v="13500000"/>
    <n v="9675000"/>
    <d v="2019-02-20T00:00:00"/>
    <d v="2019-02-22T00:00:00"/>
    <d v="2019-08-21T00:00:00"/>
    <n v="180"/>
    <m/>
    <m/>
    <m/>
    <m/>
    <s v="x"/>
    <m/>
    <n v="0.71666666666666667"/>
  </r>
  <r>
    <n v="114"/>
    <n v="2019"/>
    <s v="FDLF-CD-114-2019"/>
    <s v="Contratos de prestación de servicios"/>
    <s v="Contratación directa"/>
    <s v="El arrendamiento o adquisición de inmuebles"/>
    <s v="ARRENDAMIENTO DE BODEGA Y PARQUEADERO PARA LOS DIFERENTES ELEMENTOS Y VEHICULOS, MAQUINARIA PESADA DEL FONDO DE DESARROLLO LOCAL DE FONTIBON - SOLICITUD CDP SEGUN MEMORANDO 20195920003373 DE 20-02-2019"/>
    <s v="Funcionamiento"/>
    <n v="45"/>
    <s v="Gobernanza e influencia local, regional e internacional"/>
    <s v="Eje Transversal 4 Gobierno Legitimo, Fortalecimiento Local y Eficiencia"/>
    <s v="3-1-2-02-02-02-0002-001"/>
    <n v="900200519"/>
    <s v="INVERSIONES CAOVA SAS"/>
    <n v="108000000"/>
    <m/>
    <m/>
    <m/>
    <m/>
    <n v="108000000"/>
    <n v="90000000"/>
    <d v="2019-02-22T00:00:00"/>
    <d v="2019-02-25T00:00:00"/>
    <d v="2020-02-24T00:00:00"/>
    <n v="365"/>
    <m/>
    <m/>
    <m/>
    <s v="x"/>
    <m/>
    <m/>
    <n v="0.83333333333333337"/>
  </r>
  <r>
    <n v="115"/>
    <n v="2019"/>
    <s v="FDLF-CD-11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cios de prestgacion de servicios para apoyar juridicamente los procesos que requiera adelantar la alcaldia local de fontibon desde las etapas precontractuales contractuales y post contractual  -  CERTIFICACION DE NO EXISTENCIA DE PERSONAL DE LA DIRECCION DE GESTION DE TALENTO HUMANO DE LA SECRETARIA DISTRITAL DE GOBIERNO CONSECUTIVO 15146 DEL 24-01-2019  -SOLICITUD CDP 20195920003413 DEL 21-02-2019 - RADICADO SIPSE 35592"/>
    <s v="Inversión"/>
    <n v="45"/>
    <s v="Gobernanza e influencia local, regional e internacional"/>
    <s v="Eje Transversal 4 Gobierno Legitimo, Fortalecimiento Local y Eficiencia"/>
    <s v="1474"/>
    <n v="43684683"/>
    <s v="CATALINA MARIA ANGEL VANEGAS"/>
    <n v="70941000"/>
    <m/>
    <m/>
    <n v="1"/>
    <n v="27820000"/>
    <n v="98761000"/>
    <n v="70941000"/>
    <d v="2019-02-23T00:00:00"/>
    <d v="2019-02-25T00:00:00"/>
    <d v="2020-04-30T00:00:00"/>
    <n v="306"/>
    <n v="120"/>
    <m/>
    <m/>
    <s v="x"/>
    <m/>
    <m/>
    <n v="0.71830985915492962"/>
  </r>
  <r>
    <n v="116"/>
    <n v="2019"/>
    <s v="FDLF-CD-11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IDICAMENTE LA EJECUCION DE LAS ACCIONES REQUERIDAS PARA LA DEPURACION DE LAS ACTUACIONES ADMINISTRATIVAS QUE CURSAN EN LA LOCALIDAD DE FONTIBON -   CERTIFICACION DE NO EXISTENCIA DE PERSONAL DE LA DIRECCION DE GESTION DE TALENTO HUMANO DE LA SECRETARIA DISTRITAL DE GOBIERNO CONSECUTIVO 15687 DEL 31-01-2019  -SOLICITUD CDP 20195920003293 DEL 20-02-2019 - RADICADO SIPSE 35879"/>
    <s v="Inversión"/>
    <n v="45"/>
    <s v="Gobernanza e influencia local, regional e internacional"/>
    <s v="Eje Transversal 4 Gobierno Legitimo, Fortalecimiento Local y Eficiencia"/>
    <s v="1474"/>
    <n v="79742280"/>
    <s v="ALVARO  CUELLAR CORTES"/>
    <n v="36000000"/>
    <m/>
    <m/>
    <m/>
    <m/>
    <n v="36000000"/>
    <n v="36000000"/>
    <d v="2019-02-26T00:00:00"/>
    <d v="2019-03-01T00:00:00"/>
    <d v="2019-08-30T00:00:00"/>
    <n v="180"/>
    <m/>
    <m/>
    <m/>
    <m/>
    <s v="x"/>
    <m/>
    <n v="1"/>
  </r>
  <r>
    <n v="117"/>
    <n v="2019"/>
    <s v="FDLF-CD-11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a apoyar jurídicamente la ejecución de las acciones requeridas para el tramite e impulso procesal de las actuaciones contravencionales y/o querellas que cursen en las inspecciones de Policía de la localidad."/>
    <s v="Inversión"/>
    <n v="45"/>
    <s v="Gobernanza e influencia local, regional e internacional"/>
    <s v="Eje Transversal 4 Gobierno Legitimo, Fortalecimiento Local y Eficiencia"/>
    <s v="1474"/>
    <n v="1121877631"/>
    <s v="CAMILO ANDRES PEDRAZA LOZANO"/>
    <n v="27330000"/>
    <m/>
    <m/>
    <m/>
    <m/>
    <n v="27330000"/>
    <n v="26874500"/>
    <d v="2019-03-01T00:00:00"/>
    <d v="2019-03-04T00:00:00"/>
    <d v="2019-09-03T00:00:00"/>
    <n v="180"/>
    <m/>
    <m/>
    <m/>
    <m/>
    <s v="x"/>
    <m/>
    <n v="0.98333333333333328"/>
  </r>
  <r>
    <n v="118"/>
    <n v="2019"/>
    <s v="FDLF-CD-11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US SERVICIOS PARA APOYAR EL 100% DEL PROCESO DE RADICACIÓN Y DISTRIBUCIÓN DE LA CORRESPONDENCIA, ASÍ COMO LA ATENCIÓN EN LA VENTANILLA CDI DE LAS INSPECCIONES DE POLICÍA DE LA ALCALDÍA LOCAL DE FONTIBÓN. SEGUN RADICADO SIPSE 36795 Y CERTIFICADO DE NO EXISTENCIA DE PERSONAL  NO. 16122/2019."/>
    <s v="Inversión"/>
    <n v="45"/>
    <s v="Gobernanza e influencia local, regional e internacional"/>
    <s v="Eje Transversal 4 Gobierno Legitimo, Fortalecimiento Local y Eficiencia"/>
    <s v="1474"/>
    <n v="1023904088"/>
    <s v="DAVID ENRIQUE SANTOS BORDA"/>
    <n v="13500000"/>
    <m/>
    <m/>
    <m/>
    <m/>
    <n v="13500000"/>
    <n v="13500000"/>
    <d v="2019-03-13T00:00:00"/>
    <d v="2019-03-18T00:00:00"/>
    <d v="2019-09-17T00:00:00"/>
    <n v="180"/>
    <m/>
    <m/>
    <m/>
    <m/>
    <s v="x"/>
    <m/>
    <n v="1"/>
  </r>
  <r>
    <n v="119"/>
    <n v="2019"/>
    <s v="FDLF-CD-11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para apoyar el area de gestion del dearrollo en la ejecucion del proyecto Fontibon, Mejores parques para todos. Certificado de no existencia de personal  16518/2019, readicado SIPSE 37389, No. oficio 20195920004733 del 04 04 2019"/>
    <s v="Inversión"/>
    <n v="17"/>
    <s v="Espacio público, derecho de todos"/>
    <s v="Pilar 2 Democracía Urbana"/>
    <s v="1462"/>
    <n v="1019047566"/>
    <s v="LAURA ALEJANDRA MORENO MOLINA"/>
    <n v="45586666"/>
    <m/>
    <m/>
    <m/>
    <m/>
    <n v="45586666"/>
    <n v="45413333"/>
    <d v="2019-04-05T00:00:00"/>
    <d v="2019-04-09T00:00:00"/>
    <d v="2019-12-30T00:00:00"/>
    <n v="262"/>
    <m/>
    <m/>
    <m/>
    <m/>
    <s v="x"/>
    <m/>
    <n v="0.99619772588765321"/>
  </r>
  <r>
    <n v="120"/>
    <n v="2019"/>
    <s v="FDLF-CD-12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ón de servicios profesionales especializados para apoyar el área de Gestión de desarrollo local en la ejecución del proyecto Fontibón, Mejor movilidad para todos."/>
    <s v="Inversión"/>
    <n v="18"/>
    <s v="Mejor movilidad para todos"/>
    <s v="Pilar 2 Democracía Urbana"/>
    <s v="1464"/>
    <n v="74375345"/>
    <s v="RUBEN DARIO DIAZ ARANGO"/>
    <n v="70830000"/>
    <m/>
    <m/>
    <m/>
    <m/>
    <n v="70830000"/>
    <n v="65321000"/>
    <d v="2019-03-21T00:00:00"/>
    <d v="2019-03-22T00:00:00"/>
    <d v="2019-12-21T00:00:00"/>
    <n v="270"/>
    <m/>
    <m/>
    <m/>
    <m/>
    <s v="x"/>
    <m/>
    <n v="0.92222222222222228"/>
  </r>
  <r>
    <n v="121"/>
    <n v="2019"/>
    <s v="FDLF-SAMC-03-2019"/>
    <s v="Seguros"/>
    <s v="Contratación mínima cuantia "/>
    <s v="No aplica"/>
    <s v="Adquisicion de las polizas de daños y patrimoniales para el programa de seguros del fondo de desarrollo local de Fontibon con el fin de proteger los bienes muebles e inmuebles de su propiedad, los interes patrimoniales y los que se encuentran bajo su cuidado, custodia tenencia y control"/>
    <s v="Funcionamiento"/>
    <n v="45"/>
    <s v="Gobernanza e influencia local, regional e internacional"/>
    <s v="Eje Transversal 4 Gobierno Legitimo, Fortalecimiento Local y Eficiencia"/>
    <s v="3-1-2-02-02-02-0001-008"/>
    <n v="860002400"/>
    <s v="LA PREVISORA S A COMPAÑIA DE SEGUROS"/>
    <n v="150527920"/>
    <m/>
    <m/>
    <m/>
    <m/>
    <n v="150527920"/>
    <n v="150348970"/>
    <d v="2019-03-22T00:00:00"/>
    <d v="2019-03-22T00:00:00"/>
    <d v="2020-03-21T00:00:00"/>
    <n v="365"/>
    <m/>
    <m/>
    <m/>
    <s v="x"/>
    <m/>
    <m/>
    <n v="0.99881118399829083"/>
  </r>
  <r>
    <n v="123"/>
    <n v="2019"/>
    <s v="FDLF-CD-12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como abogado especializado para la Alcaldía Local de Fontibón específicamente en temas relacionados con las actuaciones propias del despacho del alcalde local. segun certificado de no existencia de personal 16379-2019 y radicado sipse 37111"/>
    <s v="Inversión"/>
    <n v="45"/>
    <s v="Gobernanza e influencia local, regional e internacional"/>
    <s v="Eje Transversal 4 Gobierno Legitimo, Fortalecimiento Local y Eficiencia"/>
    <s v="1474"/>
    <n v="830084433"/>
    <s v="ANA MARIA NOSSA ARANGUREN"/>
    <n v="52200000"/>
    <m/>
    <m/>
    <m/>
    <m/>
    <n v="52200000"/>
    <n v="51910000"/>
    <d v="2019-03-28T00:00:00"/>
    <d v="2019-04-02T00:00:00"/>
    <d v="2019-10-01T00:00:00"/>
    <n v="180"/>
    <m/>
    <m/>
    <m/>
    <m/>
    <s v="x"/>
    <m/>
    <n v="0.99444444444444446"/>
  </r>
  <r>
    <n v="124"/>
    <n v="2019"/>
    <s v="FDLF-IPMC-6-2019"/>
    <s v="Suministro"/>
    <s v="Contratación mínima cuantia "/>
    <s v="No aplica"/>
    <s v="La adquisición de firmas digitales para los procesos que se puedan requerir en las aplicaciones de OPGET y SIVICOF para el fondo de desarrollo local de fontibon"/>
    <s v="Funcionamiento"/>
    <n v="45"/>
    <s v="Gobernanza e influencia local, regional e internacional"/>
    <s v="Eje Transversal 4 Gobierno Legitimo, Fortalecimiento Local y Eficiencia"/>
    <s v="3-1-2-02-02-03-0006-008"/>
    <n v="830084433"/>
    <s v="SOCIEDAD CAMERAL DE CERTIFICACION DIGITAL CERTICAMARA S A"/>
    <n v="309567"/>
    <m/>
    <m/>
    <m/>
    <m/>
    <n v="309567"/>
    <n v="0"/>
    <d v="2019-04-01T00:00:00"/>
    <d v="2019-04-01T00:00:00"/>
    <d v="2019-04-30T00:00:00"/>
    <n v="30"/>
    <m/>
    <m/>
    <m/>
    <m/>
    <s v="x"/>
    <m/>
    <n v="0"/>
  </r>
  <r>
    <n v="126"/>
    <n v="2019"/>
    <s v="FDLF-CD-12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logistico que se requieren en desarrollo de las actividades relativas a reuperacion y embellecimiento del espacio publico. Certificado  de no existencia de personal  16519/2019 radicado SIPSE 36844 segun oficio  20195920004713 del 04 04 2019."/>
    <s v="Inversión"/>
    <n v="18"/>
    <s v="Mejor movilidad para todos"/>
    <s v="Pilar 2 Democracía Urbana"/>
    <s v="1464"/>
    <n v="79122866"/>
    <s v="ALVARO  ACEVEDO CAJAMARCA"/>
    <n v="14846666"/>
    <m/>
    <m/>
    <n v="1"/>
    <n v="1700000"/>
    <n v="16546666"/>
    <n v="14846666"/>
    <d v="2019-04-08T00:00:00"/>
    <d v="2019-04-09T00:00:00"/>
    <d v="2019-12-30T00:00:00"/>
    <n v="262"/>
    <m/>
    <m/>
    <m/>
    <m/>
    <s v="x"/>
    <m/>
    <n v="0.89726026983320994"/>
  </r>
  <r>
    <n v="127"/>
    <n v="2019"/>
    <s v="FDLF-CD-12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 de apoyo logistico que se requieren en eel desarrollo de las actividades relativas a recuperacion y embellecimiento del espacio publico. Certificado de no existencia de personal 16519/2019, radicado SIPSE No. 36844, Solicitud mediante oficio No. 20195920004723 del 04  04 2019."/>
    <s v="Inversión"/>
    <n v="18"/>
    <s v="Mejor movilidad para todos"/>
    <s v="Pilar 2 Democracía Urbana"/>
    <s v="1464"/>
    <n v="93087890"/>
    <s v="DIEGO JAEL VASQUEZ CASTRO"/>
    <n v="14846666"/>
    <m/>
    <m/>
    <n v="1"/>
    <n v="1700000"/>
    <n v="16546666"/>
    <n v="14846666"/>
    <d v="2019-04-08T00:00:00"/>
    <d v="2019-04-09T00:00:00"/>
    <d v="2020-01-30T00:00:00"/>
    <n v="262"/>
    <n v="30"/>
    <m/>
    <m/>
    <s v="x"/>
    <m/>
    <m/>
    <n v="0.89726026983320994"/>
  </r>
  <r>
    <n v="128"/>
    <n v="2019"/>
    <s v="FDLF-CD-12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auxiliar que apoye la digitalizacion y subida al aplivtivo si ACTUA pra el area de Gestion Policiva de la Alcaldia de Fontibon. Certificado de no existencia  de personal No. 1651/2019 y radicado SIPSE 37313"/>
    <s v="Inversión"/>
    <n v="45"/>
    <s v="Gobernanza e influencia local, regional e internacional"/>
    <s v="Eje Transversal 4 Gobierno Legitimo, Fortalecimiento Local y Eficiencia"/>
    <s v="1474"/>
    <n v="1020842781"/>
    <s v="JUAN PABLO TRUJILLO SOLARTE"/>
    <n v="17292000"/>
    <m/>
    <m/>
    <m/>
    <m/>
    <n v="17292000"/>
    <n v="15378000"/>
    <d v="2019-04-08T00:00:00"/>
    <d v="2019-04-09T00:00:00"/>
    <d v="2019-12-30T00:00:00"/>
    <n v="262"/>
    <m/>
    <m/>
    <m/>
    <m/>
    <s v="x"/>
    <m/>
    <n v="0.88931297709923662"/>
  </r>
  <r>
    <n v="129"/>
    <n v="2019"/>
    <s v="FDLF-CD-12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COMO PROFESIONAL QUE DESARROLLE ACTIVIDADES DE A POYO, FORMULACION SEGUIMIENTO ACOMPAÑAMIENTO TECNICO EN OBRAS E INFRAESTRUCTURA EN LA LOCALIDAD DE FONTIBON. CERTIFICADO DE NO EXUSTENCIA  DE PERSONAL. NO. 16346/2019 RADICADO SIPSE 37032.  CDP 579  Y LIBERAR EL RESPECTIVO VALOR, EN CASO DE QUE ASI SE REQUIERA."/>
    <s v="Inversión"/>
    <n v="18"/>
    <s v="Mejor movilidad para todos"/>
    <s v="Pilar 2 Democracía Urbana"/>
    <s v="1464"/>
    <n v="14230092"/>
    <s v="EDGAR LISANDRO BARRIOS REYES"/>
    <n v="39328833"/>
    <m/>
    <m/>
    <m/>
    <m/>
    <n v="39328833"/>
    <n v="39324833"/>
    <d v="2019-04-11T00:00:00"/>
    <d v="2019-04-12T00:00:00"/>
    <d v="2019-12-30T00:00:00"/>
    <n v="259"/>
    <m/>
    <m/>
    <m/>
    <m/>
    <s v="x"/>
    <m/>
    <n v="0.99989829344796477"/>
  </r>
  <r>
    <n v="130"/>
    <n v="2019"/>
    <s v="FDLF-CD-13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OS PROFESIONALES PAR APOYAR E FORTALECIMIENTO DE LA GESTION LOCAL DE RIESGO Y CAMBIO CLIMATICO EN EL MARCO DEL SISTEMA DE GESTION DE RIESGOS Y CAMBIO CLIMATICO DSGR-CC. CERTIFICADO DE NO EXISTENCIA DE PERSONAL NO. 16385/2019, RADICADO SIPSE 37051. LIBERAR EL RESPECTIVO VALOR, EN CASO DE QUE ASI SE REQUIERA."/>
    <s v="Inversión"/>
    <n v="45"/>
    <s v="Gobernanza e influencia local, regional e internacional"/>
    <s v="Eje Transversal 4 Gobierno Legitimo, Fortalecimiento Local y Eficiencia"/>
    <s v="1474"/>
    <n v="1024563513"/>
    <s v="NAYIB SELENIA CALIFA GARZÓN"/>
    <n v="39328833"/>
    <m/>
    <m/>
    <n v="1"/>
    <n v="9110000"/>
    <n v="48438833"/>
    <n v="39324833"/>
    <d v="2019-04-11T00:00:00"/>
    <d v="2019-04-12T00:00:00"/>
    <d v="2020-02-29T00:00:00"/>
    <n v="259"/>
    <n v="60"/>
    <m/>
    <m/>
    <s v="x"/>
    <m/>
    <m/>
    <n v="0.81184517802070089"/>
  </r>
  <r>
    <n v="131"/>
    <n v="2019"/>
    <s v="FDLF-CD-13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A EL APOYO DEACTIVIDADES DE GESTION DOCUMENTAL SIGUIENDO LAS NORMAS ARCHIVISTICAS. CERTIFICADO DE EXISTECIA DE PERSONAL NO. 16545/2019 RADICADO SIPSE 36842. LIBERAR EL RESPECTIVO VALOR, EN CASO DE QUE ASI SE REQUIERA."/>
    <s v="Inversión"/>
    <n v="45"/>
    <s v="Gobernanza e influencia local, regional e internacional"/>
    <s v="Eje Transversal 4 Gobierno Legitimo, Fortalecimiento Local y Eficiencia"/>
    <s v="1474"/>
    <n v="35221867"/>
    <s v="MARIA JOHANA LOPEZ ULCUE"/>
    <n v="13500000"/>
    <m/>
    <m/>
    <n v="1"/>
    <n v="6750000"/>
    <n v="20250000"/>
    <n v="19425000"/>
    <d v="2019-04-11T00:00:00"/>
    <d v="2019-04-12T00:00:00"/>
    <d v="2019-12-30T00:00:00"/>
    <n v="180"/>
    <n v="79"/>
    <m/>
    <m/>
    <m/>
    <s v="x"/>
    <m/>
    <n v="0.95925925925925926"/>
  </r>
  <r>
    <n v="132"/>
    <n v="2019"/>
    <s v="FDLF-CD-13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LA PRESTACION DE SERVICIO PROFESIONALES PARA APOYAR EL AREA DE GESTION DEL DESARROLLO LOCAL ORIENTADA  AL TEMA DE SALUD Y LA POBLACION ADULTO MAYOR DE LA LOCALIDAD DE FONTIBON. CERTIFICADO DE NO EXISTENCIA DE PERSONAL 16381/2019. RADICADO SIPSE  37078,  CDP NO. 583 DE 2019, LIBERAR EL RESPECTIVO VALOR, EN CASO QUE ASI SE REQUIERA."/>
    <s v="Inversión"/>
    <n v="3"/>
    <s v="Igualdad y autonomía para una Bogotá incluyente"/>
    <s v="Pilar 1 Igualdad de Calidad de Vida"/>
    <s v="1453"/>
    <n v="1013615254"/>
    <s v="LEIDY JOHANA MAYUS ACUÑA"/>
    <n v="38869333"/>
    <m/>
    <m/>
    <m/>
    <m/>
    <n v="38869333"/>
    <n v="34314333"/>
    <d v="2019-04-11T00:00:00"/>
    <d v="2019-04-15T00:00:00"/>
    <d v="2019-12-30T00:00:00"/>
    <n v="256"/>
    <m/>
    <m/>
    <m/>
    <m/>
    <s v="x"/>
    <m/>
    <n v="0.88281249899503034"/>
  </r>
  <r>
    <n v="133"/>
    <n v="2019"/>
    <s v="FDLF-CD-13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ON DE SERVICIOS PARA APOYAR EL AREA DE GESTION DE DESARROLLO LOCAL EN LOS TEMAS DE LOS PROYECTOS SOCIALES. CERTIFICADO DE NO EXISTENCIA DE PERSONAL 16386/2019. RADICADO SIPSE 36756"/>
    <s v="Inversión"/>
    <n v="2"/>
    <s v="Desarrollo integral desde la gestación hasta la adolescencia"/>
    <s v="Pilar 1 Igualdad de Calidad de Vida"/>
    <s v="1452"/>
    <n v="1016087772"/>
    <s v="JUAN DAVID VILLEGAS TORRES"/>
    <n v="13500000"/>
    <m/>
    <m/>
    <n v="1"/>
    <n v="5625000"/>
    <n v="19125000"/>
    <n v="16875000"/>
    <d v="2019-04-15T00:00:00"/>
    <d v="2019-04-16T00:00:00"/>
    <d v="2019-12-30T00:00:00"/>
    <n v="180"/>
    <n v="75"/>
    <m/>
    <m/>
    <m/>
    <s v="x"/>
    <m/>
    <n v="0.88235294117647056"/>
  </r>
  <r>
    <n v="149"/>
    <n v="2019"/>
    <s v="FDLF-CD-14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PROFESIONAL PARA APOYAR EL AREA DEL DESARROLLO LOCAL COMO ORIENTADOR DEL PROCESO MINUTA NUTRICIONAL DEL FONDO DE DESARROLLO LOCAL DE FONTIBÓN. CERTIFICADO DE NO EXISTENCIA DE PERSONAL NO. 16599/2019, RADICADO SIPSE NO. 37583. SOLICITUD DE CRP MEDIANTE OFICIO 20195920005663"/>
    <s v="Inversión"/>
    <n v="2"/>
    <s v="Desarrollo integral desde la gestación hasta la adolescencia"/>
    <s v="Pilar 1 Igualdad de Calidad de Vida"/>
    <s v="1452"/>
    <n v="1013633246"/>
    <s v="BRYAN ALFONSO CASTAÑEDA FRANCO"/>
    <n v="24900000"/>
    <m/>
    <m/>
    <m/>
    <m/>
    <n v="24900000"/>
    <n v="24900000"/>
    <d v="2019-05-07T00:00:00"/>
    <d v="2019-05-09T00:00:00"/>
    <d v="2019-11-08T00:00:00"/>
    <n v="180"/>
    <m/>
    <m/>
    <m/>
    <m/>
    <s v="x"/>
    <m/>
    <n v="1"/>
  </r>
  <r>
    <n v="150"/>
    <n v="2019"/>
    <s v="FDLF-CD-15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OS COMO PROFESIONAL PARA EL APOYO FORMULACIÓN, SWGUIMIENTO A POLIZAS Y ACOMPAÑAMIENTO TÉCNICO EN OBRAS E INFRAESTRUCTURA EN LA LOCALIDAD DE FONTIBÓN. CERIFICADO DE NO. EXISTENCIA DE PERSONAL 16576/2019. RADICADO SIPSE 37469. SOLICITUD DE CRP SEGUN FOFICIO 20195920005693 DEL 09-05-2019"/>
    <s v="Inversión"/>
    <n v="18"/>
    <s v="Mejor movilidad para todos"/>
    <s v="Pilar 2 Democracía Urbana"/>
    <s v="1464"/>
    <n v="67016554"/>
    <s v="PAOLA ANDREA MAHECHA QUINTERO"/>
    <n v="24900000"/>
    <m/>
    <m/>
    <m/>
    <m/>
    <n v="24900000"/>
    <n v="7055000"/>
    <d v="2019-05-09T00:00:00"/>
    <d v="2019-05-10T00:00:00"/>
    <d v="2019-11-09T00:00:00"/>
    <n v="180"/>
    <m/>
    <m/>
    <m/>
    <m/>
    <s v="x"/>
    <m/>
    <n v="0.28333333333333333"/>
  </r>
  <r>
    <n v="151"/>
    <n v="2019"/>
    <s v="FDLF-CD-15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PARA EL DESARROLLO DE ACTIVIDADES ORIENTADAS A LA IMPLEMENTACION DEL PROYECTO ESTRATEGICO DEL SECTOR DE SEGURIDAD Y CONVIVENCIA DE LA ALCALDIA LOCAL DE FONTIBÓN. CERTIFICADO DE NO EXISTENCIA DE PERSONAL NO. 16623/2019. RADICADO SIPSE 37602. SOLICITUD DE CRP MEDIANTE OFICIO NO. 20195920005673 DEL 09-05-2019"/>
    <s v="Inversión"/>
    <n v="19"/>
    <s v="Seguridad y convivencia para todos"/>
    <s v="Pilar 3 Construcción de Comunidad y Cultura Ciudadana"/>
    <s v="1467"/>
    <n v="46362634"/>
    <s v="MARIA MAGDALENA REINA HERNANDEZ"/>
    <n v="32093333"/>
    <m/>
    <m/>
    <n v="1"/>
    <n v="8300000"/>
    <n v="40393333"/>
    <n v="32093333"/>
    <d v="2019-05-09T00:00:00"/>
    <d v="2019-05-09T00:00:00"/>
    <d v="2020-02-29T00:00:00"/>
    <n v="232"/>
    <n v="60"/>
    <m/>
    <m/>
    <s v="x"/>
    <m/>
    <m/>
    <n v="0.7945205462495506"/>
  </r>
  <r>
    <n v="152"/>
    <n v="2019"/>
    <s v="FDLF-CD-15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a la gestion en la conduccion de vehiculos y maquinaria al servicio de la Alcaldia local de Fontibon. Certificado de no existencia de personal. Radicado SIPSE 37194."/>
    <s v="Inversión"/>
    <n v="18"/>
    <s v="Mejor movilidad para todos"/>
    <s v="Pilar 2 Democracía Urbana"/>
    <s v="1464"/>
    <n v="80239804"/>
    <s v="JUAN GABRIEL LOPEZ BOLIVAR"/>
    <n v="17400000"/>
    <m/>
    <m/>
    <m/>
    <m/>
    <n v="17400000"/>
    <n v="15075000"/>
    <d v="2019-05-09T00:00:00"/>
    <d v="2019-05-10T00:00:00"/>
    <d v="2019-12-30T00:00:00"/>
    <n v="232"/>
    <n v="88"/>
    <m/>
    <m/>
    <m/>
    <s v="x"/>
    <m/>
    <n v="0.86637931034482762"/>
  </r>
  <r>
    <n v="156"/>
    <n v="2019"/>
    <s v="FDLF-CMA-07-2019"/>
    <s v="Consultoría"/>
    <s v="Concurso de méritos"/>
    <s v="No aplica"/>
    <s v="INTERVENTORIA TENICA ADMINISTRATIVA, FINANCIERA, LEGAL SOCIAL AMBIENTAL Y SST PARA LOS ESTUDIOS Y DISEÑOS DE DETALLE DE LAS FASES 1 Y 2 PROYECTO ZONA F - FONTIBON, EN BOGOTA D.C. SEGUN OFICIO 20195920006113"/>
    <s v="Inversión"/>
    <n v="18"/>
    <s v="Mejor movilidad para todos"/>
    <s v="Pilar 2 Democracía Urbana"/>
    <s v="1464"/>
    <n v="900351236"/>
    <s v="ESTUDIOS E INGENIERIA SAS"/>
    <n v="217631778"/>
    <m/>
    <m/>
    <m/>
    <m/>
    <n v="217631778"/>
    <n v="195868600"/>
    <d v="2019-05-13T00:00:00"/>
    <d v="2019-05-22T00:00:00"/>
    <d v="2020-01-21T00:00:00"/>
    <n v="240"/>
    <m/>
    <m/>
    <m/>
    <s v="x"/>
    <m/>
    <m/>
    <n v="0.89999999908101658"/>
  </r>
  <r>
    <n v="157"/>
    <n v="2019"/>
    <s v="FDLF-SASI-08-2019"/>
    <s v="Suministro"/>
    <s v="Selección abreviada "/>
    <s v="Subasta inversa "/>
    <s v="Suministro de refrigerios para las actividades de la Alcaldía Local De Fontibón-Fondo De Desarrollo Local De Fontibón."/>
    <s v="Funcionamiento"/>
    <n v="45"/>
    <s v="Gobernanza e influencia local, regional e internacional"/>
    <s v="Eje Transversal 4 Gobierno Legitimo, Fortalecimiento Local y Eficiencia"/>
    <s v="3-1-2-02-02-03-0005-006"/>
    <n v="900796786"/>
    <s v="ATLAS CONTINENTAL GROUP S.A.S"/>
    <n v="75000000"/>
    <m/>
    <m/>
    <n v="1"/>
    <n v="24472366"/>
    <n v="99472366"/>
    <n v="90531111"/>
    <d v="2019-05-13T00:00:00"/>
    <d v="2019-05-14T00:00:00"/>
    <d v="2019-12-30T00:00:00"/>
    <n v="227"/>
    <m/>
    <m/>
    <m/>
    <m/>
    <s v="x"/>
    <m/>
    <n v="0.91011317655800006"/>
  </r>
  <r>
    <n v="168"/>
    <n v="2019"/>
    <s v="FDLF-CD-16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para la operacion, prestación seguimiento y cumplimiento de los procedimientos administrativos, operativos y programaticos del Servicio Apoyo Economíco Tipo C, que contribuyan a la garantia de los derechos de la poblacion mayor en el marco de la Politica Publica Social para el Envegecimiento y la vejez en el Distrito Capital a cargo de la Alcldia Local. Certificado de no existencia de personal 16600/2019. Radicado SIPSE 37541"/>
    <s v="Inversión"/>
    <n v="3"/>
    <s v="Igualdad y autonomía para una Bogotá incluyente"/>
    <s v="Pilar 1 Igualdad de Calidad de Vida"/>
    <s v="1453"/>
    <n v="1018417224"/>
    <s v="EDITH ANDREA GONZALEZ JAIMES"/>
    <n v="34010667"/>
    <m/>
    <m/>
    <n v="1"/>
    <n v="9110000"/>
    <n v="43120667"/>
    <n v="34010667"/>
    <d v="2019-05-16T00:00:00"/>
    <d v="2019-05-17T00:00:00"/>
    <d v="2020-02-29T00:00:00"/>
    <n v="224"/>
    <n v="60"/>
    <m/>
    <m/>
    <s v="x"/>
    <m/>
    <m/>
    <n v="0.78873239599934764"/>
  </r>
  <r>
    <n v="169"/>
    <n v="2019"/>
    <s v="FDLF-CD-16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EL CONTRATISTA SE OBLIGA CON EL FONDO DE DESARROLLO LOCAL DE FONTIBON PARA APOYAR LA FORMAULACION, EJECUCION, SEGUIMIENTO Y MEJORA CONTINUA DE LAS HERRAMIENTAS QUE CONFORMAN LA GESTION AMBIENTAL INSTITUCIONAL DE LA ALCALDIA LOCAL DE FONTIBON. CERTIFICADO DE NO EXISTENCIA DE PERSONAL 16624/2019. RADICADO SIPSE 37595.SOLICITUD DE CRP  20195920006013."/>
    <s v="Inversión"/>
    <n v="45"/>
    <s v="Gobernanza e influencia local, regional e internacional"/>
    <s v="Eje Transversal 4 Gobierno Legitimo, Fortalecimiento Local y Eficiencia"/>
    <s v="1474"/>
    <n v="80350963"/>
    <s v="WILLIAM FELIPE CARDENAS HERRERA"/>
    <n v="36000000"/>
    <m/>
    <m/>
    <m/>
    <m/>
    <n v="36000000"/>
    <n v="36000000"/>
    <d v="2019-05-16T00:00:00"/>
    <d v="2019-05-17T00:00:00"/>
    <d v="2019-11-16T00:00:00"/>
    <n v="180"/>
    <m/>
    <m/>
    <m/>
    <m/>
    <s v="x"/>
    <m/>
    <n v="1"/>
  </r>
  <r>
    <n v="170"/>
    <n v="2019"/>
    <s v="FDLF-CD-17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cion de servicios como auxiliar de apoyo a las actividades correspondientes a temas de intervención y construcción de parques. Certificado de no existencia de personal  16613/2019. Radicado SIPSE 37598"/>
    <s v="Inversión"/>
    <n v="17"/>
    <s v="Espacio público, derecho de todos"/>
    <s v="Pilar 2 Democracía Urbana"/>
    <s v="1462"/>
    <n v="53030660"/>
    <s v="DIANA CAROLINA QUIROGA ARIAS"/>
    <n v="13500000"/>
    <m/>
    <m/>
    <n v="1"/>
    <n v="6750000"/>
    <n v="20250000"/>
    <n v="16800000"/>
    <d v="2019-05-16T00:00:00"/>
    <d v="2019-05-17T00:00:00"/>
    <d v="2020-02-16T00:00:00"/>
    <n v="180"/>
    <n v="90"/>
    <m/>
    <m/>
    <s v="x"/>
    <m/>
    <m/>
    <n v="0.82962962962962961"/>
  </r>
  <r>
    <n v="172"/>
    <n v="2019"/>
    <s v="FDLF-CD-17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LOGISTICO QUE SE REQUIEREN EN EL DESARROLLO DE LAS ACTIVIDADES RELATIVAS A RECUPERACION Y EMBELLECIMIENTO DEL ESPACIO PUBLICO. CERTIFICADO DE NO EXISTENCIA DE PERSONAL 16711/2019. RADICADO SIPSE 37763. MEMORANDO CRP 20195920006383"/>
    <s v="Inversión"/>
    <n v="18"/>
    <s v="Mejor movilidad para todos"/>
    <s v="Pilar 2 Democracía Urbana"/>
    <s v="1464"/>
    <n v="80799740"/>
    <s v="JEISON RICARDO CETINA PRIMICIERO"/>
    <n v="11900000"/>
    <m/>
    <m/>
    <m/>
    <m/>
    <n v="11900000"/>
    <n v="11900000"/>
    <d v="2019-05-28T00:00:00"/>
    <d v="2019-05-30T00:00:00"/>
    <d v="2019-12-29T00:00:00"/>
    <n v="210"/>
    <m/>
    <m/>
    <m/>
    <m/>
    <s v="x"/>
    <m/>
    <n v="1"/>
  </r>
  <r>
    <n v="171"/>
    <n v="2019"/>
    <s v="FDLF-IPMC-9-2019"/>
    <s v="Seguros"/>
    <s v="Contratación mínima cuantia "/>
    <s v="No aplica"/>
    <s v="Suministro de la poliza de vida grupo de Ediles de la Localidad de Fontibon con una vigencia no inferior a 365 dias, expedidas por compañias de seguros generales y/o de vida legalmente constituidas en Colombia."/>
    <s v="Funcionamiento"/>
    <m/>
    <m/>
    <s v=" "/>
    <s v="3-1-2-02-02-02-0001-005"/>
    <n v="860011153"/>
    <s v="POSITIVA COMPAÑIA DE SEGUROS SA"/>
    <n v="15849567"/>
    <m/>
    <m/>
    <m/>
    <m/>
    <n v="15849567"/>
    <n v="15849567"/>
    <d v="2019-05-24T00:00:00"/>
    <d v="2019-05-24T00:00:00"/>
    <d v="2020-05-24T00:00:00"/>
    <n v="365"/>
    <m/>
    <m/>
    <m/>
    <s v="x"/>
    <m/>
    <m/>
    <m/>
  </r>
  <r>
    <n v="173"/>
    <n v="2019"/>
    <s v="FDLF-IPMC-10-2019"/>
    <s v="Suministro"/>
    <s v="Contratación mínima cuantia "/>
    <s v="No aplica"/>
    <s v="SUMINISTRO DE LOS BIENES MATERIALES Y ELEMENTOS DE FERRETERIA NECESARIOS PARA REALIZAR EL MANTENIMIENTO, LAS ADECUACIONES O LAS MEJORAS DE TIPO LOCATIVO DE LOS BIENES INMUEBLES Y MUEBLES A CARGO DEL FONDO DE DESARROLLO LOCAL DE FONTIBON. RADICADO SIPSE 37828."/>
    <s v="Funcionamiento"/>
    <n v="45"/>
    <s v="Gobernanza e influencia local, regional e internacional"/>
    <s v="Eje Transversal 4 Gobierno Legitimo, Fortalecimiento Local y Eficiencia"/>
    <s v="3-1-2-02-02-03-0006-012"/>
    <n v="830073899"/>
    <s v="COMERCIALIZADORA  ELECTROCON SAS"/>
    <n v="21000000"/>
    <m/>
    <m/>
    <n v="1"/>
    <n v="10500000"/>
    <n v="31500000"/>
    <n v="30289056"/>
    <d v="2019-05-30T00:00:00"/>
    <d v="2019-06-04T00:00:00"/>
    <d v="2020-01-03T00:00:00"/>
    <n v="210"/>
    <m/>
    <m/>
    <m/>
    <s v="x"/>
    <m/>
    <m/>
    <n v="0.96155733333333337"/>
  </r>
  <r>
    <n v="174"/>
    <n v="2019"/>
    <s v="FDLF-CD-17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LOGISTICO QUE SE REQUIEREN EN EL DESARROLLO DE LAS ACTIVIDADES RELATIVAS A RECUPERACION Y EMBELLECIMIENTO DEL ESPACIO PUBLICO. CERTIFICADO DE NO EXISTENCIA DE PERSONAL 16711/2019. RADICADO SIPSE 37763."/>
    <s v="Inversión"/>
    <n v="18"/>
    <s v="Mejor movilidad para todos"/>
    <s v="Pilar 2 Democracía Urbana"/>
    <s v="1464"/>
    <n v="1010239919"/>
    <s v="MANUEL STIVEN LOPEZ DELGADO"/>
    <n v="11616667"/>
    <m/>
    <m/>
    <m/>
    <m/>
    <n v="11616667"/>
    <n v="11616667"/>
    <d v="2019-06-05T00:00:00"/>
    <d v="2019-06-07T00:00:00"/>
    <d v="2019-12-30T00:00:00"/>
    <n v="205"/>
    <m/>
    <m/>
    <m/>
    <m/>
    <s v="x"/>
    <m/>
    <n v="1"/>
  </r>
  <r>
    <n v="175"/>
    <n v="2019"/>
    <s v="FDLF-CD-17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EL (LA) ALCALDE (SA) LOCAL EN LA GESTION DE LOS ASUNTOS RELACIONADOS CON SEGURIDAD CIUDADANA, CONVIVENCIA Y PREVENCION DE CONFLICTIVIDADES, VIOLENCIAS Y DELITOS EN LA LOCALIDAD, DE CONFORMIDAD CON EL MARCO NORMATIVO APLICABLE EN LA MATERIA."/>
    <s v="Inversión"/>
    <n v="19"/>
    <s v="Seguridad y convivencia para todos"/>
    <s v="Pilar 3 Construcción de Comunidad y Cultura Ciudadana"/>
    <s v="1467"/>
    <n v="53039141"/>
    <s v="MARIA TERESA VEGA ALVAREZ"/>
    <n v="30974000"/>
    <m/>
    <m/>
    <n v="1"/>
    <n v="9110000"/>
    <n v="40084000"/>
    <n v="31125833"/>
    <d v="2019-06-04T00:00:00"/>
    <d v="2019-05-06T00:00:00"/>
    <d v="2020-02-29T00:00:00"/>
    <n v="204"/>
    <n v="60"/>
    <m/>
    <m/>
    <s v="x"/>
    <m/>
    <m/>
    <n v="0.7765151431992815"/>
  </r>
  <r>
    <n v="176"/>
    <n v="2019"/>
    <s v="FDLF-CD-17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EL DIANOSTICO Y LEVANTAMIENTO DE INFORMACION DE TODO TIPO DE INTERVENCIONES DE OBRAS DE INFRAESTRUCTURA Y APOYAR EL 100% DE LA ELBORACION DE RESPUESTAS A REQUERIMIENTOS RELACIONADAS CON EL TEMA DE MALLA VIAL, ESPACIO PUBLICO, PARQUES E INFRAESTRUCTURA.CERTIFICADO DE NO EXISTENCIA DE PERSONAL 16739/2019. RADICADO SIPSE 37891. OFICIO SOLICITUD CRP 20195920006713"/>
    <s v="Inversión"/>
    <n v="18"/>
    <s v="Mejor movilidad para todos"/>
    <s v="Pilar 2 Democracía Urbana"/>
    <s v="1464"/>
    <n v="35329929"/>
    <s v="LUZ MARY JIMENEZ INFANTE"/>
    <n v="24846000"/>
    <m/>
    <m/>
    <m/>
    <m/>
    <n v="24846000"/>
    <n v="24846000"/>
    <d v="2019-06-06T00:00:00"/>
    <d v="2019-06-10T00:00:00"/>
    <d v="2019-12-09T00:00:00"/>
    <n v="180"/>
    <m/>
    <m/>
    <m/>
    <m/>
    <s v="x"/>
    <m/>
    <n v="1"/>
  </r>
  <r>
    <n v="177"/>
    <n v="2019"/>
    <s v="FDLF-CD-17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TECNICOS PARA EL APOYO ADMINITRATIVO Y LOGISTICO DEL DESPACHO DE LA ALCALDIA LOCAL DE FONTIBON. CERTIFICADO DE NO EXISTENCIA DE PERSONAL. RADICADO SIPSE 37845. SOLICITUD DE CRP OFICIO 20195920006663"/>
    <s v="Inversión"/>
    <n v="45"/>
    <s v="Gobernanza e influencia local, regional e internacional"/>
    <s v="Eje Transversal 4 Gobierno Legitimo, Fortalecimiento Local y Eficiencia"/>
    <s v="1474"/>
    <n v="1016029324"/>
    <s v="YESSICA LORENA BAÑOL FANDIÑO"/>
    <n v="23916667"/>
    <m/>
    <m/>
    <n v="1"/>
    <n v="7000000"/>
    <n v="30916667"/>
    <n v="23800000"/>
    <d v="2019-06-05T00:00:00"/>
    <d v="2019-06-07T00:00:00"/>
    <d v="2019-12-30T00:00:00"/>
    <n v="204"/>
    <n v="60"/>
    <m/>
    <m/>
    <m/>
    <s v="x"/>
    <m/>
    <n v="0.76981131245486456"/>
  </r>
  <r>
    <n v="178"/>
    <n v="2019"/>
    <s v="FDLF-CD-17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DE APOYO A LA GESTION PARA LAS ACTIVIDADES RELACIONADAS CON EL MANTENIMIENTO Y REPARACIONES MENORES DE LA SEDE Y DEMAS DEPENDENCIAS DE LA ALCALDIA LOCAL DE FONTIBON. CERTIFICADO DE NO EXISTENCIA DE PERSONAL 16662/2019. RADICADO SIPSE 37467. OFICIO SOLICITUD CRP 20195920006783"/>
    <s v="Inversión"/>
    <n v="45"/>
    <s v="Gobernanza e influencia local, regional e internacional"/>
    <s v="Eje Transversal 4 Gobierno Legitimo, Fortalecimiento Local y Eficiencia"/>
    <s v="1474"/>
    <n v="79127015"/>
    <s v="WILLIAM  MORENO RINCON"/>
    <n v="13500000"/>
    <m/>
    <m/>
    <n v="1"/>
    <n v="4500000"/>
    <n v="18000000"/>
    <n v="14925000"/>
    <d v="2019-06-07T00:00:00"/>
    <d v="2019-06-10T00:00:00"/>
    <d v="2020-02-11T00:00:00"/>
    <n v="180"/>
    <n v="60"/>
    <m/>
    <m/>
    <s v="x"/>
    <m/>
    <m/>
    <n v="0.82916666666666672"/>
  </r>
  <r>
    <n v="179"/>
    <n v="2019"/>
    <s v="FDLF-CD-17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PARA APOYAR EL AREA DE GESTION DE DESARROLLO LOCAL EN TEMAS DE PLANEACION DE LOS PROCESOS CONTRACTUALES. CERTIFICADO DE NO EXISTENCIA DE PERSONAL  16712/2019. RADICADO SIPSE 37478. MEMORANDO CRP 20195920007003 D FECHA 14-06-2019"/>
    <s v="Inversión"/>
    <n v="45"/>
    <s v="Gobernanza e influencia local, regional e internacional"/>
    <s v="Eje Transversal 4 Gobierno Legitimo, Fortalecimiento Local y Eficiencia"/>
    <s v="1474"/>
    <n v="79132395"/>
    <s v="HUGO  LOPEZ ORTEGA"/>
    <n v="27330000"/>
    <m/>
    <m/>
    <n v="1"/>
    <n v="13665000"/>
    <n v="40995000"/>
    <n v="29911167"/>
    <d v="2019-06-13T00:00:00"/>
    <d v="2019-06-14T00:00:00"/>
    <d v="2019-12-13T00:00:00"/>
    <n v="180"/>
    <m/>
    <m/>
    <m/>
    <m/>
    <s v="x"/>
    <m/>
    <n v="0.72962963776070255"/>
  </r>
  <r>
    <n v="180"/>
    <n v="2019"/>
    <s v="FDLF-SASI-11-2019"/>
    <s v="Suministro"/>
    <s v="Selección abreviada "/>
    <s v="Subasta inversa "/>
    <s v="SUMINISTRO DE MATERIALES Y EQUIPOS NECESARIOS PAR LA DOTACION PEDAGOGICA DE JARDINES INFANTILES DE LA LOCALIDAD DE FONTIBON"/>
    <s v="Inversión"/>
    <n v="2"/>
    <s v="Desarrollo integral desde la gestación hasta la adolescencia"/>
    <s v="Pilar 1 Igualdad de Calidad de Vida"/>
    <s v="1452"/>
    <n v="901151389"/>
    <s v="S&amp;S SERVICIOS Y SUMINISTROS SAS"/>
    <n v="130000000"/>
    <m/>
    <m/>
    <m/>
    <m/>
    <n v="130000000"/>
    <n v="129998241"/>
    <d v="2019-06-20T00:00:00"/>
    <d v="2019-07-03T00:00:00"/>
    <d v="2019-10-22T00:00:00"/>
    <n v="90"/>
    <n v="20"/>
    <m/>
    <m/>
    <m/>
    <s v="x"/>
    <m/>
    <n v="0.99998646923076928"/>
  </r>
  <r>
    <n v="181"/>
    <n v="2019"/>
    <s v="FDLF-CD-18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A POR EL FONDO DE DESARROLLO LOCAL DE FONTIBON, EN COMPAÑIA DE SECTORES ADMINISTRATIVOS DEL DISTRITO, INSTANCIAS Y ORGANIZAIONES SOCIALES EN LA LOCALIDAD. CERTIFICADO DE NO EXISTENCIA DE PERSONAL 16782/2019. RADICADO SIPSE 38072."/>
    <s v="Inversión"/>
    <n v="45"/>
    <s v="Gobernanza e influencia local, regional e internacional"/>
    <s v="Eje Transversal 4 Gobierno Legitimo, Fortalecimiento Local y Eficiencia"/>
    <s v="1474"/>
    <n v="23629910"/>
    <s v="BLANCA INES CLAVIJO"/>
    <n v="12840000"/>
    <m/>
    <m/>
    <m/>
    <m/>
    <n v="12840000"/>
    <n v="11056666"/>
    <d v="2019-06-25T00:00:00"/>
    <d v="2019-06-26T00:00:00"/>
    <d v="2020-01-15T00:00:00"/>
    <n v="180"/>
    <m/>
    <m/>
    <m/>
    <s v="x"/>
    <m/>
    <m/>
    <n v="0.86111105919003117"/>
  </r>
  <r>
    <n v="182"/>
    <n v="2019"/>
    <s v="FDLF-CD-18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A POR EL FONDO DE DESARROLLO LOCAL DE FONTIBON, EN COMPAÑIA DE SECTORES ADMINISTRATIVOS DEL DISTRITO, INSTANCIAS Y ORGANIZAIONES SOCIALES EN LA LOCALIDAD. CERTIFICADO DE NO EXISTENCIA DE PERSONAL 16782/2019. RADICADO SIPSE 38072."/>
    <s v="Inversión"/>
    <n v="45"/>
    <s v="Gobernanza e influencia local, regional e internacional"/>
    <s v="Eje Transversal 4 Gobierno Legitimo, Fortalecimiento Local y Eficiencia"/>
    <s v="1474"/>
    <n v="1016069950"/>
    <s v="NATHALIA VIVIANA VELOZA SANDOVAL"/>
    <n v="12840000"/>
    <m/>
    <m/>
    <m/>
    <m/>
    <n v="12840000"/>
    <n v="12840000"/>
    <d v="2019-06-26T00:00:00"/>
    <d v="2019-06-27T00:00:00"/>
    <d v="2019-12-26T00:00:00"/>
    <n v="180"/>
    <m/>
    <m/>
    <m/>
    <m/>
    <s v="x"/>
    <m/>
    <n v="1"/>
  </r>
  <r>
    <n v="183"/>
    <n v="2019"/>
    <s v="FDLF-CD-183-2019"/>
    <s v="Convenios de apoyo y/o convenios de asociación "/>
    <s v="Contratación directa"/>
    <s v="Prestación de servicios profesionales y de apoyo a la gestión, o para la ejecución de trabajos artísticos que sólo puedan encomendarse a determinadas personas naturales;"/>
    <s v="AUNAR ESFUERZOS PARA DESARROLLAR E IMPLEMENTAR ESTRATEGIAS ENCAMINADAS A LAS ACCIONES PARA PREVENCION DE LA VIOLENCIA INTRAFAMILIAR Y LA PROMOCION DEL BUEN TRATO INFANTIL. RADICADO SIPSE 37978"/>
    <s v="Inversión"/>
    <n v="2"/>
    <s v="Desarrollo integral desde la gestación hasta la adolescencia"/>
    <s v="Pilar 1 Igualdad de Calidad de Vida"/>
    <s v="1452"/>
    <n v="830093042"/>
    <s v="OFICINA DE LAS NACIONES UNIDAS CONTRA LA DROGA Y EL DELITO EN COLOMBIA"/>
    <n v="160000000"/>
    <m/>
    <m/>
    <m/>
    <m/>
    <n v="160000000"/>
    <n v="160000000"/>
    <d v="2019-06-26T00:00:00"/>
    <d v="2019-08-30T00:00:00"/>
    <d v="2020-02-28T00:00:00"/>
    <n v="180"/>
    <m/>
    <m/>
    <m/>
    <s v="x"/>
    <m/>
    <m/>
    <n v="1"/>
  </r>
  <r>
    <n v="184"/>
    <n v="2019"/>
    <s v="FDLF-CD-18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AR EN LAS TAREAS OPERATIVAS DE CARACTER ARCHIVISTICO DESARROLLADAS EN LA ALCALDIA LOCAL PARA GARANTIZAR LA PLICACION CORRECTA DE LOS PROCEDIMIENTOS TECNICOS. RADICADO SIPSE 38541.SOLICITUD DE CRP SEGUN MEMORANDO 20195920009553 DEL 13-08-2019"/>
    <s v="Inversión"/>
    <n v="45"/>
    <s v="Gobernanza e influencia local, regional e internacional"/>
    <s v="Eje Transversal 4 Gobierno Legitimo, Fortalecimiento Local y Eficiencia"/>
    <s v="1474"/>
    <n v="52054125"/>
    <s v="MARITZA  MANTILLA ROJAS"/>
    <n v="9937500"/>
    <m/>
    <m/>
    <n v="1"/>
    <n v="4968750"/>
    <n v="14906250"/>
    <n v="13250000"/>
    <d v="2019-11-13T00:00:00"/>
    <d v="2019-11-14T00:00:00"/>
    <d v="2019-12-28T00:00:00"/>
    <n v="45"/>
    <m/>
    <m/>
    <m/>
    <m/>
    <s v="x"/>
    <m/>
    <n v="0.88888888888888884"/>
  </r>
  <r>
    <n v="185"/>
    <n v="2019"/>
    <s v="FDLF-CD-185-2019"/>
    <s v="Contratos interadministrativos"/>
    <s v="Contratación directa"/>
    <s v="Contratos interadministrativos"/>
    <s v="AUNAR ESFUERZOS TECNICOS ADMINISTRATIVOS Y FINANCIEROS ENTRE EL FONDO DE DESARROLLO LOCAL DE FONTIBÓN Y LA ORGANIZACIÓN DE ESTADOS IBEROAMERICANOS  - OEI PARA EL DESARROLLO DE ACCIONES DE EMBELLECIMEINTO  MEJORA, USO Y APROPIACIÓN DEL ESPACIO PÚBLICO A TRAVÉS DE MEJORAMIENTO Y/O SIEMBRE DE ZONAS VERDES Y ARBORIZACIÓN URBANA EN LA LA LOCALIDAD DE FONTIBON. RADICADO SIPSE 38344"/>
    <s v="Inversión"/>
    <n v="38"/>
    <s v="Recuperación y manejo de la Estructura Ecológica Principal"/>
    <s v="Eje Transversal 3 Sostenibilidad Ambiental basada en la eficiencia energética"/>
    <s v="1471"/>
    <n v="860403137"/>
    <s v="ORGANIZACION DE ESTADOS IBEROAMERICANOS O.E.I."/>
    <n v="168201090"/>
    <m/>
    <m/>
    <m/>
    <m/>
    <n v="168201090"/>
    <n v="84100545"/>
    <d v="2017-06-26T00:00:00"/>
    <d v="2019-07-29T00:00:00"/>
    <d v="2020-01-28T00:00:00"/>
    <n v="180"/>
    <m/>
    <m/>
    <m/>
    <s v="x"/>
    <m/>
    <m/>
    <n v="0.5"/>
  </r>
  <r>
    <n v="187"/>
    <n v="2019"/>
    <s v="FDLF-SAMC-12-2019"/>
    <s v="Contratos de prestación de servicios"/>
    <s v="Selección abreviada "/>
    <s v="Selección abreviada por menor cuantía "/>
    <s v="PRESTAR LOS SERVICIOS DE MANTENIMIENTO PREVENTIVO Y CORRECTIVO DE LA MAQUINARIA, VEHICULOS PESADOS Y LIVIANOS DE PROPIEDAD, GUARDA Y/O TENENCIA DEL FONDO DE DESARROLLO LOCAL DE FONTIBON CON SUMINISTRO DE REPUESTOS, INSUMOS Y MANO DE OBRA. RADICADO SIPSE 37910. SOLICITUD CRP 20195920007953"/>
    <s v="Funcionamiento"/>
    <n v="45"/>
    <s v="Gobernanza e influencia local, regional e internacional"/>
    <s v="Eje Transversal 4 Gobierno Legitimo, Fortalecimiento Local y Eficiencia"/>
    <s v="3-1-2-02-02-03-0006-004"/>
    <n v="800020006"/>
    <s v="AUTO INVERSIONES COLOMBIA S.A. AUTOINVERCOL"/>
    <n v="127999410"/>
    <m/>
    <m/>
    <m/>
    <m/>
    <n v="127999410"/>
    <n v="87024394"/>
    <d v="2019-07-04T00:00:00"/>
    <d v="2019-07-05T00:00:00"/>
    <d v="2020-04-04T00:00:00"/>
    <n v="270"/>
    <m/>
    <m/>
    <m/>
    <s v="x"/>
    <m/>
    <m/>
    <n v="0.67988121195246132"/>
  </r>
  <r>
    <n v="187"/>
    <n v="2019"/>
    <s v="FDLF-SAMC-12-2019"/>
    <s v="Contratos de prestación de servicios"/>
    <s v="Selección abreviada "/>
    <s v="Selección abreviada por menor cuantía "/>
    <s v="PRESTAR LOS SERVICIOS DE MANTENIMIENTO PREVENTIVO Y CORRECTIVO DE LA MAQUINARIA, VEHICULOS PESADOS Y LIVIANOS DE PROPIEDAD, GUARDA Y/O TENENCIA DEL FONDO DE DESARROLLO LOCAL DE FONTIBON CON SUMINISTRO DE REPUESTOS, INSUMOS Y MANO DE OBRA. RADICADO SIPSE 37910. SOLICITUD CRP 20195920007953"/>
    <s v="Inversión"/>
    <n v="18"/>
    <s v="Mejor movilidad para todos"/>
    <s v="Pilar 2 Democracía Urbana"/>
    <s v="1464"/>
    <n v="800020006"/>
    <s v="AUTO INVERSIONES COLOMBIA S.A. AUTOINVERCOL"/>
    <n v="70000000"/>
    <m/>
    <m/>
    <m/>
    <m/>
    <n v="70000000"/>
    <n v="63803721"/>
    <d v="2019-07-04T00:00:00"/>
    <d v="2019-07-05T00:00:00"/>
    <d v="2020-04-04T00:00:00"/>
    <n v="270"/>
    <m/>
    <m/>
    <m/>
    <s v="x"/>
    <m/>
    <m/>
    <n v="0.91148172857142862"/>
  </r>
  <r>
    <n v="188"/>
    <n v="2019"/>
    <s v="FDLF-SAMC-15-2019"/>
    <s v="Contratos de prestación de servicios"/>
    <s v="Selección abreviada "/>
    <s v="Selección abreviada por menor cuantía "/>
    <s v="PRESTACION DE LOS SERVICIOS DE APOYO TECNICO, LOGISTICO Y DE ORGANIZACION, PRODUCCION Y REALIZACION DE ACTIVIDADES EVENTOS, ACTOS Y JORNADAS DISPUESTAS PARA EL FORTALECIMIENTO Y LA PROMOCION INSTITUCIONAL DE LA ADMINISTRACION LOCAL. RADICADO SIPSE 38359. SOLICITUD CRP 20195920009413 12-08-2019"/>
    <s v="Funcionamiento"/>
    <n v="38"/>
    <e v="#REF!"/>
    <s v="Eje Transversal 3 Sostenibilidad Ambiental basada en la eficiencia energética"/>
    <s v="3-1-2-02-02-03-0005-006"/>
    <n v="800020006"/>
    <s v="IMPRESION A MIL Y CIA SAS"/>
    <n v="50000000"/>
    <m/>
    <m/>
    <m/>
    <m/>
    <n v="50000000"/>
    <n v="44988735"/>
    <d v="2019-08-05T00:00:00"/>
    <d v="2019-08-12T00:00:00"/>
    <d v="2020-04-11T00:00:00"/>
    <n v="240"/>
    <m/>
    <m/>
    <m/>
    <s v="x"/>
    <m/>
    <m/>
    <n v="0.89977470000000004"/>
  </r>
  <r>
    <n v="189"/>
    <n v="2019"/>
    <s v="FDLF-CD-18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PROFESIONAL QUE DESARROLLE ACTIVIDAES DE FORMULACION Y SEGUIMIENTO A LOS PROYECTOS RELACIONADOS CON INSTANCIAS DE PARTICIPACIÓN, PARA LA ALCALDIA LOCAL DE FONTIBÓN. RADICADO SIPSE 38458., SOLICITUD DE CRP  SEGUN MEMORANDO 20195920009543 DEL 13-08-2019"/>
    <s v="Inversión"/>
    <n v="45"/>
    <s v="Gobernanza e influencia local, regional e internacional"/>
    <s v="Eje Transversal 4 Gobierno Legitimo, Fortalecimiento Local y Eficiencia"/>
    <s v="1473"/>
    <n v="900381613"/>
    <s v="JAIRO  MONTAÑO CORTES"/>
    <n v="12423000"/>
    <m/>
    <m/>
    <n v="1"/>
    <n v="6211500"/>
    <n v="18634500"/>
    <n v="14769567"/>
    <d v="2019-08-13T00:00:00"/>
    <d v="2019-08-14T00:00:00"/>
    <d v="2019-12-28T00:00:00"/>
    <n v="90"/>
    <n v="45"/>
    <m/>
    <m/>
    <m/>
    <s v="x"/>
    <m/>
    <n v="0.79259261048056029"/>
  </r>
  <r>
    <n v="190"/>
    <n v="2019"/>
    <s v="FDLF-CD-19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EL EQUIPO DE PRENSA Y COMUNICACIONES DE LA ALCALDIA LOCAL MEDIANTE EL REGISTRO LA EDICION Y LA PRESENTACIÓN DE FOTOGRAFIAS  DE LOS ACONTECIMIENTOS, HECHOS Y EVENTOS DE LA ALCALDIA LOCAL EN LOS MEDIOS DE COMUNICACION, ESPECIALMENTE ESCRITOS, DIGITALES Y AUDIOVISUALES. RADICADO SIPSE 38544. SOLICITUD DE CRP  SEGUN SOLICITUD DE MEMORANDO 20195920009583 DEL 14-08-2019"/>
    <s v="Inversión"/>
    <n v="45"/>
    <s v="Gobernanza e influencia local, regional e internacional"/>
    <s v="Eje Transversal 4 Gobierno Legitimo, Fortalecimiento Local y Eficiencia"/>
    <s v="1474"/>
    <n v="901151389"/>
    <s v="DAMARIS JULIETH CADENA ORTIZ"/>
    <n v="15000000"/>
    <m/>
    <m/>
    <n v="1"/>
    <n v="7500000"/>
    <n v="22500000"/>
    <n v="22500000"/>
    <d v="2019-08-13T00:00:00"/>
    <d v="2019-08-14T00:00:00"/>
    <d v="2019-12-28T00:00:00"/>
    <n v="90"/>
    <n v="45"/>
    <m/>
    <m/>
    <m/>
    <s v="x"/>
    <m/>
    <n v="1"/>
  </r>
  <r>
    <n v="193"/>
    <n v="2019"/>
    <s v="FDLF-CD-19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IDICAMENTE LA EJECUCION DE LAS ACCIONES REQUERIDAS PARA LA DEPURACION DE LAS ACTUACIONES ADMINISTRATIVAS QUE CURSAN EN LA ALCALDIA LOCAL. RADICADO SIPSE 38542. SOLICITUD CRP 20195920009613 DE FECHA 14 08 2019."/>
    <s v="Inversión"/>
    <n v="45"/>
    <s v="Gobernanza e influencia local, regional e internacional"/>
    <s v="Eje Transversal 4 Gobierno Legitimo, Fortalecimiento Local y Eficiencia"/>
    <s v="1474"/>
    <n v="901321055"/>
    <s v="JULIANA AMPARO GOMEZ SANCHEZ"/>
    <n v="20497500"/>
    <m/>
    <m/>
    <m/>
    <m/>
    <n v="20497500"/>
    <n v="20497500"/>
    <d v="2019-08-14T00:00:00"/>
    <d v="2019-08-16T00:00:00"/>
    <d v="2019-12-30T00:00:00"/>
    <n v="135"/>
    <m/>
    <m/>
    <m/>
    <m/>
    <s v="x"/>
    <m/>
    <n v="1"/>
  </r>
  <r>
    <n v="194"/>
    <n v="2019"/>
    <s v="FDLF-CD-19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O POR EL FONDO DE DESARROLLO LOCAL DE FONTIBON, EN COMPAÑIA DE SECTORES ADMINISTRATIVOS DEL DISTRITO, INSTANCIAS Y ORGANIZACIONES SOCIALES EN LA LOCALIDAD.  SOLICITUD CDP  SEGUN RADICADO 20195920009213 DEL 05 DE AGOSTO DE 2019.  SIPSE 38554"/>
    <s v="Inversión"/>
    <n v="45"/>
    <s v="Gobernanza e influencia local, regional e internacional"/>
    <s v="Eje Transversal 4 Gobierno Legitimo, Fortalecimiento Local y Eficiencia"/>
    <s v="1474"/>
    <n v="52387878"/>
    <s v="OLGA YANETH AGUIRRE SOTO"/>
    <n v="6420000"/>
    <m/>
    <m/>
    <m/>
    <m/>
    <n v="6420000"/>
    <n v="6420000"/>
    <d v="2019-08-16T00:00:00"/>
    <d v="2019-08-20T00:00:00"/>
    <d v="2019-11-19T00:00:00"/>
    <n v="90"/>
    <m/>
    <m/>
    <m/>
    <m/>
    <s v="x"/>
    <m/>
    <n v="1"/>
  </r>
  <r>
    <n v="195"/>
    <n v="2019"/>
    <s v="FDLF-CD-19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O POR EL FONDO DE DESARROLLO LOCAL DE FONTIBON, EN COMPAÑIA DE SECTORES ADMINISTRATIVOS DEL DISTRITO, INSTANCIAS Y ORGANIZACIONES SOCIALES EN LA LOCALIDAD.  SOLICITUD CDP  SEGUN RADICADO 20195920009233 DEL 05 DE AGOSTO DE 2019.  SIPSE 38554"/>
    <s v="Inversión"/>
    <n v="45"/>
    <s v="Gobernanza e influencia local, regional e internacional"/>
    <s v="Eje Transversal 4 Gobierno Legitimo, Fortalecimiento Local y Eficiencia"/>
    <s v="1474"/>
    <n v="52082136"/>
    <s v="DIANA ROCIO PINEDA PINEDA"/>
    <n v="6420000"/>
    <m/>
    <m/>
    <m/>
    <m/>
    <n v="6420000"/>
    <n v="6420000"/>
    <d v="2019-08-15T00:00:00"/>
    <d v="2019-08-21T00:00:00"/>
    <d v="2019-11-20T00:00:00"/>
    <n v="90"/>
    <m/>
    <m/>
    <m/>
    <m/>
    <s v="x"/>
    <m/>
    <n v="1"/>
  </r>
  <r>
    <n v="196"/>
    <n v="2019"/>
    <s v="FDLF-CD-19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O POR EL FONDO DE DESARROLLO LOCAL DE FONTIBON, EN COMPAÑIA DE SECTORES ADMINISTRATIVOS DEL DISTRITO, INSTANCIAS Y ORGANIZACIONES SOCIALES EN LA LOCALIDAD.  SOLICITUD CDP  SEGUN RADICADO 20195920009203 DEL 05 DE AGOSTO DE 2019.  SIPSE 38554"/>
    <s v="Inversión"/>
    <n v="45"/>
    <s v="Gobernanza e influencia local, regional e internacional"/>
    <s v="Eje Transversal 4 Gobierno Legitimo, Fortalecimiento Local y Eficiencia"/>
    <s v="1474"/>
    <n v="39546392"/>
    <s v="ANA LUCINDA PIZA CABANZO"/>
    <n v="6420000"/>
    <m/>
    <m/>
    <m/>
    <m/>
    <n v="6420000"/>
    <n v="6420000"/>
    <d v="2019-08-20T00:00:00"/>
    <d v="2019-08-23T00:00:00"/>
    <d v="2019-11-22T00:00:00"/>
    <n v="90"/>
    <m/>
    <m/>
    <m/>
    <m/>
    <s v="x"/>
    <m/>
    <n v="1"/>
  </r>
  <r>
    <n v="197"/>
    <n v="2019"/>
    <s v="FDLF-CD-19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O POR EL FONDO DE DESARROLLO LOCAL DE FONTIBON, EN COMPAÑIA DE SECTORES ADMINISTRATIVOS DEL DISTRITO, INSTANCIAS Y ORGANIZACIONES SOCIALES EN LA LOCALIDAD.  SOLICITUD CDP  SEGUN RADICADO 20195920009193 DEL 05 DE AGOSTO DE 2019.  SIPSE 38554"/>
    <s v="Inversión"/>
    <n v="45"/>
    <s v="Gobernanza e influencia local, regional e internacional"/>
    <s v="Eje Transversal 4 Gobierno Legitimo, Fortalecimiento Local y Eficiencia"/>
    <s v="1474"/>
    <n v="1016073194"/>
    <s v="KAREN JULIETH GALINDO CORTES"/>
    <n v="6420000"/>
    <m/>
    <m/>
    <m/>
    <m/>
    <n v="6420000"/>
    <n v="6420000"/>
    <d v="2019-08-20T00:00:00"/>
    <d v="2019-08-22T00:00:00"/>
    <d v="2019-11-21T00:00:00"/>
    <n v="90"/>
    <m/>
    <m/>
    <m/>
    <m/>
    <s v="x"/>
    <m/>
    <n v="1"/>
  </r>
  <r>
    <n v="198"/>
    <n v="2019"/>
    <s v="FDLF-CD-19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O POR EL FONDO DE DESARROLLO LOCAL DE FONTIBON, EN COMPAÑIA DE SECTORES ADMINISTRATIVOS DEL DISTRITO, INSTANCIAS Y ORGANIZACIONES SOCIALES EN LA LOCALIDAD.  SOLICITUD CDP  SEGUN RADICADO 20195920009183 DEL 05 DE AGOSTO DE 2019.  SIPSE 38554"/>
    <s v="Inversión"/>
    <n v="45"/>
    <s v="Gobernanza e influencia local, regional e internacional"/>
    <s v="Eje Transversal 4 Gobierno Legitimo, Fortalecimiento Local y Eficiencia"/>
    <s v="1474"/>
    <n v="52545834"/>
    <s v="ANGELA MILENA POVEDA ALDANA"/>
    <n v="6420000"/>
    <m/>
    <m/>
    <m/>
    <m/>
    <n v="6420000"/>
    <n v="6420000"/>
    <d v="2019-08-21T00:00:00"/>
    <d v="2019-08-22T00:00:00"/>
    <d v="2019-11-21T00:00:00"/>
    <n v="90"/>
    <m/>
    <m/>
    <m/>
    <m/>
    <s v="x"/>
    <m/>
    <n v="1"/>
  </r>
  <r>
    <n v="199"/>
    <n v="2019"/>
    <s v="FDLF-CD-19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APOYAR A LA ALCALDESA LOCAL EN EL FORTALECIMIENTO DE LAS COMUNIDADES NEGRAS, AFROCOLOMBIANAS Y PALENQUERA EN EL MARCO DE LAS POLITICA PUBLICA DISTRITAL AFRODECENDIENTES Y LOS ESPACIOS DE PARTICIPACION SEGUN MEMORANDO 20195920009623"/>
    <s v="Inversión"/>
    <n v="45"/>
    <s v="Gobernanza e influencia local, regional e internacional"/>
    <s v="Eje Transversal 4 Gobierno Legitimo, Fortalecimiento Local y Eficiencia"/>
    <s v="1473"/>
    <n v="1016076971"/>
    <s v="LEOFREDIS  MOSQUERA RENTERIA"/>
    <n v="19434667"/>
    <m/>
    <m/>
    <m/>
    <m/>
    <n v="19434667"/>
    <n v="13361333"/>
    <d v="2019-08-21T00:00:00"/>
    <d v="2019-09-03T00:00:00"/>
    <d v="2019-12-30T00:00:00"/>
    <n v="118"/>
    <m/>
    <m/>
    <m/>
    <m/>
    <s v="x"/>
    <m/>
    <n v="0.68749997105687477"/>
  </r>
  <r>
    <n v="200"/>
    <n v="2019"/>
    <s v="FDLF-SASI-017-2019"/>
    <s v="Suministro"/>
    <s v="Selección abreviada "/>
    <s v="Selección abreviada por menor cuantía "/>
    <s v="SUMINISTRO DE ELEMENTOS DE PAPELERIA Y UTILES DE OFICINA, PARA LAS DIFERENTES DEPENDENCIAS DE LA ALCALDIA DE FONTIBON Y LA JUNTA ADMINISTRADORA LOCAL, DE CONFORMIDAD CON LOS ESTUDIOS PREVIOS ANEXO TÉCNICO, INVITACIÓN PÚBLICA Y LA PROPUESTA GANADORA. RADICADO SIPSE 38370. SOLICITUD CRP OFICIO 20195920010003 DE FECHA 26 08 2019"/>
    <s v="Funcionamiento"/>
    <n v="45"/>
    <s v="Gobernanza e influencia local, regional e internacional"/>
    <s v="Eje Transversal 4 Gobierno Legitimo, Fortalecimiento Local y Eficiencia"/>
    <s v="3-1-2-02-01-02-0008-000"/>
    <n v="901151389"/>
    <s v="S&amp;S SERVICIOS Y SUMINISTROS SAS"/>
    <n v="67704590"/>
    <m/>
    <m/>
    <m/>
    <m/>
    <n v="67704590"/>
    <n v="29723882"/>
    <d v="2019-08-23T00:00:00"/>
    <d v="2019-08-27T00:00:00"/>
    <d v="2020-02-26T00:00:00"/>
    <n v="180"/>
    <m/>
    <m/>
    <m/>
    <s v="x"/>
    <m/>
    <m/>
    <n v="0.43902314451649438"/>
  </r>
  <r>
    <n v="201"/>
    <n v="2019"/>
    <s v="FDLF-CD-20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EL FORTALECIMIENTO A LA GESTION LOCAL DE PROCESOS INSTITUCIONALES Y SOCIALES DE INTERES PUBLICO ARTICULADO POR EL FONDO DE DESARROLLO LOCAL DE FONTIBON, EN COMPAÑIA DE SECTORES ADMINISTRATIVOS DEL DISTRITO, INSTANCIAS Y ORGANISMOS SOCIALES DE LA LOCALIDAD, CERTIFICADO DE EXISTENCIA DE PERSONAS DE LA DIRECCION DE TALENTO HUANO DE LA SECRETARIA DISTRITAL DE GOBIERNO SIPSE NO 38554SOLICITUD DE CRP SEGUN MEMORANDO 20195920001093 DEL 30-08-2019"/>
    <s v="Inversión"/>
    <n v="45"/>
    <s v="Gobernanza e influencia local, regional e internacional"/>
    <s v="Eje Transversal 4 Gobierno Legitimo, Fortalecimiento Local y Eficiencia"/>
    <s v="1474"/>
    <n v="1030654509"/>
    <s v="MARIA ALEJANDRA TORRES PALACIOS"/>
    <n v="6420000"/>
    <m/>
    <m/>
    <n v="1"/>
    <n v="1997333"/>
    <n v="8417333"/>
    <n v="6420000"/>
    <d v="2019-08-30T00:00:00"/>
    <d v="2019-09-03T00:00:00"/>
    <d v="2019-12-30T00:00:00"/>
    <n v="90"/>
    <n v="28"/>
    <m/>
    <m/>
    <m/>
    <s v="x"/>
    <m/>
    <n v="0.76271189461079891"/>
  </r>
  <r>
    <n v="202"/>
    <n v="2019"/>
    <s v="FDLF-CD-20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AL AREA DE GESTION DEL DESARROLLO LOCAL DE FONTIBON, CERTIFICADO DE NO EXISTENCIA DE PERSONAL 17022, RADICADO SIPSE 38564. SOLICITUD CRP OFICIO 2019592001423 06-09-2019."/>
    <s v="Inversión"/>
    <n v="45"/>
    <s v="Gobernanza e influencia local, regional e internacional"/>
    <s v="Eje Transversal 4 Gobierno Legitimo, Fortalecimiento Local y Eficiencia"/>
    <s v="1474"/>
    <n v="1016039271"/>
    <s v="JUAN DAVID RAMIREZ MONTOYA"/>
    <n v="4500000"/>
    <m/>
    <m/>
    <m/>
    <m/>
    <n v="4500000"/>
    <n v="4500000"/>
    <d v="2019-09-06T00:00:00"/>
    <d v="2019-09-06T00:00:00"/>
    <d v="2019-11-05T00:00:00"/>
    <n v="60"/>
    <m/>
    <m/>
    <m/>
    <m/>
    <s v="x"/>
    <m/>
    <n v="1"/>
  </r>
  <r>
    <n v="203"/>
    <n v="2019"/>
    <s v="FDLF-CD-20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O A LA GESTION DE EXPEDIENTES CONTRACTUALES VIGENTES Y ACTIVOS A CARGO DEL AREA DE CONTRATACION DEL FONDO DE DESARROLLO LOCAL DE FONTIBON. CERTIFICADO DE NO EXISTENCIA DE PERSONAL 17021, RADICADO SIPSE 38562. SOLICITUD CRP OFICIO 20195920010393 06-09-2019."/>
    <s v="Inversión"/>
    <n v="45"/>
    <s v="Gobernanza e influencia local, regional e internacional"/>
    <s v="Eje Transversal 4 Gobierno Legitimo, Fortalecimiento Local y Eficiencia"/>
    <s v="1474"/>
    <n v="80147386"/>
    <s v="JOHN FREDY HERRERA RINCON"/>
    <n v="6750000"/>
    <m/>
    <m/>
    <n v="1"/>
    <n v="3375000"/>
    <n v="10125000"/>
    <n v="8625000"/>
    <d v="2019-09-05T00:00:00"/>
    <d v="2019-09-06T00:00:00"/>
    <d v="2019-12-05T00:00:00"/>
    <n v="90"/>
    <m/>
    <m/>
    <m/>
    <m/>
    <s v="x"/>
    <m/>
    <n v="0.85185185185185186"/>
  </r>
  <r>
    <n v="205"/>
    <n v="2019"/>
    <s v="FDLF-LP-13-2019"/>
    <s v="Contratos de prestación de servicios"/>
    <s v="Licitación pública"/>
    <s v="No aplica"/>
    <s v="PRESTAR LOS SERVICIOS PRA LA PLANEACIÓN ORGANIZACIÓN, COORDINACIÓN Y EJECUCION DE LAS ESCUELAS DE FORMACION DEPORTIVA EN LA LOCALIDAD DE FONTIBÓN, EN EL MARCO DEL PROYECTO 1458. RADICADO SIPSE 37987. SOLICITUD CRP  20195920010353 05-09-2019."/>
    <s v="Inversión"/>
    <n v="11"/>
    <s v="Mejores oportunidades para el desarrollo a través de la cultura, la recreación y el deporte"/>
    <s v="Pilar 1 Igualdad de Calidad de Vida"/>
    <s v="1458"/>
    <n v="900074944"/>
    <s v="FUNDACION FUNDAR DEPORTE RECREACION Y CULTURA"/>
    <n v="403953592"/>
    <m/>
    <m/>
    <m/>
    <m/>
    <n v="403953592"/>
    <m/>
    <d v="2019-09-05T00:00:00"/>
    <d v="2019-09-23T00:00:00"/>
    <d v="2020-05-31T00:00:00"/>
    <n v="210"/>
    <m/>
    <m/>
    <m/>
    <s v="x"/>
    <m/>
    <m/>
    <n v="0"/>
  </r>
  <r>
    <n v="206"/>
    <n v="2019"/>
    <s v="FDLF-CD-20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DE APOYO CONTABLE EN LOS PROCESOS DE CAUSACION Y REGISTRO DE INFORMACION CONTABLE Y A LA GESTION PRESUPÚESTAL DEL FONDO DEL DESARROLLO LOCAL. CERTIFICADO DE NO EXISTENCIA DE PERSONAL 17016,  RADICADO SIPSE 38645. SOLICITUD CRP  OFICIO 20195920010403 06-09-2019"/>
    <s v="Inversión"/>
    <n v="45"/>
    <s v="Gobernanza e influencia local, regional e internacional"/>
    <s v="Eje Transversal 4 Gobierno Legitimo, Fortalecimiento Local y Eficiencia"/>
    <s v="1474"/>
    <n v="80163954"/>
    <s v="EDWIN RAUL DORADO DIAZ"/>
    <n v="13665000"/>
    <m/>
    <m/>
    <n v="1"/>
    <n v="6832500"/>
    <n v="20497500"/>
    <n v="17460833"/>
    <d v="2019-09-05T00:00:00"/>
    <d v="2019-09-06T00:00:00"/>
    <d v="2019-12-05T00:00:00"/>
    <n v="90"/>
    <m/>
    <m/>
    <m/>
    <m/>
    <s v="x"/>
    <m/>
    <n v="0.85185183558970601"/>
  </r>
  <r>
    <n v="207"/>
    <n v="2019"/>
    <s v="FDLF-CD-20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AL AREA DE GESTION DEL DESARROLLO LOCAL DE LA ALCALDIA LOCAL DE FONTIBON. CERTIFICADO DE NO EXISTENCIA DE PERSONAL 17018. RADICADO SIPSE 38618. SOLICITUD CRP OFICIO 20195920010433 DEL 06-09-2019."/>
    <s v="Inversión"/>
    <n v="45"/>
    <s v="Gobernanza e influencia local, regional e internacional"/>
    <s v="Eje Transversal 4 Gobierno Legitimo, Fortalecimiento Local y Eficiencia"/>
    <s v="1474"/>
    <n v="1016064892"/>
    <s v="BRAYAN STIVEN BURGOS GAMBOA"/>
    <n v="6750000"/>
    <m/>
    <m/>
    <n v="1"/>
    <n v="3375000"/>
    <n v="10125000"/>
    <n v="8625000"/>
    <d v="2019-09-06T00:00:00"/>
    <d v="2019-09-06T00:00:00"/>
    <d v="2019-12-05T00:00:00"/>
    <n v="90"/>
    <m/>
    <m/>
    <m/>
    <m/>
    <s v="x"/>
    <m/>
    <n v="0.85185185185185186"/>
  </r>
  <r>
    <n v="208"/>
    <n v="2019"/>
    <s v="FDLF-CD-20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COMO AUXILIAR DE APOYO EN EL TRAMITE Y DESARROLLO DE LOS DESPACHOS COMISORIOS QUE POR COMPETENCIA CORRESPONDEN A LA ALCALDIA LOCAL DE FONTIBON. CERTIFICADO DE NO EXISTENCIA DE PERSONAL 17024. RADICADO SIPSE 38767. SOLICITUD DE CRP RADICADO 20195920010623 11 09 2019"/>
    <s v="Inversión"/>
    <n v="45"/>
    <s v="Gobernanza e influencia local, regional e internacional"/>
    <s v="Eje Transversal 4 Gobierno Legitimo, Fortalecimiento Local y Eficiencia"/>
    <s v="1474"/>
    <n v="1016079620"/>
    <s v="SOONER LORENA DAZA JIMENEZ"/>
    <n v="5550000"/>
    <m/>
    <m/>
    <m/>
    <m/>
    <n v="5550000"/>
    <n v="5550000"/>
    <d v="2019-09-11T00:00:00"/>
    <d v="2019-09-13T00:00:00"/>
    <d v="2019-12-12T00:00:00"/>
    <n v="90"/>
    <m/>
    <m/>
    <m/>
    <m/>
    <s v="x"/>
    <m/>
    <n v="1"/>
  </r>
  <r>
    <n v="209"/>
    <n v="2019"/>
    <s v="FDLF-CD-20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ROFESIONALES EN INGENIERIA PARA POYAR LAS ACTIVIDADES TECNICAS Y ADMINISTRACION PROPIAS DE LA CASA DEL CONSUMIDOR EN EL MARCO DEL CONVENIO SUSCRITO ENTRE LA SUPERINTENDENCIA DE INDUSTRIA Y COMERCIO Y LA ALCALDIA LOCAL DE FONTIBON. CERTIFICADO DE NO EXISTENCIA DE PERSONAL 17012. RADICADO SIPSE 38663. SOLICITUD CRP 20195920010453 06-09-2019."/>
    <s v="Inversión"/>
    <n v="45"/>
    <s v="Gobernanza e influencia local, regional e internacional"/>
    <s v="Eje Transversal 4 Gobierno Legitimo, Fortalecimiento Local y Eficiencia"/>
    <s v="1474"/>
    <n v="79561600"/>
    <s v="VICTOR HELMAN RODRIGUEZ CARDENAS"/>
    <n v="15600000"/>
    <m/>
    <m/>
    <m/>
    <m/>
    <n v="15600000"/>
    <n v="15600000"/>
    <d v="2019-09-06T00:00:00"/>
    <d v="2019-09-10T00:00:00"/>
    <d v="2019-12-09T00:00:00"/>
    <n v="90"/>
    <m/>
    <m/>
    <m/>
    <m/>
    <s v="x"/>
    <m/>
    <n v="1"/>
  </r>
  <r>
    <n v="210"/>
    <n v="2019"/>
    <s v="FDLF-CD-21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COMO PROFESIONAL DE POYO A LA GESTION RELACIONADA CON EL ESPACIO PUBLICO, ESTABLECIMIENTOS DE COMERCIO Y LAS ACCIONES OPERATIVAS PARA EL CONTROL AMBIENTAL PARA EL AREA DE GESTION POLICIVA DE LA ALCALDIA LOCAL DE FONTIBON. CERTIFICADO DE NO EXISTENCIA DE PERSONAL 17019. RADICADO SIPSE 38602. SOLICITUD DE CRP OFICIO 20195920010633 DEL 11 09 2019."/>
    <s v="Inversión"/>
    <n v="45"/>
    <s v="Gobernanza e influencia local, regional e internacional"/>
    <s v="Eje Transversal 4 Gobierno Legitimo, Fortalecimiento Local y Eficiencia"/>
    <s v="1474"/>
    <n v="52982032"/>
    <s v="ANGELA ROCIO CARVAJAL CERINZA"/>
    <n v="13665000"/>
    <m/>
    <m/>
    <n v="1"/>
    <n v="6832500"/>
    <n v="20497500"/>
    <n v="12146667"/>
    <d v="2019-09-10T00:00:00"/>
    <d v="2019-09-11T00:00:00"/>
    <d v="2019-12-10T00:00:00"/>
    <n v="90"/>
    <m/>
    <m/>
    <m/>
    <m/>
    <s v="x"/>
    <m/>
    <n v="0.59259260885473841"/>
  </r>
  <r>
    <n v="211"/>
    <n v="2019"/>
    <s v="FDLF-LP-18-2019"/>
    <s v="Contratos de prestación de servicios"/>
    <s v="Licitación pública"/>
    <s v="No aplica"/>
    <s v="PRESTAR EL SERVICO DE VIGILANCIA Y SEGURIDAD PRIVADA LAS 24 HORAS Y LOS 7 DIAS DE LA SEMANA, CON APOYO TECNOLOGICO PARA LOS PREDIOS DE LA PROPIEDAD Y EN ARRENDAMIENTO QUE SE ENCUENTREN A NOMBRE DEL FONDO DE DESARROLLO LOCAL DE FONTIBON, ASI COMO VELAR POR LA SEGURIODAD DE LAS PERSONAS Y LA CUSTODIA DE LOS BIENES MUEBLES Y ENSERES QUE SE ENCUENTRAN DENTRO DE DICHOS PREDIOS. RADICADO SIPSE 38488. REMPLAZA EL CRP 728 DEL 10 SEPTIEMBRE DE 2019, DE ACUERDO A OTRO SI MODIFICATORIO DE DE FECHA DEL 13 DE SEPTIEMBRE DE 2019."/>
    <s v="Funcionamiento"/>
    <n v="45"/>
    <s v="Gobernanza e influencia local, regional e internacional"/>
    <s v="Eje Transversal 4 Gobierno Legitimo, Fortalecimiento Local y Eficiencia"/>
    <s v="3-1-2-02-02-03-0005-001"/>
    <n v="901321055"/>
    <s v="UNION TEMPORAL VIGILANCIA Y SEGURIDAD FDLF SA"/>
    <n v="845728690"/>
    <m/>
    <m/>
    <m/>
    <m/>
    <n v="845728690"/>
    <n v="284013369"/>
    <d v="2019-09-10T00:00:00"/>
    <d v="2019-09-11T00:00:00"/>
    <d v="2020-06-07T00:00:00"/>
    <n v="268"/>
    <m/>
    <m/>
    <m/>
    <s v="x"/>
    <m/>
    <m/>
    <n v="0.33582089901668111"/>
  </r>
  <r>
    <n v="212"/>
    <n v="2019"/>
    <s v="FDLF-CD-21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A APOYAR LAS LABORES DE NOTIFICACION DE CORRESPONDENCIA DE LA ALCALDIA LOCAL DE FONTIBON. CERTIFICADO DENO EXISTENCIA DE PERSONAL 17020. RADICADO SIPSE 38601. SOLICITUD CRP 20195920010663 12 09 2019."/>
    <s v="Inversión"/>
    <n v="45"/>
    <s v="Gobernanza e influencia local, regional e internacional"/>
    <s v="Eje Transversal 4 Gobierno Legitimo, Fortalecimiento Local y Eficiencia"/>
    <s v="1474"/>
    <n v="79746042"/>
    <s v="DIEGO MARIO ACOSTA TORRES"/>
    <n v="6750000"/>
    <m/>
    <m/>
    <n v="1"/>
    <n v="3375000"/>
    <n v="10125000"/>
    <n v="7800000"/>
    <d v="2019-09-12T00:00:00"/>
    <d v="2019-09-13T00:00:00"/>
    <d v="2020-01-27T00:00:00"/>
    <n v="90"/>
    <n v="45"/>
    <m/>
    <m/>
    <s v="x"/>
    <m/>
    <m/>
    <n v="0.77037037037037037"/>
  </r>
  <r>
    <n v="213"/>
    <n v="2019"/>
    <s v="FDLF-CD-21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OS PARA APOYAR JURIDICAMENTE LA EJECUCION DE LAS ACCIONES REQUERIDAS PARA EL TRAMITE E IMPULSO PROCESAL DE LAS ACTUACIONES CONTRAVENCIONALES Y/O QUERELLAS QUE CURSEN EN LAS INSPECCIONES DE POLICIA DE LA LOCALIDAD. CERTIFICADO DE NO EXISTENCIA DE PERSONAL  17009/2019. RADICADO SIPSE 38677 SOLICITUD CRP 20195920010783  16 09 2019."/>
    <s v="Inversión"/>
    <n v="45"/>
    <s v="Gobernanza e influencia local, regional e internacional"/>
    <s v="Eje Transversal 4 Gobierno Legitimo, Fortalecimiento Local y Eficiencia"/>
    <s v="1474"/>
    <n v="1005650756"/>
    <s v="LINA ANDREA RUBIANO RAMOS"/>
    <n v="13665000"/>
    <m/>
    <m/>
    <m/>
    <m/>
    <n v="13665000"/>
    <n v="13665000"/>
    <d v="2019-09-16T00:00:00"/>
    <d v="2019-09-18T00:00:00"/>
    <d v="2019-12-17T00:00:00"/>
    <n v="90"/>
    <m/>
    <m/>
    <m/>
    <m/>
    <s v="x"/>
    <m/>
    <n v="1"/>
  </r>
  <r>
    <n v="214"/>
    <n v="2019"/>
    <s v="FDLF-CD-21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REMPLAZA EL CRP 732 DE 2019. PRESTAR LOS SERVICIOS COMO AUXILIAR QUE APOYE LA DIGITALIZACION Y SUBIDA AL APLICATIVO SI ACTUA PARA EL AREA DE GESTION POLICIVA DE LA LACALDIA LOCAL DE FONTIBON. CERTIFICADO DE NO EXISTENCIA DE PERSONAL 17010. RADICADO SIPSE 38669. SOLICITUD DE CRP 20195920010793 16 09 2019"/>
    <s v="Inversión"/>
    <n v="45"/>
    <s v="Gobernanza e influencia local, regional e internacional"/>
    <s v="Eje Transversal 4 Gobierno Legitimo, Fortalecimiento Local y Eficiencia"/>
    <s v="1474"/>
    <n v="1052388338"/>
    <s v="MARLON ALEJANDRO LEAL PENAGOS"/>
    <n v="6750000"/>
    <m/>
    <m/>
    <m/>
    <m/>
    <n v="6750000"/>
    <n v="5475000"/>
    <d v="2019-09-16T00:00:00"/>
    <d v="2019-09-18T00:00:00"/>
    <d v="2019-12-17T00:00:00"/>
    <n v="90"/>
    <m/>
    <m/>
    <m/>
    <m/>
    <s v="x"/>
    <m/>
    <n v="0.81111111111111112"/>
  </r>
  <r>
    <n v="215"/>
    <n v="2019"/>
    <s v="FDLF-CD-21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quot;APOYAR TECNICAMENTE LAS DISTINTAS ESTAPAS DE LOS PROCESOS DE COMPETENCIA DE LA ALCALDIA LOCAL PARA LA DEPURACION DE ACTUACIONES ADMINITRATIVAS&quot;. CERTIFICADO DE NO EXISTENCIA DE PERSONAL 17008/2019. RADICADO SIPSE 38742.SOLICITUD CRP 20195920010873 17 09 2019."/>
    <s v="Inversión"/>
    <n v="45"/>
    <s v="Gobernanza e influencia local, regional e internacional"/>
    <s v="Eje Transversal 4 Gobierno Legitimo, Fortalecimiento Local y Eficiencia"/>
    <s v="1474"/>
    <n v="84087935"/>
    <s v="BRAYAN  MARTINEZ DIAZ"/>
    <n v="19500000"/>
    <m/>
    <m/>
    <m/>
    <m/>
    <n v="19500000"/>
    <n v="19500000"/>
    <d v="2019-09-17T00:00:00"/>
    <d v="2019-09-18T00:00:00"/>
    <d v="2019-12-17T00:00:00"/>
    <n v="90"/>
    <m/>
    <m/>
    <m/>
    <m/>
    <s v="x"/>
    <m/>
    <n v="1"/>
  </r>
  <r>
    <n v="216"/>
    <n v="2019"/>
    <s v="FDLF-CD-21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AR EL FORTALECIMIENTTO A LA GESTION LOCAL DE PROCESOS INSTITUCIONALES Y SOCIALES DE INTERES PUBLICO ARTICULADA POR EL FONDO DE DESARROLLO LOCAL DE DE FONTIBON EN COMPAÑIA DE SECTORES ADMINISTRATIVOS DEL DISTRITO, INSTANCIAS Y ORGANIZACIONES SOCIALES EN LA LOCALIDAD. CERTIFICADO DE NO EXISTENCIA DE PERSONAL  17038/2019. RADICADO SIPSE 39064. SOLICITUD CRP 20195920011613 DE 07 10 2019."/>
    <s v="Inversión"/>
    <n v="45"/>
    <s v="Gobernanza e influencia local, regional e internacional"/>
    <s v="Eje Transversal 4 Gobierno Legitimo, Fortalecimiento Local y Eficiencia"/>
    <s v="1474"/>
    <n v="1032487003"/>
    <s v="KAREN JILIBETH BUITRAGO RODRIGUEZ"/>
    <n v="5920666"/>
    <m/>
    <m/>
    <m/>
    <m/>
    <n v="5920666"/>
    <n v="3780666"/>
    <d v="2019-10-07T00:00:00"/>
    <d v="2019-10-08T00:00:00"/>
    <d v="2019-12-30T00:00:00"/>
    <n v="83"/>
    <m/>
    <m/>
    <m/>
    <m/>
    <s v="x"/>
    <m/>
    <n v="0.63855417616869459"/>
  </r>
  <r>
    <n v="217"/>
    <n v="2019"/>
    <s v="FDLF-SASI-019-2019"/>
    <s v="Suministro"/>
    <s v="Selección abreviada "/>
    <s v="Subasta inversa "/>
    <s v="CONTRATAR EL SUMINISTRO DE PRODUCTOS  LACTEOS PARA NIÑOS Y NIÑAS ADSCRITOS A LAS DIFERENTES MODALIDADES DE ATENCION Y CUIDADO DEL ICBF EN LA LOCALIDAD DE FONTIBON. RADICADO SIPSE 37949. SOLICITUD DE CRP 20195920011223 24 09 2019"/>
    <s v="Inversión"/>
    <n v="2"/>
    <s v="Desarrollo integral desde la gestación hasta la adolescencia"/>
    <s v="Pilar 1 Igualdad de Calidad de Vida"/>
    <s v="1452"/>
    <n v="823002783"/>
    <s v="CORPORACION MULTIACTIVA PARA LA INVERSION SOCIAL EN LA REPUBLICA DE COLOMBIA"/>
    <n v="215831091"/>
    <m/>
    <m/>
    <m/>
    <m/>
    <n v="215831091"/>
    <n v="92565695"/>
    <d v="2019-09-24T00:00:00"/>
    <d v="2019-09-25T00:00:00"/>
    <d v="2020-01-24T00:00:00"/>
    <n v="120"/>
    <m/>
    <m/>
    <m/>
    <s v="x"/>
    <m/>
    <m/>
    <n v="0.42888026266799534"/>
  </r>
  <r>
    <n v="218"/>
    <n v="2019"/>
    <s v="FDLF-IPMC-218-2019"/>
    <s v="Suministro"/>
    <s v="Contratación mínima cuantia "/>
    <s v="No aplica"/>
    <s v="SUMINISTRO DE INSUMOS Y ELEMENTOS DE ARCHIVO PARA LA ALCALDIA LOCAL DE FONTIBON. RADICADO SIPSE 39651. SOLICITUD CRP 20195920012193 23 10 2019."/>
    <s v="Funcionamiento"/>
    <n v="45"/>
    <s v="Gobernanza e influencia local, regional e internacional"/>
    <s v="Eje Transversal 4 Gobierno Legitimo, Fortalecimiento Local y Eficiencia"/>
    <s v="3-1-2-02-01-02-0002-000"/>
    <n v="800209890"/>
    <s v="COMERCIALIZADORA VINARTA S A S"/>
    <n v="7912540"/>
    <m/>
    <m/>
    <m/>
    <m/>
    <n v="7912540"/>
    <m/>
    <d v="2019-10-22T00:00:00"/>
    <d v="2019-11-18T00:00:00"/>
    <d v="2019-12-17T00:00:00"/>
    <n v="30"/>
    <m/>
    <m/>
    <m/>
    <m/>
    <s v="x"/>
    <m/>
    <n v="0"/>
  </r>
  <r>
    <n v="219"/>
    <n v="2019"/>
    <s v="FDLF-CD-21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IDICAMENTE LA EJECUCION DE LAS ACCIONES REQUERIDAS PARA LA DEPURACION DE LAS ACTUACIONES AMINISTRATIVAS QUE CURSAN EN LA ALCALDIA LOCAL. CERTIFICADO DE  NO EXISTENCIA DE PERSONAL 17059/2019. RADICADO SIPSE 39412"/>
    <s v="Inversión"/>
    <n v="45"/>
    <s v="Gobernanza e influencia local, regional e internacional"/>
    <s v="Eje Transversal 4 Gobierno Legitimo, Fortalecimiento Local y Eficiencia"/>
    <s v="1474"/>
    <n v="33307650"/>
    <s v="LUZ MERY PATERNINA MEDINA"/>
    <n v="7439833"/>
    <m/>
    <m/>
    <m/>
    <m/>
    <n v="7439833"/>
    <n v="2884833"/>
    <d v="2019-11-08T00:00:00"/>
    <d v="2019-11-12T00:00:00"/>
    <d v="2020-01-15T00:00:00"/>
    <n v="49"/>
    <m/>
    <m/>
    <m/>
    <s v="x"/>
    <m/>
    <m/>
    <n v="0.38775507460987363"/>
  </r>
  <r>
    <n v="220"/>
    <n v="2019"/>
    <s v="FDLF-CD-22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COMO ABOGADO ESPECIALIZADO PARA LA ALCALDIA LOCAL DE FONTIBON ESPECIFICAMENTE EN TEMAS RELACIONADOS CON LAS ACTUACIONES PROPIAS DEL DESPACHO DEL ALCALDE LOCAL. RADICADO SIPSE 39906. CERTIFICADO DE NO EXISTENCIA DE PERSONAL 17150/2019."/>
    <s v="Inversión"/>
    <n v="45"/>
    <s v="Gobernanza e influencia local, regional e internacional"/>
    <s v="Eje Transversal 4 Gobierno Legitimo, Fortalecimiento Local y Eficiencia"/>
    <s v="1474"/>
    <n v="46377012"/>
    <s v="ANA MARIA NOSSA ARANGUREN"/>
    <n v="13920000"/>
    <m/>
    <m/>
    <n v="1"/>
    <n v="4350000"/>
    <n v="18270000"/>
    <n v="13630000"/>
    <d v="2019-11-08T00:00:00"/>
    <d v="2019-11-14T00:00:00"/>
    <d v="2020-01-15T00:00:00"/>
    <n v="47"/>
    <n v="15"/>
    <m/>
    <m/>
    <s v="x"/>
    <m/>
    <m/>
    <n v="0.74603174603174605"/>
  </r>
  <r>
    <n v="221"/>
    <n v="2019"/>
    <s v="FDLF-CD-22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PARA BRINDAR APOYO AL ALMACEN EN LA PROYECCION, SEGUIMIENTO Y APOYO A LA SUPERVISION DE COMODATOS. RADICADO SIPSE 40101. CERTIFICADO DE NO EXISTENCIA DE PERSONAL 17141/2019."/>
    <s v="Inversión"/>
    <n v="45"/>
    <s v="Gobernanza e influencia local, regional e internacional"/>
    <s v="Eje Transversal 4 Gobierno Legitimo, Fortalecimiento Local y Eficiencia"/>
    <s v="1474"/>
    <n v="79123901"/>
    <s v="CARLOS JULIO BOGOTA PENAGOS"/>
    <n v="5948333"/>
    <m/>
    <m/>
    <m/>
    <m/>
    <n v="5948333"/>
    <n v="1798333"/>
    <d v="2019-11-18T00:00:00"/>
    <d v="2019-11-18T00:00:00"/>
    <d v="2019-12-30T00:00:00"/>
    <n v="49"/>
    <n v="22"/>
    <m/>
    <m/>
    <m/>
    <s v="x"/>
    <m/>
    <n v="0.30232554229899367"/>
  </r>
  <r>
    <n v="222"/>
    <n v="2019"/>
    <s v="FDLF-CD-22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AR Y DAR SOPORTE TECNICO AL ADMINISTRADOR Y USUARIO FINAL DE LA RED DE SISTEMAS Y TECNOLOGIA E INFORMACION DE LA ALCALDIA LOCAL. RADICADO SIPSE 39907. CERTIFICADO DE NO EXISTENCIA DE PERSONAL 17149/2019."/>
    <s v="Inversión"/>
    <n v="45"/>
    <s v="Gobernanza e influencia local, regional e internacional"/>
    <s v="Eje Transversal 4 Gobierno Legitimo, Fortalecimiento Local y Eficiencia"/>
    <s v="1474"/>
    <n v="1015410053"/>
    <s v="JUAN DAVID RAMIREZ FARIAS"/>
    <n v="5716667"/>
    <m/>
    <m/>
    <n v="1"/>
    <n v="2450000"/>
    <n v="8166667"/>
    <n v="5716667"/>
    <d v="2019-11-08T00:00:00"/>
    <d v="2019-11-12T00:00:00"/>
    <d v="2020-01-21T00:00:00"/>
    <n v="22"/>
    <m/>
    <m/>
    <m/>
    <s v="x"/>
    <m/>
    <m/>
    <n v="0.7000000122448975"/>
  </r>
  <r>
    <n v="223"/>
    <n v="2019"/>
    <s v="FDLF-CD-22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IDICAMENTE LA EJECUCION DE LAS ACCIONES REQUERIDAS PARA LA DEPURACION DE LAS ACTUACIONES ADMINISTRATIVAS QUE CURSAN EN LA ALCALDIA LOCAL."/>
    <s v="Inversión"/>
    <n v="45"/>
    <s v="Gobernanza e influencia local, regional e internacional"/>
    <s v="Eje Transversal 4 Gobierno Legitimo, Fortalecimiento Local y Eficiencia"/>
    <s v="1474"/>
    <n v="85272493"/>
    <s v="EDUARDO JOSE SANCHEZ MARTINEZ"/>
    <n v="7288000"/>
    <m/>
    <m/>
    <m/>
    <m/>
    <n v="7288000"/>
    <n v="7288000"/>
    <d v="2019-11-12T00:00:00"/>
    <d v="2019-11-13T00:00:00"/>
    <d v="2019-12-30T00:00:00"/>
    <n v="48"/>
    <m/>
    <m/>
    <m/>
    <m/>
    <s v="x"/>
    <m/>
    <n v="1"/>
  </r>
  <r>
    <n v="224"/>
    <n v="2019"/>
    <s v="FDLF-CD-22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REALIZAR EL PROCESO DE LIQUIDACIONES DE LOS CONTRATOS SUSCRITOS POR EL FONDO DE DESARROLLO LOCAL FONTIBON. CERTIFICADO DE NO EXISTENCIA DE PERSONAL 17173/2019, RADICADO SIPSE 39902."/>
    <s v="Inversión"/>
    <n v="45"/>
    <s v="Gobernanza e influencia local, regional e internacional"/>
    <s v="Eje Transversal 4 Gobierno Legitimo, Fortalecimiento Local y Eficiencia"/>
    <s v="1474"/>
    <n v="1016039636"/>
    <s v="LAURA MILENA RODRIGUEZ CALDERON"/>
    <n v="7363333"/>
    <m/>
    <m/>
    <m/>
    <m/>
    <n v="7363333"/>
    <n v="2506667"/>
    <d v="2019-11-13T00:00:00"/>
    <d v="2019-11-15T00:00:00"/>
    <d v="2019-12-30T00:00:00"/>
    <n v="46"/>
    <m/>
    <m/>
    <m/>
    <m/>
    <s v="x"/>
    <m/>
    <n v="0.34042559259509247"/>
  </r>
  <r>
    <n v="225"/>
    <n v="2019"/>
    <s v="FDLF-CD-22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DE APOYO AL AREA DE GESTION DEL DESARROLLO LOCAL DE FONTIBON. CERTIFICADO DE NO EXISTENCIA DE PERSONAL 17181 RADICADO SIPSE 40293."/>
    <s v="Inversión"/>
    <n v="45"/>
    <s v="Gobernanza e influencia local, regional e internacional"/>
    <s v="Eje Transversal 4 Gobierno Legitimo, Fortalecimiento Local y Eficiencia"/>
    <s v="1474"/>
    <n v="1016039271"/>
    <s v="JUAN DAVID RAMIREZ MONTOYA"/>
    <n v="3375000"/>
    <m/>
    <m/>
    <n v="1"/>
    <n v="1575000"/>
    <n v="4950000"/>
    <n v="3300000"/>
    <d v="2019-11-13T00:00:00"/>
    <d v="2019-11-14T00:00:00"/>
    <d v="2019-12-28T00:00:00"/>
    <n v="45"/>
    <m/>
    <m/>
    <m/>
    <m/>
    <s v="x"/>
    <m/>
    <n v="0.66666666666666663"/>
  </r>
  <r>
    <n v="226"/>
    <n v="2019"/>
    <s v="FDLF-CD-22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COMO PROFESIONAL PARA REALIZAR EL PROCESO DE LIQUIDACIONES DE LOS CONTRATOS SUSCRITOS POR EL FONDO DE DESARROLO LOCAL DE FONTIBON.CERTIFICADO DE NO EXISTENCIA DE PERSONAL 17173/2019, RADICADO SIPSE 39902."/>
    <s v="Inversión"/>
    <n v="45"/>
    <s v="Gobernanza e influencia local, regional e internacional"/>
    <s v="Eje Transversal 4 Gobierno Legitimo, Fortalecimiento Local y Eficiencia"/>
    <s v="1474"/>
    <n v="79628456"/>
    <s v="ERNESTO CAMILO DIAZ NARVAEZ"/>
    <n v="7363333"/>
    <m/>
    <m/>
    <m/>
    <m/>
    <n v="7363333"/>
    <n v="7363333"/>
    <d v="2019-11-13T00:00:00"/>
    <d v="2019-11-14T00:00:00"/>
    <d v="2019-12-30T00:00:00"/>
    <n v="47"/>
    <m/>
    <m/>
    <m/>
    <m/>
    <s v="x"/>
    <m/>
    <n v="1"/>
  </r>
  <r>
    <n v="227"/>
    <n v="2019"/>
    <s v="FDLF-CD-22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DE NOTIFICACION DE CORRESPONDENCIA DE LA ALCALDIA LOCAL DE FONTIBON. CERTIFICADO DE NO EXISTENCIA DE PERSONAL 17140, RADICADO SIPSE 40102."/>
    <s v="Inversión"/>
    <n v="45"/>
    <s v="Gobernanza e influencia local, regional e internacional"/>
    <s v="Eje Transversal 4 Gobierno Legitimo, Fortalecimiento Local y Eficiencia"/>
    <s v="1474"/>
    <n v="1016036836"/>
    <s v="JEFFERSON STEVEN PENAGOS BARRERA"/>
    <n v="3325000"/>
    <m/>
    <m/>
    <n v="1"/>
    <n v="1500000"/>
    <n v="4825000"/>
    <n v="3525000"/>
    <d v="2019-11-13T00:00:00"/>
    <d v="2019-11-14T00:00:00"/>
    <d v="2020-01-20T00:00:00"/>
    <n v="21"/>
    <m/>
    <m/>
    <m/>
    <s v="x"/>
    <m/>
    <m/>
    <n v="0.73056994818652854"/>
  </r>
  <r>
    <n v="228"/>
    <n v="2019"/>
    <s v="FDLF-CD-22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APOYAR JURIDICAMENTE LOS DIFERENTES PROCESOS QUE REQUIERA ADELANTAR LA ALCALDIA LOCAL DE FONTIBON DESDE LAS ETAPAS PRECONTRACTUAL, CONTRACTUAL Y POSTCONTRACTUAL. CETIFICADO DE NO EXISTENCIA DE PERSONAL  17143/2019., RADICADO SIPSE 40087."/>
    <s v="Inversión"/>
    <n v="45"/>
    <s v="Gobernanza e influencia local, regional e internacional"/>
    <s v="Eje Transversal 4 Gobierno Legitimo, Fortalecimiento Local y Eficiencia"/>
    <s v="1474"/>
    <n v="1121836971"/>
    <s v="JORGE LUIS HERNANDEZ CORDOBA"/>
    <n v="9200000"/>
    <m/>
    <m/>
    <n v="1"/>
    <n v="4000000"/>
    <n v="13200000"/>
    <n v="9200000"/>
    <d v="2019-11-14T00:00:00"/>
    <d v="2019-11-15T00:00:00"/>
    <d v="2019-12-30T00:00:00"/>
    <n v="41"/>
    <m/>
    <m/>
    <m/>
    <m/>
    <s v="x"/>
    <m/>
    <n v="0.69696969696969702"/>
  </r>
  <r>
    <n v="229"/>
    <n v="2019"/>
    <s v="FDLF-CD-22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SERVICIOS PAR APOYAR JURIDICAMENTE LA EJECUCION DE LAS ACCIONES REQUERIDAS PARA EL TRAMITE E IMPULSO PROCESAL DE LAS ACTUACIONES CONTRAVENCIONALES Y/O QUERELLAS QUE CURSEN EN LAS INSPECCIONES DE POLICI DE LA LOCALIDAD. CERTIFICADO DE NO EXISTENCIA DE PERSONAL 17155/2019, RADICADO SIPSE 39893. REMPLAZA EL CRP 786 DEL 19 DE NOVIEMBRE DE 2019, QUE POR ERROR INVOLUNTARIO SE SOLICITO CON INFORMACION INCORRECTA. SOLICITUD 20195920014643 04 DE DICIEMBRE DE 2019."/>
    <s v="Inversión"/>
    <n v="45"/>
    <s v="Gobernanza e influencia local, regional e internacional"/>
    <s v="Eje Transversal 4 Gobierno Legitimo, Fortalecimiento Local y Eficiencia"/>
    <s v="1474"/>
    <n v="51600693"/>
    <s v="GLADYS STELLA COMETTA HERNANDEZ"/>
    <n v="6225167"/>
    <m/>
    <m/>
    <n v="1"/>
    <n v="2277500"/>
    <n v="8502667"/>
    <n v="6225167"/>
    <d v="2019-11-19T00:00:00"/>
    <d v="2019-11-20T00:00:00"/>
    <d v="2020-01-15T00:00:00"/>
    <n v="41"/>
    <n v="16"/>
    <m/>
    <m/>
    <s v="x"/>
    <m/>
    <m/>
    <n v="0.73214286764376402"/>
  </r>
  <r>
    <n v="230"/>
    <n v="2019"/>
    <s v="FDLF-CD-23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IDICAMENTE LA EJECUCION DE LAS ACCIONES REQUERIDAS PARA LA DEPURACION DE LAS ACTUACIONES ADMINISTRATIVAS QUE CURSAN EN LA ALCALDIA LOCAL. CERTIFICADO DE NO EXISTENCIA DE PERSONAL 17148/2019, RADICADO SIPSE 39921."/>
    <s v="Inversión"/>
    <n v="45"/>
    <s v="Gobernanza e influencia local, regional e internacional"/>
    <s v="Eje Transversal 4 Gobierno Legitimo, Fortalecimiento Local y Eficiencia"/>
    <s v="1474"/>
    <n v="39762284"/>
    <s v="JANNETH  BARRERA DONATO"/>
    <n v="6225167"/>
    <m/>
    <m/>
    <n v="1"/>
    <n v="2277500"/>
    <n v="8502667"/>
    <n v="6225167"/>
    <d v="2019-11-19T00:00:00"/>
    <d v="2019-11-20T00:00:00"/>
    <m/>
    <n v="41"/>
    <n v="16"/>
    <m/>
    <m/>
    <m/>
    <m/>
    <m/>
    <n v="0.73214286764376402"/>
  </r>
  <r>
    <n v="231"/>
    <n v="2019"/>
    <s v="FDLF-SAMC-22-2019"/>
    <s v="Contratos de prestación de servicios"/>
    <s v="Selección abreviada "/>
    <s v="Selección abreviada por menor cuantía "/>
    <s v="DESARROLLAR ACTIVIDADES DE FORTALECIMIENTO A LA ADMINISTRACION MEDIANTE LA REALIZACION  DE INTERVENCIONES LUDICAS DE CULTURA CIUDADANA EN EL MARCO DEL NUEVO CODIGO DE POLICIA  LEY 1801 DE 2016 Y DE LA PARTICIPACION A RUTAS DE ACCESO A LA JUSTICIA EN LA LOCALIDAD DE FONTIBON. RADICADO SIPSE 39378."/>
    <s v="Inversión"/>
    <n v="19"/>
    <s v="Seguridad y convivencia para todos"/>
    <s v="Pilar 3 Construcción de Comunidad y Cultura Ciudadana"/>
    <s v="1467"/>
    <n v="800140876"/>
    <s v="FUNDACION FRANCISCA  RADKE PARA EL DESARROLLO DE LA UNIVERSIDAD  PEDAGOGICA  NACIONAL"/>
    <n v="205521295"/>
    <m/>
    <m/>
    <m/>
    <m/>
    <n v="205521295"/>
    <n v="0"/>
    <d v="2019-11-21T00:00:00"/>
    <d v="2019-12-02T00:00:00"/>
    <d v="2020-05-01T00:00:00"/>
    <n v="150"/>
    <m/>
    <m/>
    <m/>
    <s v="x"/>
    <m/>
    <m/>
    <n v="0"/>
  </r>
  <r>
    <n v="232"/>
    <n v="2019"/>
    <s v="FDLF-CD-23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EL APOYO DE LAS ACTIVIDADES RELACIONADAS CON LA IMPLEMENTACION DEL PLAN INTEGRAL DE GESTION AMBIENTAL (PIGA) DE LA ALCALDIA LOCAL DE FONTIBON. CERTIFICADO DE NO EXISTENCIA DE PERSONAL 17183/2019, RADICADO SIPSE 39956."/>
    <s v="Inversión"/>
    <n v="45"/>
    <s v="Gobernanza e influencia local, regional e internacional"/>
    <s v="Eje Transversal 4 Gobierno Legitimo, Fortalecimiento Local y Eficiencia"/>
    <s v="1474"/>
    <n v="1016075205"/>
    <s v="MAIRA CAMILA GOMEZ INFANTE"/>
    <n v="2925000"/>
    <m/>
    <m/>
    <m/>
    <m/>
    <n v="2925000"/>
    <n v="675000"/>
    <d v="2019-11-20T00:00:00"/>
    <d v="2019-11-22T00:00:00"/>
    <d v="2019-12-30T00:00:00"/>
    <n v="39"/>
    <m/>
    <m/>
    <m/>
    <m/>
    <s v="x"/>
    <m/>
    <n v="0.23076923076923078"/>
  </r>
  <r>
    <n v="233"/>
    <n v="2019"/>
    <s v="FDLF-CD-23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idicamente las acciones requeridas  para la depuracion de las actuaciones administrativas que cursan en la Alcaldia Local. Certificado de NO existencia de personal 17148/2019, radicado SIPSE 39921."/>
    <s v="Inversión"/>
    <n v="45"/>
    <s v="Gobernanza e influencia local, regional e internacional"/>
    <s v="Eje Transversal 4 Gobierno Legitimo, Fortalecimiento Local y Eficiencia"/>
    <s v="1474"/>
    <n v="1018421257"/>
    <s v="LEIDY LILIANA OROZCO CETINA"/>
    <n v="5314167"/>
    <m/>
    <m/>
    <m/>
    <m/>
    <n v="5314167"/>
    <n v="759167"/>
    <d v="2019-11-25T00:00:00"/>
    <d v="2019-11-26T00:00:00"/>
    <d v="2019-12-30T00:00:00"/>
    <n v="35"/>
    <m/>
    <m/>
    <m/>
    <m/>
    <s v="x"/>
    <m/>
    <n v="0.14285719662178475"/>
  </r>
  <r>
    <n v="234"/>
    <n v="2019"/>
    <s v="FDLF-CD-23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APOYAR JURIDICAMENTE LAS ACCIONES REQUERIDAS PARA LA DEPURACION DE LAS ACTUACIONES ADMINISTRATIVAS QUE CURSAN EN LA ALCALDIA LOCAL. CERTIFICADO DE NO EXISTENCIA DE PERSONAL 17148/2019, RADICADO SIPSE 39921."/>
    <s v="Inversión"/>
    <n v="45"/>
    <s v="Gobernanza e influencia local, regional e internacional"/>
    <s v="Eje Transversal 4 Gobierno Legitimo, Fortalecimiento Local y Eficiencia"/>
    <s v="1474"/>
    <n v="1016007703"/>
    <s v="LADY TATIANA SUAREZ VARON"/>
    <n v="5162333"/>
    <m/>
    <m/>
    <m/>
    <m/>
    <n v="5162333"/>
    <n v="455500"/>
    <d v="2019-11-26T00:00:00"/>
    <d v="2019-11-28T00:00:00"/>
    <d v="2019-12-30T00:00:00"/>
    <n v="33"/>
    <m/>
    <m/>
    <m/>
    <m/>
    <s v="x"/>
    <m/>
    <n v="8.8235299815025495E-2"/>
  </r>
  <r>
    <n v="235"/>
    <n v="2019"/>
    <s v="FDLF-CD-23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AR TECNICAMENTE LAS DISTINTAS ETAPAS DE LOS PROCESOS DE COMPETENCIA DE LA ALCALDIA LOCAL PARA LA DEPURACION DE ACTUACIONES ADMINISTRATIVAS. CERTIFICADO DE NO EXISTENCIA DE PERSONAL  17156/2019, RADICADO SIPSE 38891."/>
    <s v="Inversión"/>
    <n v="45"/>
    <s v="Gobernanza e influencia local, regional e internacional"/>
    <s v="Eje Transversal 4 Gobierno Legitimo, Fortalecimiento Local y Eficiencia"/>
    <s v="1474"/>
    <n v="79649063"/>
    <s v="JORGE ALEXANDER TORRES ZAMUDIO"/>
    <n v="6459600"/>
    <m/>
    <m/>
    <m/>
    <m/>
    <n v="6459600"/>
    <n v="6280167"/>
    <d v="2019-11-22T00:00:00"/>
    <d v="2019-11-26T00:00:00"/>
    <d v="2019-12-30T00:00:00"/>
    <n v="35"/>
    <m/>
    <m/>
    <m/>
    <m/>
    <s v="x"/>
    <m/>
    <n v="0.97222227382500459"/>
  </r>
  <r>
    <n v="236"/>
    <n v="2019"/>
    <s v="FDLF-CD-23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OS PROFESIONALES PARA BRINDAR EL APOYO AL AREA DE LA GESTION DEL DESARROLLO LOCAL EN LOS TEMAS SOCIALES DESARROLLADOS EN LA LOCALIDAD DE FONTIBON. CETTIFICADO DE NO EXISTENCIA DE PERSONAL 17229/2019, RADICADO SIPSE 40441."/>
    <s v="Inversión"/>
    <n v="45"/>
    <s v="Gobernanza e influencia local, regional e internacional"/>
    <s v="Eje Transversal 4 Gobierno Legitimo, Fortalecimiento Local y Eficiencia"/>
    <s v="1474"/>
    <n v="52132266"/>
    <s v="LUZ ALBA BENITEZ SAZA"/>
    <n v="8346000"/>
    <m/>
    <m/>
    <m/>
    <m/>
    <n v="8346000"/>
    <n v="1159167"/>
    <d v="2019-11-22T00:00:00"/>
    <d v="2019-11-26T00:00:00"/>
    <d v="2019-12-30T00:00:00"/>
    <n v="35"/>
    <m/>
    <m/>
    <m/>
    <m/>
    <s v="x"/>
    <m/>
    <n v="0.13888892882818116"/>
  </r>
  <r>
    <n v="237"/>
    <n v="2019"/>
    <s v="FDLF-CD-23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AR LA GESTION DOCUMENTAL DE LA ALCALDIA LOCAL EN LA IMPLEMENTACION DE LOS PROCESOS DE CLASIFICACION, ORDENACION, SELECCION NATURAL, FOLIACION, IDENTIFICACION, LEVANTAMIENTO DE INVENTARIOS, ALMACENAMIENTO Y APLICACION DE PROTOCOLOS DE ELIMINACION Y TRANSFERENCIAS DOCUMENTALES. CERTIFICADO DE NO EXISTENCIA DE PERSONAL 17222/2019, RADICADO SIPSE 39954."/>
    <s v="Inversión"/>
    <n v="45"/>
    <s v="Gobernanza e influencia local, regional e internacional"/>
    <s v="Eje Transversal 4 Gobierno Legitimo, Fortalecimiento Local y Eficiencia"/>
    <s v="1474"/>
    <n v="52321863"/>
    <s v="NANCY  CORREDOR NIACHAN"/>
    <n v="2550000"/>
    <m/>
    <m/>
    <n v="1"/>
    <n v="1125000"/>
    <n v="3675000"/>
    <n v="2550000"/>
    <d v="2019-11-25T00:00:00"/>
    <d v="2019-11-27T00:00:00"/>
    <d v="2019-12-30T00:00:00"/>
    <n v="34"/>
    <m/>
    <m/>
    <m/>
    <m/>
    <s v="x"/>
    <m/>
    <n v="0.69387755102040816"/>
  </r>
  <r>
    <n v="238"/>
    <n v="2019"/>
    <s v="FDLF-CD-23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COMO PROFESIONAL PARA APOYAR EL AREA DEL DESARROLLO LOCAL, COMO ORIENTADOR DEL PROCESO MINUTA NUTRICIONAL Y LOS TEMAS SOCIALES DESARROLLADOS EN EL FONDO DE DESARROLLO LOCAL DE FONTIBON. CERTIFICADO DE NO EXISTENCIA DE PERSONAL 17191/2019, RADICADO SIPSE 40371."/>
    <s v="Inversión"/>
    <n v="45"/>
    <s v="Gobernanza e influencia local, regional e internacional"/>
    <s v="Eje Transversal 4 Gobierno Legitimo, Fortalecimiento Local y Eficiencia"/>
    <s v="1474"/>
    <n v="1013633246"/>
    <s v="BRYAN ALFONSO CASTAÑEDA FRANCO"/>
    <n v="4841667"/>
    <m/>
    <m/>
    <m/>
    <m/>
    <n v="4841667"/>
    <n v="691667"/>
    <d v="2019-11-25T00:00:00"/>
    <d v="2019-11-26T00:00:00"/>
    <d v="2019-12-30T00:00:00"/>
    <n v="35"/>
    <m/>
    <m/>
    <m/>
    <m/>
    <s v="x"/>
    <m/>
    <n v="0.14285720186869522"/>
  </r>
  <r>
    <n v="239"/>
    <n v="2019"/>
    <s v="FDLF-LP-20-2019"/>
    <s v="Contratos de prestación de servicios"/>
    <s v="Licitación pública"/>
    <s v="No aplica"/>
    <s v="Prestación de servicios logisticos, operativos y técnicos para el desarrollo y realización de eventos y estrategias de los diferentes proyectos culturales de la localidad de Fontibón"/>
    <s v="Inversión"/>
    <n v="11"/>
    <s v="Mejores oportunidades para el desarrollo a través de la cultura, la recreación y el deporte"/>
    <s v="Pilar 1 Igualdad de Calidad de Vida"/>
    <s v="1458"/>
    <n v="900453166"/>
    <s v="DREAMS EVENT PLANNING SERVICES S A S"/>
    <n v="764354699"/>
    <m/>
    <m/>
    <n v="1"/>
    <n v="242973560"/>
    <n v="1007328259"/>
    <n v="187969880"/>
    <d v="2019-11-26T00:00:00"/>
    <d v="2019-11-28T00:00:00"/>
    <d v="2020-03-27T00:00:00"/>
    <n v="120"/>
    <m/>
    <m/>
    <m/>
    <s v="x"/>
    <m/>
    <m/>
    <n v="0.18660240921524668"/>
  </r>
  <r>
    <n v="240"/>
    <n v="2019"/>
    <s v="FDLF-CD-24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ARA APOYAR LAS ACTIVIDADES OPERATIVAS Y ADMINISTRATIVAS DE LA JUNTA ADMINISTRADORA LOCAL. CERTIFICADO DE NO EXUSTENCIA DE PERSONAL 17158/2019, RADICADO SIPSE 39879."/>
    <s v="Inversión"/>
    <n v="45"/>
    <s v="Gobernanza e influencia local, regional e internacional"/>
    <s v="Eje Transversal 4 Gobierno Legitimo, Fortalecimiento Local y Eficiencia"/>
    <s v="1474"/>
    <n v="19426466"/>
    <s v="RAUL ARMANDO LUQUE RUIZ"/>
    <n v="2625000"/>
    <m/>
    <m/>
    <m/>
    <m/>
    <n v="2625000"/>
    <n v="2550000"/>
    <d v="2019-11-25T00:00:00"/>
    <d v="2019-11-27T00:00:00"/>
    <d v="2019-12-30T00:00:00"/>
    <n v="34"/>
    <m/>
    <m/>
    <m/>
    <m/>
    <s v="x"/>
    <m/>
    <n v="0.97142857142857142"/>
  </r>
  <r>
    <n v="241"/>
    <n v="2019"/>
    <s v="FDLF-CD-24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AR EL EQUIPO DE PRENSA Y COMUNICACIONES DE LA ALCALDIA LOCAL EN LA CREACION, REALIZACION Y PRODUCCION DE VIDEOS QUE TRANSMITAN UN MENSAJE EN L A COMUNICACION INTERNA Y EXTERNA. CERTIFICADO DE NO EXISTENCIA DE PERSONAL 17226/2019, RADICADO SIPSE 17226."/>
    <s v="Inversión"/>
    <n v="45"/>
    <s v="Gobernanza e influencia local, regional e internacional"/>
    <s v="Eje Transversal 4 Gobierno Legitimo, Fortalecimiento Local y Eficiencia"/>
    <s v="1474"/>
    <n v="79855996"/>
    <s v="MARLOM EDISON GONZALEZ SILVA"/>
    <n v="5314167"/>
    <m/>
    <m/>
    <m/>
    <m/>
    <n v="5314167"/>
    <n v="607333"/>
    <d v="2019-11-25T00:00:00"/>
    <d v="2019-11-27T00:00:00"/>
    <d v="2019-12-30T00:00:00"/>
    <n v="34"/>
    <m/>
    <m/>
    <m/>
    <m/>
    <s v="x"/>
    <m/>
    <n v="0.11428564439167982"/>
  </r>
  <r>
    <n v="242"/>
    <n v="2019"/>
    <s v="FDLF-IPMC-028-2019"/>
    <s v="Compraventa de bienes inmuebles"/>
    <s v="Contratación mínima cuantia "/>
    <s v="No aplica"/>
    <s v="ARRENDAMIENTO DE MAQUINA MULTIFUNCIONAL FOTOCOPIADORA IMPRESORA Y ESCANEO DIGITAL QUE INCLUYA EL SUMINISTRO DE PAPEL REPUESTOS, TONER, MANTENIMIENTO PREVENTIVO Y CORRECTIVO PARA LA ALCALDIA LOCAL DE FONTIBON."/>
    <s v="Funcionamiento"/>
    <n v="45"/>
    <s v="Gobernanza e influencia local, regional e internacional"/>
    <s v="Eje Transversal 4 Gobierno Legitimo, Fortalecimiento Local y Eficiencia"/>
    <s v="3-1-2-02-02-02-0002-003"/>
    <n v="900144990"/>
    <s v="IMPORMAQUINAS Y OUTSOURCING S.A.S."/>
    <n v="11000000"/>
    <m/>
    <m/>
    <m/>
    <m/>
    <n v="11000000"/>
    <m/>
    <d v="2019-11-26T00:00:00"/>
    <d v="2019-12-04T00:00:00"/>
    <d v="2020-09-03T00:00:00"/>
    <n v="270"/>
    <m/>
    <m/>
    <m/>
    <s v="x"/>
    <m/>
    <m/>
    <n v="0"/>
  </r>
  <r>
    <n v="243"/>
    <n v="2019"/>
    <s v="FDLF-CD-243-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ARA APOYAR JURIDICAMENTE LA EJECUCIÓN DE LAS ACCIONES REQUERIDAS PARA LA DEPURACIÓN DE LAS ACTUACIONES AMINISTRATIVAS QUE CURSAN EN LA ALCALDIA LOCAL DE FONTIBÓN. CERTIFICADO DE NO EXISTENCIA DE PERSONAL 17159/2019. RADICADO SIPSE 39878. REMPLAZA CRP 808 POR ERROR DE DIGITACIÓN."/>
    <s v="Inversión"/>
    <n v="45"/>
    <s v="Gobernanza e influencia local, regional e internacional"/>
    <s v="Eje Transversal 4 Gobierno Legitimo, Fortalecimiento Local y Eficiencia"/>
    <s v="1474"/>
    <n v="79742280"/>
    <s v="ALVARO  CUELLAR CORTES"/>
    <n v="6600000"/>
    <m/>
    <m/>
    <m/>
    <m/>
    <n v="6600000"/>
    <n v="600000"/>
    <d v="2019-11-27T00:00:00"/>
    <d v="2019-11-28T00:00:00"/>
    <d v="2019-12-30T00:00:00"/>
    <n v="33"/>
    <m/>
    <m/>
    <m/>
    <m/>
    <s v="x"/>
    <m/>
    <n v="9.0909090909090912E-2"/>
  </r>
  <r>
    <n v="244"/>
    <n v="2019"/>
    <s v="FDLF-CD-244-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DE APOYO AL ALMACEN EN LA VERIFICACION Y SEGUIMIENTO A INVENTARIOS DE COMODATOS. CERTIFICADO DE NO EXISTENCIA DE PERSONAL 17157/2019, RADICADO SIPSE 39887."/>
    <s v="Inversión"/>
    <n v="45"/>
    <s v="Gobernanza e influencia local, regional e internacional"/>
    <s v="Eje Transversal 4 Gobierno Legitimo, Fortalecimiento Local y Eficiencia"/>
    <s v="1474"/>
    <n v="79647400"/>
    <s v="NAPOLEON  CAPERA YATE"/>
    <n v="2550000"/>
    <m/>
    <m/>
    <n v="1"/>
    <n v="1125000"/>
    <n v="3675000"/>
    <n v="300000"/>
    <d v="2019-11-26T00:00:00"/>
    <d v="2019-11-27T00:00:00"/>
    <d v="2020-01-15T00:00:00"/>
    <n v="16"/>
    <m/>
    <m/>
    <m/>
    <s v="x"/>
    <m/>
    <m/>
    <n v="8.1632653061224483E-2"/>
  </r>
  <r>
    <n v="245"/>
    <n v="2019"/>
    <s v="FDLF-CD-245-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VIOS PROFESIONALES COMO ABOGADO PARA BRINDAR APOYO JURIDICO EN EL TRAMITE Y DESARROLLO DE LOS DESPACHOS COMISORIOS QUE POR COMPETENCIA CORRESPONDEN A LA ALCALDIA LOCAL DE FONTIBON. CERTIFICADO DE NO EXISTENCIA DE PERSONAL 17227/2019, RADICADO SIPSE 40355."/>
    <s v="Inversión"/>
    <n v="45"/>
    <s v="Gobernanza e influencia local, regional e internacional"/>
    <s v="Eje Transversal 4 Gobierno Legitimo, Fortalecimiento Local y Eficiencia"/>
    <s v="1474"/>
    <n v="19470059"/>
    <s v="JOSE WILLIAM ALFONSO ORJUELA"/>
    <n v="6400000"/>
    <m/>
    <m/>
    <m/>
    <m/>
    <n v="6400000"/>
    <n v="0"/>
    <d v="2019-11-28T00:00:00"/>
    <d v="2019-11-29T00:00:00"/>
    <d v="2019-12-30T00:00:00"/>
    <n v="32"/>
    <m/>
    <m/>
    <m/>
    <m/>
    <s v="x"/>
    <m/>
    <n v="0"/>
  </r>
  <r>
    <n v="246"/>
    <n v="2019"/>
    <s v="FDLF-CD-246-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ervicios profesionales  de apoyo al administrador de voz y demas infraestructura tecnologia en las diferentes sedes de la Alcaldia Local de Fontibón. Certificado de NO  existencia de personal 17223/2019, radicado SIPSE 40387."/>
    <s v="Inversión"/>
    <n v="45"/>
    <s v="Gobernanza e influencia local, regional e internacional"/>
    <s v="Eje Transversal 4 Gobierno Legitimo, Fortalecimiento Local y Eficiencia"/>
    <s v="1474"/>
    <n v="1062396549"/>
    <s v="AMGELICA SOFIA MEJIA GARRIDO"/>
    <n v="5800000"/>
    <m/>
    <m/>
    <m/>
    <m/>
    <n v="5800000"/>
    <n v="0"/>
    <d v="2019-12-02T00:00:00"/>
    <d v="2019-12-02T00:00:00"/>
    <d v="2019-12-30T00:00:00"/>
    <n v="29"/>
    <m/>
    <m/>
    <m/>
    <m/>
    <s v="x"/>
    <m/>
    <n v="0"/>
  </r>
  <r>
    <n v="247"/>
    <n v="2019"/>
    <s v="FDLF-CD-247-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BRINDAR ASESORIA A LOS PROFESIONALES ENCARGADOS DEL PROCESO DE LIQUIDACIONES CONTRACTUALES. CERTIFICADO DE NO EXISTENCIA DE PERSONAL 17154/2019,RADICADO SIPSE 39897."/>
    <s v="Inversión"/>
    <n v="45"/>
    <s v="Gobernanza e influencia local, regional e internacional"/>
    <s v="Eje Transversal 4 Gobierno Legitimo, Fortalecimiento Local y Eficiencia"/>
    <s v="1474"/>
    <n v="72215820"/>
    <s v="OMAR ENRIQUE FLOREZ ESCORCIA"/>
    <n v="3873333"/>
    <m/>
    <m/>
    <m/>
    <m/>
    <n v="3873333"/>
    <n v="0"/>
    <d v="2019-12-02T00:00:00"/>
    <d v="2019-12-03T00:00:00"/>
    <d v="2019-12-30T00:00:00"/>
    <n v="28"/>
    <m/>
    <m/>
    <m/>
    <m/>
    <s v="x"/>
    <m/>
    <n v="0"/>
  </r>
  <r>
    <n v="248"/>
    <n v="2019"/>
    <s v="FDLF-SAMC-023-2019"/>
    <s v="Contratos de prestación de servicios"/>
    <s v="Selección abreviada "/>
    <s v="Selección abreviada por menor cuantía "/>
    <s v="DESARROLLAR E IMPLEMENTAR ACCIONES QUE PROMUEVAN LA CONVENIENCIA CIUDADANA MEDIANTE LA RESOLUCION PACIFICA DE CONFLICTOS EN LA LOCALIDAD DE FONTIBON"/>
    <s v="Inversión"/>
    <n v="19"/>
    <s v="Seguridad y convivencia para todos"/>
    <s v="Pilar 3 Construcción de Comunidad y Cultura Ciudadana"/>
    <s v="1467"/>
    <n v="830104527"/>
    <s v="ASESORIAS  DE EMPRESAS SOLIDARIAS - ASESOL"/>
    <n v="199000000"/>
    <m/>
    <m/>
    <m/>
    <m/>
    <n v="199000000"/>
    <n v="0"/>
    <d v="2019-12-02T00:00:00"/>
    <d v="2020-01-15T00:00:00"/>
    <d v="2020-07-14T00:00:00"/>
    <n v="180"/>
    <m/>
    <m/>
    <m/>
    <s v="x"/>
    <m/>
    <m/>
    <n v="0"/>
  </r>
  <r>
    <n v="249"/>
    <n v="2019"/>
    <s v="FDLF-CD-24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oyecto 1473 de 2019 &quot;PRESTAR LOS SERVICIOS PARA CELEBRAR EL DIA DEL COMUNAL A LOS DIGNATARIOS (AS) DE LA LOCALOIDAD DE FONTIBON&quot;"/>
    <s v="Inversión"/>
    <n v="45"/>
    <s v="Gobernanza e influencia local, regional e internacional"/>
    <s v="Eje Transversal 4 Gobierno Legitimo, Fortalecimiento Local y Eficiencia"/>
    <s v="1473"/>
    <n v="80010956"/>
    <s v="JUAN YURY GUZMAN ALDANA"/>
    <n v="22925608"/>
    <m/>
    <m/>
    <m/>
    <m/>
    <n v="22925608"/>
    <n v="22925608"/>
    <d v="2019-12-03T00:00:00"/>
    <d v="2019-12-04T00:00:00"/>
    <d v="2020-01-03T00:00:00"/>
    <m/>
    <m/>
    <m/>
    <m/>
    <s v="x"/>
    <m/>
    <m/>
    <n v="1"/>
  </r>
  <r>
    <n v="250"/>
    <n v="2019"/>
    <s v="FDLF-SAMC-027-2019"/>
    <s v="Contratos de prestación de servicios"/>
    <s v="Selección abreviada "/>
    <s v="Selección abreviada por menor cuantía "/>
    <s v="PRESTAR LOS SERVICOS PARA LA EJCUCION DEL TORNEO DE FULBOL 9 COPA ALCALDIA LOCAL DE FONTIBON Y CARRERA ATLETICA MUJERES POR FONTIBON EN EL MARCO DEL PROYECTO 1458 FONTIBON TERRITORIO DE OPORTUNIDADES ARTISTICAS CULTURALES, RECREATIVAS Y DEPORTIVAS PARA TODOS."/>
    <s v="Inversión"/>
    <n v="11"/>
    <s v="Mejores oportunidades para el desarrollo a través de la cultura, la recreación y el deporte"/>
    <s v="Pilar 1 Igualdad de Calidad de Vida"/>
    <s v="1458"/>
    <n v="830089058"/>
    <s v="FUNDACION DE CIENCIA Y TECNOLOGIA GLOBAL"/>
    <n v="77110624"/>
    <m/>
    <m/>
    <m/>
    <m/>
    <n v="77110624"/>
    <n v="0"/>
    <d v="2019-12-11T00:00:00"/>
    <m/>
    <m/>
    <m/>
    <m/>
    <m/>
    <m/>
    <m/>
    <m/>
    <m/>
    <n v="0"/>
  </r>
  <r>
    <n v="251"/>
    <n v="2019"/>
    <s v="FDLF-CD-251-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DE APOYO ADMINSTRATIVO PARA EL CONTROL CLASIFICACION Y TRAMITE DE DERECHOS DE PETICION PARA EL AREA DE GESTION POLICIVA DE LA ALCALDIA LOCAL DE FONTIBON. CERTIFICA DE NO EXISTENCIA DE PERSONAL 17152/2019, RADICADO SIPSE 39903."/>
    <s v="Inversión"/>
    <n v="45"/>
    <s v="Gobernanza e influencia local, regional e internacional"/>
    <s v="Eje Transversal 4 Gobierno Legitimo, Fortalecimiento Local y Eficiencia"/>
    <s v="1474"/>
    <n v="80804691"/>
    <s v="JOHAN MANUEL RAMOS RODRIGUEZ"/>
    <n v="1500000"/>
    <m/>
    <m/>
    <m/>
    <m/>
    <n v="1500000"/>
    <n v="0"/>
    <d v="2019-02-13T00:00:00"/>
    <d v="2019-12-11T00:00:00"/>
    <d v="2019-12-30T00:00:00"/>
    <n v="20"/>
    <m/>
    <m/>
    <m/>
    <m/>
    <s v="x"/>
    <m/>
    <n v="0"/>
  </r>
  <r>
    <n v="253"/>
    <n v="2019"/>
    <s v="FDLF-SASI-029-2019"/>
    <s v="Suministro"/>
    <s v="Selección abreviada "/>
    <s v="Subasta inversa "/>
    <s v="PROYECTO 1458 DE 2019 &quot;ADQUIRIR INSTRUMENTOS MUSICALES PARA EL CENTRO ORQUESTAL LOCAL DE FONTIBON&quot;"/>
    <s v="Inversión"/>
    <n v="11"/>
    <s v="Mejores oportunidades para el desarrollo a través de la cultura, la recreación y el deporte"/>
    <s v="Pilar 1 Igualdad de Calidad de Vida"/>
    <s v="1458"/>
    <n v="830084135"/>
    <s v="DIDACTICOS SIMBOLOS Y SIGNOS S EN C"/>
    <n v="75000000"/>
    <m/>
    <m/>
    <m/>
    <m/>
    <n v="75000000"/>
    <m/>
    <d v="2019-12-17T00:00:00"/>
    <m/>
    <m/>
    <n v="90"/>
    <m/>
    <m/>
    <m/>
    <m/>
    <m/>
    <m/>
    <n v="0"/>
  </r>
  <r>
    <n v="254"/>
    <n v="2019"/>
    <s v="FDLF-IPMC-039-2019"/>
    <s v="Compraventa de bienes muebles"/>
    <s v="Contratación mínima cuantia "/>
    <s v="No aplica"/>
    <s v="PROYECTO 1473 DE 2019 &quot; ADQUISICION DE ELEMENTOS Y EQUIPOS PARA FOSTALECER ORGANIZACIONES, INSTACIAS Y EXPRESIONES SOCIALES CIUDADANAS PARA PARTICIPACION&quot;"/>
    <s v="Inversión"/>
    <n v="45"/>
    <s v="Gobernanza e influencia local, regional e internacional"/>
    <s v="Eje Transversal 4 Gobierno Legitimo, Fortalecimiento Local y Eficiencia"/>
    <s v="1473"/>
    <n v="901238371"/>
    <s v="GRUPO CAF TECNOLOGIA SAS"/>
    <n v="20615858"/>
    <m/>
    <m/>
    <m/>
    <m/>
    <n v="20615858"/>
    <m/>
    <d v="2019-12-18T00:00:00"/>
    <d v="2019-12-20T00:00:00"/>
    <m/>
    <n v="60"/>
    <m/>
    <m/>
    <m/>
    <m/>
    <m/>
    <m/>
    <n v="0"/>
  </r>
  <r>
    <n v="255"/>
    <n v="2019"/>
    <s v="FDLF-CD-255-2019"/>
    <s v="Contratos interadministrativos"/>
    <s v="Contratación directa"/>
    <s v="Contratos interadministrativos"/>
    <s v="PRESTACION DE SERVICIOS DE GERENCIA INTEGRAL DEL PROYECTO ZONA F, LOCALIDAD DE FONTIBON EN BOGOTA D.C. CUYA FINALIDAD ES LA INTERVENCIÓN DE LA MALLA VIAL, ESPACIO PUBLICO Y LA PLAZA FUNDACIONAL DE ZONA F, FASE I, INCLUYENDO INTERVENTORIA. RADICADO SIPSE 41002. REMPLAZA CRP 926,"/>
    <s v="Inversión"/>
    <n v="18"/>
    <s v="Mejor movilidad para todos"/>
    <s v="Pilar 2 Democracía Urbana"/>
    <s v="1464"/>
    <n v="816004907"/>
    <s v="LA RED DE UNIVERSIDADES PUBLICAS DEL EJE CAFETERO PARA EL DESARROLLO REGIONAL - ALMA MATER"/>
    <n v="19900000000"/>
    <m/>
    <m/>
    <m/>
    <m/>
    <n v="19900000000"/>
    <m/>
    <d v="2019-12-30T00:00:00"/>
    <m/>
    <m/>
    <n v="480"/>
    <m/>
    <m/>
    <m/>
    <m/>
    <m/>
    <m/>
    <n v="0"/>
  </r>
  <r>
    <n v="256"/>
    <n v="2019"/>
    <s v="FDLF-SAMC-034-2019"/>
    <s v="Contratos de prestación de servicios"/>
    <s v="Selección abreviada "/>
    <s v="Selección abreviada por menor cuantía "/>
    <s v="PRESTACION DE SERVICIOS PARA LA DIVULGACION DE CAMPAÑAS DE COMUNICACION INSTITUCIONALES PROMOVIDAS POR LA ALCALDIA LOCAL DE FONTIBON, MEDIANTE LA PLANEACION, ORDENACION, SEGUIMIENTO Y COMPRA DE ESPACIOS EN DIFERENTES MEDIOS  DE COMUNICACION MASIVOS DIRECTOS, ALTERNATIVOS, COMUNITARIOS Y DIGITALES SUJETANDOSE A LOS LINEAMIENTOS ESTRATEGICOS QUE SUGIERA LA ENTIDAD. RADICADO SIPSE 40787. SOLICITUD CRP SEGUN MEMORANDO 20195920017143 DEL 26 DE DICIEMBRE 2019"/>
    <s v="Funcionamiento"/>
    <n v="45"/>
    <s v="Gobernanza e influencia local, regional e internacional"/>
    <s v="Eje Transversal 4 Gobierno Legitimo, Fortalecimiento Local y Eficiencia"/>
    <s v="3-1-2-02-02-03-0003-001"/>
    <n v="900701816"/>
    <s v="TREBOL EDITORES SAS"/>
    <n v="121708000"/>
    <m/>
    <m/>
    <m/>
    <m/>
    <n v="121708000"/>
    <m/>
    <d v="2019-12-26T00:00:00"/>
    <m/>
    <m/>
    <n v="210"/>
    <m/>
    <m/>
    <m/>
    <m/>
    <m/>
    <m/>
    <n v="0"/>
  </r>
  <r>
    <n v="257"/>
    <n v="2019"/>
    <s v="FDLF-SAMC-030-2019"/>
    <s v="Contratos de prestación de servicios"/>
    <s v="Selección abreviada "/>
    <s v="Selección abreviada por menor cuantía "/>
    <s v="SERVICIO DE DISEÑO Y PRODUCCION DE PIEZAS COMUNICATIVAS REQUERIDAS POR LA ALCALDIA LOCAL DE FONTIBON, PARA DIVULGACIÓN DE LAS POLITICAS, PLANES, PROGRAMAS, LOGROS ACCIONES, CAMPAÑAS Y/O ESTRATEGIAS ADELANTADAS EN EL DESARROLLO DE SU GESTION PUBLICA. RADICADO SIPSE 40094. SOLICITUD DE CRP SEGUN MEMORANDO 20195920017183 DEL 26-12-2019"/>
    <s v="Funcionamiento"/>
    <n v="45"/>
    <s v="Gobernanza e influencia local, regional e internacional"/>
    <s v="Eje Transversal 4 Gobierno Legitimo, Fortalecimiento Local y Eficiencia"/>
    <s v="3-1-2-02-02-03-0003-010"/>
    <n v="830107466"/>
    <s v="SYRTECT LTDA"/>
    <n v="63000000"/>
    <m/>
    <m/>
    <m/>
    <m/>
    <n v="63000000"/>
    <m/>
    <d v="2019-12-26T00:00:00"/>
    <d v="2020-01-13T00:00:00"/>
    <d v="2020-07-12T00:00:00"/>
    <n v="180"/>
    <m/>
    <m/>
    <m/>
    <s v="x"/>
    <m/>
    <m/>
    <n v="0"/>
  </r>
  <r>
    <n v="258"/>
    <n v="2019"/>
    <s v="FDLF-SAMC-033-2019"/>
    <s v="Contratos de prestación de servicios"/>
    <s v="Selección abreviada "/>
    <s v="Selección abreviada por menor cuantía "/>
    <s v="COMERCIALIZADORA E&amp;T SAS"/>
    <s v="Funcionamiento"/>
    <n v="45"/>
    <s v="Gobernanza e influencia local, regional e internacional"/>
    <s v="Eje Transversal 4 Gobierno Legitimo, Fortalecimiento Local y Eficiencia"/>
    <s v="3-1-2-02-02-03-0003-010"/>
    <n v="901142692"/>
    <s v="COMERCIALIZADORA E&amp;T SAS"/>
    <n v="43460000"/>
    <m/>
    <m/>
    <m/>
    <m/>
    <n v="43460000"/>
    <m/>
    <d v="2019-12-26T00:00:00"/>
    <m/>
    <m/>
    <n v="330"/>
    <m/>
    <m/>
    <m/>
    <m/>
    <m/>
    <m/>
    <n v="0"/>
  </r>
  <r>
    <n v="259"/>
    <n v="2019"/>
    <s v="FDLF-CD-25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de apoyo operativo para las actividades relacionadas con el mantenimiento y reparaciones menores de la sede y demas dependencias de la Alcaldia Local de Fontibón. radicado SIPSE 4108. Certificado de NO existencia de personal  17298/2019. Radicado SIPSE 41048."/>
    <s v="Inversión"/>
    <n v="45"/>
    <s v="Gobernanza e influencia local, regional e internacional"/>
    <s v="Eje Transversal 4 Gobierno Legitimo, Fortalecimiento Local y Eficiencia"/>
    <s v="1474"/>
    <n v="79138055"/>
    <s v="RENE JAVIER MELO MAZABEL"/>
    <n v="4500000"/>
    <m/>
    <m/>
    <m/>
    <m/>
    <n v="4500000"/>
    <m/>
    <d v="2019-03-07T00:00:00"/>
    <d v="2019-12-30T00:00:00"/>
    <d v="2020-02-29T00:00:00"/>
    <n v="60"/>
    <m/>
    <m/>
    <m/>
    <s v="x"/>
    <m/>
    <m/>
    <n v="0"/>
  </r>
  <r>
    <n v="260"/>
    <n v="2019"/>
    <s v="FDLF-LP-026-2019"/>
    <s v="Obra pública"/>
    <s v="Licitación pública"/>
    <s v="No aplica"/>
    <s v="ADECUACION Y MANTENIMIENTO RUTINARIO Y PREVENTIVO, SIN FORMULA DE REAJUSTE A SALONES COMUNALES DE LA LOCALIDAD DE FONTIBON DE ACUERDO CON LAS ESPECIFICACIONES REQUERIDAS SOLICITUD SEGUN MEMORANDO CRP 20195920017383 DE 27-12-019"/>
    <s v="Inversión"/>
    <n v="45"/>
    <s v="Gobernanza e influencia local, regional e internacional"/>
    <s v="Eje Transversal 4 Gobierno Legitimo, Fortalecimiento Local y Eficiencia"/>
    <s v="1473"/>
    <n v="830083258"/>
    <s v="INVERSIONES G Y S LTDA"/>
    <n v="450043338"/>
    <m/>
    <m/>
    <m/>
    <m/>
    <n v="450043338"/>
    <m/>
    <d v="2019-12-27T00:00:00"/>
    <m/>
    <m/>
    <n v="180"/>
    <m/>
    <m/>
    <m/>
    <m/>
    <m/>
    <m/>
    <n v="0"/>
  </r>
  <r>
    <n v="261"/>
    <n v="2019"/>
    <s v="FDLF-CD-261-2019"/>
    <s v="Obra pública"/>
    <s v="Selección abreviada "/>
    <s v="Selección abreviada por menor cuantía "/>
    <s v="CONTRATAR POR EL SISTEMA DE AJUSTE DE PRECIOS UNITARIOS FIJOS SIN FORMULA DE AJUSTE LA REPARACION Y ADECUACIONES LOCATIVAS DE LOS JARDINES INFANTILES DE LA SECRETARIA DE INTEGRACION SOCIAL DE LA LOCALIDAD DE FONTIBON. RADICADO SIPSE 40813."/>
    <s v="Inversión"/>
    <n v="2"/>
    <s v="Desarrollo integral desde la gestación hasta la adolescencia"/>
    <s v="Pilar 1 Igualdad de Calidad de Vida"/>
    <s v="1452"/>
    <n v="901087858"/>
    <s v="INGEBLAR SAS"/>
    <n v="122386887"/>
    <m/>
    <m/>
    <m/>
    <m/>
    <n v="122386887"/>
    <m/>
    <d v="2019-12-30T00:00:00"/>
    <m/>
    <m/>
    <n v="60"/>
    <m/>
    <m/>
    <m/>
    <m/>
    <m/>
    <m/>
    <n v="0"/>
  </r>
  <r>
    <n v="262"/>
    <n v="2019"/>
    <s v="FDLF-SAMC-032-2019"/>
    <s v="Contratos de prestación de servicios"/>
    <s v="Selección abreviada "/>
    <s v="Selección abreviada por menor cuantía "/>
    <s v="PROYECTO 1458 &quot;IMPLEMENTAR UN PROCESO DE FORMACION ARTISTICA Y CULTURAL RELACIONADOCON EL DISTRITO CREATIVO ZONA F LA LOCALIDAD DE FONTIBON&quot;"/>
    <s v="Inversión"/>
    <n v="11"/>
    <s v="Mejores oportunidades para el desarrollo a través de la cultura, la recreación y el deporte"/>
    <s v="Pilar 1 Igualdad de Calidad de Vida"/>
    <s v="1458"/>
    <n v="901306621"/>
    <s v="UNION TEMPORAL FORMACION 2019"/>
    <n v="214897203"/>
    <m/>
    <m/>
    <m/>
    <m/>
    <n v="214897203"/>
    <m/>
    <d v="2019-12-30T00:00:00"/>
    <m/>
    <m/>
    <n v="120"/>
    <m/>
    <m/>
    <m/>
    <m/>
    <m/>
    <m/>
    <n v="0"/>
  </r>
  <r>
    <n v="263"/>
    <n v="2019"/>
    <s v="FDLF-CD-263-2019"/>
    <s v="Contratos interadministrativos"/>
    <s v="Contratación directa"/>
    <s v="Contratos interadministrativos"/>
    <s v="ANURA ESFUERZOS TECNICOS ADMINISTRATIVOS Y FINANCIEROS QUE PERMITAN REALIZAR LAS ACTIVIDADES TENDIENTES AL SUMINISTRO , ENTREGA Y ENTRENAMIENTO PARA EL USO , MANEJO, CUIDADO Y GARANTIA A POR LO MENOS 256 BENEFICIARIOS DE DISPOSITIVOS DE ASISTENCIA PERSONAL - AYUDAS TECNICAS NO INCLUIDAS O NO CUBIERTAS EN EL PLAN OBLIGATORIO DE SALUDPOS - 1453- FONTIBON INCLUYENTE DIGNO Y FELIZ  PARA PERSONAS MAYORES  Y EN CONDICION DE DISCAPACIDAD, DEACUERDO CON EL ANEXO TECNICO, ESTUDIOS PREVIOS Y PLIEGO DE CONDICIONES, -  SOLIITUD DE CDP  SEGUN MEMEORANDO 20195920017293 DE  26-12-2019."/>
    <s v="Inversión"/>
    <n v="3"/>
    <s v="Igualdad y autonomía para una Bogotá incluyente"/>
    <s v="Pilar 1 Igualdad de Calidad de Vida"/>
    <s v="1453"/>
    <n v="900959048"/>
    <s v="SUBRED INTEGRADA DE SERVICIOS DE SALUD SUR OCCIDENTE ESE"/>
    <n v="342151831"/>
    <m/>
    <m/>
    <m/>
    <m/>
    <n v="342151831"/>
    <m/>
    <d v="2019-12-30T00:00:00"/>
    <m/>
    <m/>
    <n v="120"/>
    <m/>
    <m/>
    <m/>
    <m/>
    <m/>
    <m/>
    <n v="0"/>
  </r>
  <r>
    <n v="265"/>
    <n v="2019"/>
    <s v="FDLF-SAMC-037-2019"/>
    <s v="Contratos de prestación de servicios"/>
    <s v="Selección abreviada "/>
    <s v="Selección abreviada por menor cuantía "/>
    <s v="PRESTACION DE SERVICIOS PARA LA REALIZAR ACCIONES QUE PERMITAN LA VINCULACIÓN A PROCESOS DE PARTICIPACION Y/O CONTROL SOCIAL EN LA LOCALIDAD DE FONTIBON. RADICADO SIPSE 40815."/>
    <s v="Inversión"/>
    <n v="45"/>
    <s v="Gobernanza e influencia local, regional e internacional"/>
    <s v="Eje Transversal 4 Gobierno Legitimo, Fortalecimiento Local y Eficiencia"/>
    <s v="1473"/>
    <n v="900018217"/>
    <s v="FUNDACION OTRO ROLLO SOCIAL"/>
    <n v="91507114"/>
    <m/>
    <m/>
    <m/>
    <m/>
    <n v="91507114"/>
    <m/>
    <d v="2019-12-30T00:00:00"/>
    <m/>
    <m/>
    <n v="120"/>
    <m/>
    <m/>
    <m/>
    <m/>
    <m/>
    <m/>
    <n v="0"/>
  </r>
  <r>
    <n v="265"/>
    <n v="2019"/>
    <s v="FDLF-CMA-038-2019"/>
    <s v="Consultoría"/>
    <s v="Concurso de méritos"/>
    <s v="No aplica"/>
    <s v="REAIZAR POR EL SISTEMA DE PRECIO GLOBAL FIJO LA INTERVENTORIA, ADMINISTRATIVA, FINANCIERA, TECNICA, JURIDICA, LEGAL, SOCIAL Y AMBIENTAL AL CONTRATO DE OBRA CUYO OBJETO ES: &quot;REALIZAR EL MANTENIMIENTO, ADECUACION, DOTACION, SUMINISTRO Y CONSTRUCCION DE LOS PARQUES VECINALES Y/O DE BOLSILLO POR EL SISTEMADE PRECIOS UNITARIOS FIJOS SIN FORMULA DE REAJUSTE A MONTO AGOTABLE EN LA LOCALIDAD DE FONTIBON&quot;. RADICADO SIPSE 38687."/>
    <s v="Inversión"/>
    <n v="17"/>
    <s v="Espacio público, derecho de todos"/>
    <s v="Pilar 2 Democracía Urbana"/>
    <s v="1462"/>
    <n v="900503599"/>
    <s v="DAM SOLUCIONES E INGENIERIA SAS"/>
    <n v="240147199"/>
    <m/>
    <m/>
    <m/>
    <m/>
    <n v="240147199"/>
    <m/>
    <d v="2019-12-30T00:00:00"/>
    <m/>
    <m/>
    <n v="270"/>
    <m/>
    <m/>
    <m/>
    <m/>
    <m/>
    <m/>
    <n v="0"/>
  </r>
  <r>
    <n v="266"/>
    <n v="2019"/>
    <s v="FDLF-LP-025-2019"/>
    <s v="Obra pública"/>
    <s v="Licitación pública"/>
    <s v="No aplica"/>
    <s v="MANTENIMIENTO, ADECUACION, DOTACION,SUMINISTRO Y CONSTRUCCION DE LOS PARQUES VECINALES Y/O DE BOLSILLO POR EL SISTEMA DE PRECIOS UNITARIOS FIJOS SIN FORMULA DE REAJUSTE A MONTO AGOTABLE EN LA LOCALIDAD DE FONTIBON"/>
    <s v="Inversión"/>
    <n v="17"/>
    <s v="Espacio público, derecho de todos"/>
    <s v="Pilar 2 Democracía Urbana"/>
    <s v="1462"/>
    <n v="800104214"/>
    <s v="INCITECO S A S"/>
    <n v="2328403468"/>
    <m/>
    <m/>
    <m/>
    <m/>
    <n v="2328403468"/>
    <m/>
    <d v="2019-12-30T00:00:00"/>
    <m/>
    <m/>
    <n v="240"/>
    <m/>
    <m/>
    <m/>
    <m/>
    <m/>
    <m/>
    <n v="0"/>
  </r>
  <r>
    <n v="267"/>
    <n v="2019"/>
    <s v="FDLF-IPMC-040-2019"/>
    <s v="Contratos de prestación de servicios"/>
    <s v="Contratación mínima cuantia "/>
    <s v="No aplica"/>
    <s v="GUSTAVO ADOLFO FORERO GONZALEZ"/>
    <s v="Funcionamiento"/>
    <n v="11"/>
    <s v="Mejores oportunidades para el desarrollo a través de la cultura, la recreación y el deporte"/>
    <s v="Pilar 1 Igualdad de Calidad de Vida"/>
    <s v="3-1-2-02-02-03-0003-001"/>
    <m/>
    <s v="Realizar la Medición Posterior a todos los bienes muebles e inmuebles registrados en la cuenta contable 16 Popiedad Planta y Equipo y el Calculo de Deterioro alos bienes muebles e inmuebles registrados en la misma cuenta cuyo valos sea igual o superior a treinta y cinco (35) SMMLV, tal como lo expresan las Normas Internacionales, Contables, Sector Publico -NICSP y el Manual de Politicas de Opreación Contable de la Secretaria Distrital de Gobierno y Fondos de Desarrollo Local, de acuerdo con los estudios previos y la propuesta presentada. Radicado SIPSE 40850."/>
    <n v="13500000"/>
    <m/>
    <m/>
    <m/>
    <m/>
    <n v="13500000"/>
    <m/>
    <d v="2019-12-31T00:00:00"/>
    <d v="2020-01-13T00:00:00"/>
    <d v="2020-02-27T00:00:00"/>
    <n v="45"/>
    <m/>
    <m/>
    <m/>
    <s v="x"/>
    <m/>
    <m/>
    <n v="0"/>
  </r>
  <r>
    <n v="268"/>
    <n v="2019"/>
    <s v="FDLF-CD-268-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en Topografia, Ingenieria Civil o Catastral para realizar levantamiento topografico y plano de loteo  para construccion del expediente de regulación de barrios. Certificado de NO existencia de personal 17309/2019. Radicado SIPSE 41670."/>
    <s v="Inversión"/>
    <n v="15"/>
    <s v="Recuperación, incorporación, vida urbana y control de la ilegalidad"/>
    <s v="Pilar 2 Democracía Urbana"/>
    <s v="1460"/>
    <n v="39547970"/>
    <s v="DIANA YOLANDA PEDRAZA HOLGUIN"/>
    <n v="18000000"/>
    <m/>
    <m/>
    <m/>
    <m/>
    <n v="18000000"/>
    <m/>
    <d v="2019-12-30T00:00:00"/>
    <d v="2020-01-22T00:00:00"/>
    <d v="2020-04-21T00:00:00"/>
    <n v="90"/>
    <m/>
    <m/>
    <m/>
    <s v="x"/>
    <m/>
    <m/>
    <n v="0"/>
  </r>
  <r>
    <n v="269"/>
    <n v="2019"/>
    <s v="FDLF-CD-269-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en Topografia, Ingenieria Civil o Catastral para realizar levantamiento topografico y plano de loteo  para construccion del expediente de regulación de barrios. Certificado de NO existencia de personal 17309/2019. Radicado SIPSE 41670."/>
    <s v="Inversión"/>
    <n v="15"/>
    <s v="Recuperación, incorporación, vida urbana y control de la ilegalidad"/>
    <s v="Pilar 2 Democracía Urbana"/>
    <s v="1460"/>
    <n v="79289543"/>
    <s v="FELIX ANTONIO CEBALLOS PALACIOS"/>
    <n v="18000000"/>
    <m/>
    <m/>
    <m/>
    <m/>
    <n v="18000000"/>
    <m/>
    <d v="2019-12-30T00:00:00"/>
    <d v="2020-01-23T00:00:00"/>
    <d v="2020-04-22T00:00:00"/>
    <n v="90"/>
    <m/>
    <m/>
    <m/>
    <s v="x"/>
    <m/>
    <m/>
    <n v="0"/>
  </r>
  <r>
    <n v="270"/>
    <n v="2019"/>
    <s v="FDLF-CD-270-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servicios profesionales en Topografia, Ingenieria Civil o Catastral para realizar levantamiento topografico y plano de loteo  para construccion del expediente de regulación de barrios. Certificado de NO existencia de personal 17309/2019. Radicado SIPSE 41670."/>
    <s v="Inversión"/>
    <n v="15"/>
    <s v="Recuperación, incorporación, vida urbana y control de la ilegalidad"/>
    <s v="Pilar 2 Democracía Urbana"/>
    <s v="1460"/>
    <n v="79763089"/>
    <s v="CAMILO ALBERTO ARTUNDUAGA SANTOS"/>
    <n v="18000000"/>
    <m/>
    <m/>
    <m/>
    <m/>
    <n v="18000000"/>
    <m/>
    <d v="2019-12-30T00:00:00"/>
    <d v="2020-01-23T00:00:00"/>
    <d v="2020-04-22T00:00:00"/>
    <n v="90"/>
    <m/>
    <m/>
    <m/>
    <s v="x"/>
    <m/>
    <m/>
    <n v="0"/>
  </r>
  <r>
    <n v="39023"/>
    <n v="2019"/>
    <s v="CCE-416-1-AMP-2016"/>
    <s v="Compraventa de bienes muebles"/>
    <s v="Selección abreviada "/>
    <s v="Acuerdo marco de precios "/>
    <s v="ADQUISICION DE MOTOCICLETAS  Y VEHICULOS PARA EL FDLF EN VIRTUD DEL ACUERDO MARCO DE PRECIOS CCE-416-1-AMP-2016, PARA FORTALECER LAS ACCIONES DE SEGURIDAD EN LAS LOCALIDADES DE BOGOTA D.C., RADICADO SIPSE 38294. SOLICITUD DE CRP MEDIANTE OFICIO 20195920012953 DE FECHA 12 NOVIEMBRE 2019 Y RESOLUCION 000463 DEL 15 NOVIEMBRE 2019."/>
    <s v="Inversión"/>
    <n v="19"/>
    <s v="Seguridad y convivencia para todos"/>
    <s v="Pilar 3 Construcción de Comunidad y Cultura Ciudadana"/>
    <s v="1467"/>
    <n v="860025792"/>
    <s v="FABRICA NACIONAL DE AUTOPARTES S.A. FANALCA S.A."/>
    <n v="44867800"/>
    <m/>
    <m/>
    <m/>
    <m/>
    <n v="44867800"/>
    <n v="44867800"/>
    <m/>
    <m/>
    <m/>
    <m/>
    <m/>
    <m/>
    <m/>
    <m/>
    <m/>
    <m/>
    <m/>
  </r>
  <r>
    <n v="44143"/>
    <n v="2019"/>
    <s v=" CCENEG-003-1-2018"/>
    <s v="Suministro"/>
    <s v="Selección abreviada "/>
    <s v="Acuerdo marco de precios "/>
    <s v="SUMINISTRO DE COMBUSTIBLE POR MEDIO DE CHIP ELECTRONICO PARA EL PARQUE AUTOMOTOR DE LA ALCALDIA LOCAL DE FONTIBON, ACORDE A LO ESTIPULADO EN LA CLAUSULA 2 DEL ACUERDO MARCO DE PRECIOS PARA EL SUMINISTRO DE COMBUSTIBLE CCENEG-003-1-2018"/>
    <s v="Inversión"/>
    <n v="18"/>
    <s v="Mejor movilidad para todos"/>
    <s v="Pilar 2 Democracía Urbana"/>
    <s v="1464"/>
    <n v="830095213"/>
    <s v="ORGANIZACION TERPEL S A"/>
    <n v="20000000"/>
    <m/>
    <m/>
    <m/>
    <m/>
    <n v="20000000"/>
    <m/>
    <m/>
    <m/>
    <m/>
    <m/>
    <m/>
    <m/>
    <m/>
    <m/>
    <m/>
    <m/>
    <m/>
  </r>
  <r>
    <n v="44143"/>
    <n v="2019"/>
    <s v="CCE-312-1-AMP-2015"/>
    <s v="Compraventa de bienes muebles"/>
    <s v="Selección abreviada "/>
    <s v="Acuerdo marco de precios "/>
    <s v="AQUISICION DE VEHICULOS PARA EL FONDO DE DESARROLLO LOCAL DE FONTIBON EN VIRTUD DEL ACUERDO MARCO DE PRECIOS CCE-312-1-AMP-2015, PARA FORTALECER LAS ACCIONES DE SEGURIDAD EN LAS LOCALIDADES DE BOGOTA DISTRITO CAPITAL. RADICADO SIPSE 40935.SOLICITUD CRP  SEGUN MEMORANDO  20195920017323 DE 27 -12-2019"/>
    <s v="Inversión"/>
    <n v="19"/>
    <s v="Seguridad y convivencia para todos"/>
    <s v="Pilar 3 Construcción de Comunidad y Cultura Ciudadana"/>
    <s v="1467"/>
    <n v="860025792"/>
    <s v="SOCIEDAD DE FABRICACION DE AUTOMOTORES S.A."/>
    <n v="355657890"/>
    <m/>
    <m/>
    <m/>
    <m/>
    <n v="355657890"/>
    <m/>
    <m/>
    <m/>
    <m/>
    <m/>
    <m/>
    <m/>
    <m/>
    <m/>
    <m/>
    <m/>
    <m/>
  </r>
  <r>
    <n v="1072712"/>
    <n v="2019"/>
    <m/>
    <s v="Compraventa de bienes muebles"/>
    <s v="Selección abreviada "/>
    <s v="Bolsas de productos"/>
    <s v="ADQUISICION DE COMPUTADORES CON DESTINO A LOS COLEGIOS DEL DISTRITO CAPITAL, NIVEL CENTRAL Y LOCAL CONFORME A LAS NECESIDADES EVIDENCIADAS POR LA SECRETARIA DE EDUCACION DEL DISTRITO CAPITAL, NIVEL CENTRAL Y LOCAL  CONFORME  A LAS NESECIDADES EVIDENCIADAS POR LA SECRETARIA EDUCACION  DEL DISTRITO LAS CUALES FUERON CONCERTADAS Y ACEPTADAS POR LOS FONDOS DE DESARROLLO LOCAL PARTICIPANTES EN EL CONVENIO INTERADMINISTRATIVO DE COFINANCIACION No. 1999 DE 2019."/>
    <s v="Inversión"/>
    <n v="7"/>
    <s v="Inclusión educativa para la equidad"/>
    <s v="Pilar 1 Igualdad de Calidad de Vida"/>
    <s v="1456"/>
    <m/>
    <m/>
    <n v="107977000"/>
    <m/>
    <m/>
    <m/>
    <m/>
    <n v="107977000"/>
    <m/>
    <m/>
    <m/>
    <m/>
    <m/>
    <m/>
    <m/>
    <m/>
    <m/>
    <m/>
    <m/>
    <m/>
  </r>
  <r>
    <n v="29032019"/>
    <n v="2019"/>
    <s v="FDLF-CD-122-2019"/>
    <s v="Contratos de prestación de servicios profesionales y de apoyo a la gestión"/>
    <s v="Contratación directa"/>
    <s v="Prestación de servicios profesionales y de apoyo a la gestión, o para la ejecución de trabajos artísticos que sólo puedan encomendarse a determinadas personas naturales;"/>
    <s v="Prestar los servicios profesionales para Liderar y garantizar la implementación y seguimiento de los procesos y procedimientos del servicio social. certificado de NO existencia de personal 16387-2019, radicado SIPSE 36673."/>
    <s v="Inversión"/>
    <n v="3"/>
    <s v="Igualdad y autonomía para una Bogotá incluyente"/>
    <s v="Pilar 1 Igualdad de Calidad de Vida"/>
    <s v="1453"/>
    <n v="1016024724"/>
    <s v="GINA PAOLA RODRIGUEZ RIAÑO"/>
    <n v="48805866"/>
    <m/>
    <m/>
    <n v="1"/>
    <n v="10766000"/>
    <n v="59571866"/>
    <n v="48805866"/>
    <d v="2019-03-27T00:00:00"/>
    <d v="2019-03-29T00:00:00"/>
    <d v="2020-02-29T00:00:00"/>
    <n v="272"/>
    <n v="60"/>
    <m/>
    <m/>
    <s v="x"/>
    <m/>
    <m/>
    <m/>
  </r>
  <r>
    <n v="162"/>
    <n v="2018"/>
    <s v="FDLF-SAMC-09-2018"/>
    <s v="Suministro"/>
    <s v="Selección abreviada "/>
    <s v="Selección abreviada por menor cuantía "/>
    <s v="ADICCION NO. 02 AL CONTRATO NO. 162 - 2018 &quot; SUMINISTRO DE COMBUSTIBLE PARA LOS VEHICULOS LIVIANOS Y PESADOS - MAQUINARIA AMARILLA - DE LA ALCALDIA LOCAL DE FONTIBON&quot;"/>
    <s v="Inversión"/>
    <n v="18"/>
    <s v="Mejor movilidad para todos"/>
    <s v="Pilar 2 Democracía Urbana"/>
    <s v="1464"/>
    <m/>
    <s v="ORGANIZACION TERPEL S A"/>
    <n v="15000000"/>
    <m/>
    <m/>
    <n v="1"/>
    <n v="15000000"/>
    <n v="15000000"/>
    <n v="14982607"/>
    <d v="2018-08-13T00:00:00"/>
    <m/>
    <m/>
    <m/>
    <m/>
    <m/>
    <m/>
    <m/>
    <m/>
    <m/>
    <m/>
  </r>
  <r>
    <n v="267"/>
    <n v="2018"/>
    <s v="FDLF-CD-267-2018"/>
    <s v="Contratos interadministrativos"/>
    <s v="Contratación directa"/>
    <s v="No aplica"/>
    <s v="ADICION CIA NO. 267-2018 &quot;AUNAR ESFUERZOS TECNICOS ADMINISTRATIVOS, HUMANOS FINANCIEROS PARA BENEFICIAR A PERSONAS CON DISCAPACIDAD DE LA LOCALIDAD DE FONTIBON  CON EL OTORGAMIENTO DE AYUDAS TECNICAS Y DISEÑAR E IMPLEMENTAR ACCIONES QUE PERMITAN  GARANTIZAR LA INCLUSION EFECTIVA  Y EL MEJORAMIENTO DE LA CALIDAD DE VIDA DE LA POBLACION CON DISCAPACIDAD, SUS FAMILIAS Y /O CUIDADORES&quot;. SOLICITUD CRP 20195920010903 18 09 2019."/>
    <s v="Inversión"/>
    <n v="3"/>
    <s v="Igualdad y autonomía para una Bogotá incluyente"/>
    <s v="Pilar 1 Igualdad de Calidad de Vida"/>
    <s v="1453"/>
    <m/>
    <s v="SUBRED INTEGRADA DE SERVICIOS DE SALUD SUR OCCIDENTE ESE"/>
    <n v="69476400"/>
    <m/>
    <m/>
    <n v="1"/>
    <n v="69476400"/>
    <n v="69476400"/>
    <m/>
    <m/>
    <m/>
    <m/>
    <m/>
    <m/>
    <m/>
    <m/>
    <m/>
    <m/>
    <m/>
    <m/>
  </r>
  <r>
    <n v="283"/>
    <n v="2018"/>
    <s v="FDLF-CMA-32-2018"/>
    <s v="Consultoría"/>
    <s v="Concurso de méritos"/>
    <s v="No aplica"/>
    <s v="ADICION 01 Y PRORROGA 01 POR CINCO (5) MESES AL CONTRATO DE CONSULTORIA No. 283 DE 2018 CUYO OBJETO &quot; REALIZAR A PRECIOS GLOBAL FIJO LA INTERVENTORIA, ADMINISTRATIVA, FINANCIERA, TECNICA, JURIDICA, LEGAL, SOCIAL Y ABIENTAL AL CONTRATO CUYO OBJETO &quot; REALIZAR A PRECIOS UNITARIOS CON FORMULA DE AJUSTE LAS OBRAS Y ACTIVIDADES NECESARIAS PARA LA CONSERVACION DE LA MALLA VIAL DE LA LOCALIDAD DE FONTIBON Y SU ESPACIO PUBLICO ASOCIADO&quot;&quot;"/>
    <s v="Inversión"/>
    <n v="18"/>
    <s v="Mejor movilidad para todos"/>
    <s v="Pilar 2 Democracía Urbana"/>
    <s v="1464"/>
    <m/>
    <s v="INTERVENTORIA Y CONSTRUCIVILES S A S"/>
    <n v="512033795"/>
    <m/>
    <m/>
    <n v="1"/>
    <n v="512033795"/>
    <n v="512033795"/>
    <m/>
    <m/>
    <m/>
    <m/>
    <m/>
    <m/>
    <m/>
    <m/>
    <m/>
    <m/>
    <m/>
    <m/>
  </r>
  <r>
    <n v="290"/>
    <n v="2018"/>
    <s v="FDLF-LP-21-2018"/>
    <s v="Obra pública"/>
    <s v="Licitación pública"/>
    <s v="No aplica"/>
    <s v="ADICION Y PRORROGA 001 AL CONTRATO DE OBRA PUBLICA No. 290 DE 2018 CUYO OBJETO ES &quot; REALIZAR A PRECIOS UNITARIOS CON FORMULA DE AJUSTE LAS OBRAS Y ACTIVIDADES NECESARIAS PARA LA CONSERVACION DE LA MALLA VIAL DE LA LOCALIDAD DE FONTIBON Y SU ESPACIO PUBLICO ASOCIADO&quot;"/>
    <s v="Inversión"/>
    <n v="18"/>
    <s v="Mejor movilidad para todos"/>
    <s v="Pilar 2 Democracía Urbana"/>
    <s v="1464"/>
    <m/>
    <s v="INGESCOR LTDA."/>
    <n v="2715118018"/>
    <m/>
    <m/>
    <n v="1"/>
    <n v="2715118018"/>
    <n v="2715118018"/>
    <m/>
    <m/>
    <m/>
    <m/>
    <m/>
    <m/>
    <m/>
    <m/>
    <m/>
    <m/>
    <m/>
    <m/>
  </r>
  <r>
    <n v="291"/>
    <n v="2018"/>
    <s v="FDLF-LP-21-2018"/>
    <s v="Obra pública"/>
    <s v="Licitación pública"/>
    <s v="No aplica"/>
    <s v="ADICION Y PRORROGA 001 AL CONTRATO DE OBRA PUBLICA No. 291 DE 2018 CUYO OBJETO ES &quot; REALIZAR A PRECIOS UNITARIOS CON FORMULA DE AJUSTE LAS OBRAS Y ACTIVIDADES NECESARIAS PARA LA CONSERVACION DE LA MALLA VIAL DE LA LOCALIDAD DE FONTIBON Y SU ESPACIO PUBLICO ASOCIADO&quot;"/>
    <s v="Inversión"/>
    <n v="18"/>
    <s v="Mejor movilidad para todos"/>
    <s v="Pilar 2 Democracía Urbana"/>
    <s v="1464"/>
    <m/>
    <s v="CONSULTORIA Y CONSTRUCCION S.A.S."/>
    <n v="2417836795"/>
    <m/>
    <m/>
    <n v="1"/>
    <n v="2417836795"/>
    <n v="2417836795"/>
    <m/>
    <m/>
    <m/>
    <m/>
    <m/>
    <m/>
    <m/>
    <m/>
    <m/>
    <m/>
    <m/>
    <m/>
  </r>
  <r>
    <n v="35802"/>
    <n v="2019"/>
    <m/>
    <s v="Contratos de prestación de servicios"/>
    <s v="Selección abreviada "/>
    <s v="Bolsas de productos"/>
    <s v="Servicio de mensajería expresa nivel nacional, urbano y rural  de la Alcaldía Local de Fontibón, CONFORME AL ACUERDO MARCO DE PRECIOS No.  CCE-441-1AMP2016. PARA LAS DIFERENTES DEPENDENCIAS DE LA ALCALDIA LOCAL DE FONTIBON, INSPECCIONES DE POLICIA, Y LA JUNTA ADMINISTRADORA LOCAL DE FONTIBON¿ - SOLICITUD DE CDP Y CRP SEGUN MEMORANDO 2019592001363 DEL 04-02-2019"/>
    <s v="Funcionamiento"/>
    <m/>
    <m/>
    <s v=" "/>
    <s v="3-1-2-02-02-03-0005-004"/>
    <n v="900046728"/>
    <s v="URBANO EXPRESS LOGISTICA Y MERCADEO S.A.S"/>
    <n v="15499566"/>
    <m/>
    <m/>
    <m/>
    <m/>
    <n v="15499566"/>
    <n v="9902032"/>
    <m/>
    <m/>
    <m/>
    <m/>
    <m/>
    <m/>
    <m/>
    <m/>
    <m/>
    <m/>
    <m/>
  </r>
  <r>
    <n v="35942"/>
    <n v="2019"/>
    <m/>
    <s v="Contratos de prestación de servicios"/>
    <s v="Contratación directa"/>
    <s v="Bolsas de productos"/>
    <s v="LA ADQUISICIÓN DEL SERVICIO INTEGRAL DE ASEO Y CAFETERÍA CONFORME AL ACUERDO MARCO DE PRECIOS No. CCE-455-1-AMP-2016. PARA LAS DIFERENTES DEPENDENCIAS DE LA ALCALDIA LOCAL DE FONTIBON, INSPECCIONES DE POLICIA, CASA DEL CONSUMIDOR, LA JUNTA ADMINISTRADORA LOCAL DE FONTIBON y  LA BODEGA  - SOLICITUD DE CDP Y CRP SEUN MEMORANDO 20195920001363 DE 04-02-2019"/>
    <s v="Funcionamiento"/>
    <m/>
    <m/>
    <s v=" "/>
    <s v="3-1-2-02-02-03-0005-002"/>
    <n v="807003866"/>
    <s v="FLOREZ &amp; ALVAREZ S A S"/>
    <n v="131999345"/>
    <m/>
    <m/>
    <n v="1"/>
    <n v="32000655"/>
    <n v="164000000"/>
    <n v="131548878"/>
    <m/>
    <m/>
    <m/>
    <m/>
    <m/>
    <m/>
    <m/>
    <m/>
    <m/>
    <m/>
    <m/>
  </r>
  <r>
    <n v="39501"/>
    <n v="2019"/>
    <m/>
    <s v="Contratos de prestación de servicios"/>
    <s v="Selección abreviada "/>
    <s v="Bolsas de productos"/>
    <s v="SUMINISTRAR TONER, TINTAS E INSUMOS PARA IMPRESORAS EN LAS DIFERENTES DEPENDENCIAS DE LA ALCALDIA LOCAL DE FONTIBON, INSPECCION DE POLICIA Y LA JUNTA ADMINISTRADORA LOCAL, EN LAS CONDICIONES E ITEMS DE CONFORMIDAD CON LOS ESTUDIOS PREVIOS ANEXO TECNICO Y EL ACUERDO MARCO DE PRECIOS LP-AMP-120-2016 DE COLOMBIA COMPRA EFICIENTE. RADICADO SIPSE 38368. SOLCITUD CRP OFICIO 20195920008813 29-07-2019."/>
    <s v="Funcionamiento"/>
    <m/>
    <m/>
    <s v=" "/>
    <s v="3-1-2-02-01-03-0005-000"/>
    <n v="830073623"/>
    <s v="KEY MARKET S.A.S."/>
    <n v="35412325"/>
    <m/>
    <m/>
    <m/>
    <m/>
    <n v="35412325"/>
    <n v="35412325"/>
    <m/>
    <m/>
    <m/>
    <m/>
    <m/>
    <m/>
    <m/>
    <m/>
    <m/>
    <m/>
    <m/>
  </r>
  <r>
    <n v="43175"/>
    <n v="2019"/>
    <m/>
    <s v="Contratos de prestación de servicios"/>
    <s v="Selección abreviada "/>
    <s v="Bolsas de productos"/>
    <s v="SUMINISTRO DE COMBUSTIBLE POR MEDIO DE CHIP ELECTRONICO PARA EL PARQUE AUTOMOTOR DE LA ALCALDIA LOCAL DE FONTIBON, ACORDE A LO ESTIPULADO EN LA CLAUSULA 2 DEL ACUERDO MARCO DE PRECIOS PARA EL SUMINISTRO DE COMBUSTIBLE CCENEG-003-1-2018"/>
    <s v="Funcionamiento"/>
    <m/>
    <m/>
    <s v=" "/>
    <s v="3-1-2-02-01-02-0003-000"/>
    <n v="830095213"/>
    <s v="ORGANIZACION TERPEL S A"/>
    <n v="27000000"/>
    <m/>
    <m/>
    <m/>
    <m/>
    <n v="27000000"/>
    <n v="699861"/>
    <m/>
    <m/>
    <m/>
    <m/>
    <m/>
    <m/>
    <m/>
    <m/>
    <m/>
    <m/>
    <m/>
  </r>
  <r>
    <s v="FACTURAS"/>
    <n v="2019"/>
    <s v="FACTURAS"/>
    <m/>
    <s v="FACTURAS"/>
    <s v="FACTURAS"/>
    <s v="FACTURAS"/>
    <s v="Funcionamiento"/>
    <m/>
    <m/>
    <s v=" "/>
    <m/>
    <m/>
    <s v="FACTURAS"/>
    <n v="109921096"/>
    <m/>
    <m/>
    <m/>
    <m/>
    <n v="109921096"/>
    <n v="109897745"/>
    <m/>
    <m/>
    <m/>
    <m/>
    <m/>
    <m/>
    <m/>
    <m/>
    <m/>
    <m/>
    <m/>
  </r>
  <r>
    <s v="ACTAS"/>
    <n v="2019"/>
    <s v="ACTAS"/>
    <m/>
    <s v="ACTAS"/>
    <s v="ACTAS"/>
    <s v="ACTAS"/>
    <s v="Funcionamiento"/>
    <m/>
    <m/>
    <s v=" "/>
    <m/>
    <m/>
    <s v="ACTAS"/>
    <n v="852911444"/>
    <m/>
    <m/>
    <m/>
    <m/>
    <n v="852911444"/>
    <n v="849861588"/>
    <m/>
    <m/>
    <m/>
    <m/>
    <m/>
    <m/>
    <m/>
    <m/>
    <m/>
    <m/>
    <m/>
  </r>
  <r>
    <n v="162"/>
    <n v="2018"/>
    <s v="FDLF-SAMC-09-2018"/>
    <s v="Suministro"/>
    <s v="Selección abreviada "/>
    <s v="Selección abreviada por menor cuantía "/>
    <s v="ADICION 1 Y PRORROGA 2 AL CONTRATO DE SUMINISTRO NO. 162 DE 2018 CUYO OBJETO ES: &quot;SUMINISTRO DE COMBUSTIBLE PARA LOS VEHICULOS LIVIANOS Y PESADOS - MAQUINARIA AMARILLA- DE LA ALCALDIA LOCAL DE FONTIBON&quot;"/>
    <s v="Funcionamiento"/>
    <m/>
    <m/>
    <s v=" "/>
    <s v="3-1-2-02-01-02-0003-000"/>
    <m/>
    <s v="ORGANIZACION TERPEL S A"/>
    <n v="6000000"/>
    <m/>
    <m/>
    <m/>
    <m/>
    <n v="6000000"/>
    <n v="5300139"/>
    <m/>
    <m/>
    <m/>
    <m/>
    <m/>
    <m/>
    <m/>
    <m/>
    <m/>
    <m/>
    <m/>
  </r>
  <r>
    <n v="229"/>
    <n v="2018"/>
    <s v="FDLF-LP-013-2018"/>
    <s v="Contratos de prestación de servicios"/>
    <s v="Licitación pública"/>
    <s v="No aplica"/>
    <s v="ADICION NO. 01 AL CONTRATO 229-2018 CUYO OBJETO ES EL SERVICIO DE VIGILANCIA Y SEGURIDAD PRIVADA LAS 24 HORAS Y LO 7 DIAS DE LA SEMANA, CON APOYO TEGNOLOGICO PARA LOS PREVIOS DE PROPIEDAD  Y EN ARRENDAMIENTO QUE SE ENCUENTRE A NOMNRE DEL FONDO DE DESARROLLO LOCAL DE FONTIBON, ASI COMO VELAR POR LA SEGURIDAD DE LAS PERSONAS Y LA CUSTODIA DE LOS BIENES MUEBLES Y ENSERES QUE SE ENCUENTREN DENTRO DE DICHOS PREDIOS."/>
    <s v="Funcionamiento"/>
    <m/>
    <m/>
    <s v=" "/>
    <s v="3-1-2-02-02-03-0005-001"/>
    <m/>
    <s v="SEGURIDAD NAPOLES LIMITADA"/>
    <n v="212818683"/>
    <m/>
    <m/>
    <m/>
    <m/>
    <n v="212818683"/>
    <n v="212790417"/>
    <m/>
    <m/>
    <m/>
    <m/>
    <m/>
    <m/>
    <m/>
    <m/>
    <m/>
    <m/>
    <m/>
  </r>
  <r>
    <n v="275"/>
    <n v="2018"/>
    <s v="FDLF-SAMC-27-2018"/>
    <s v="Contratos de prestación de servicios"/>
    <s v="Selección abreviada "/>
    <s v="Selección abreviada por menor cuantía "/>
    <s v="ADICION AL CONTRATO 275-2018 &quot;PRESTACION DE SERVICIOS PARA LA DIVULGACION DE CAMPAÑAS DE COMUNICACION INSTITUCIONALES  PROMOVIDAS´POR LA ALCALDIA LOCAL DE FONTIBON, MEDIANTE LA PLANEACION ORDENACION, SEGUIMIENTO Y COMPRA DE ESPACIOS EN DIFERENTES MEDIOS DE COMUNICACION MASIVOS, DIRECTOS ALTERNATIVOS, COMUNITARIOS Y DIGITALES, SUJETANDOSE A LOS LINEAMIENTOS ESTRATEGICOS QUE SUGIERA LA ENTIDAD&quot;. SOLICITUD CRP 20195920010923 18 09 2019."/>
    <s v="Funcionamiento"/>
    <m/>
    <m/>
    <s v=" "/>
    <s v="3-1-2-02-02-03-0003-001"/>
    <m/>
    <s v="EDITORIAL SCRIPTO S A S"/>
    <n v="60854000"/>
    <m/>
    <m/>
    <m/>
    <m/>
    <n v="60854000"/>
    <n v="42554512"/>
    <m/>
    <m/>
    <m/>
    <m/>
    <m/>
    <m/>
    <m/>
    <m/>
    <m/>
    <m/>
    <m/>
  </r>
  <r>
    <n v="277"/>
    <n v="2018"/>
    <s v="FDLF-SAMC-26-2018"/>
    <s v="Contratos de prestación de servicios"/>
    <s v="Selección abreviada "/>
    <s v="Selección abreviada por menor cuantía "/>
    <s v="Solicitud de No. 1 contrato 277-2018 &quot; Diseño y produccion de las piezas comunitarias requeridas por la alcaldia local de fontibon, para la divulgacioon de las politicas, planes, programas, logros, acciones, campañas y/o estrategias adelantadas en el desarrollo de su gestion publica."/>
    <s v="Funcionamiento"/>
    <m/>
    <m/>
    <s v=" "/>
    <s v="3-1-2-02-02-03-0003-001"/>
    <m/>
    <s v="IMPRESION A MIL Y CIA SAS"/>
    <n v="31500000"/>
    <m/>
    <m/>
    <m/>
    <m/>
    <n v="31500000"/>
    <n v="31500000"/>
    <m/>
    <m/>
    <m/>
    <m/>
    <m/>
    <m/>
    <m/>
    <m/>
    <m/>
    <m/>
    <m/>
  </r>
  <r>
    <s v="RESOLUCION "/>
    <m/>
    <s v="RESOLUCION "/>
    <m/>
    <s v="RESOLUCION "/>
    <s v="RESOLUCION "/>
    <s v="RESOLUCION "/>
    <s v="Inversión"/>
    <n v="3"/>
    <s v="Igualdad y autonomía para una Bogotá incluyente"/>
    <s v="Pilar 1 Igualdad de Calidad de Vida"/>
    <s v="1453"/>
    <m/>
    <s v="CAJA DE COMPENSACION FAMILIAR - COMPENSAR"/>
    <n v="1462200000"/>
    <m/>
    <m/>
    <m/>
    <m/>
    <n v="1462200000"/>
    <n v="1296729791"/>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5"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I32:J44" firstHeaderRow="1" firstDataRow="1" firstDataCol="1" rowPageCount="1" colPageCount="1"/>
  <pivotFields count="32">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2">
        <item h="1" x="1"/>
        <item x="0"/>
      </items>
    </pivotField>
    <pivotField showAll="0" defaultSubtotal="0"/>
    <pivotField showAll="0" defaultSubtotal="0"/>
    <pivotField showAll="0" defaultSubtotal="0"/>
    <pivotField axis="axisRow" showAll="0" sortType="ascending" defaultSubtotal="0">
      <items count="29">
        <item x="11"/>
        <item x="5"/>
        <item x="23"/>
        <item x="6"/>
        <item x="22"/>
        <item x="7"/>
        <item x="1"/>
        <item x="2"/>
        <item x="4"/>
        <item x="8"/>
        <item x="0"/>
        <item x="18"/>
        <item x="27"/>
        <item x="16"/>
        <item x="26"/>
        <item x="13"/>
        <item x="3"/>
        <item x="9"/>
        <item x="19"/>
        <item x="20"/>
        <item x="21"/>
        <item x="17"/>
        <item x="25"/>
        <item x="24"/>
        <item x="12"/>
        <item x="15"/>
        <item x="10"/>
        <item x="14"/>
        <item x="28"/>
      </items>
    </pivotField>
    <pivotField showAll="0" defaultSubtotal="0"/>
    <pivotField showAll="0"/>
    <pivotField showAll="0"/>
    <pivotField showAll="0"/>
    <pivotField showAll="0"/>
    <pivotField showAll="0"/>
    <pivotField showAll="0"/>
    <pivotField dataField="1" numFmtId="166"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1"/>
  </rowFields>
  <rowItems count="12">
    <i>
      <x/>
    </i>
    <i>
      <x v="1"/>
    </i>
    <i>
      <x v="2"/>
    </i>
    <i>
      <x v="3"/>
    </i>
    <i>
      <x v="4"/>
    </i>
    <i>
      <x v="5"/>
    </i>
    <i>
      <x v="6"/>
    </i>
    <i>
      <x v="7"/>
    </i>
    <i>
      <x v="8"/>
    </i>
    <i>
      <x v="9"/>
    </i>
    <i>
      <x v="10"/>
    </i>
    <i t="grand">
      <x/>
    </i>
  </rowItems>
  <colItems count="1">
    <i/>
  </colItems>
  <pageFields count="1">
    <pageField fld="7" hier="-1"/>
  </pageFields>
  <dataFields count="1">
    <dataField name="Suma de Valor Final " fld="19" baseField="0" baseItem="0" numFmtId="166"/>
  </dataFields>
  <formats count="2">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B5:D8" firstHeaderRow="0" firstDataRow="1" firstDataCol="1"/>
  <pivotFields count="32">
    <pivotField showAll="0"/>
    <pivotField showAll="0"/>
    <pivotField showAll="0"/>
    <pivotField showAll="0" defaultSubtotal="0"/>
    <pivotField showAll="0"/>
    <pivotField showAll="0"/>
    <pivotField showAll="0"/>
    <pivotField axis="axisRow" showAll="0" defaultSubtotal="0">
      <items count="2">
        <item x="1"/>
        <item x="0"/>
      </items>
    </pivotField>
    <pivotField showAll="0"/>
    <pivotField showAll="0"/>
    <pivotField showAll="0" defaultSubtotal="0"/>
    <pivotField showAll="0"/>
    <pivotField showAll="0" defaultSubtotal="0"/>
    <pivotField showAll="0"/>
    <pivotField showAll="0"/>
    <pivotField showAll="0"/>
    <pivotField showAll="0"/>
    <pivotField showAll="0"/>
    <pivotField showAll="0"/>
    <pivotField dataField="1" numFmtId="166" showAll="0"/>
    <pivotField dataField="1" numFmtId="166"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7"/>
  </rowFields>
  <rowItems count="3">
    <i>
      <x/>
    </i>
    <i>
      <x v="1"/>
    </i>
    <i t="grand">
      <x/>
    </i>
  </rowItems>
  <colFields count="1">
    <field x="-2"/>
  </colFields>
  <colItems count="2">
    <i>
      <x/>
    </i>
    <i i="1">
      <x v="1"/>
    </i>
  </colItems>
  <dataFields count="2">
    <dataField name="Suma de Valor Final " fld="19" baseField="0" baseItem="0" numFmtId="3"/>
    <dataField name="Suma de Giros" fld="20" baseField="7"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B18:C29" firstHeaderRow="1" firstDataRow="1" firstDataCol="1" rowPageCount="1" colPageCount="1"/>
  <pivotFields count="32">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2">
        <item h="1" x="1"/>
        <item x="0"/>
      </items>
    </pivotField>
    <pivotField axis="axisRow" showAll="0" sortType="ascending" defaultSubtotal="0">
      <items count="11">
        <item x="7"/>
        <item x="4"/>
        <item x="10"/>
        <item x="5"/>
        <item x="9"/>
        <item x="6"/>
        <item x="1"/>
        <item x="2"/>
        <item x="3"/>
        <item x="0"/>
        <item x="8"/>
      </items>
    </pivotField>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dataField="1" numFmtId="166"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8"/>
  </rowFields>
  <rowItems count="11">
    <i>
      <x/>
    </i>
    <i>
      <x v="1"/>
    </i>
    <i>
      <x v="2"/>
    </i>
    <i>
      <x v="3"/>
    </i>
    <i>
      <x v="4"/>
    </i>
    <i>
      <x v="5"/>
    </i>
    <i>
      <x v="6"/>
    </i>
    <i>
      <x v="7"/>
    </i>
    <i>
      <x v="8"/>
    </i>
    <i>
      <x v="9"/>
    </i>
    <i t="grand">
      <x/>
    </i>
  </rowItems>
  <colItems count="1">
    <i/>
  </colItems>
  <pageFields count="1">
    <pageField fld="7" hier="-1"/>
  </pageFields>
  <dataFields count="1">
    <dataField name="Suma de Valor Final " fld="19" baseField="0" baseItem="0"/>
  </dataFields>
  <formats count="2">
    <format dxfId="3">
      <pivotArea grandRow="1" outline="0" collapsedLevelsAreSubtotals="1" fieldPosition="0"/>
    </format>
    <format dxfId="2">
      <pivotArea collapsedLevelsAreSubtotals="1" fieldPosition="0">
        <references count="1">
          <reference field="8" count="10">
            <x v="0"/>
            <x v="1"/>
            <x v="2"/>
            <x v="3"/>
            <x v="4"/>
            <x v="5"/>
            <x v="6"/>
            <x v="7"/>
            <x v="8"/>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I17:J23" firstHeaderRow="1" firstDataRow="1" firstDataCol="1" rowPageCount="1" colPageCount="1"/>
  <pivotFields count="32">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2">
        <item h="1" x="1"/>
        <item x="0"/>
      </items>
    </pivotField>
    <pivotField showAll="0" defaultSubtotal="0"/>
    <pivotField showAll="0" defaultSubtotal="0"/>
    <pivotField axis="axisRow" showAll="0" defaultSubtotal="0">
      <items count="6">
        <item x="5"/>
        <item x="3"/>
        <item x="0"/>
        <item x="4"/>
        <item x="1"/>
        <item x="2"/>
      </items>
    </pivotField>
    <pivotField showAll="0" defaultSubtotal="0"/>
    <pivotField showAll="0" defaultSubtotal="0"/>
    <pivotField showAll="0"/>
    <pivotField showAll="0"/>
    <pivotField showAll="0"/>
    <pivotField showAll="0"/>
    <pivotField showAll="0"/>
    <pivotField showAll="0"/>
    <pivotField dataField="1" numFmtId="166"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0"/>
  </rowFields>
  <rowItems count="6">
    <i>
      <x v="1"/>
    </i>
    <i>
      <x v="2"/>
    </i>
    <i>
      <x v="3"/>
    </i>
    <i>
      <x v="4"/>
    </i>
    <i>
      <x v="5"/>
    </i>
    <i t="grand">
      <x/>
    </i>
  </rowItems>
  <colItems count="1">
    <i/>
  </colItems>
  <pageFields count="1">
    <pageField fld="7" hier="-1"/>
  </pageFields>
  <dataFields count="1">
    <dataField name="Suma de Valor Final " fld="19" baseField="0" baseItem="0" numFmtId="166"/>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P5:R22" firstHeaderRow="1" firstDataRow="1" firstDataCol="0"/>
  <pivotFields count="32">
    <pivotField showAll="0"/>
    <pivotField showAll="0"/>
    <pivotField showAll="0"/>
    <pivotField showAll="0" defaultSubtotal="0"/>
    <pivotField showAll="0"/>
    <pivotField showAll="0"/>
    <pivotField showAll="0"/>
    <pivotField showAll="0" defaultSubtotal="0"/>
    <pivotField showAll="0"/>
    <pivotField showAll="0"/>
    <pivotField showAll="0" defaultSubtotal="0"/>
    <pivotField showAll="0"/>
    <pivotField showAll="0" defaultSubtotal="0"/>
    <pivotField showAll="0"/>
    <pivotField showAll="0"/>
    <pivotField showAll="0"/>
    <pivotField showAll="0"/>
    <pivotField showAll="0"/>
    <pivotField showAll="0"/>
    <pivotField numFmtId="166" showAll="0"/>
    <pivotField numFmtId="166"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reos10@gmail.com"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ntreos10@gmail.com" TargetMode="External"/><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3.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P581"/>
  <sheetViews>
    <sheetView topLeftCell="N1" zoomScale="85" zoomScaleNormal="85" workbookViewId="0">
      <selection activeCell="W9" sqref="W9:AF9"/>
    </sheetView>
  </sheetViews>
  <sheetFormatPr baseColWidth="10" defaultRowHeight="15" x14ac:dyDescent="0.25"/>
  <cols>
    <col min="1" max="1" width="15.7109375" customWidth="1"/>
    <col min="2" max="2" width="10" customWidth="1"/>
    <col min="3" max="3" width="19.85546875" customWidth="1"/>
    <col min="4" max="4" width="43.140625" customWidth="1"/>
    <col min="5" max="5" width="27.85546875" customWidth="1"/>
    <col min="6" max="6" width="37.7109375" customWidth="1"/>
    <col min="7" max="7" width="53" customWidth="1"/>
    <col min="8" max="8" width="36.140625" customWidth="1"/>
    <col min="9" max="9" width="11.42578125" customWidth="1"/>
    <col min="10" max="10" width="46.5703125" customWidth="1"/>
    <col min="11" max="11" width="38.140625" customWidth="1"/>
    <col min="12" max="12" width="16.140625" customWidth="1"/>
    <col min="13" max="13" width="22.85546875" customWidth="1"/>
    <col min="14" max="14" width="39.28515625" customWidth="1"/>
    <col min="15" max="15" width="20.7109375" customWidth="1"/>
    <col min="16" max="16" width="13.85546875" customWidth="1"/>
    <col min="17" max="17" width="20.7109375" customWidth="1"/>
    <col min="18" max="18" width="11.42578125" customWidth="1"/>
    <col min="19" max="21" width="20.7109375" customWidth="1"/>
    <col min="22" max="22" width="15.5703125" customWidth="1"/>
    <col min="23" max="23" width="15" customWidth="1"/>
    <col min="24" max="24" width="16" customWidth="1"/>
    <col min="27" max="27" width="4.42578125" customWidth="1"/>
    <col min="28" max="28" width="5.28515625" customWidth="1"/>
    <col min="29" max="29" width="4.5703125" customWidth="1"/>
    <col min="30" max="31" width="3.7109375" customWidth="1"/>
    <col min="32" max="32" width="12.7109375" customWidth="1"/>
    <col min="33" max="33" width="16" style="75" customWidth="1"/>
    <col min="34" max="34" width="11.42578125" style="125"/>
    <col min="35" max="36" width="11.42578125" style="59"/>
    <col min="37" max="37" width="13.140625" style="59" customWidth="1"/>
    <col min="38" max="39" width="11.42578125" style="59"/>
    <col min="40" max="42" width="11.42578125" style="58"/>
  </cols>
  <sheetData>
    <row r="1" spans="1:42" x14ac:dyDescent="0.25">
      <c r="A1" s="65"/>
      <c r="B1" s="65"/>
      <c r="C1" s="65"/>
      <c r="D1" s="66"/>
      <c r="E1" s="66"/>
      <c r="F1" s="65"/>
      <c r="G1" s="65"/>
      <c r="H1" s="65"/>
      <c r="I1" s="65"/>
      <c r="J1" s="65"/>
      <c r="K1" s="65"/>
      <c r="L1" s="65"/>
      <c r="M1" s="65"/>
      <c r="N1" s="65"/>
      <c r="O1" s="65"/>
      <c r="P1" s="65"/>
      <c r="Q1" s="65"/>
      <c r="R1" s="65"/>
      <c r="S1" s="65"/>
      <c r="T1" s="65"/>
      <c r="U1" s="65"/>
      <c r="V1" s="65"/>
      <c r="W1" s="65"/>
      <c r="X1" s="65"/>
      <c r="Y1" s="65"/>
      <c r="Z1" s="65"/>
      <c r="AA1" s="65"/>
      <c r="AB1" s="65"/>
      <c r="AC1" s="65"/>
      <c r="AD1" s="65"/>
      <c r="AE1" s="65"/>
      <c r="AF1" s="65"/>
    </row>
    <row r="2" spans="1:42" ht="18.75" x14ac:dyDescent="0.25">
      <c r="A2" s="206" t="s">
        <v>39</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78"/>
    </row>
    <row r="3" spans="1:42" ht="18.75" x14ac:dyDescent="0.25">
      <c r="A3" s="206" t="s">
        <v>274</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78"/>
      <c r="AI3" s="76"/>
    </row>
    <row r="4" spans="1:42" ht="19.5" thickBot="1" x14ac:dyDescent="0.3">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78"/>
    </row>
    <row r="5" spans="1:42" ht="24" customHeight="1" thickBot="1" x14ac:dyDescent="0.3">
      <c r="A5" s="207" t="s">
        <v>40</v>
      </c>
      <c r="B5" s="208"/>
      <c r="C5" s="208"/>
      <c r="D5" s="89"/>
      <c r="E5" s="68"/>
      <c r="F5" s="68"/>
      <c r="G5" s="62" t="s">
        <v>48</v>
      </c>
      <c r="H5" s="88"/>
      <c r="I5" s="209"/>
      <c r="J5" s="209"/>
      <c r="K5" s="72"/>
      <c r="L5" s="68"/>
      <c r="M5" s="209"/>
      <c r="N5" s="209"/>
      <c r="O5" s="71"/>
      <c r="P5" s="71"/>
      <c r="Q5" s="71"/>
      <c r="R5" s="71"/>
      <c r="S5" s="71"/>
      <c r="T5" s="71"/>
      <c r="U5" s="209"/>
      <c r="V5" s="209"/>
      <c r="W5" s="209"/>
      <c r="X5" s="209"/>
      <c r="Y5" s="209"/>
      <c r="Z5" s="209"/>
      <c r="AA5" s="209"/>
      <c r="AB5" s="209"/>
      <c r="AC5" s="209"/>
      <c r="AD5" s="209"/>
      <c r="AE5" s="209"/>
      <c r="AF5" s="209"/>
      <c r="AG5" s="79"/>
    </row>
    <row r="6" spans="1:42" ht="29.25" customHeight="1" thickBot="1" x14ac:dyDescent="0.3">
      <c r="A6" s="210" t="s">
        <v>272</v>
      </c>
      <c r="B6" s="211"/>
      <c r="C6" s="211"/>
      <c r="D6" s="86">
        <v>40987868244</v>
      </c>
      <c r="E6" s="69"/>
      <c r="F6" s="74"/>
      <c r="G6" s="63" t="s">
        <v>47</v>
      </c>
      <c r="H6" s="86">
        <v>3554213282</v>
      </c>
      <c r="I6" s="212"/>
      <c r="J6" s="212"/>
      <c r="K6" s="73"/>
      <c r="L6" s="69"/>
      <c r="M6" s="69"/>
      <c r="N6" s="69"/>
      <c r="O6" s="71"/>
      <c r="P6" s="71"/>
      <c r="Q6" s="71"/>
      <c r="R6" s="71"/>
      <c r="S6" s="71"/>
      <c r="T6" s="71"/>
      <c r="U6" s="215" t="s">
        <v>41</v>
      </c>
      <c r="V6" s="216"/>
      <c r="W6" s="217" t="s">
        <v>1024</v>
      </c>
      <c r="X6" s="218"/>
      <c r="Y6" s="218"/>
      <c r="Z6" s="218"/>
      <c r="AA6" s="218"/>
      <c r="AB6" s="218"/>
      <c r="AC6" s="218"/>
      <c r="AD6" s="218"/>
      <c r="AE6" s="218"/>
      <c r="AF6" s="218"/>
      <c r="AG6" s="218"/>
      <c r="AH6" s="219"/>
    </row>
    <row r="7" spans="1:42" ht="26.25" customHeight="1" thickBot="1" x14ac:dyDescent="0.3">
      <c r="A7" s="213" t="s">
        <v>273</v>
      </c>
      <c r="B7" s="214"/>
      <c r="C7" s="214"/>
      <c r="D7" s="87">
        <v>40738915582</v>
      </c>
      <c r="E7" s="69"/>
      <c r="F7" s="70"/>
      <c r="G7" s="64" t="s">
        <v>271</v>
      </c>
      <c r="H7" s="87">
        <v>3295866161</v>
      </c>
      <c r="I7" s="212"/>
      <c r="J7" s="212"/>
      <c r="K7" s="73"/>
      <c r="L7" s="69"/>
      <c r="M7" s="69"/>
      <c r="N7" s="69"/>
      <c r="O7" s="71"/>
      <c r="P7" s="71"/>
      <c r="Q7" s="71"/>
      <c r="R7" s="71"/>
      <c r="S7" s="71"/>
      <c r="T7" s="71"/>
      <c r="U7" s="202" t="s">
        <v>42</v>
      </c>
      <c r="V7" s="203"/>
      <c r="W7" s="204" t="s">
        <v>1023</v>
      </c>
      <c r="X7" s="204"/>
      <c r="Y7" s="204"/>
      <c r="Z7" s="204"/>
      <c r="AA7" s="204"/>
      <c r="AB7" s="204"/>
      <c r="AC7" s="204"/>
      <c r="AD7" s="204"/>
      <c r="AE7" s="204"/>
      <c r="AF7" s="205"/>
      <c r="AG7" s="82"/>
    </row>
    <row r="8" spans="1:42" ht="23.25" customHeight="1" thickBot="1" x14ac:dyDescent="0.3">
      <c r="A8" s="229"/>
      <c r="B8" s="229"/>
      <c r="C8" s="229"/>
      <c r="D8" s="229"/>
      <c r="E8" s="229"/>
      <c r="F8" s="229"/>
      <c r="G8" s="229"/>
      <c r="H8" s="229"/>
      <c r="I8" s="229"/>
      <c r="J8" s="229"/>
      <c r="K8" s="229"/>
      <c r="L8" s="229"/>
      <c r="M8" s="229"/>
      <c r="N8" s="229"/>
      <c r="O8" s="71"/>
      <c r="P8" s="71"/>
      <c r="Q8" s="71"/>
      <c r="R8" s="71"/>
      <c r="S8" s="71"/>
      <c r="T8" s="71"/>
      <c r="U8" s="220" t="s">
        <v>43</v>
      </c>
      <c r="V8" s="221"/>
      <c r="W8" s="222" t="s">
        <v>1025</v>
      </c>
      <c r="X8" s="222"/>
      <c r="Y8" s="222"/>
      <c r="Z8" s="222"/>
      <c r="AA8" s="222"/>
      <c r="AB8" s="222"/>
      <c r="AC8" s="222"/>
      <c r="AD8" s="222"/>
      <c r="AE8" s="222"/>
      <c r="AF8" s="223"/>
      <c r="AG8" s="82"/>
    </row>
    <row r="9" spans="1:42" ht="34.5" customHeight="1" x14ac:dyDescent="0.3">
      <c r="A9" s="230" t="s">
        <v>44</v>
      </c>
      <c r="B9" s="231"/>
      <c r="C9" s="231"/>
      <c r="D9" s="124"/>
      <c r="E9" s="209"/>
      <c r="F9" s="209"/>
      <c r="G9" s="209"/>
      <c r="H9" s="122"/>
      <c r="I9" s="209"/>
      <c r="J9" s="209"/>
      <c r="K9" s="209"/>
      <c r="L9" s="209"/>
      <c r="M9" s="209"/>
      <c r="N9" s="209"/>
      <c r="O9" s="71"/>
      <c r="P9" s="71"/>
      <c r="Q9" s="71"/>
      <c r="R9" s="71"/>
      <c r="S9" s="71"/>
      <c r="T9" s="71"/>
      <c r="U9" s="202" t="s">
        <v>45</v>
      </c>
      <c r="V9" s="203"/>
      <c r="W9" s="222">
        <v>3118580630</v>
      </c>
      <c r="X9" s="222"/>
      <c r="Y9" s="222"/>
      <c r="Z9" s="222"/>
      <c r="AA9" s="222"/>
      <c r="AB9" s="222"/>
      <c r="AC9" s="222"/>
      <c r="AD9" s="222"/>
      <c r="AE9" s="222"/>
      <c r="AF9" s="223"/>
      <c r="AG9" s="82"/>
      <c r="AI9" s="77"/>
    </row>
    <row r="10" spans="1:42" ht="32.25" customHeight="1" thickBot="1" x14ac:dyDescent="0.3">
      <c r="A10" s="232" t="s">
        <v>270</v>
      </c>
      <c r="B10" s="233"/>
      <c r="C10" s="233"/>
      <c r="D10" s="87"/>
      <c r="E10" s="234"/>
      <c r="F10" s="234"/>
      <c r="G10" s="234"/>
      <c r="H10" s="123"/>
      <c r="I10" s="209"/>
      <c r="J10" s="209"/>
      <c r="K10" s="209"/>
      <c r="L10" s="209"/>
      <c r="M10" s="209"/>
      <c r="N10" s="209"/>
      <c r="O10" s="71"/>
      <c r="P10" s="71"/>
      <c r="Q10" s="71"/>
      <c r="R10" s="71"/>
      <c r="S10" s="71"/>
      <c r="T10" s="71"/>
      <c r="U10" s="224" t="s">
        <v>46</v>
      </c>
      <c r="V10" s="225"/>
      <c r="W10" s="226" t="s">
        <v>1026</v>
      </c>
      <c r="X10" s="227"/>
      <c r="Y10" s="227"/>
      <c r="Z10" s="227"/>
      <c r="AA10" s="227"/>
      <c r="AB10" s="227"/>
      <c r="AC10" s="227"/>
      <c r="AD10" s="227"/>
      <c r="AE10" s="227"/>
      <c r="AF10" s="228"/>
      <c r="AG10" s="82"/>
    </row>
    <row r="11" spans="1:42" ht="38.25" customHeight="1" x14ac:dyDescent="0.25">
      <c r="A11" s="193" t="s">
        <v>0</v>
      </c>
      <c r="B11" s="194"/>
      <c r="C11" s="194"/>
      <c r="D11" s="194"/>
      <c r="E11" s="195"/>
      <c r="F11" s="195"/>
      <c r="G11" s="195"/>
      <c r="H11" s="195"/>
      <c r="I11" s="195"/>
      <c r="J11" s="195"/>
      <c r="K11" s="195"/>
      <c r="L11" s="195"/>
      <c r="M11" s="195"/>
      <c r="N11" s="196"/>
      <c r="O11" s="197" t="s">
        <v>1</v>
      </c>
      <c r="P11" s="194"/>
      <c r="Q11" s="194"/>
      <c r="R11" s="194"/>
      <c r="S11" s="194"/>
      <c r="T11" s="194"/>
      <c r="U11" s="196"/>
      <c r="V11" s="198" t="s">
        <v>2</v>
      </c>
      <c r="W11" s="195"/>
      <c r="X11" s="195"/>
      <c r="Y11" s="195"/>
      <c r="Z11" s="196"/>
      <c r="AA11" s="198" t="s">
        <v>3</v>
      </c>
      <c r="AB11" s="195"/>
      <c r="AC11" s="195"/>
      <c r="AD11" s="195"/>
      <c r="AE11" s="196"/>
      <c r="AF11" s="60" t="s">
        <v>4</v>
      </c>
      <c r="AG11" s="83"/>
      <c r="AH11" s="126"/>
    </row>
    <row r="12" spans="1:42" x14ac:dyDescent="0.25">
      <c r="A12" s="1">
        <v>1</v>
      </c>
      <c r="B12" s="2">
        <v>2</v>
      </c>
      <c r="C12" s="2">
        <v>3</v>
      </c>
      <c r="D12" s="61">
        <v>4</v>
      </c>
      <c r="E12" s="3">
        <v>5</v>
      </c>
      <c r="F12" s="3">
        <v>6</v>
      </c>
      <c r="G12" s="3">
        <v>7</v>
      </c>
      <c r="H12" s="199">
        <v>8</v>
      </c>
      <c r="I12" s="200"/>
      <c r="J12" s="200"/>
      <c r="K12" s="200"/>
      <c r="L12" s="61">
        <v>9</v>
      </c>
      <c r="M12" s="199">
        <v>10</v>
      </c>
      <c r="N12" s="201"/>
      <c r="O12" s="4">
        <v>11</v>
      </c>
      <c r="P12" s="4">
        <v>12</v>
      </c>
      <c r="Q12" s="4">
        <v>13</v>
      </c>
      <c r="R12" s="4">
        <v>14</v>
      </c>
      <c r="S12" s="4">
        <v>15</v>
      </c>
      <c r="T12" s="4">
        <v>16</v>
      </c>
      <c r="U12" s="4">
        <v>17</v>
      </c>
      <c r="V12" s="2">
        <v>18</v>
      </c>
      <c r="W12" s="2">
        <v>19</v>
      </c>
      <c r="X12" s="2">
        <v>20</v>
      </c>
      <c r="Y12" s="2">
        <v>21</v>
      </c>
      <c r="Z12" s="2">
        <v>22</v>
      </c>
      <c r="AA12" s="199">
        <v>23</v>
      </c>
      <c r="AB12" s="200"/>
      <c r="AC12" s="200"/>
      <c r="AD12" s="200"/>
      <c r="AE12" s="201"/>
      <c r="AF12" s="2">
        <v>24</v>
      </c>
      <c r="AG12" s="84"/>
      <c r="AH12" s="127"/>
    </row>
    <row r="13" spans="1:42" s="57" customFormat="1" ht="69.75" customHeight="1" x14ac:dyDescent="0.25">
      <c r="A13" s="3" t="s">
        <v>5</v>
      </c>
      <c r="B13" s="3" t="s">
        <v>6</v>
      </c>
      <c r="C13" s="3" t="s">
        <v>7</v>
      </c>
      <c r="D13" s="3" t="s">
        <v>8</v>
      </c>
      <c r="E13" s="3" t="s">
        <v>9</v>
      </c>
      <c r="F13" s="3" t="s">
        <v>10</v>
      </c>
      <c r="G13" s="3" t="s">
        <v>11</v>
      </c>
      <c r="H13" s="3" t="s">
        <v>245</v>
      </c>
      <c r="I13" s="3" t="s">
        <v>13</v>
      </c>
      <c r="J13" s="3" t="s">
        <v>14</v>
      </c>
      <c r="K13" s="3" t="s">
        <v>15</v>
      </c>
      <c r="L13" s="3" t="s">
        <v>16</v>
      </c>
      <c r="M13" s="3" t="s">
        <v>263</v>
      </c>
      <c r="N13" s="3" t="s">
        <v>17</v>
      </c>
      <c r="O13" s="5" t="s">
        <v>18</v>
      </c>
      <c r="P13" s="5" t="s">
        <v>19</v>
      </c>
      <c r="Q13" s="5" t="s">
        <v>20</v>
      </c>
      <c r="R13" s="5" t="s">
        <v>21</v>
      </c>
      <c r="S13" s="5" t="s">
        <v>22</v>
      </c>
      <c r="T13" s="6" t="s">
        <v>23</v>
      </c>
      <c r="U13" s="3" t="s">
        <v>24</v>
      </c>
      <c r="V13" s="7" t="s">
        <v>25</v>
      </c>
      <c r="W13" s="3" t="s">
        <v>26</v>
      </c>
      <c r="X13" s="3" t="s">
        <v>27</v>
      </c>
      <c r="Y13" s="3" t="s">
        <v>28</v>
      </c>
      <c r="Z13" s="3" t="s">
        <v>29</v>
      </c>
      <c r="AA13" s="8" t="s">
        <v>30</v>
      </c>
      <c r="AB13" s="8" t="s">
        <v>31</v>
      </c>
      <c r="AC13" s="8" t="s">
        <v>32</v>
      </c>
      <c r="AD13" s="8" t="s">
        <v>33</v>
      </c>
      <c r="AE13" s="8" t="s">
        <v>34</v>
      </c>
      <c r="AF13" s="8" t="s">
        <v>35</v>
      </c>
      <c r="AG13" s="85"/>
      <c r="AH13" s="128" t="s">
        <v>36</v>
      </c>
      <c r="AI13" s="80" t="s">
        <v>246</v>
      </c>
      <c r="AJ13" s="80" t="s">
        <v>247</v>
      </c>
      <c r="AK13" s="81" t="s">
        <v>248</v>
      </c>
      <c r="AL13" s="80" t="s">
        <v>249</v>
      </c>
      <c r="AM13" s="80" t="s">
        <v>250</v>
      </c>
      <c r="AN13" s="58"/>
      <c r="AO13" s="58"/>
      <c r="AP13" s="58"/>
    </row>
    <row r="14" spans="1:42" s="57" customFormat="1" ht="27" customHeight="1" x14ac:dyDescent="0.25">
      <c r="A14" s="90">
        <v>1</v>
      </c>
      <c r="B14" s="105">
        <v>2019</v>
      </c>
      <c r="C14" s="91" t="s">
        <v>284</v>
      </c>
      <c r="D14" s="91" t="s">
        <v>161</v>
      </c>
      <c r="E14" s="133" t="s">
        <v>38</v>
      </c>
      <c r="F14" s="133" t="s">
        <v>182</v>
      </c>
      <c r="G14" s="138" t="s">
        <v>531</v>
      </c>
      <c r="H14" s="140" t="s">
        <v>156</v>
      </c>
      <c r="I14" s="132">
        <v>45</v>
      </c>
      <c r="J14" s="133" t="str">
        <f>IF(I14=1,'[4]Equivalencia BH-BMPT'!$D$2,IF(I14=2,'[4]Equivalencia BH-BMPT'!$D$3,IF(I14=3,'[4]Equivalencia BH-BMPT'!$D$4,IF(I14=4,'[4]Equivalencia BH-BMPT'!$D$5,IF(I14=5,'[4]Equivalencia BH-BMPT'!$D$6,IF(I14=6,'[4]Equivalencia BH-BMPT'!$D$7,IF(I14=7,'[4]Equivalencia BH-BMPT'!$D$8,IF(I14=8,'[4]Equivalencia BH-BMPT'!$D$9,IF(I14=9,'[4]Equivalencia BH-BMPT'!$D$10,IF(I14=10,'[4]Equivalencia BH-BMPT'!$D$11,IF(I14=11,'[4]Equivalencia BH-BMPT'!$D$12,IF(I14=12,'[4]Equivalencia BH-BMPT'!$D$13,IF(I14=13,'[4]Equivalencia BH-BMPT'!$D$14,IF(I14=14,'[4]Equivalencia BH-BMPT'!$D$15,IF(I14=15,'[4]Equivalencia BH-BMPT'!$D$16,IF(I14=16,'[4]Equivalencia BH-BMPT'!$D$17,IF(I14=17,'[4]Equivalencia BH-BMPT'!$D$18,IF(I14=18,'[4]Equivalencia BH-BMPT'!$D$19,IF(I14=19,'[4]Equivalencia BH-BMPT'!$D$20,IF(I14=20,'[4]Equivalencia BH-BMPT'!$D$21,IF(I14=21,'[4]Equivalencia BH-BMPT'!$D$22,IF(I14=22,'[4]Equivalencia BH-BMPT'!$D$23,IF(I14=23,'[4]Equivalencia BH-BMPT'!#REF!,IF(I14=24,'[4]Equivalencia BH-BMPT'!$D$25,IF(I14=25,'[4]Equivalencia BH-BMPT'!$D$26,IF(I14=26,'[4]Equivalencia BH-BMPT'!$D$27,IF(I14=27,'[4]Equivalencia BH-BMPT'!$D$28,IF(I14=28,'[4]Equivalencia BH-BMPT'!$D$29,IF(I14=29,'[4]Equivalencia BH-BMPT'!$D$30,IF(I14=30,'[4]Equivalencia BH-BMPT'!$D$31,IF(I14=31,'[4]Equivalencia BH-BMPT'!$D$32,IF(I14=32,'[4]Equivalencia BH-BMPT'!$D$33,IF(I14=33,'[4]Equivalencia BH-BMPT'!$D$34,IF(I14=34,'[4]Equivalencia BH-BMPT'!$D$35,IF(I14=35,'[4]Equivalencia BH-BMPT'!$D$36,IF(I14=36,'[4]Equivalencia BH-BMPT'!$D$37,IF(I14=37,'[4]Equivalencia BH-BMPT'!$D$38,IF(I14=38,'[4]Equivalencia BH-BMPT'!#REF!,IF(I14=39,'[4]Equivalencia BH-BMPT'!$D$40,IF(I14=40,'[4]Equivalencia BH-BMPT'!$D$41,IF(I14=41,'[4]Equivalencia BH-BMPT'!$D$42,IF(I14=42,'[4]Equivalencia BH-BMPT'!$D$43,IF(I14=43,'[4]Equivalencia BH-BMPT'!$D$44,IF(I14=44,'[4]Equivalencia BH-BMPT'!$D$45,IF(I14=45,'[4]Equivalencia BH-BMPT'!$D$46,"No ha seleccionado un número de programa")))))))))))))))))))))))))))))))))))))))))))))</f>
        <v>Gobernanza e influencia local, regional e internacional</v>
      </c>
      <c r="K14" s="141" t="str">
        <f>IF(ISERROR(VLOOKUP(I14,Eje_Pilar!$C$2:$E$47,3,FALSE))," ",VLOOKUP(I14,Eje_Pilar!$C$2:$E$47,3,FALSE))</f>
        <v>Eje Transversal 4 Gobierno Legitimo, Fortalecimiento Local y Eficiencia</v>
      </c>
      <c r="L14" s="142" t="s">
        <v>778</v>
      </c>
      <c r="M14" s="138">
        <v>1026279711</v>
      </c>
      <c r="N14" s="138" t="s">
        <v>806</v>
      </c>
      <c r="O14" s="138">
        <v>76505000</v>
      </c>
      <c r="P14" s="100"/>
      <c r="Q14" s="101"/>
      <c r="R14" s="146">
        <v>2</v>
      </c>
      <c r="S14" s="146">
        <v>27820000</v>
      </c>
      <c r="T14" s="148">
        <f t="shared" ref="T14:T38" si="0">O14+Q14+S14</f>
        <v>104325000</v>
      </c>
      <c r="U14" s="144">
        <v>77896000</v>
      </c>
      <c r="V14" s="104">
        <v>43489</v>
      </c>
      <c r="W14" s="104">
        <v>43490</v>
      </c>
      <c r="X14" s="104">
        <v>43945</v>
      </c>
      <c r="Y14" s="105">
        <v>330</v>
      </c>
      <c r="Z14" s="105">
        <v>120</v>
      </c>
      <c r="AA14" s="106"/>
      <c r="AB14" s="90"/>
      <c r="AC14" s="90" t="s">
        <v>1022</v>
      </c>
      <c r="AD14" s="90"/>
      <c r="AE14" s="90"/>
      <c r="AF14" s="150">
        <f t="shared" ref="AF14:AF45" si="1">SUM(U14/T14)</f>
        <v>0.7466666666666667</v>
      </c>
      <c r="AG14" s="108"/>
      <c r="AH14" s="129">
        <f>IF(SUMPRODUCT((A$14:A14=A14)*(B$14:B14=B14)*(C$14:C14=C14))&gt;1,0,1)</f>
        <v>1</v>
      </c>
      <c r="AI14" s="109" t="str">
        <f t="shared" ref="AI14:AI19" si="2">IFERROR(VLOOKUP(D14,tipo,1,FALSE),"NO")</f>
        <v>Contratos de prestación de servicios profesionales y de apoyo a la gestión</v>
      </c>
      <c r="AJ14" s="109" t="str">
        <f t="shared" ref="AJ14:AJ45" si="3">IFERROR(VLOOKUP(E14,modal,1,FALSE),"NO")</f>
        <v>Contratación directa</v>
      </c>
      <c r="AK14" s="110" t="str">
        <f>IFERROR(VLOOKUP(F14,Tipo!$C$12:$C$27,1,FALSE),"NO")</f>
        <v>Prestación de servicios profesionales y de apoyo a la gestión, o para la ejecución de trabajos artísticos que sólo puedan encomendarse a determinadas personas naturales;</v>
      </c>
      <c r="AL14" s="109" t="str">
        <f t="shared" ref="AL14:AL45" si="4">IFERROR(VLOOKUP(H14,afectacion,1,FALSE),"NO")</f>
        <v>Inversión</v>
      </c>
      <c r="AM14" s="109">
        <f t="shared" ref="AM14:AM45" si="5">IFERROR(VLOOKUP(I14,programa,1,FALSE),"NO")</f>
        <v>45</v>
      </c>
      <c r="AN14" s="58"/>
      <c r="AO14" s="58"/>
      <c r="AP14" s="58"/>
    </row>
    <row r="15" spans="1:42" s="57" customFormat="1" ht="27" customHeight="1" x14ac:dyDescent="0.25">
      <c r="A15" s="90">
        <v>2</v>
      </c>
      <c r="B15" s="105">
        <v>2019</v>
      </c>
      <c r="C15" s="91" t="s">
        <v>285</v>
      </c>
      <c r="D15" s="91" t="s">
        <v>161</v>
      </c>
      <c r="E15" s="133" t="s">
        <v>38</v>
      </c>
      <c r="F15" s="133" t="s">
        <v>182</v>
      </c>
      <c r="G15" s="138" t="s">
        <v>532</v>
      </c>
      <c r="H15" s="140" t="s">
        <v>156</v>
      </c>
      <c r="I15" s="132">
        <v>45</v>
      </c>
      <c r="J15" s="133" t="str">
        <f>IF(I15=1,'[4]Equivalencia BH-BMPT'!$D$2,IF(I15=2,'[4]Equivalencia BH-BMPT'!$D$3,IF(I15=3,'[4]Equivalencia BH-BMPT'!$D$4,IF(I15=4,'[4]Equivalencia BH-BMPT'!$D$5,IF(I15=5,'[4]Equivalencia BH-BMPT'!$D$6,IF(I15=6,'[4]Equivalencia BH-BMPT'!$D$7,IF(I15=7,'[4]Equivalencia BH-BMPT'!$D$8,IF(I15=8,'[4]Equivalencia BH-BMPT'!$D$9,IF(I15=9,'[4]Equivalencia BH-BMPT'!$D$10,IF(I15=10,'[4]Equivalencia BH-BMPT'!$D$11,IF(I15=11,'[4]Equivalencia BH-BMPT'!$D$12,IF(I15=12,'[4]Equivalencia BH-BMPT'!$D$13,IF(I15=13,'[4]Equivalencia BH-BMPT'!$D$14,IF(I15=14,'[4]Equivalencia BH-BMPT'!$D$15,IF(I15=15,'[4]Equivalencia BH-BMPT'!$D$16,IF(I15=16,'[4]Equivalencia BH-BMPT'!$D$17,IF(I15=17,'[4]Equivalencia BH-BMPT'!$D$18,IF(I15=18,'[4]Equivalencia BH-BMPT'!$D$19,IF(I15=19,'[4]Equivalencia BH-BMPT'!$D$20,IF(I15=20,'[4]Equivalencia BH-BMPT'!$D$21,IF(I15=21,'[4]Equivalencia BH-BMPT'!$D$22,IF(I15=22,'[4]Equivalencia BH-BMPT'!$D$23,IF(I15=23,'[4]Equivalencia BH-BMPT'!#REF!,IF(I15=24,'[4]Equivalencia BH-BMPT'!$D$25,IF(I15=25,'[4]Equivalencia BH-BMPT'!$D$26,IF(I15=26,'[4]Equivalencia BH-BMPT'!$D$27,IF(I15=27,'[4]Equivalencia BH-BMPT'!$D$28,IF(I15=28,'[4]Equivalencia BH-BMPT'!$D$29,IF(I15=29,'[4]Equivalencia BH-BMPT'!$D$30,IF(I15=30,'[4]Equivalencia BH-BMPT'!$D$31,IF(I15=31,'[4]Equivalencia BH-BMPT'!$D$32,IF(I15=32,'[4]Equivalencia BH-BMPT'!$D$33,IF(I15=33,'[4]Equivalencia BH-BMPT'!$D$34,IF(I15=34,'[4]Equivalencia BH-BMPT'!$D$35,IF(I15=35,'[4]Equivalencia BH-BMPT'!$D$36,IF(I15=36,'[4]Equivalencia BH-BMPT'!$D$37,IF(I15=37,'[4]Equivalencia BH-BMPT'!$D$38,IF(I15=38,'[4]Equivalencia BH-BMPT'!#REF!,IF(I15=39,'[4]Equivalencia BH-BMPT'!$D$40,IF(I15=40,'[4]Equivalencia BH-BMPT'!$D$41,IF(I15=41,'[4]Equivalencia BH-BMPT'!$D$42,IF(I15=42,'[4]Equivalencia BH-BMPT'!$D$43,IF(I15=43,'[4]Equivalencia BH-BMPT'!$D$44,IF(I15=44,'[4]Equivalencia BH-BMPT'!$D$45,IF(I15=45,'[4]Equivalencia BH-BMPT'!$D$46,"No ha seleccionado un número de programa")))))))))))))))))))))))))))))))))))))))))))))</f>
        <v>Gobernanza e influencia local, regional e internacional</v>
      </c>
      <c r="K15" s="141" t="str">
        <f>IF(ISERROR(VLOOKUP(I15,Eje_Pilar!$C$2:$E$47,3,FALSE))," ",VLOOKUP(I15,Eje_Pilar!$C$2:$E$47,3,FALSE))</f>
        <v>Eje Transversal 4 Gobierno Legitimo, Fortalecimiento Local y Eficiencia</v>
      </c>
      <c r="L15" s="142" t="s">
        <v>778</v>
      </c>
      <c r="M15" s="138">
        <v>1026279711</v>
      </c>
      <c r="N15" s="138" t="s">
        <v>807</v>
      </c>
      <c r="O15" s="138">
        <v>95700000</v>
      </c>
      <c r="P15" s="100"/>
      <c r="Q15" s="101"/>
      <c r="R15" s="146">
        <v>2</v>
      </c>
      <c r="S15" s="146">
        <v>43500000</v>
      </c>
      <c r="T15" s="148">
        <f t="shared" si="0"/>
        <v>139200000</v>
      </c>
      <c r="U15" s="144">
        <v>97440000</v>
      </c>
      <c r="V15" s="104">
        <v>43489</v>
      </c>
      <c r="W15" s="104">
        <v>43490</v>
      </c>
      <c r="X15" s="104">
        <v>43975</v>
      </c>
      <c r="Y15" s="105">
        <v>330</v>
      </c>
      <c r="Z15" s="105">
        <v>120</v>
      </c>
      <c r="AA15" s="106"/>
      <c r="AB15" s="90"/>
      <c r="AC15" s="90"/>
      <c r="AD15" s="90" t="s">
        <v>1022</v>
      </c>
      <c r="AE15" s="90"/>
      <c r="AF15" s="150">
        <f t="shared" si="1"/>
        <v>0.7</v>
      </c>
      <c r="AG15" s="108"/>
      <c r="AH15" s="129">
        <f>IF(SUMPRODUCT((A$14:A15=A15)*(B$14:B15=B15)*(C$14:C15=C15))&gt;1,0,1)</f>
        <v>1</v>
      </c>
      <c r="AI15" s="109" t="str">
        <f t="shared" si="2"/>
        <v>Contratos de prestación de servicios profesionales y de apoyo a la gestión</v>
      </c>
      <c r="AJ15" s="109" t="str">
        <f t="shared" si="3"/>
        <v>Contratación directa</v>
      </c>
      <c r="AK15" s="110" t="str">
        <f>IFERROR(VLOOKUP(F15,Tipo!$C$12:$C$27,1,FALSE),"NO")</f>
        <v>Prestación de servicios profesionales y de apoyo a la gestión, o para la ejecución de trabajos artísticos que sólo puedan encomendarse a determinadas personas naturales;</v>
      </c>
      <c r="AL15" s="109" t="str">
        <f t="shared" si="4"/>
        <v>Inversión</v>
      </c>
      <c r="AM15" s="109">
        <f t="shared" si="5"/>
        <v>45</v>
      </c>
      <c r="AN15" s="58"/>
      <c r="AO15" s="58"/>
      <c r="AP15" s="58"/>
    </row>
    <row r="16" spans="1:42" s="57" customFormat="1" ht="27" customHeight="1" x14ac:dyDescent="0.25">
      <c r="A16" s="90">
        <v>3</v>
      </c>
      <c r="B16" s="105">
        <v>2019</v>
      </c>
      <c r="C16" s="91" t="s">
        <v>286</v>
      </c>
      <c r="D16" s="91" t="s">
        <v>161</v>
      </c>
      <c r="E16" s="133" t="s">
        <v>38</v>
      </c>
      <c r="F16" s="133" t="s">
        <v>182</v>
      </c>
      <c r="G16" s="138" t="s">
        <v>533</v>
      </c>
      <c r="H16" s="140" t="s">
        <v>156</v>
      </c>
      <c r="I16" s="132">
        <v>45</v>
      </c>
      <c r="J16" s="133" t="str">
        <f>IF(I16=1,'[4]Equivalencia BH-BMPT'!$D$2,IF(I16=2,'[4]Equivalencia BH-BMPT'!$D$3,IF(I16=3,'[4]Equivalencia BH-BMPT'!$D$4,IF(I16=4,'[4]Equivalencia BH-BMPT'!$D$5,IF(I16=5,'[4]Equivalencia BH-BMPT'!$D$6,IF(I16=6,'[4]Equivalencia BH-BMPT'!$D$7,IF(I16=7,'[4]Equivalencia BH-BMPT'!$D$8,IF(I16=8,'[4]Equivalencia BH-BMPT'!$D$9,IF(I16=9,'[4]Equivalencia BH-BMPT'!$D$10,IF(I16=10,'[4]Equivalencia BH-BMPT'!$D$11,IF(I16=11,'[4]Equivalencia BH-BMPT'!$D$12,IF(I16=12,'[4]Equivalencia BH-BMPT'!$D$13,IF(I16=13,'[4]Equivalencia BH-BMPT'!$D$14,IF(I16=14,'[4]Equivalencia BH-BMPT'!$D$15,IF(I16=15,'[4]Equivalencia BH-BMPT'!$D$16,IF(I16=16,'[4]Equivalencia BH-BMPT'!$D$17,IF(I16=17,'[4]Equivalencia BH-BMPT'!$D$18,IF(I16=18,'[4]Equivalencia BH-BMPT'!$D$19,IF(I16=19,'[4]Equivalencia BH-BMPT'!$D$20,IF(I16=20,'[4]Equivalencia BH-BMPT'!$D$21,IF(I16=21,'[4]Equivalencia BH-BMPT'!$D$22,IF(I16=22,'[4]Equivalencia BH-BMPT'!$D$23,IF(I16=23,'[4]Equivalencia BH-BMPT'!#REF!,IF(I16=24,'[4]Equivalencia BH-BMPT'!$D$25,IF(I16=25,'[4]Equivalencia BH-BMPT'!$D$26,IF(I16=26,'[4]Equivalencia BH-BMPT'!$D$27,IF(I16=27,'[4]Equivalencia BH-BMPT'!$D$28,IF(I16=28,'[4]Equivalencia BH-BMPT'!$D$29,IF(I16=29,'[4]Equivalencia BH-BMPT'!$D$30,IF(I16=30,'[4]Equivalencia BH-BMPT'!$D$31,IF(I16=31,'[4]Equivalencia BH-BMPT'!$D$32,IF(I16=32,'[4]Equivalencia BH-BMPT'!$D$33,IF(I16=33,'[4]Equivalencia BH-BMPT'!$D$34,IF(I16=34,'[4]Equivalencia BH-BMPT'!$D$35,IF(I16=35,'[4]Equivalencia BH-BMPT'!$D$36,IF(I16=36,'[4]Equivalencia BH-BMPT'!$D$37,IF(I16=37,'[4]Equivalencia BH-BMPT'!$D$38,IF(I16=38,'[4]Equivalencia BH-BMPT'!#REF!,IF(I16=39,'[4]Equivalencia BH-BMPT'!$D$40,IF(I16=40,'[4]Equivalencia BH-BMPT'!$D$41,IF(I16=41,'[4]Equivalencia BH-BMPT'!$D$42,IF(I16=42,'[4]Equivalencia BH-BMPT'!$D$43,IF(I16=43,'[4]Equivalencia BH-BMPT'!$D$44,IF(I16=44,'[4]Equivalencia BH-BMPT'!$D$45,IF(I16=45,'[4]Equivalencia BH-BMPT'!$D$46,"No ha seleccionado un número de programa")))))))))))))))))))))))))))))))))))))))))))))</f>
        <v>Gobernanza e influencia local, regional e internacional</v>
      </c>
      <c r="K16" s="141" t="str">
        <f>IF(ISERROR(VLOOKUP(I16,Eje_Pilar!$C$2:$E$47,3,FALSE))," ",VLOOKUP(I16,Eje_Pilar!$C$2:$E$47,3,FALSE))</f>
        <v>Eje Transversal 4 Gobierno Legitimo, Fortalecimiento Local y Eficiencia</v>
      </c>
      <c r="L16" s="142" t="s">
        <v>778</v>
      </c>
      <c r="M16" s="138">
        <v>52321265</v>
      </c>
      <c r="N16" s="138" t="s">
        <v>808</v>
      </c>
      <c r="O16" s="138">
        <v>50105000</v>
      </c>
      <c r="P16" s="100"/>
      <c r="Q16" s="101"/>
      <c r="R16" s="146">
        <v>1</v>
      </c>
      <c r="S16" s="144">
        <v>9110000</v>
      </c>
      <c r="T16" s="148">
        <f t="shared" si="0"/>
        <v>59215000</v>
      </c>
      <c r="U16" s="144">
        <v>50105000</v>
      </c>
      <c r="V16" s="104">
        <v>43489</v>
      </c>
      <c r="W16" s="104">
        <v>43490</v>
      </c>
      <c r="X16" s="104">
        <v>43890</v>
      </c>
      <c r="Y16" s="105">
        <v>330</v>
      </c>
      <c r="Z16" s="105">
        <v>28</v>
      </c>
      <c r="AA16" s="106"/>
      <c r="AB16" s="90"/>
      <c r="AC16" s="90" t="s">
        <v>1022</v>
      </c>
      <c r="AD16" s="90"/>
      <c r="AE16" s="90"/>
      <c r="AF16" s="150">
        <f t="shared" si="1"/>
        <v>0.84615384615384615</v>
      </c>
      <c r="AG16" s="108"/>
      <c r="AH16" s="129">
        <f>IF(SUMPRODUCT((A$14:A16=A16)*(B$14:B16=B16)*(C$14:C16=C16))&gt;1,0,1)</f>
        <v>1</v>
      </c>
      <c r="AI16" s="109" t="str">
        <f t="shared" si="2"/>
        <v>Contratos de prestación de servicios profesionales y de apoyo a la gestión</v>
      </c>
      <c r="AJ16" s="109" t="str">
        <f t="shared" si="3"/>
        <v>Contratación directa</v>
      </c>
      <c r="AK16" s="110" t="str">
        <f>IFERROR(VLOOKUP(F16,Tipo!$C$12:$C$27,1,FALSE),"NO")</f>
        <v>Prestación de servicios profesionales y de apoyo a la gestión, o para la ejecución de trabajos artísticos que sólo puedan encomendarse a determinadas personas naturales;</v>
      </c>
      <c r="AL16" s="109" t="str">
        <f t="shared" si="4"/>
        <v>Inversión</v>
      </c>
      <c r="AM16" s="109">
        <f t="shared" si="5"/>
        <v>45</v>
      </c>
      <c r="AN16" s="58"/>
      <c r="AO16" s="58"/>
      <c r="AP16" s="58"/>
    </row>
    <row r="17" spans="1:42" s="57" customFormat="1" ht="27" customHeight="1" x14ac:dyDescent="0.25">
      <c r="A17" s="90">
        <v>4</v>
      </c>
      <c r="B17" s="105">
        <v>2019</v>
      </c>
      <c r="C17" s="91" t="s">
        <v>287</v>
      </c>
      <c r="D17" s="91" t="s">
        <v>161</v>
      </c>
      <c r="E17" s="133" t="s">
        <v>38</v>
      </c>
      <c r="F17" s="133" t="s">
        <v>182</v>
      </c>
      <c r="G17" s="138" t="s">
        <v>534</v>
      </c>
      <c r="H17" s="140" t="s">
        <v>156</v>
      </c>
      <c r="I17" s="132">
        <v>45</v>
      </c>
      <c r="J17" s="133" t="str">
        <f>IF(I17=1,'[4]Equivalencia BH-BMPT'!$D$2,IF(I17=2,'[4]Equivalencia BH-BMPT'!$D$3,IF(I17=3,'[4]Equivalencia BH-BMPT'!$D$4,IF(I17=4,'[4]Equivalencia BH-BMPT'!$D$5,IF(I17=5,'[4]Equivalencia BH-BMPT'!$D$6,IF(I17=6,'[4]Equivalencia BH-BMPT'!$D$7,IF(I17=7,'[4]Equivalencia BH-BMPT'!$D$8,IF(I17=8,'[4]Equivalencia BH-BMPT'!$D$9,IF(I17=9,'[4]Equivalencia BH-BMPT'!$D$10,IF(I17=10,'[4]Equivalencia BH-BMPT'!$D$11,IF(I17=11,'[4]Equivalencia BH-BMPT'!$D$12,IF(I17=12,'[4]Equivalencia BH-BMPT'!$D$13,IF(I17=13,'[4]Equivalencia BH-BMPT'!$D$14,IF(I17=14,'[4]Equivalencia BH-BMPT'!$D$15,IF(I17=15,'[4]Equivalencia BH-BMPT'!$D$16,IF(I17=16,'[4]Equivalencia BH-BMPT'!$D$17,IF(I17=17,'[4]Equivalencia BH-BMPT'!$D$18,IF(I17=18,'[4]Equivalencia BH-BMPT'!$D$19,IF(I17=19,'[4]Equivalencia BH-BMPT'!$D$20,IF(I17=20,'[4]Equivalencia BH-BMPT'!$D$21,IF(I17=21,'[4]Equivalencia BH-BMPT'!$D$22,IF(I17=22,'[4]Equivalencia BH-BMPT'!$D$23,IF(I17=23,'[4]Equivalencia BH-BMPT'!#REF!,IF(I17=24,'[4]Equivalencia BH-BMPT'!$D$25,IF(I17=25,'[4]Equivalencia BH-BMPT'!$D$26,IF(I17=26,'[4]Equivalencia BH-BMPT'!$D$27,IF(I17=27,'[4]Equivalencia BH-BMPT'!$D$28,IF(I17=28,'[4]Equivalencia BH-BMPT'!$D$29,IF(I17=29,'[4]Equivalencia BH-BMPT'!$D$30,IF(I17=30,'[4]Equivalencia BH-BMPT'!$D$31,IF(I17=31,'[4]Equivalencia BH-BMPT'!$D$32,IF(I17=32,'[4]Equivalencia BH-BMPT'!$D$33,IF(I17=33,'[4]Equivalencia BH-BMPT'!$D$34,IF(I17=34,'[4]Equivalencia BH-BMPT'!$D$35,IF(I17=35,'[4]Equivalencia BH-BMPT'!$D$36,IF(I17=36,'[4]Equivalencia BH-BMPT'!$D$37,IF(I17=37,'[4]Equivalencia BH-BMPT'!$D$38,IF(I17=38,'[4]Equivalencia BH-BMPT'!#REF!,IF(I17=39,'[4]Equivalencia BH-BMPT'!$D$40,IF(I17=40,'[4]Equivalencia BH-BMPT'!$D$41,IF(I17=41,'[4]Equivalencia BH-BMPT'!$D$42,IF(I17=42,'[4]Equivalencia BH-BMPT'!$D$43,IF(I17=43,'[4]Equivalencia BH-BMPT'!$D$44,IF(I17=44,'[4]Equivalencia BH-BMPT'!$D$45,IF(I17=45,'[4]Equivalencia BH-BMPT'!$D$46,"No ha seleccionado un número de programa")))))))))))))))))))))))))))))))))))))))))))))</f>
        <v>Gobernanza e influencia local, regional e internacional</v>
      </c>
      <c r="K17" s="141" t="str">
        <f>IF(ISERROR(VLOOKUP(I17,Eje_Pilar!$C$2:$E$47,3,FALSE))," ",VLOOKUP(I17,Eje_Pilar!$C$2:$E$47,3,FALSE))</f>
        <v>Eje Transversal 4 Gobierno Legitimo, Fortalecimiento Local y Eficiencia</v>
      </c>
      <c r="L17" s="142" t="s">
        <v>778</v>
      </c>
      <c r="M17" s="138">
        <v>79970300</v>
      </c>
      <c r="N17" s="138" t="s">
        <v>809</v>
      </c>
      <c r="O17" s="138">
        <v>95700000</v>
      </c>
      <c r="P17" s="100"/>
      <c r="Q17" s="101"/>
      <c r="R17" s="146">
        <v>1</v>
      </c>
      <c r="S17" s="144">
        <v>47850000</v>
      </c>
      <c r="T17" s="148">
        <f t="shared" si="0"/>
        <v>143550000</v>
      </c>
      <c r="U17" s="144">
        <v>95410000</v>
      </c>
      <c r="V17" s="104">
        <v>43489</v>
      </c>
      <c r="W17" s="104">
        <v>43490</v>
      </c>
      <c r="X17" s="104">
        <v>43981</v>
      </c>
      <c r="Y17" s="105">
        <v>330</v>
      </c>
      <c r="Z17" s="105">
        <v>165</v>
      </c>
      <c r="AA17" s="106"/>
      <c r="AB17" s="90"/>
      <c r="AC17" s="90" t="s">
        <v>1022</v>
      </c>
      <c r="AD17" s="90"/>
      <c r="AE17" s="90"/>
      <c r="AF17" s="150">
        <f t="shared" si="1"/>
        <v>0.6646464646464646</v>
      </c>
      <c r="AG17" s="108"/>
      <c r="AH17" s="129">
        <f>IF(SUMPRODUCT((A$14:A17=A17)*(B$14:B17=B17)*(C$14:C17=C17))&gt;1,0,1)</f>
        <v>1</v>
      </c>
      <c r="AI17" s="109" t="str">
        <f t="shared" si="2"/>
        <v>Contratos de prestación de servicios profesionales y de apoyo a la gestión</v>
      </c>
      <c r="AJ17" s="109" t="str">
        <f t="shared" si="3"/>
        <v>Contratación directa</v>
      </c>
      <c r="AK17" s="110" t="str">
        <f>IFERROR(VLOOKUP(F17,Tipo!$C$12:$C$27,1,FALSE),"NO")</f>
        <v>Prestación de servicios profesionales y de apoyo a la gestión, o para la ejecución de trabajos artísticos que sólo puedan encomendarse a determinadas personas naturales;</v>
      </c>
      <c r="AL17" s="109" t="str">
        <f t="shared" si="4"/>
        <v>Inversión</v>
      </c>
      <c r="AM17" s="109">
        <f t="shared" si="5"/>
        <v>45</v>
      </c>
      <c r="AN17" s="58"/>
      <c r="AO17" s="58"/>
      <c r="AP17" s="58"/>
    </row>
    <row r="18" spans="1:42" s="57" customFormat="1" ht="27" customHeight="1" x14ac:dyDescent="0.25">
      <c r="A18" s="90">
        <v>5</v>
      </c>
      <c r="B18" s="105">
        <v>2019</v>
      </c>
      <c r="C18" s="91" t="s">
        <v>288</v>
      </c>
      <c r="D18" s="91" t="s">
        <v>161</v>
      </c>
      <c r="E18" s="133" t="s">
        <v>38</v>
      </c>
      <c r="F18" s="133" t="s">
        <v>182</v>
      </c>
      <c r="G18" s="138" t="s">
        <v>535</v>
      </c>
      <c r="H18" s="140" t="s">
        <v>156</v>
      </c>
      <c r="I18" s="132">
        <v>45</v>
      </c>
      <c r="J18" s="133" t="str">
        <f>IF(I18=1,'[4]Equivalencia BH-BMPT'!$D$2,IF(I18=2,'[4]Equivalencia BH-BMPT'!$D$3,IF(I18=3,'[4]Equivalencia BH-BMPT'!$D$4,IF(I18=4,'[4]Equivalencia BH-BMPT'!$D$5,IF(I18=5,'[4]Equivalencia BH-BMPT'!$D$6,IF(I18=6,'[4]Equivalencia BH-BMPT'!$D$7,IF(I18=7,'[4]Equivalencia BH-BMPT'!$D$8,IF(I18=8,'[4]Equivalencia BH-BMPT'!$D$9,IF(I18=9,'[4]Equivalencia BH-BMPT'!$D$10,IF(I18=10,'[4]Equivalencia BH-BMPT'!$D$11,IF(I18=11,'[4]Equivalencia BH-BMPT'!$D$12,IF(I18=12,'[4]Equivalencia BH-BMPT'!$D$13,IF(I18=13,'[4]Equivalencia BH-BMPT'!$D$14,IF(I18=14,'[4]Equivalencia BH-BMPT'!$D$15,IF(I18=15,'[4]Equivalencia BH-BMPT'!$D$16,IF(I18=16,'[4]Equivalencia BH-BMPT'!$D$17,IF(I18=17,'[4]Equivalencia BH-BMPT'!$D$18,IF(I18=18,'[4]Equivalencia BH-BMPT'!$D$19,IF(I18=19,'[4]Equivalencia BH-BMPT'!$D$20,IF(I18=20,'[4]Equivalencia BH-BMPT'!$D$21,IF(I18=21,'[4]Equivalencia BH-BMPT'!$D$22,IF(I18=22,'[4]Equivalencia BH-BMPT'!$D$23,IF(I18=23,'[4]Equivalencia BH-BMPT'!#REF!,IF(I18=24,'[4]Equivalencia BH-BMPT'!$D$25,IF(I18=25,'[4]Equivalencia BH-BMPT'!$D$26,IF(I18=26,'[4]Equivalencia BH-BMPT'!$D$27,IF(I18=27,'[4]Equivalencia BH-BMPT'!$D$28,IF(I18=28,'[4]Equivalencia BH-BMPT'!$D$29,IF(I18=29,'[4]Equivalencia BH-BMPT'!$D$30,IF(I18=30,'[4]Equivalencia BH-BMPT'!$D$31,IF(I18=31,'[4]Equivalencia BH-BMPT'!$D$32,IF(I18=32,'[4]Equivalencia BH-BMPT'!$D$33,IF(I18=33,'[4]Equivalencia BH-BMPT'!$D$34,IF(I18=34,'[4]Equivalencia BH-BMPT'!$D$35,IF(I18=35,'[4]Equivalencia BH-BMPT'!$D$36,IF(I18=36,'[4]Equivalencia BH-BMPT'!$D$37,IF(I18=37,'[4]Equivalencia BH-BMPT'!$D$38,IF(I18=38,'[4]Equivalencia BH-BMPT'!#REF!,IF(I18=39,'[4]Equivalencia BH-BMPT'!$D$40,IF(I18=40,'[4]Equivalencia BH-BMPT'!$D$41,IF(I18=41,'[4]Equivalencia BH-BMPT'!$D$42,IF(I18=42,'[4]Equivalencia BH-BMPT'!$D$43,IF(I18=43,'[4]Equivalencia BH-BMPT'!$D$44,IF(I18=44,'[4]Equivalencia BH-BMPT'!$D$45,IF(I18=45,'[4]Equivalencia BH-BMPT'!$D$46,"No ha seleccionado un número de programa")))))))))))))))))))))))))))))))))))))))))))))</f>
        <v>Gobernanza e influencia local, regional e internacional</v>
      </c>
      <c r="K18" s="141" t="str">
        <f>IF(ISERROR(VLOOKUP(I18,Eje_Pilar!$C$2:$E$47,3,FALSE))," ",VLOOKUP(I18,Eje_Pilar!$C$2:$E$47,3,FALSE))</f>
        <v>Eje Transversal 4 Gobierno Legitimo, Fortalecimiento Local y Eficiencia</v>
      </c>
      <c r="L18" s="142" t="s">
        <v>778</v>
      </c>
      <c r="M18" s="138">
        <v>52055580</v>
      </c>
      <c r="N18" s="138" t="s">
        <v>810</v>
      </c>
      <c r="O18" s="138">
        <v>95700000</v>
      </c>
      <c r="P18" s="100"/>
      <c r="Q18" s="101"/>
      <c r="R18" s="146">
        <v>1</v>
      </c>
      <c r="S18" s="144">
        <v>47850000</v>
      </c>
      <c r="T18" s="148">
        <f t="shared" si="0"/>
        <v>143550000</v>
      </c>
      <c r="U18" s="144">
        <v>96570000</v>
      </c>
      <c r="V18" s="104">
        <v>43493</v>
      </c>
      <c r="W18" s="104">
        <v>43493</v>
      </c>
      <c r="X18" s="104">
        <v>43994</v>
      </c>
      <c r="Y18" s="105">
        <v>330</v>
      </c>
      <c r="Z18" s="105">
        <v>165</v>
      </c>
      <c r="AA18" s="106"/>
      <c r="AB18" s="90"/>
      <c r="AC18" s="90" t="s">
        <v>1022</v>
      </c>
      <c r="AD18" s="90"/>
      <c r="AE18" s="90"/>
      <c r="AF18" s="150">
        <f t="shared" si="1"/>
        <v>0.67272727272727273</v>
      </c>
      <c r="AG18" s="108"/>
      <c r="AH18" s="129">
        <f>IF(SUMPRODUCT((A$14:A18=A18)*(B$14:B18=B18)*(C$14:C18=C18))&gt;1,0,1)</f>
        <v>1</v>
      </c>
      <c r="AI18" s="109" t="str">
        <f t="shared" si="2"/>
        <v>Contratos de prestación de servicios profesionales y de apoyo a la gestión</v>
      </c>
      <c r="AJ18" s="109" t="str">
        <f t="shared" si="3"/>
        <v>Contratación directa</v>
      </c>
      <c r="AK18" s="110" t="str">
        <f>IFERROR(VLOOKUP(F18,Tipo!$C$12:$C$27,1,FALSE),"NO")</f>
        <v>Prestación de servicios profesionales y de apoyo a la gestión, o para la ejecución de trabajos artísticos que sólo puedan encomendarse a determinadas personas naturales;</v>
      </c>
      <c r="AL18" s="109" t="str">
        <f t="shared" si="4"/>
        <v>Inversión</v>
      </c>
      <c r="AM18" s="109">
        <f t="shared" si="5"/>
        <v>45</v>
      </c>
      <c r="AN18" s="58"/>
      <c r="AO18" s="58"/>
      <c r="AP18" s="58"/>
    </row>
    <row r="19" spans="1:42" s="57" customFormat="1" ht="27" customHeight="1" x14ac:dyDescent="0.25">
      <c r="A19" s="90">
        <v>6</v>
      </c>
      <c r="B19" s="105">
        <v>2019</v>
      </c>
      <c r="C19" s="91" t="s">
        <v>289</v>
      </c>
      <c r="D19" s="91" t="s">
        <v>161</v>
      </c>
      <c r="E19" s="133" t="s">
        <v>38</v>
      </c>
      <c r="F19" s="133" t="s">
        <v>182</v>
      </c>
      <c r="G19" s="138" t="s">
        <v>536</v>
      </c>
      <c r="H19" s="140" t="s">
        <v>156</v>
      </c>
      <c r="I19" s="132">
        <v>45</v>
      </c>
      <c r="J19" s="133" t="str">
        <f>IF(I19=1,'[4]Equivalencia BH-BMPT'!$D$2,IF(I19=2,'[4]Equivalencia BH-BMPT'!$D$3,IF(I19=3,'[4]Equivalencia BH-BMPT'!$D$4,IF(I19=4,'[4]Equivalencia BH-BMPT'!$D$5,IF(I19=5,'[4]Equivalencia BH-BMPT'!$D$6,IF(I19=6,'[4]Equivalencia BH-BMPT'!$D$7,IF(I19=7,'[4]Equivalencia BH-BMPT'!$D$8,IF(I19=8,'[4]Equivalencia BH-BMPT'!$D$9,IF(I19=9,'[4]Equivalencia BH-BMPT'!$D$10,IF(I19=10,'[4]Equivalencia BH-BMPT'!$D$11,IF(I19=11,'[4]Equivalencia BH-BMPT'!$D$12,IF(I19=12,'[4]Equivalencia BH-BMPT'!$D$13,IF(I19=13,'[4]Equivalencia BH-BMPT'!$D$14,IF(I19=14,'[4]Equivalencia BH-BMPT'!$D$15,IF(I19=15,'[4]Equivalencia BH-BMPT'!$D$16,IF(I19=16,'[4]Equivalencia BH-BMPT'!$D$17,IF(I19=17,'[4]Equivalencia BH-BMPT'!$D$18,IF(I19=18,'[4]Equivalencia BH-BMPT'!$D$19,IF(I19=19,'[4]Equivalencia BH-BMPT'!$D$20,IF(I19=20,'[4]Equivalencia BH-BMPT'!$D$21,IF(I19=21,'[4]Equivalencia BH-BMPT'!$D$22,IF(I19=22,'[4]Equivalencia BH-BMPT'!$D$23,IF(I19=23,'[4]Equivalencia BH-BMPT'!#REF!,IF(I19=24,'[4]Equivalencia BH-BMPT'!$D$25,IF(I19=25,'[4]Equivalencia BH-BMPT'!$D$26,IF(I19=26,'[4]Equivalencia BH-BMPT'!$D$27,IF(I19=27,'[4]Equivalencia BH-BMPT'!$D$28,IF(I19=28,'[4]Equivalencia BH-BMPT'!$D$29,IF(I19=29,'[4]Equivalencia BH-BMPT'!$D$30,IF(I19=30,'[4]Equivalencia BH-BMPT'!$D$31,IF(I19=31,'[4]Equivalencia BH-BMPT'!$D$32,IF(I19=32,'[4]Equivalencia BH-BMPT'!$D$33,IF(I19=33,'[4]Equivalencia BH-BMPT'!$D$34,IF(I19=34,'[4]Equivalencia BH-BMPT'!$D$35,IF(I19=35,'[4]Equivalencia BH-BMPT'!$D$36,IF(I19=36,'[4]Equivalencia BH-BMPT'!$D$37,IF(I19=37,'[4]Equivalencia BH-BMPT'!$D$38,IF(I19=38,'[4]Equivalencia BH-BMPT'!#REF!,IF(I19=39,'[4]Equivalencia BH-BMPT'!$D$40,IF(I19=40,'[4]Equivalencia BH-BMPT'!$D$41,IF(I19=41,'[4]Equivalencia BH-BMPT'!$D$42,IF(I19=42,'[4]Equivalencia BH-BMPT'!$D$43,IF(I19=43,'[4]Equivalencia BH-BMPT'!$D$44,IF(I19=44,'[4]Equivalencia BH-BMPT'!$D$45,IF(I19=45,'[4]Equivalencia BH-BMPT'!$D$46,"No ha seleccionado un número de programa")))))))))))))))))))))))))))))))))))))))))))))</f>
        <v>Gobernanza e influencia local, regional e internacional</v>
      </c>
      <c r="K19" s="141" t="str">
        <f>IF(ISERROR(VLOOKUP(I19,Eje_Pilar!$C$2:$E$47,3,FALSE))," ",VLOOKUP(I19,Eje_Pilar!$C$2:$E$47,3,FALSE))</f>
        <v>Eje Transversal 4 Gobierno Legitimo, Fortalecimiento Local y Eficiencia</v>
      </c>
      <c r="L19" s="142" t="s">
        <v>778</v>
      </c>
      <c r="M19" s="138">
        <v>72303502</v>
      </c>
      <c r="N19" s="138" t="s">
        <v>811</v>
      </c>
      <c r="O19" s="138">
        <v>76505000</v>
      </c>
      <c r="P19" s="100"/>
      <c r="Q19" s="101"/>
      <c r="R19" s="146">
        <v>1</v>
      </c>
      <c r="S19" s="144">
        <v>34775000</v>
      </c>
      <c r="T19" s="148">
        <f t="shared" si="0"/>
        <v>111280000</v>
      </c>
      <c r="U19" s="144">
        <v>76736833</v>
      </c>
      <c r="V19" s="104">
        <v>43493</v>
      </c>
      <c r="W19" s="104">
        <v>43495</v>
      </c>
      <c r="X19" s="104">
        <v>43980</v>
      </c>
      <c r="Y19" s="105">
        <v>330</v>
      </c>
      <c r="Z19" s="105">
        <v>150</v>
      </c>
      <c r="AA19" s="106"/>
      <c r="AB19" s="90"/>
      <c r="AC19" s="90" t="s">
        <v>1022</v>
      </c>
      <c r="AD19" s="90"/>
      <c r="AE19" s="90"/>
      <c r="AF19" s="150">
        <f t="shared" si="1"/>
        <v>0.68958333033788644</v>
      </c>
      <c r="AG19" s="108"/>
      <c r="AH19" s="129">
        <f>IF(SUMPRODUCT((A$14:A19=A19)*(B$14:B19=B19)*(C$14:C19=C19))&gt;1,0,1)</f>
        <v>1</v>
      </c>
      <c r="AI19" s="109" t="str">
        <f t="shared" si="2"/>
        <v>Contratos de prestación de servicios profesionales y de apoyo a la gestión</v>
      </c>
      <c r="AJ19" s="109" t="str">
        <f>IFERROR(VLOOKUP(E19,modal,1,FALSE),"NO")</f>
        <v>Contratación directa</v>
      </c>
      <c r="AK19" s="110" t="str">
        <f>IFERROR(VLOOKUP(F19,Tipo!$C$12:$C$27,1,FALSE),"NO")</f>
        <v>Prestación de servicios profesionales y de apoyo a la gestión, o para la ejecución de trabajos artísticos que sólo puedan encomendarse a determinadas personas naturales;</v>
      </c>
      <c r="AL19" s="109" t="str">
        <f>IFERROR(VLOOKUP(H19,afectacion,1,FALSE),"NO")</f>
        <v>Inversión</v>
      </c>
      <c r="AM19" s="109">
        <f>IFERROR(VLOOKUP(I19,programa,1,FALSE),"NO")</f>
        <v>45</v>
      </c>
      <c r="AN19" s="58"/>
      <c r="AO19" s="58"/>
      <c r="AP19" s="58"/>
    </row>
    <row r="20" spans="1:42" s="57" customFormat="1" ht="27" customHeight="1" x14ac:dyDescent="0.25">
      <c r="A20" s="90">
        <v>7</v>
      </c>
      <c r="B20" s="105">
        <v>2019</v>
      </c>
      <c r="C20" s="91" t="s">
        <v>290</v>
      </c>
      <c r="D20" s="91" t="s">
        <v>161</v>
      </c>
      <c r="E20" s="133" t="s">
        <v>38</v>
      </c>
      <c r="F20" s="133" t="s">
        <v>182</v>
      </c>
      <c r="G20" s="138" t="s">
        <v>537</v>
      </c>
      <c r="H20" s="140" t="s">
        <v>156</v>
      </c>
      <c r="I20" s="132">
        <v>45</v>
      </c>
      <c r="J20" s="133" t="str">
        <f>IF(I20=1,'[4]Equivalencia BH-BMPT'!$D$2,IF(I20=2,'[4]Equivalencia BH-BMPT'!$D$3,IF(I20=3,'[4]Equivalencia BH-BMPT'!$D$4,IF(I20=4,'[4]Equivalencia BH-BMPT'!$D$5,IF(I20=5,'[4]Equivalencia BH-BMPT'!$D$6,IF(I20=6,'[4]Equivalencia BH-BMPT'!$D$7,IF(I20=7,'[4]Equivalencia BH-BMPT'!$D$8,IF(I20=8,'[4]Equivalencia BH-BMPT'!$D$9,IF(I20=9,'[4]Equivalencia BH-BMPT'!$D$10,IF(I20=10,'[4]Equivalencia BH-BMPT'!$D$11,IF(I20=11,'[4]Equivalencia BH-BMPT'!$D$12,IF(I20=12,'[4]Equivalencia BH-BMPT'!$D$13,IF(I20=13,'[4]Equivalencia BH-BMPT'!$D$14,IF(I20=14,'[4]Equivalencia BH-BMPT'!$D$15,IF(I20=15,'[4]Equivalencia BH-BMPT'!$D$16,IF(I20=16,'[4]Equivalencia BH-BMPT'!$D$17,IF(I20=17,'[4]Equivalencia BH-BMPT'!$D$18,IF(I20=18,'[4]Equivalencia BH-BMPT'!$D$19,IF(I20=19,'[4]Equivalencia BH-BMPT'!$D$20,IF(I20=20,'[4]Equivalencia BH-BMPT'!$D$21,IF(I20=21,'[4]Equivalencia BH-BMPT'!$D$22,IF(I20=22,'[4]Equivalencia BH-BMPT'!$D$23,IF(I20=23,'[4]Equivalencia BH-BMPT'!#REF!,IF(I20=24,'[4]Equivalencia BH-BMPT'!$D$25,IF(I20=25,'[4]Equivalencia BH-BMPT'!$D$26,IF(I20=26,'[4]Equivalencia BH-BMPT'!$D$27,IF(I20=27,'[4]Equivalencia BH-BMPT'!$D$28,IF(I20=28,'[4]Equivalencia BH-BMPT'!$D$29,IF(I20=29,'[4]Equivalencia BH-BMPT'!$D$30,IF(I20=30,'[4]Equivalencia BH-BMPT'!$D$31,IF(I20=31,'[4]Equivalencia BH-BMPT'!$D$32,IF(I20=32,'[4]Equivalencia BH-BMPT'!$D$33,IF(I20=33,'[4]Equivalencia BH-BMPT'!$D$34,IF(I20=34,'[4]Equivalencia BH-BMPT'!$D$35,IF(I20=35,'[4]Equivalencia BH-BMPT'!$D$36,IF(I20=36,'[4]Equivalencia BH-BMPT'!$D$37,IF(I20=37,'[4]Equivalencia BH-BMPT'!$D$38,IF(I20=38,'[4]Equivalencia BH-BMPT'!#REF!,IF(I20=39,'[4]Equivalencia BH-BMPT'!$D$40,IF(I20=40,'[4]Equivalencia BH-BMPT'!$D$41,IF(I20=41,'[4]Equivalencia BH-BMPT'!$D$42,IF(I20=42,'[4]Equivalencia BH-BMPT'!$D$43,IF(I20=43,'[4]Equivalencia BH-BMPT'!$D$44,IF(I20=44,'[4]Equivalencia BH-BMPT'!$D$45,IF(I20=45,'[4]Equivalencia BH-BMPT'!$D$46,"No ha seleccionado un número de programa")))))))))))))))))))))))))))))))))))))))))))))</f>
        <v>Gobernanza e influencia local, regional e internacional</v>
      </c>
      <c r="K20" s="141" t="str">
        <f>IF(ISERROR(VLOOKUP(I20,Eje_Pilar!$C$2:$E$47,3,FALSE))," ",VLOOKUP(I20,Eje_Pilar!$C$2:$E$47,3,FALSE))</f>
        <v>Eje Transversal 4 Gobierno Legitimo, Fortalecimiento Local y Eficiencia</v>
      </c>
      <c r="L20" s="142" t="s">
        <v>778</v>
      </c>
      <c r="M20" s="138">
        <v>39752892</v>
      </c>
      <c r="N20" s="138" t="s">
        <v>812</v>
      </c>
      <c r="O20" s="138">
        <v>24750000</v>
      </c>
      <c r="P20" s="100"/>
      <c r="Q20" s="101"/>
      <c r="R20" s="146">
        <v>1</v>
      </c>
      <c r="S20" s="144">
        <v>11250000</v>
      </c>
      <c r="T20" s="148">
        <f t="shared" si="0"/>
        <v>36000000</v>
      </c>
      <c r="U20" s="144">
        <v>24825000</v>
      </c>
      <c r="V20" s="104">
        <v>43494</v>
      </c>
      <c r="W20" s="104">
        <v>43495</v>
      </c>
      <c r="X20" s="104">
        <v>43981</v>
      </c>
      <c r="Y20" s="105">
        <v>330</v>
      </c>
      <c r="Z20" s="105">
        <v>150</v>
      </c>
      <c r="AA20" s="106"/>
      <c r="AB20" s="90"/>
      <c r="AC20" s="90" t="s">
        <v>1022</v>
      </c>
      <c r="AD20" s="90"/>
      <c r="AE20" s="90"/>
      <c r="AF20" s="150">
        <f t="shared" si="1"/>
        <v>0.68958333333333333</v>
      </c>
      <c r="AG20" s="108"/>
      <c r="AH20" s="129">
        <f>IF(SUMPRODUCT((A$14:A20=A20)*(B$14:B20=B20)*(C$14:C20=C20))&gt;1,0,1)</f>
        <v>1</v>
      </c>
      <c r="AI20" s="109"/>
      <c r="AJ20" s="109"/>
      <c r="AK20" s="110"/>
      <c r="AL20" s="109"/>
      <c r="AM20" s="109"/>
      <c r="AN20" s="58"/>
      <c r="AO20" s="58"/>
      <c r="AP20" s="58"/>
    </row>
    <row r="21" spans="1:42" s="57" customFormat="1" ht="27" customHeight="1" x14ac:dyDescent="0.25">
      <c r="A21" s="90">
        <v>8</v>
      </c>
      <c r="B21" s="105">
        <v>2019</v>
      </c>
      <c r="C21" s="91" t="s">
        <v>291</v>
      </c>
      <c r="D21" s="91" t="s">
        <v>161</v>
      </c>
      <c r="E21" s="133" t="s">
        <v>38</v>
      </c>
      <c r="F21" s="133" t="s">
        <v>182</v>
      </c>
      <c r="G21" s="138" t="s">
        <v>538</v>
      </c>
      <c r="H21" s="140" t="s">
        <v>156</v>
      </c>
      <c r="I21" s="132">
        <v>45</v>
      </c>
      <c r="J21" s="133" t="str">
        <f>IF(I21=1,'[4]Equivalencia BH-BMPT'!$D$2,IF(I21=2,'[4]Equivalencia BH-BMPT'!$D$3,IF(I21=3,'[4]Equivalencia BH-BMPT'!$D$4,IF(I21=4,'[4]Equivalencia BH-BMPT'!$D$5,IF(I21=5,'[4]Equivalencia BH-BMPT'!$D$6,IF(I21=6,'[4]Equivalencia BH-BMPT'!$D$7,IF(I21=7,'[4]Equivalencia BH-BMPT'!$D$8,IF(I21=8,'[4]Equivalencia BH-BMPT'!$D$9,IF(I21=9,'[4]Equivalencia BH-BMPT'!$D$10,IF(I21=10,'[4]Equivalencia BH-BMPT'!$D$11,IF(I21=11,'[4]Equivalencia BH-BMPT'!$D$12,IF(I21=12,'[4]Equivalencia BH-BMPT'!$D$13,IF(I21=13,'[4]Equivalencia BH-BMPT'!$D$14,IF(I21=14,'[4]Equivalencia BH-BMPT'!$D$15,IF(I21=15,'[4]Equivalencia BH-BMPT'!$D$16,IF(I21=16,'[4]Equivalencia BH-BMPT'!$D$17,IF(I21=17,'[4]Equivalencia BH-BMPT'!$D$18,IF(I21=18,'[4]Equivalencia BH-BMPT'!$D$19,IF(I21=19,'[4]Equivalencia BH-BMPT'!$D$20,IF(I21=20,'[4]Equivalencia BH-BMPT'!$D$21,IF(I21=21,'[4]Equivalencia BH-BMPT'!$D$22,IF(I21=22,'[4]Equivalencia BH-BMPT'!$D$23,IF(I21=23,'[4]Equivalencia BH-BMPT'!#REF!,IF(I21=24,'[4]Equivalencia BH-BMPT'!$D$25,IF(I21=25,'[4]Equivalencia BH-BMPT'!$D$26,IF(I21=26,'[4]Equivalencia BH-BMPT'!$D$27,IF(I21=27,'[4]Equivalencia BH-BMPT'!$D$28,IF(I21=28,'[4]Equivalencia BH-BMPT'!$D$29,IF(I21=29,'[4]Equivalencia BH-BMPT'!$D$30,IF(I21=30,'[4]Equivalencia BH-BMPT'!$D$31,IF(I21=31,'[4]Equivalencia BH-BMPT'!$D$32,IF(I21=32,'[4]Equivalencia BH-BMPT'!$D$33,IF(I21=33,'[4]Equivalencia BH-BMPT'!$D$34,IF(I21=34,'[4]Equivalencia BH-BMPT'!$D$35,IF(I21=35,'[4]Equivalencia BH-BMPT'!$D$36,IF(I21=36,'[4]Equivalencia BH-BMPT'!$D$37,IF(I21=37,'[4]Equivalencia BH-BMPT'!$D$38,IF(I21=38,'[4]Equivalencia BH-BMPT'!#REF!,IF(I21=39,'[4]Equivalencia BH-BMPT'!$D$40,IF(I21=40,'[4]Equivalencia BH-BMPT'!$D$41,IF(I21=41,'[4]Equivalencia BH-BMPT'!$D$42,IF(I21=42,'[4]Equivalencia BH-BMPT'!$D$43,IF(I21=43,'[4]Equivalencia BH-BMPT'!$D$44,IF(I21=44,'[4]Equivalencia BH-BMPT'!$D$45,IF(I21=45,'[4]Equivalencia BH-BMPT'!$D$46,"No ha seleccionado un número de programa")))))))))))))))))))))))))))))))))))))))))))))</f>
        <v>Gobernanza e influencia local, regional e internacional</v>
      </c>
      <c r="K21" s="141" t="str">
        <f>IF(ISERROR(VLOOKUP(I21,Eje_Pilar!$C$2:$E$47,3,FALSE))," ",VLOOKUP(I21,Eje_Pilar!$C$2:$E$47,3,FALSE))</f>
        <v>Eje Transversal 4 Gobierno Legitimo, Fortalecimiento Local y Eficiencia</v>
      </c>
      <c r="L21" s="142" t="s">
        <v>778</v>
      </c>
      <c r="M21" s="138">
        <v>1016070013</v>
      </c>
      <c r="N21" s="138" t="s">
        <v>813</v>
      </c>
      <c r="O21" s="138">
        <v>38500000</v>
      </c>
      <c r="P21" s="100"/>
      <c r="Q21" s="101"/>
      <c r="R21" s="146">
        <v>1</v>
      </c>
      <c r="S21" s="144">
        <v>17500000</v>
      </c>
      <c r="T21" s="148">
        <f t="shared" si="0"/>
        <v>56000000</v>
      </c>
      <c r="U21" s="144">
        <v>38616666</v>
      </c>
      <c r="V21" s="104">
        <v>43494</v>
      </c>
      <c r="W21" s="104">
        <v>43495</v>
      </c>
      <c r="X21" s="104">
        <v>43980</v>
      </c>
      <c r="Y21" s="105">
        <v>330</v>
      </c>
      <c r="Z21" s="105">
        <v>150</v>
      </c>
      <c r="AA21" s="106"/>
      <c r="AB21" s="90"/>
      <c r="AC21" s="90" t="s">
        <v>1022</v>
      </c>
      <c r="AD21" s="90"/>
      <c r="AE21" s="90"/>
      <c r="AF21" s="150">
        <f t="shared" si="1"/>
        <v>0.68958332142857148</v>
      </c>
      <c r="AG21" s="108"/>
      <c r="AH21" s="129">
        <f>IF(SUMPRODUCT((A$14:A21=A21)*(B$14:B21=B21)*(C$14:C21=C21))&gt;1,0,1)</f>
        <v>1</v>
      </c>
      <c r="AI21" s="109"/>
      <c r="AJ21" s="109"/>
      <c r="AK21" s="110"/>
      <c r="AL21" s="109"/>
      <c r="AM21" s="109"/>
      <c r="AN21" s="58"/>
      <c r="AO21" s="58"/>
      <c r="AP21" s="58"/>
    </row>
    <row r="22" spans="1:42" s="57" customFormat="1" ht="27" customHeight="1" x14ac:dyDescent="0.25">
      <c r="A22" s="90">
        <v>9</v>
      </c>
      <c r="B22" s="105">
        <v>2019</v>
      </c>
      <c r="C22" s="91" t="s">
        <v>292</v>
      </c>
      <c r="D22" s="91" t="s">
        <v>161</v>
      </c>
      <c r="E22" s="133" t="s">
        <v>38</v>
      </c>
      <c r="F22" s="133" t="s">
        <v>182</v>
      </c>
      <c r="G22" s="138" t="s">
        <v>539</v>
      </c>
      <c r="H22" s="140" t="s">
        <v>156</v>
      </c>
      <c r="I22" s="132">
        <v>45</v>
      </c>
      <c r="J22" s="133" t="str">
        <f>IF(I22=1,'[4]Equivalencia BH-BMPT'!$D$2,IF(I22=2,'[4]Equivalencia BH-BMPT'!$D$3,IF(I22=3,'[4]Equivalencia BH-BMPT'!$D$4,IF(I22=4,'[4]Equivalencia BH-BMPT'!$D$5,IF(I22=5,'[4]Equivalencia BH-BMPT'!$D$6,IF(I22=6,'[4]Equivalencia BH-BMPT'!$D$7,IF(I22=7,'[4]Equivalencia BH-BMPT'!$D$8,IF(I22=8,'[4]Equivalencia BH-BMPT'!$D$9,IF(I22=9,'[4]Equivalencia BH-BMPT'!$D$10,IF(I22=10,'[4]Equivalencia BH-BMPT'!$D$11,IF(I22=11,'[4]Equivalencia BH-BMPT'!$D$12,IF(I22=12,'[4]Equivalencia BH-BMPT'!$D$13,IF(I22=13,'[4]Equivalencia BH-BMPT'!$D$14,IF(I22=14,'[4]Equivalencia BH-BMPT'!$D$15,IF(I22=15,'[4]Equivalencia BH-BMPT'!$D$16,IF(I22=16,'[4]Equivalencia BH-BMPT'!$D$17,IF(I22=17,'[4]Equivalencia BH-BMPT'!$D$18,IF(I22=18,'[4]Equivalencia BH-BMPT'!$D$19,IF(I22=19,'[4]Equivalencia BH-BMPT'!$D$20,IF(I22=20,'[4]Equivalencia BH-BMPT'!$D$21,IF(I22=21,'[4]Equivalencia BH-BMPT'!$D$22,IF(I22=22,'[4]Equivalencia BH-BMPT'!$D$23,IF(I22=23,'[4]Equivalencia BH-BMPT'!#REF!,IF(I22=24,'[4]Equivalencia BH-BMPT'!$D$25,IF(I22=25,'[4]Equivalencia BH-BMPT'!$D$26,IF(I22=26,'[4]Equivalencia BH-BMPT'!$D$27,IF(I22=27,'[4]Equivalencia BH-BMPT'!$D$28,IF(I22=28,'[4]Equivalencia BH-BMPT'!$D$29,IF(I22=29,'[4]Equivalencia BH-BMPT'!$D$30,IF(I22=30,'[4]Equivalencia BH-BMPT'!$D$31,IF(I22=31,'[4]Equivalencia BH-BMPT'!$D$32,IF(I22=32,'[4]Equivalencia BH-BMPT'!$D$33,IF(I22=33,'[4]Equivalencia BH-BMPT'!$D$34,IF(I22=34,'[4]Equivalencia BH-BMPT'!$D$35,IF(I22=35,'[4]Equivalencia BH-BMPT'!$D$36,IF(I22=36,'[4]Equivalencia BH-BMPT'!$D$37,IF(I22=37,'[4]Equivalencia BH-BMPT'!$D$38,IF(I22=38,'[4]Equivalencia BH-BMPT'!#REF!,IF(I22=39,'[4]Equivalencia BH-BMPT'!$D$40,IF(I22=40,'[4]Equivalencia BH-BMPT'!$D$41,IF(I22=41,'[4]Equivalencia BH-BMPT'!$D$42,IF(I22=42,'[4]Equivalencia BH-BMPT'!$D$43,IF(I22=43,'[4]Equivalencia BH-BMPT'!$D$44,IF(I22=44,'[4]Equivalencia BH-BMPT'!$D$45,IF(I22=45,'[4]Equivalencia BH-BMPT'!$D$46,"No ha seleccionado un número de programa")))))))))))))))))))))))))))))))))))))))))))))</f>
        <v>Gobernanza e influencia local, regional e internacional</v>
      </c>
      <c r="K22" s="141" t="str">
        <f>IF(ISERROR(VLOOKUP(I22,Eje_Pilar!$C$2:$E$47,3,FALSE))," ",VLOOKUP(I22,Eje_Pilar!$C$2:$E$47,3,FALSE))</f>
        <v>Eje Transversal 4 Gobierno Legitimo, Fortalecimiento Local y Eficiencia</v>
      </c>
      <c r="L22" s="142" t="s">
        <v>778</v>
      </c>
      <c r="M22" s="138">
        <v>11430819</v>
      </c>
      <c r="N22" s="138" t="s">
        <v>814</v>
      </c>
      <c r="O22" s="138">
        <v>24750000</v>
      </c>
      <c r="P22" s="100"/>
      <c r="Q22" s="101"/>
      <c r="R22" s="146"/>
      <c r="S22" s="146"/>
      <c r="T22" s="148">
        <f t="shared" si="0"/>
        <v>24750000</v>
      </c>
      <c r="U22" s="144">
        <v>24750000</v>
      </c>
      <c r="V22" s="104">
        <v>43495</v>
      </c>
      <c r="W22" s="104">
        <v>43497</v>
      </c>
      <c r="X22" s="104">
        <v>43829</v>
      </c>
      <c r="Y22" s="105">
        <v>330</v>
      </c>
      <c r="Z22" s="105"/>
      <c r="AA22" s="106"/>
      <c r="AB22" s="90"/>
      <c r="AC22" s="90"/>
      <c r="AD22" s="90" t="s">
        <v>1022</v>
      </c>
      <c r="AE22" s="90"/>
      <c r="AF22" s="150">
        <f t="shared" si="1"/>
        <v>1</v>
      </c>
      <c r="AG22" s="108"/>
      <c r="AH22" s="129">
        <f>IF(SUMPRODUCT((A$14:A22=A22)*(B$14:B22=B22)*(C$14:C22=C22))&gt;1,0,1)</f>
        <v>1</v>
      </c>
      <c r="AI22" s="109" t="str">
        <f t="shared" ref="AI22:AI85" si="6">IFERROR(VLOOKUP(D22,tipo,1,FALSE),"NO")</f>
        <v>Contratos de prestación de servicios profesionales y de apoyo a la gestión</v>
      </c>
      <c r="AJ22" s="109" t="str">
        <f t="shared" si="3"/>
        <v>Contratación directa</v>
      </c>
      <c r="AK22" s="110" t="str">
        <f>IFERROR(VLOOKUP(F22,Tipo!$C$12:$C$27,1,FALSE),"NO")</f>
        <v>Prestación de servicios profesionales y de apoyo a la gestión, o para la ejecución de trabajos artísticos que sólo puedan encomendarse a determinadas personas naturales;</v>
      </c>
      <c r="AL22" s="109" t="str">
        <f t="shared" si="4"/>
        <v>Inversión</v>
      </c>
      <c r="AM22" s="109">
        <f t="shared" si="5"/>
        <v>45</v>
      </c>
      <c r="AN22" s="58"/>
      <c r="AO22" s="58"/>
      <c r="AP22" s="58"/>
    </row>
    <row r="23" spans="1:42" s="57" customFormat="1" ht="27" customHeight="1" x14ac:dyDescent="0.25">
      <c r="A23" s="90">
        <v>10</v>
      </c>
      <c r="B23" s="105">
        <v>2019</v>
      </c>
      <c r="C23" s="91" t="s">
        <v>293</v>
      </c>
      <c r="D23" s="91" t="s">
        <v>161</v>
      </c>
      <c r="E23" s="133" t="s">
        <v>38</v>
      </c>
      <c r="F23" s="133" t="s">
        <v>182</v>
      </c>
      <c r="G23" s="138" t="s">
        <v>540</v>
      </c>
      <c r="H23" s="140" t="s">
        <v>156</v>
      </c>
      <c r="I23" s="132">
        <v>45</v>
      </c>
      <c r="J23" s="133" t="str">
        <f>IF(I23=1,'[4]Equivalencia BH-BMPT'!$D$2,IF(I23=2,'[4]Equivalencia BH-BMPT'!$D$3,IF(I23=3,'[4]Equivalencia BH-BMPT'!$D$4,IF(I23=4,'[4]Equivalencia BH-BMPT'!$D$5,IF(I23=5,'[4]Equivalencia BH-BMPT'!$D$6,IF(I23=6,'[4]Equivalencia BH-BMPT'!$D$7,IF(I23=7,'[4]Equivalencia BH-BMPT'!$D$8,IF(I23=8,'[4]Equivalencia BH-BMPT'!$D$9,IF(I23=9,'[4]Equivalencia BH-BMPT'!$D$10,IF(I23=10,'[4]Equivalencia BH-BMPT'!$D$11,IF(I23=11,'[4]Equivalencia BH-BMPT'!$D$12,IF(I23=12,'[4]Equivalencia BH-BMPT'!$D$13,IF(I23=13,'[4]Equivalencia BH-BMPT'!$D$14,IF(I23=14,'[4]Equivalencia BH-BMPT'!$D$15,IF(I23=15,'[4]Equivalencia BH-BMPT'!$D$16,IF(I23=16,'[4]Equivalencia BH-BMPT'!$D$17,IF(I23=17,'[4]Equivalencia BH-BMPT'!$D$18,IF(I23=18,'[4]Equivalencia BH-BMPT'!$D$19,IF(I23=19,'[4]Equivalencia BH-BMPT'!$D$20,IF(I23=20,'[4]Equivalencia BH-BMPT'!$D$21,IF(I23=21,'[4]Equivalencia BH-BMPT'!$D$22,IF(I23=22,'[4]Equivalencia BH-BMPT'!$D$23,IF(I23=23,'[4]Equivalencia BH-BMPT'!#REF!,IF(I23=24,'[4]Equivalencia BH-BMPT'!$D$25,IF(I23=25,'[4]Equivalencia BH-BMPT'!$D$26,IF(I23=26,'[4]Equivalencia BH-BMPT'!$D$27,IF(I23=27,'[4]Equivalencia BH-BMPT'!$D$28,IF(I23=28,'[4]Equivalencia BH-BMPT'!$D$29,IF(I23=29,'[4]Equivalencia BH-BMPT'!$D$30,IF(I23=30,'[4]Equivalencia BH-BMPT'!$D$31,IF(I23=31,'[4]Equivalencia BH-BMPT'!$D$32,IF(I23=32,'[4]Equivalencia BH-BMPT'!$D$33,IF(I23=33,'[4]Equivalencia BH-BMPT'!$D$34,IF(I23=34,'[4]Equivalencia BH-BMPT'!$D$35,IF(I23=35,'[4]Equivalencia BH-BMPT'!$D$36,IF(I23=36,'[4]Equivalencia BH-BMPT'!$D$37,IF(I23=37,'[4]Equivalencia BH-BMPT'!$D$38,IF(I23=38,'[4]Equivalencia BH-BMPT'!#REF!,IF(I23=39,'[4]Equivalencia BH-BMPT'!$D$40,IF(I23=40,'[4]Equivalencia BH-BMPT'!$D$41,IF(I23=41,'[4]Equivalencia BH-BMPT'!$D$42,IF(I23=42,'[4]Equivalencia BH-BMPT'!$D$43,IF(I23=43,'[4]Equivalencia BH-BMPT'!$D$44,IF(I23=44,'[4]Equivalencia BH-BMPT'!$D$45,IF(I23=45,'[4]Equivalencia BH-BMPT'!$D$46,"No ha seleccionado un número de programa")))))))))))))))))))))))))))))))))))))))))))))</f>
        <v>Gobernanza e influencia local, regional e internacional</v>
      </c>
      <c r="K23" s="141" t="str">
        <f>IF(ISERROR(VLOOKUP(I23,Eje_Pilar!$C$2:$E$47,3,FALSE))," ",VLOOKUP(I23,Eje_Pilar!$C$2:$E$47,3,FALSE))</f>
        <v>Eje Transversal 4 Gobierno Legitimo, Fortalecimiento Local y Eficiencia</v>
      </c>
      <c r="L23" s="142" t="s">
        <v>778</v>
      </c>
      <c r="M23" s="138">
        <v>98543897</v>
      </c>
      <c r="N23" s="138" t="s">
        <v>815</v>
      </c>
      <c r="O23" s="138">
        <v>24750000</v>
      </c>
      <c r="P23" s="100"/>
      <c r="Q23" s="101"/>
      <c r="R23" s="146">
        <v>1</v>
      </c>
      <c r="S23" s="144">
        <v>11250000</v>
      </c>
      <c r="T23" s="148">
        <f t="shared" si="0"/>
        <v>36000000</v>
      </c>
      <c r="U23" s="144">
        <v>24750000</v>
      </c>
      <c r="V23" s="104">
        <v>43495</v>
      </c>
      <c r="W23" s="104">
        <v>43497</v>
      </c>
      <c r="X23" s="104">
        <v>43981</v>
      </c>
      <c r="Y23" s="105">
        <v>330</v>
      </c>
      <c r="Z23" s="105">
        <v>150</v>
      </c>
      <c r="AA23" s="106"/>
      <c r="AB23" s="90"/>
      <c r="AC23" s="90" t="s">
        <v>1022</v>
      </c>
      <c r="AD23" s="90"/>
      <c r="AE23" s="90"/>
      <c r="AF23" s="150">
        <f t="shared" si="1"/>
        <v>0.6875</v>
      </c>
      <c r="AG23" s="108"/>
      <c r="AH23" s="129">
        <f>IF(SUMPRODUCT((A$14:A23=A23)*(B$14:B23=B23)*(C$14:C23=C23))&gt;1,0,1)</f>
        <v>1</v>
      </c>
      <c r="AI23" s="109" t="str">
        <f t="shared" si="6"/>
        <v>Contratos de prestación de servicios profesionales y de apoyo a la gestión</v>
      </c>
      <c r="AJ23" s="109" t="str">
        <f t="shared" si="3"/>
        <v>Contratación directa</v>
      </c>
      <c r="AK23" s="110" t="str">
        <f>IFERROR(VLOOKUP(F23,Tipo!$C$12:$C$27,1,FALSE),"NO")</f>
        <v>Prestación de servicios profesionales y de apoyo a la gestión, o para la ejecución de trabajos artísticos que sólo puedan encomendarse a determinadas personas naturales;</v>
      </c>
      <c r="AL23" s="109" t="str">
        <f t="shared" si="4"/>
        <v>Inversión</v>
      </c>
      <c r="AM23" s="109">
        <f t="shared" si="5"/>
        <v>45</v>
      </c>
      <c r="AN23" s="58"/>
      <c r="AO23" s="58"/>
      <c r="AP23" s="58"/>
    </row>
    <row r="24" spans="1:42" s="57" customFormat="1" ht="27" customHeight="1" x14ac:dyDescent="0.25">
      <c r="A24" s="90">
        <v>11</v>
      </c>
      <c r="B24" s="105">
        <v>2019</v>
      </c>
      <c r="C24" s="91" t="s">
        <v>294</v>
      </c>
      <c r="D24" s="91" t="s">
        <v>161</v>
      </c>
      <c r="E24" s="133" t="s">
        <v>38</v>
      </c>
      <c r="F24" s="133" t="s">
        <v>182</v>
      </c>
      <c r="G24" s="138" t="s">
        <v>541</v>
      </c>
      <c r="H24" s="140" t="s">
        <v>156</v>
      </c>
      <c r="I24" s="132">
        <v>45</v>
      </c>
      <c r="J24" s="133" t="str">
        <f>IF(I24=1,'[4]Equivalencia BH-BMPT'!$D$2,IF(I24=2,'[4]Equivalencia BH-BMPT'!$D$3,IF(I24=3,'[4]Equivalencia BH-BMPT'!$D$4,IF(I24=4,'[4]Equivalencia BH-BMPT'!$D$5,IF(I24=5,'[4]Equivalencia BH-BMPT'!$D$6,IF(I24=6,'[4]Equivalencia BH-BMPT'!$D$7,IF(I24=7,'[4]Equivalencia BH-BMPT'!$D$8,IF(I24=8,'[4]Equivalencia BH-BMPT'!$D$9,IF(I24=9,'[4]Equivalencia BH-BMPT'!$D$10,IF(I24=10,'[4]Equivalencia BH-BMPT'!$D$11,IF(I24=11,'[4]Equivalencia BH-BMPT'!$D$12,IF(I24=12,'[4]Equivalencia BH-BMPT'!$D$13,IF(I24=13,'[4]Equivalencia BH-BMPT'!$D$14,IF(I24=14,'[4]Equivalencia BH-BMPT'!$D$15,IF(I24=15,'[4]Equivalencia BH-BMPT'!$D$16,IF(I24=16,'[4]Equivalencia BH-BMPT'!$D$17,IF(I24=17,'[4]Equivalencia BH-BMPT'!$D$18,IF(I24=18,'[4]Equivalencia BH-BMPT'!$D$19,IF(I24=19,'[4]Equivalencia BH-BMPT'!$D$20,IF(I24=20,'[4]Equivalencia BH-BMPT'!$D$21,IF(I24=21,'[4]Equivalencia BH-BMPT'!$D$22,IF(I24=22,'[4]Equivalencia BH-BMPT'!$D$23,IF(I24=23,'[4]Equivalencia BH-BMPT'!#REF!,IF(I24=24,'[4]Equivalencia BH-BMPT'!$D$25,IF(I24=25,'[4]Equivalencia BH-BMPT'!$D$26,IF(I24=26,'[4]Equivalencia BH-BMPT'!$D$27,IF(I24=27,'[4]Equivalencia BH-BMPT'!$D$28,IF(I24=28,'[4]Equivalencia BH-BMPT'!$D$29,IF(I24=29,'[4]Equivalencia BH-BMPT'!$D$30,IF(I24=30,'[4]Equivalencia BH-BMPT'!$D$31,IF(I24=31,'[4]Equivalencia BH-BMPT'!$D$32,IF(I24=32,'[4]Equivalencia BH-BMPT'!$D$33,IF(I24=33,'[4]Equivalencia BH-BMPT'!$D$34,IF(I24=34,'[4]Equivalencia BH-BMPT'!$D$35,IF(I24=35,'[4]Equivalencia BH-BMPT'!$D$36,IF(I24=36,'[4]Equivalencia BH-BMPT'!$D$37,IF(I24=37,'[4]Equivalencia BH-BMPT'!$D$38,IF(I24=38,'[4]Equivalencia BH-BMPT'!#REF!,IF(I24=39,'[4]Equivalencia BH-BMPT'!$D$40,IF(I24=40,'[4]Equivalencia BH-BMPT'!$D$41,IF(I24=41,'[4]Equivalencia BH-BMPT'!$D$42,IF(I24=42,'[4]Equivalencia BH-BMPT'!$D$43,IF(I24=43,'[4]Equivalencia BH-BMPT'!$D$44,IF(I24=44,'[4]Equivalencia BH-BMPT'!$D$45,IF(I24=45,'[4]Equivalencia BH-BMPT'!$D$46,"No ha seleccionado un número de programa")))))))))))))))))))))))))))))))))))))))))))))</f>
        <v>Gobernanza e influencia local, regional e internacional</v>
      </c>
      <c r="K24" s="141" t="str">
        <f>IF(ISERROR(VLOOKUP(I24,Eje_Pilar!$C$2:$E$47,3,FALSE))," ",VLOOKUP(I24,Eje_Pilar!$C$2:$E$47,3,FALSE))</f>
        <v>Eje Transversal 4 Gobierno Legitimo, Fortalecimiento Local y Eficiencia</v>
      </c>
      <c r="L24" s="142" t="s">
        <v>778</v>
      </c>
      <c r="M24" s="138">
        <v>80147386</v>
      </c>
      <c r="N24" s="138" t="s">
        <v>816</v>
      </c>
      <c r="O24" s="138">
        <v>13500000</v>
      </c>
      <c r="P24" s="100"/>
      <c r="Q24" s="101"/>
      <c r="R24" s="146"/>
      <c r="S24" s="146"/>
      <c r="T24" s="148">
        <f t="shared" si="0"/>
        <v>13500000</v>
      </c>
      <c r="U24" s="144">
        <v>13500000</v>
      </c>
      <c r="V24" s="104">
        <v>43494</v>
      </c>
      <c r="W24" s="104">
        <v>43495</v>
      </c>
      <c r="X24" s="104">
        <v>43675</v>
      </c>
      <c r="Y24" s="105">
        <v>180</v>
      </c>
      <c r="Z24" s="105"/>
      <c r="AA24" s="106"/>
      <c r="AB24" s="90"/>
      <c r="AC24" s="90"/>
      <c r="AD24" s="90" t="s">
        <v>1022</v>
      </c>
      <c r="AE24" s="90"/>
      <c r="AF24" s="150">
        <f t="shared" si="1"/>
        <v>1</v>
      </c>
      <c r="AG24" s="108"/>
      <c r="AH24" s="129">
        <f>IF(SUMPRODUCT((A$14:A24=A24)*(B$14:B24=B24)*(C$14:C24=C24))&gt;1,0,1)</f>
        <v>1</v>
      </c>
      <c r="AI24" s="109" t="str">
        <f t="shared" si="6"/>
        <v>Contratos de prestación de servicios profesionales y de apoyo a la gestión</v>
      </c>
      <c r="AJ24" s="109" t="str">
        <f t="shared" si="3"/>
        <v>Contratación directa</v>
      </c>
      <c r="AK24" s="110" t="str">
        <f>IFERROR(VLOOKUP(F24,Tipo!$C$12:$C$27,1,FALSE),"NO")</f>
        <v>Prestación de servicios profesionales y de apoyo a la gestión, o para la ejecución de trabajos artísticos que sólo puedan encomendarse a determinadas personas naturales;</v>
      </c>
      <c r="AL24" s="109" t="str">
        <f t="shared" si="4"/>
        <v>Inversión</v>
      </c>
      <c r="AM24" s="109">
        <f t="shared" si="5"/>
        <v>45</v>
      </c>
      <c r="AN24" s="58"/>
      <c r="AO24" s="58"/>
      <c r="AP24" s="58"/>
    </row>
    <row r="25" spans="1:42" s="57" customFormat="1" ht="27" customHeight="1" x14ac:dyDescent="0.25">
      <c r="A25" s="90">
        <v>12</v>
      </c>
      <c r="B25" s="105">
        <v>2019</v>
      </c>
      <c r="C25" s="91" t="s">
        <v>295</v>
      </c>
      <c r="D25" s="91" t="s">
        <v>161</v>
      </c>
      <c r="E25" s="133" t="s">
        <v>38</v>
      </c>
      <c r="F25" s="133" t="s">
        <v>182</v>
      </c>
      <c r="G25" s="138" t="s">
        <v>542</v>
      </c>
      <c r="H25" s="140" t="s">
        <v>156</v>
      </c>
      <c r="I25" s="132">
        <v>45</v>
      </c>
      <c r="J25" s="133" t="str">
        <f>IF(I25=1,'[4]Equivalencia BH-BMPT'!$D$2,IF(I25=2,'[4]Equivalencia BH-BMPT'!$D$3,IF(I25=3,'[4]Equivalencia BH-BMPT'!$D$4,IF(I25=4,'[4]Equivalencia BH-BMPT'!$D$5,IF(I25=5,'[4]Equivalencia BH-BMPT'!$D$6,IF(I25=6,'[4]Equivalencia BH-BMPT'!$D$7,IF(I25=7,'[4]Equivalencia BH-BMPT'!$D$8,IF(I25=8,'[4]Equivalencia BH-BMPT'!$D$9,IF(I25=9,'[4]Equivalencia BH-BMPT'!$D$10,IF(I25=10,'[4]Equivalencia BH-BMPT'!$D$11,IF(I25=11,'[4]Equivalencia BH-BMPT'!$D$12,IF(I25=12,'[4]Equivalencia BH-BMPT'!$D$13,IF(I25=13,'[4]Equivalencia BH-BMPT'!$D$14,IF(I25=14,'[4]Equivalencia BH-BMPT'!$D$15,IF(I25=15,'[4]Equivalencia BH-BMPT'!$D$16,IF(I25=16,'[4]Equivalencia BH-BMPT'!$D$17,IF(I25=17,'[4]Equivalencia BH-BMPT'!$D$18,IF(I25=18,'[4]Equivalencia BH-BMPT'!$D$19,IF(I25=19,'[4]Equivalencia BH-BMPT'!$D$20,IF(I25=20,'[4]Equivalencia BH-BMPT'!$D$21,IF(I25=21,'[4]Equivalencia BH-BMPT'!$D$22,IF(I25=22,'[4]Equivalencia BH-BMPT'!$D$23,IF(I25=23,'[4]Equivalencia BH-BMPT'!#REF!,IF(I25=24,'[4]Equivalencia BH-BMPT'!$D$25,IF(I25=25,'[4]Equivalencia BH-BMPT'!$D$26,IF(I25=26,'[4]Equivalencia BH-BMPT'!$D$27,IF(I25=27,'[4]Equivalencia BH-BMPT'!$D$28,IF(I25=28,'[4]Equivalencia BH-BMPT'!$D$29,IF(I25=29,'[4]Equivalencia BH-BMPT'!$D$30,IF(I25=30,'[4]Equivalencia BH-BMPT'!$D$31,IF(I25=31,'[4]Equivalencia BH-BMPT'!$D$32,IF(I25=32,'[4]Equivalencia BH-BMPT'!$D$33,IF(I25=33,'[4]Equivalencia BH-BMPT'!$D$34,IF(I25=34,'[4]Equivalencia BH-BMPT'!$D$35,IF(I25=35,'[4]Equivalencia BH-BMPT'!$D$36,IF(I25=36,'[4]Equivalencia BH-BMPT'!$D$37,IF(I25=37,'[4]Equivalencia BH-BMPT'!$D$38,IF(I25=38,'[4]Equivalencia BH-BMPT'!#REF!,IF(I25=39,'[4]Equivalencia BH-BMPT'!$D$40,IF(I25=40,'[4]Equivalencia BH-BMPT'!$D$41,IF(I25=41,'[4]Equivalencia BH-BMPT'!$D$42,IF(I25=42,'[4]Equivalencia BH-BMPT'!$D$43,IF(I25=43,'[4]Equivalencia BH-BMPT'!$D$44,IF(I25=44,'[4]Equivalencia BH-BMPT'!$D$45,IF(I25=45,'[4]Equivalencia BH-BMPT'!$D$46,"No ha seleccionado un número de programa")))))))))))))))))))))))))))))))))))))))))))))</f>
        <v>Gobernanza e influencia local, regional e internacional</v>
      </c>
      <c r="K25" s="141" t="str">
        <f>IF(ISERROR(VLOOKUP(I25,Eje_Pilar!$C$2:$E$47,3,FALSE))," ",VLOOKUP(I25,Eje_Pilar!$C$2:$E$47,3,FALSE))</f>
        <v>Eje Transversal 4 Gobierno Legitimo, Fortalecimiento Local y Eficiencia</v>
      </c>
      <c r="L25" s="142" t="s">
        <v>778</v>
      </c>
      <c r="M25" s="138">
        <v>52328812</v>
      </c>
      <c r="N25" s="138" t="s">
        <v>817</v>
      </c>
      <c r="O25" s="138">
        <v>24750000</v>
      </c>
      <c r="P25" s="100"/>
      <c r="Q25" s="101"/>
      <c r="R25" s="146"/>
      <c r="S25" s="146"/>
      <c r="T25" s="148">
        <f t="shared" si="0"/>
        <v>24750000</v>
      </c>
      <c r="U25" s="144">
        <v>22575000</v>
      </c>
      <c r="V25" s="104">
        <v>43494</v>
      </c>
      <c r="W25" s="104">
        <v>43495</v>
      </c>
      <c r="X25" s="104">
        <v>43829</v>
      </c>
      <c r="Y25" s="105">
        <v>330</v>
      </c>
      <c r="Z25" s="105"/>
      <c r="AA25" s="106"/>
      <c r="AB25" s="90"/>
      <c r="AC25" s="90"/>
      <c r="AD25" s="90" t="s">
        <v>1022</v>
      </c>
      <c r="AE25" s="90"/>
      <c r="AF25" s="150">
        <f t="shared" si="1"/>
        <v>0.91212121212121211</v>
      </c>
      <c r="AG25" s="108"/>
      <c r="AH25" s="129">
        <f>IF(SUMPRODUCT((A$14:A25=A25)*(B$14:B25=B25)*(C$14:C25=C25))&gt;1,0,1)</f>
        <v>1</v>
      </c>
      <c r="AI25" s="109" t="str">
        <f t="shared" si="6"/>
        <v>Contratos de prestación de servicios profesionales y de apoyo a la gestión</v>
      </c>
      <c r="AJ25" s="109" t="str">
        <f t="shared" si="3"/>
        <v>Contratación directa</v>
      </c>
      <c r="AK25" s="110" t="str">
        <f>IFERROR(VLOOKUP(F25,Tipo!$C$12:$C$27,1,FALSE),"NO")</f>
        <v>Prestación de servicios profesionales y de apoyo a la gestión, o para la ejecución de trabajos artísticos que sólo puedan encomendarse a determinadas personas naturales;</v>
      </c>
      <c r="AL25" s="109" t="str">
        <f t="shared" si="4"/>
        <v>Inversión</v>
      </c>
      <c r="AM25" s="109">
        <f t="shared" si="5"/>
        <v>45</v>
      </c>
      <c r="AN25" s="58"/>
      <c r="AO25" s="58"/>
      <c r="AP25" s="58"/>
    </row>
    <row r="26" spans="1:42" s="57" customFormat="1" ht="27" customHeight="1" x14ac:dyDescent="0.25">
      <c r="A26" s="90">
        <v>13</v>
      </c>
      <c r="B26" s="105">
        <v>2019</v>
      </c>
      <c r="C26" s="91" t="s">
        <v>296</v>
      </c>
      <c r="D26" s="91" t="s">
        <v>161</v>
      </c>
      <c r="E26" s="133" t="s">
        <v>38</v>
      </c>
      <c r="F26" s="133" t="s">
        <v>182</v>
      </c>
      <c r="G26" s="138" t="s">
        <v>543</v>
      </c>
      <c r="H26" s="140" t="s">
        <v>156</v>
      </c>
      <c r="I26" s="132">
        <v>45</v>
      </c>
      <c r="J26" s="133" t="str">
        <f>IF(I26=1,'[4]Equivalencia BH-BMPT'!$D$2,IF(I26=2,'[4]Equivalencia BH-BMPT'!$D$3,IF(I26=3,'[4]Equivalencia BH-BMPT'!$D$4,IF(I26=4,'[4]Equivalencia BH-BMPT'!$D$5,IF(I26=5,'[4]Equivalencia BH-BMPT'!$D$6,IF(I26=6,'[4]Equivalencia BH-BMPT'!$D$7,IF(I26=7,'[4]Equivalencia BH-BMPT'!$D$8,IF(I26=8,'[4]Equivalencia BH-BMPT'!$D$9,IF(I26=9,'[4]Equivalencia BH-BMPT'!$D$10,IF(I26=10,'[4]Equivalencia BH-BMPT'!$D$11,IF(I26=11,'[4]Equivalencia BH-BMPT'!$D$12,IF(I26=12,'[4]Equivalencia BH-BMPT'!$D$13,IF(I26=13,'[4]Equivalencia BH-BMPT'!$D$14,IF(I26=14,'[4]Equivalencia BH-BMPT'!$D$15,IF(I26=15,'[4]Equivalencia BH-BMPT'!$D$16,IF(I26=16,'[4]Equivalencia BH-BMPT'!$D$17,IF(I26=17,'[4]Equivalencia BH-BMPT'!$D$18,IF(I26=18,'[4]Equivalencia BH-BMPT'!$D$19,IF(I26=19,'[4]Equivalencia BH-BMPT'!$D$20,IF(I26=20,'[4]Equivalencia BH-BMPT'!$D$21,IF(I26=21,'[4]Equivalencia BH-BMPT'!$D$22,IF(I26=22,'[4]Equivalencia BH-BMPT'!$D$23,IF(I26=23,'[4]Equivalencia BH-BMPT'!#REF!,IF(I26=24,'[4]Equivalencia BH-BMPT'!$D$25,IF(I26=25,'[4]Equivalencia BH-BMPT'!$D$26,IF(I26=26,'[4]Equivalencia BH-BMPT'!$D$27,IF(I26=27,'[4]Equivalencia BH-BMPT'!$D$28,IF(I26=28,'[4]Equivalencia BH-BMPT'!$D$29,IF(I26=29,'[4]Equivalencia BH-BMPT'!$D$30,IF(I26=30,'[4]Equivalencia BH-BMPT'!$D$31,IF(I26=31,'[4]Equivalencia BH-BMPT'!$D$32,IF(I26=32,'[4]Equivalencia BH-BMPT'!$D$33,IF(I26=33,'[4]Equivalencia BH-BMPT'!$D$34,IF(I26=34,'[4]Equivalencia BH-BMPT'!$D$35,IF(I26=35,'[4]Equivalencia BH-BMPT'!$D$36,IF(I26=36,'[4]Equivalencia BH-BMPT'!$D$37,IF(I26=37,'[4]Equivalencia BH-BMPT'!$D$38,IF(I26=38,'[4]Equivalencia BH-BMPT'!#REF!,IF(I26=39,'[4]Equivalencia BH-BMPT'!$D$40,IF(I26=40,'[4]Equivalencia BH-BMPT'!$D$41,IF(I26=41,'[4]Equivalencia BH-BMPT'!$D$42,IF(I26=42,'[4]Equivalencia BH-BMPT'!$D$43,IF(I26=43,'[4]Equivalencia BH-BMPT'!$D$44,IF(I26=44,'[4]Equivalencia BH-BMPT'!$D$45,IF(I26=45,'[4]Equivalencia BH-BMPT'!$D$46,"No ha seleccionado un número de programa")))))))))))))))))))))))))))))))))))))))))))))</f>
        <v>Gobernanza e influencia local, regional e internacional</v>
      </c>
      <c r="K26" s="141" t="str">
        <f>IF(ISERROR(VLOOKUP(I26,Eje_Pilar!$C$2:$E$47,3,FALSE))," ",VLOOKUP(I26,Eje_Pilar!$C$2:$E$47,3,FALSE))</f>
        <v>Eje Transversal 4 Gobierno Legitimo, Fortalecimiento Local y Eficiencia</v>
      </c>
      <c r="L26" s="142" t="s">
        <v>778</v>
      </c>
      <c r="M26" s="138">
        <v>53925244</v>
      </c>
      <c r="N26" s="138" t="s">
        <v>818</v>
      </c>
      <c r="O26" s="138">
        <v>24750000</v>
      </c>
      <c r="P26" s="100"/>
      <c r="Q26" s="101"/>
      <c r="R26" s="146">
        <v>1</v>
      </c>
      <c r="S26" s="144">
        <v>11250000</v>
      </c>
      <c r="T26" s="148">
        <f t="shared" si="0"/>
        <v>36000000</v>
      </c>
      <c r="U26" s="144">
        <v>24825000</v>
      </c>
      <c r="V26" s="104">
        <v>43494</v>
      </c>
      <c r="W26" s="104">
        <v>43495</v>
      </c>
      <c r="X26" s="104">
        <v>43980</v>
      </c>
      <c r="Y26" s="105">
        <v>330</v>
      </c>
      <c r="Z26" s="105">
        <v>150</v>
      </c>
      <c r="AA26" s="106"/>
      <c r="AB26" s="90"/>
      <c r="AC26" s="90" t="s">
        <v>1022</v>
      </c>
      <c r="AD26" s="90"/>
      <c r="AE26" s="90"/>
      <c r="AF26" s="150">
        <f t="shared" si="1"/>
        <v>0.68958333333333333</v>
      </c>
      <c r="AG26" s="108"/>
      <c r="AH26" s="129">
        <f>IF(SUMPRODUCT((A$14:A26=A26)*(B$14:B26=B26)*(C$14:C26=C26))&gt;1,0,1)</f>
        <v>1</v>
      </c>
      <c r="AI26" s="109" t="str">
        <f t="shared" si="6"/>
        <v>Contratos de prestación de servicios profesionales y de apoyo a la gestión</v>
      </c>
      <c r="AJ26" s="109" t="str">
        <f t="shared" si="3"/>
        <v>Contratación directa</v>
      </c>
      <c r="AK26" s="110" t="str">
        <f>IFERROR(VLOOKUP(F26,Tipo!$C$12:$C$27,1,FALSE),"NO")</f>
        <v>Prestación de servicios profesionales y de apoyo a la gestión, o para la ejecución de trabajos artísticos que sólo puedan encomendarse a determinadas personas naturales;</v>
      </c>
      <c r="AL26" s="109" t="str">
        <f t="shared" si="4"/>
        <v>Inversión</v>
      </c>
      <c r="AM26" s="109">
        <f t="shared" si="5"/>
        <v>45</v>
      </c>
      <c r="AN26" s="58"/>
      <c r="AO26" s="58"/>
      <c r="AP26" s="58"/>
    </row>
    <row r="27" spans="1:42" s="57" customFormat="1" ht="27" customHeight="1" x14ac:dyDescent="0.25">
      <c r="A27" s="90">
        <v>14</v>
      </c>
      <c r="B27" s="105">
        <v>2019</v>
      </c>
      <c r="C27" s="91" t="s">
        <v>297</v>
      </c>
      <c r="D27" s="91" t="s">
        <v>161</v>
      </c>
      <c r="E27" s="133" t="s">
        <v>38</v>
      </c>
      <c r="F27" s="133" t="s">
        <v>182</v>
      </c>
      <c r="G27" s="138" t="s">
        <v>544</v>
      </c>
      <c r="H27" s="140" t="s">
        <v>156</v>
      </c>
      <c r="I27" s="132">
        <v>45</v>
      </c>
      <c r="J27" s="133" t="str">
        <f>IF(I27=1,'[4]Equivalencia BH-BMPT'!$D$2,IF(I27=2,'[4]Equivalencia BH-BMPT'!$D$3,IF(I27=3,'[4]Equivalencia BH-BMPT'!$D$4,IF(I27=4,'[4]Equivalencia BH-BMPT'!$D$5,IF(I27=5,'[4]Equivalencia BH-BMPT'!$D$6,IF(I27=6,'[4]Equivalencia BH-BMPT'!$D$7,IF(I27=7,'[4]Equivalencia BH-BMPT'!$D$8,IF(I27=8,'[4]Equivalencia BH-BMPT'!$D$9,IF(I27=9,'[4]Equivalencia BH-BMPT'!$D$10,IF(I27=10,'[4]Equivalencia BH-BMPT'!$D$11,IF(I27=11,'[4]Equivalencia BH-BMPT'!$D$12,IF(I27=12,'[4]Equivalencia BH-BMPT'!$D$13,IF(I27=13,'[4]Equivalencia BH-BMPT'!$D$14,IF(I27=14,'[4]Equivalencia BH-BMPT'!$D$15,IF(I27=15,'[4]Equivalencia BH-BMPT'!$D$16,IF(I27=16,'[4]Equivalencia BH-BMPT'!$D$17,IF(I27=17,'[4]Equivalencia BH-BMPT'!$D$18,IF(I27=18,'[4]Equivalencia BH-BMPT'!$D$19,IF(I27=19,'[4]Equivalencia BH-BMPT'!$D$20,IF(I27=20,'[4]Equivalencia BH-BMPT'!$D$21,IF(I27=21,'[4]Equivalencia BH-BMPT'!$D$22,IF(I27=22,'[4]Equivalencia BH-BMPT'!$D$23,IF(I27=23,'[4]Equivalencia BH-BMPT'!#REF!,IF(I27=24,'[4]Equivalencia BH-BMPT'!$D$25,IF(I27=25,'[4]Equivalencia BH-BMPT'!$D$26,IF(I27=26,'[4]Equivalencia BH-BMPT'!$D$27,IF(I27=27,'[4]Equivalencia BH-BMPT'!$D$28,IF(I27=28,'[4]Equivalencia BH-BMPT'!$D$29,IF(I27=29,'[4]Equivalencia BH-BMPT'!$D$30,IF(I27=30,'[4]Equivalencia BH-BMPT'!$D$31,IF(I27=31,'[4]Equivalencia BH-BMPT'!$D$32,IF(I27=32,'[4]Equivalencia BH-BMPT'!$D$33,IF(I27=33,'[4]Equivalencia BH-BMPT'!$D$34,IF(I27=34,'[4]Equivalencia BH-BMPT'!$D$35,IF(I27=35,'[4]Equivalencia BH-BMPT'!$D$36,IF(I27=36,'[4]Equivalencia BH-BMPT'!$D$37,IF(I27=37,'[4]Equivalencia BH-BMPT'!$D$38,IF(I27=38,'[4]Equivalencia BH-BMPT'!#REF!,IF(I27=39,'[4]Equivalencia BH-BMPT'!$D$40,IF(I27=40,'[4]Equivalencia BH-BMPT'!$D$41,IF(I27=41,'[4]Equivalencia BH-BMPT'!$D$42,IF(I27=42,'[4]Equivalencia BH-BMPT'!$D$43,IF(I27=43,'[4]Equivalencia BH-BMPT'!$D$44,IF(I27=44,'[4]Equivalencia BH-BMPT'!$D$45,IF(I27=45,'[4]Equivalencia BH-BMPT'!$D$46,"No ha seleccionado un número de programa")))))))))))))))))))))))))))))))))))))))))))))</f>
        <v>Gobernanza e influencia local, regional e internacional</v>
      </c>
      <c r="K27" s="141" t="str">
        <f>IF(ISERROR(VLOOKUP(I27,Eje_Pilar!$C$2:$E$47,3,FALSE))," ",VLOOKUP(I27,Eje_Pilar!$C$2:$E$47,3,FALSE))</f>
        <v>Eje Transversal 4 Gobierno Legitimo, Fortalecimiento Local y Eficiencia</v>
      </c>
      <c r="L27" s="142" t="s">
        <v>778</v>
      </c>
      <c r="M27" s="138">
        <v>1033776144</v>
      </c>
      <c r="N27" s="138" t="s">
        <v>819</v>
      </c>
      <c r="O27" s="138">
        <v>24750000</v>
      </c>
      <c r="P27" s="100"/>
      <c r="Q27" s="101"/>
      <c r="R27" s="146">
        <v>2</v>
      </c>
      <c r="S27" s="146">
        <v>9000000</v>
      </c>
      <c r="T27" s="148">
        <f t="shared" si="0"/>
        <v>33750000</v>
      </c>
      <c r="U27" s="144">
        <v>24750000</v>
      </c>
      <c r="V27" s="104">
        <v>43495</v>
      </c>
      <c r="W27" s="104">
        <v>43497</v>
      </c>
      <c r="X27" s="104">
        <v>43951</v>
      </c>
      <c r="Y27" s="105">
        <v>330</v>
      </c>
      <c r="Z27" s="105">
        <v>120</v>
      </c>
      <c r="AA27" s="106"/>
      <c r="AB27" s="90"/>
      <c r="AC27" s="90" t="s">
        <v>1022</v>
      </c>
      <c r="AD27" s="90"/>
      <c r="AE27" s="90"/>
      <c r="AF27" s="150">
        <f t="shared" si="1"/>
        <v>0.73333333333333328</v>
      </c>
      <c r="AG27" s="108"/>
      <c r="AH27" s="129">
        <f>IF(SUMPRODUCT((A$14:A27=A27)*(B$14:B27=B27)*(C$14:C27=C27))&gt;1,0,1)</f>
        <v>1</v>
      </c>
      <c r="AI27" s="109" t="str">
        <f t="shared" si="6"/>
        <v>Contratos de prestación de servicios profesionales y de apoyo a la gestión</v>
      </c>
      <c r="AJ27" s="109" t="str">
        <f t="shared" si="3"/>
        <v>Contratación directa</v>
      </c>
      <c r="AK27" s="110" t="str">
        <f>IFERROR(VLOOKUP(F27,Tipo!$C$12:$C$27,1,FALSE),"NO")</f>
        <v>Prestación de servicios profesionales y de apoyo a la gestión, o para la ejecución de trabajos artísticos que sólo puedan encomendarse a determinadas personas naturales;</v>
      </c>
      <c r="AL27" s="109" t="str">
        <f t="shared" si="4"/>
        <v>Inversión</v>
      </c>
      <c r="AM27" s="109">
        <f t="shared" si="5"/>
        <v>45</v>
      </c>
      <c r="AN27" s="58"/>
      <c r="AO27" s="58"/>
      <c r="AP27" s="58"/>
    </row>
    <row r="28" spans="1:42" s="57" customFormat="1" ht="27" customHeight="1" x14ac:dyDescent="0.25">
      <c r="A28" s="90">
        <v>15</v>
      </c>
      <c r="B28" s="105">
        <v>2019</v>
      </c>
      <c r="C28" s="91" t="s">
        <v>298</v>
      </c>
      <c r="D28" s="91" t="s">
        <v>161</v>
      </c>
      <c r="E28" s="133" t="s">
        <v>38</v>
      </c>
      <c r="F28" s="133" t="s">
        <v>182</v>
      </c>
      <c r="G28" s="138" t="s">
        <v>545</v>
      </c>
      <c r="H28" s="140" t="s">
        <v>156</v>
      </c>
      <c r="I28" s="132">
        <v>18</v>
      </c>
      <c r="J28" s="133" t="str">
        <f>IF(I28=1,'[4]Equivalencia BH-BMPT'!$D$2,IF(I28=2,'[4]Equivalencia BH-BMPT'!$D$3,IF(I28=3,'[4]Equivalencia BH-BMPT'!$D$4,IF(I28=4,'[4]Equivalencia BH-BMPT'!$D$5,IF(I28=5,'[4]Equivalencia BH-BMPT'!$D$6,IF(I28=6,'[4]Equivalencia BH-BMPT'!$D$7,IF(I28=7,'[4]Equivalencia BH-BMPT'!$D$8,IF(I28=8,'[4]Equivalencia BH-BMPT'!$D$9,IF(I28=9,'[4]Equivalencia BH-BMPT'!$D$10,IF(I28=10,'[4]Equivalencia BH-BMPT'!$D$11,IF(I28=11,'[4]Equivalencia BH-BMPT'!$D$12,IF(I28=12,'[4]Equivalencia BH-BMPT'!$D$13,IF(I28=13,'[4]Equivalencia BH-BMPT'!$D$14,IF(I28=14,'[4]Equivalencia BH-BMPT'!$D$15,IF(I28=15,'[4]Equivalencia BH-BMPT'!$D$16,IF(I28=16,'[4]Equivalencia BH-BMPT'!$D$17,IF(I28=17,'[4]Equivalencia BH-BMPT'!$D$18,IF(I28=18,'[4]Equivalencia BH-BMPT'!$D$19,IF(I28=19,'[4]Equivalencia BH-BMPT'!$D$20,IF(I28=20,'[4]Equivalencia BH-BMPT'!$D$21,IF(I28=21,'[4]Equivalencia BH-BMPT'!$D$22,IF(I28=22,'[4]Equivalencia BH-BMPT'!$D$23,IF(I28=23,'[4]Equivalencia BH-BMPT'!#REF!,IF(I28=24,'[4]Equivalencia BH-BMPT'!$D$25,IF(I28=25,'[4]Equivalencia BH-BMPT'!$D$26,IF(I28=26,'[4]Equivalencia BH-BMPT'!$D$27,IF(I28=27,'[4]Equivalencia BH-BMPT'!$D$28,IF(I28=28,'[4]Equivalencia BH-BMPT'!$D$29,IF(I28=29,'[4]Equivalencia BH-BMPT'!$D$30,IF(I28=30,'[4]Equivalencia BH-BMPT'!$D$31,IF(I28=31,'[4]Equivalencia BH-BMPT'!$D$32,IF(I28=32,'[4]Equivalencia BH-BMPT'!$D$33,IF(I28=33,'[4]Equivalencia BH-BMPT'!$D$34,IF(I28=34,'[4]Equivalencia BH-BMPT'!$D$35,IF(I28=35,'[4]Equivalencia BH-BMPT'!$D$36,IF(I28=36,'[4]Equivalencia BH-BMPT'!$D$37,IF(I28=37,'[4]Equivalencia BH-BMPT'!$D$38,IF(I28=38,'[4]Equivalencia BH-BMPT'!#REF!,IF(I28=39,'[4]Equivalencia BH-BMPT'!$D$40,IF(I28=40,'[4]Equivalencia BH-BMPT'!$D$41,IF(I28=41,'[4]Equivalencia BH-BMPT'!$D$42,IF(I28=42,'[4]Equivalencia BH-BMPT'!$D$43,IF(I28=43,'[4]Equivalencia BH-BMPT'!$D$44,IF(I28=44,'[4]Equivalencia BH-BMPT'!$D$45,IF(I28=45,'[4]Equivalencia BH-BMPT'!$D$46,"No ha seleccionado un número de programa")))))))))))))))))))))))))))))))))))))))))))))</f>
        <v>Mejor movilidad para todos</v>
      </c>
      <c r="K28" s="141" t="str">
        <f>IF(ISERROR(VLOOKUP(I28,Eje_Pilar!$C$2:$E$47,3,FALSE))," ",VLOOKUP(I28,Eje_Pilar!$C$2:$E$47,3,FALSE))</f>
        <v>Pilar 2 Democracía Urbana</v>
      </c>
      <c r="L28" s="142" t="s">
        <v>779</v>
      </c>
      <c r="M28" s="138">
        <v>79132349</v>
      </c>
      <c r="N28" s="138" t="s">
        <v>820</v>
      </c>
      <c r="O28" s="138">
        <v>24750000</v>
      </c>
      <c r="P28" s="100"/>
      <c r="Q28" s="101"/>
      <c r="R28" s="146">
        <v>1</v>
      </c>
      <c r="S28" s="144">
        <v>11250000</v>
      </c>
      <c r="T28" s="148">
        <f t="shared" si="0"/>
        <v>36000000</v>
      </c>
      <c r="U28" s="144">
        <v>24750000</v>
      </c>
      <c r="V28" s="104">
        <v>43495</v>
      </c>
      <c r="W28" s="104">
        <v>43497</v>
      </c>
      <c r="X28" s="104">
        <v>43981</v>
      </c>
      <c r="Y28" s="105">
        <v>330</v>
      </c>
      <c r="Z28" s="105">
        <v>150</v>
      </c>
      <c r="AA28" s="106"/>
      <c r="AB28" s="90"/>
      <c r="AC28" s="90" t="s">
        <v>1022</v>
      </c>
      <c r="AD28" s="90"/>
      <c r="AE28" s="90"/>
      <c r="AF28" s="150">
        <f t="shared" si="1"/>
        <v>0.6875</v>
      </c>
      <c r="AG28" s="108"/>
      <c r="AH28" s="129">
        <f>IF(SUMPRODUCT((A$14:A28=A28)*(B$14:B28=B28)*(C$14:C28=C28))&gt;1,0,1)</f>
        <v>1</v>
      </c>
      <c r="AI28" s="109" t="str">
        <f t="shared" si="6"/>
        <v>Contratos de prestación de servicios profesionales y de apoyo a la gestión</v>
      </c>
      <c r="AJ28" s="109" t="str">
        <f t="shared" si="3"/>
        <v>Contratación directa</v>
      </c>
      <c r="AK28" s="110" t="str">
        <f>IFERROR(VLOOKUP(F28,Tipo!$C$12:$C$27,1,FALSE),"NO")</f>
        <v>Prestación de servicios profesionales y de apoyo a la gestión, o para la ejecución de trabajos artísticos que sólo puedan encomendarse a determinadas personas naturales;</v>
      </c>
      <c r="AL28" s="109" t="str">
        <f t="shared" si="4"/>
        <v>Inversión</v>
      </c>
      <c r="AM28" s="109">
        <f t="shared" si="5"/>
        <v>18</v>
      </c>
      <c r="AN28" s="58"/>
      <c r="AO28" s="58"/>
      <c r="AP28" s="58"/>
    </row>
    <row r="29" spans="1:42" s="57" customFormat="1" ht="27" customHeight="1" x14ac:dyDescent="0.25">
      <c r="A29" s="90">
        <v>16</v>
      </c>
      <c r="B29" s="105">
        <v>2019</v>
      </c>
      <c r="C29" s="91" t="s">
        <v>299</v>
      </c>
      <c r="D29" s="91" t="s">
        <v>161</v>
      </c>
      <c r="E29" s="133" t="s">
        <v>38</v>
      </c>
      <c r="F29" s="133" t="s">
        <v>182</v>
      </c>
      <c r="G29" s="138" t="s">
        <v>546</v>
      </c>
      <c r="H29" s="140" t="s">
        <v>156</v>
      </c>
      <c r="I29" s="132">
        <v>18</v>
      </c>
      <c r="J29" s="133" t="str">
        <f>IF(I29=1,'[4]Equivalencia BH-BMPT'!$D$2,IF(I29=2,'[4]Equivalencia BH-BMPT'!$D$3,IF(I29=3,'[4]Equivalencia BH-BMPT'!$D$4,IF(I29=4,'[4]Equivalencia BH-BMPT'!$D$5,IF(I29=5,'[4]Equivalencia BH-BMPT'!$D$6,IF(I29=6,'[4]Equivalencia BH-BMPT'!$D$7,IF(I29=7,'[4]Equivalencia BH-BMPT'!$D$8,IF(I29=8,'[4]Equivalencia BH-BMPT'!$D$9,IF(I29=9,'[4]Equivalencia BH-BMPT'!$D$10,IF(I29=10,'[4]Equivalencia BH-BMPT'!$D$11,IF(I29=11,'[4]Equivalencia BH-BMPT'!$D$12,IF(I29=12,'[4]Equivalencia BH-BMPT'!$D$13,IF(I29=13,'[4]Equivalencia BH-BMPT'!$D$14,IF(I29=14,'[4]Equivalencia BH-BMPT'!$D$15,IF(I29=15,'[4]Equivalencia BH-BMPT'!$D$16,IF(I29=16,'[4]Equivalencia BH-BMPT'!$D$17,IF(I29=17,'[4]Equivalencia BH-BMPT'!$D$18,IF(I29=18,'[4]Equivalencia BH-BMPT'!$D$19,IF(I29=19,'[4]Equivalencia BH-BMPT'!$D$20,IF(I29=20,'[4]Equivalencia BH-BMPT'!$D$21,IF(I29=21,'[4]Equivalencia BH-BMPT'!$D$22,IF(I29=22,'[4]Equivalencia BH-BMPT'!$D$23,IF(I29=23,'[4]Equivalencia BH-BMPT'!#REF!,IF(I29=24,'[4]Equivalencia BH-BMPT'!$D$25,IF(I29=25,'[4]Equivalencia BH-BMPT'!$D$26,IF(I29=26,'[4]Equivalencia BH-BMPT'!$D$27,IF(I29=27,'[4]Equivalencia BH-BMPT'!$D$28,IF(I29=28,'[4]Equivalencia BH-BMPT'!$D$29,IF(I29=29,'[4]Equivalencia BH-BMPT'!$D$30,IF(I29=30,'[4]Equivalencia BH-BMPT'!$D$31,IF(I29=31,'[4]Equivalencia BH-BMPT'!$D$32,IF(I29=32,'[4]Equivalencia BH-BMPT'!$D$33,IF(I29=33,'[4]Equivalencia BH-BMPT'!$D$34,IF(I29=34,'[4]Equivalencia BH-BMPT'!$D$35,IF(I29=35,'[4]Equivalencia BH-BMPT'!$D$36,IF(I29=36,'[4]Equivalencia BH-BMPT'!$D$37,IF(I29=37,'[4]Equivalencia BH-BMPT'!$D$38,IF(I29=38,'[4]Equivalencia BH-BMPT'!#REF!,IF(I29=39,'[4]Equivalencia BH-BMPT'!$D$40,IF(I29=40,'[4]Equivalencia BH-BMPT'!$D$41,IF(I29=41,'[4]Equivalencia BH-BMPT'!$D$42,IF(I29=42,'[4]Equivalencia BH-BMPT'!$D$43,IF(I29=43,'[4]Equivalencia BH-BMPT'!$D$44,IF(I29=44,'[4]Equivalencia BH-BMPT'!$D$45,IF(I29=45,'[4]Equivalencia BH-BMPT'!$D$46,"No ha seleccionado un número de programa")))))))))))))))))))))))))))))))))))))))))))))</f>
        <v>Mejor movilidad para todos</v>
      </c>
      <c r="K29" s="141" t="str">
        <f>IF(ISERROR(VLOOKUP(I29,Eje_Pilar!$C$2:$E$47,3,FALSE))," ",VLOOKUP(I29,Eje_Pilar!$C$2:$E$47,3,FALSE))</f>
        <v>Pilar 2 Democracía Urbana</v>
      </c>
      <c r="L29" s="142" t="s">
        <v>779</v>
      </c>
      <c r="M29" s="138">
        <v>86004084</v>
      </c>
      <c r="N29" s="138" t="s">
        <v>821</v>
      </c>
      <c r="O29" s="138">
        <v>18700000</v>
      </c>
      <c r="P29" s="100"/>
      <c r="Q29" s="101"/>
      <c r="R29" s="146"/>
      <c r="S29" s="146"/>
      <c r="T29" s="148">
        <f t="shared" si="0"/>
        <v>18700000</v>
      </c>
      <c r="U29" s="144">
        <v>18076666</v>
      </c>
      <c r="V29" s="104">
        <v>43495</v>
      </c>
      <c r="W29" s="104">
        <v>43503</v>
      </c>
      <c r="X29" s="104">
        <v>43981</v>
      </c>
      <c r="Y29" s="105">
        <v>330</v>
      </c>
      <c r="Z29" s="105">
        <v>150</v>
      </c>
      <c r="AA29" s="106"/>
      <c r="AB29" s="90"/>
      <c r="AC29" s="90" t="s">
        <v>1022</v>
      </c>
      <c r="AD29" s="90"/>
      <c r="AE29" s="90"/>
      <c r="AF29" s="150">
        <f t="shared" si="1"/>
        <v>0.96666663101604278</v>
      </c>
      <c r="AG29" s="108"/>
      <c r="AH29" s="129">
        <f>IF(SUMPRODUCT((A$14:A29=A29)*(B$14:B29=B29)*(C$14:C29=C29))&gt;1,0,1)</f>
        <v>1</v>
      </c>
      <c r="AI29" s="109" t="str">
        <f t="shared" si="6"/>
        <v>Contratos de prestación de servicios profesionales y de apoyo a la gestión</v>
      </c>
      <c r="AJ29" s="109" t="str">
        <f t="shared" si="3"/>
        <v>Contratación directa</v>
      </c>
      <c r="AK29" s="110" t="str">
        <f>IFERROR(VLOOKUP(F29,Tipo!$C$12:$C$27,1,FALSE),"NO")</f>
        <v>Prestación de servicios profesionales y de apoyo a la gestión, o para la ejecución de trabajos artísticos que sólo puedan encomendarse a determinadas personas naturales;</v>
      </c>
      <c r="AL29" s="109" t="str">
        <f t="shared" si="4"/>
        <v>Inversión</v>
      </c>
      <c r="AM29" s="109">
        <f t="shared" si="5"/>
        <v>18</v>
      </c>
      <c r="AN29" s="58"/>
      <c r="AO29" s="58"/>
      <c r="AP29" s="58"/>
    </row>
    <row r="30" spans="1:42" s="57" customFormat="1" ht="27" customHeight="1" x14ac:dyDescent="0.25">
      <c r="A30" s="90">
        <v>17</v>
      </c>
      <c r="B30" s="105">
        <v>2019</v>
      </c>
      <c r="C30" s="91" t="s">
        <v>300</v>
      </c>
      <c r="D30" s="91" t="s">
        <v>161</v>
      </c>
      <c r="E30" s="133" t="s">
        <v>38</v>
      </c>
      <c r="F30" s="133" t="s">
        <v>182</v>
      </c>
      <c r="G30" s="138" t="s">
        <v>547</v>
      </c>
      <c r="H30" s="140" t="s">
        <v>156</v>
      </c>
      <c r="I30" s="132">
        <v>45</v>
      </c>
      <c r="J30" s="133" t="str">
        <f>IF(I30=1,'[4]Equivalencia BH-BMPT'!$D$2,IF(I30=2,'[4]Equivalencia BH-BMPT'!$D$3,IF(I30=3,'[4]Equivalencia BH-BMPT'!$D$4,IF(I30=4,'[4]Equivalencia BH-BMPT'!$D$5,IF(I30=5,'[4]Equivalencia BH-BMPT'!$D$6,IF(I30=6,'[4]Equivalencia BH-BMPT'!$D$7,IF(I30=7,'[4]Equivalencia BH-BMPT'!$D$8,IF(I30=8,'[4]Equivalencia BH-BMPT'!$D$9,IF(I30=9,'[4]Equivalencia BH-BMPT'!$D$10,IF(I30=10,'[4]Equivalencia BH-BMPT'!$D$11,IF(I30=11,'[4]Equivalencia BH-BMPT'!$D$12,IF(I30=12,'[4]Equivalencia BH-BMPT'!$D$13,IF(I30=13,'[4]Equivalencia BH-BMPT'!$D$14,IF(I30=14,'[4]Equivalencia BH-BMPT'!$D$15,IF(I30=15,'[4]Equivalencia BH-BMPT'!$D$16,IF(I30=16,'[4]Equivalencia BH-BMPT'!$D$17,IF(I30=17,'[4]Equivalencia BH-BMPT'!$D$18,IF(I30=18,'[4]Equivalencia BH-BMPT'!$D$19,IF(I30=19,'[4]Equivalencia BH-BMPT'!$D$20,IF(I30=20,'[4]Equivalencia BH-BMPT'!$D$21,IF(I30=21,'[4]Equivalencia BH-BMPT'!$D$22,IF(I30=22,'[4]Equivalencia BH-BMPT'!$D$23,IF(I30=23,'[4]Equivalencia BH-BMPT'!#REF!,IF(I30=24,'[4]Equivalencia BH-BMPT'!$D$25,IF(I30=25,'[4]Equivalencia BH-BMPT'!$D$26,IF(I30=26,'[4]Equivalencia BH-BMPT'!$D$27,IF(I30=27,'[4]Equivalencia BH-BMPT'!$D$28,IF(I30=28,'[4]Equivalencia BH-BMPT'!$D$29,IF(I30=29,'[4]Equivalencia BH-BMPT'!$D$30,IF(I30=30,'[4]Equivalencia BH-BMPT'!$D$31,IF(I30=31,'[4]Equivalencia BH-BMPT'!$D$32,IF(I30=32,'[4]Equivalencia BH-BMPT'!$D$33,IF(I30=33,'[4]Equivalencia BH-BMPT'!$D$34,IF(I30=34,'[4]Equivalencia BH-BMPT'!$D$35,IF(I30=35,'[4]Equivalencia BH-BMPT'!$D$36,IF(I30=36,'[4]Equivalencia BH-BMPT'!$D$37,IF(I30=37,'[4]Equivalencia BH-BMPT'!$D$38,IF(I30=38,'[4]Equivalencia BH-BMPT'!#REF!,IF(I30=39,'[4]Equivalencia BH-BMPT'!$D$40,IF(I30=40,'[4]Equivalencia BH-BMPT'!$D$41,IF(I30=41,'[4]Equivalencia BH-BMPT'!$D$42,IF(I30=42,'[4]Equivalencia BH-BMPT'!$D$43,IF(I30=43,'[4]Equivalencia BH-BMPT'!$D$44,IF(I30=44,'[4]Equivalencia BH-BMPT'!$D$45,IF(I30=45,'[4]Equivalencia BH-BMPT'!$D$46,"No ha seleccionado un número de programa")))))))))))))))))))))))))))))))))))))))))))))</f>
        <v>Gobernanza e influencia local, regional e internacional</v>
      </c>
      <c r="K30" s="141" t="str">
        <f>IF(ISERROR(VLOOKUP(I30,Eje_Pilar!$C$2:$E$47,3,FALSE))," ",VLOOKUP(I30,Eje_Pilar!$C$2:$E$47,3,FALSE))</f>
        <v>Eje Transversal 4 Gobierno Legitimo, Fortalecimiento Local y Eficiencia</v>
      </c>
      <c r="L30" s="142" t="s">
        <v>778</v>
      </c>
      <c r="M30" s="138">
        <v>1012325528</v>
      </c>
      <c r="N30" s="138" t="s">
        <v>822</v>
      </c>
      <c r="O30" s="138">
        <v>71500000</v>
      </c>
      <c r="P30" s="100"/>
      <c r="Q30" s="101"/>
      <c r="R30" s="146">
        <v>1</v>
      </c>
      <c r="S30" s="144">
        <v>32500000</v>
      </c>
      <c r="T30" s="148">
        <f t="shared" si="0"/>
        <v>104000000</v>
      </c>
      <c r="U30" s="144">
        <v>71500000</v>
      </c>
      <c r="V30" s="104">
        <v>43495</v>
      </c>
      <c r="W30" s="104">
        <v>43497</v>
      </c>
      <c r="X30" s="104">
        <v>43981</v>
      </c>
      <c r="Y30" s="105">
        <v>330</v>
      </c>
      <c r="Z30" s="105">
        <v>150</v>
      </c>
      <c r="AA30" s="106"/>
      <c r="AB30" s="90"/>
      <c r="AC30" s="90" t="s">
        <v>1022</v>
      </c>
      <c r="AD30" s="90"/>
      <c r="AE30" s="90"/>
      <c r="AF30" s="150">
        <f t="shared" si="1"/>
        <v>0.6875</v>
      </c>
      <c r="AG30" s="108"/>
      <c r="AH30" s="129">
        <f>IF(SUMPRODUCT((A$14:A30=A30)*(B$14:B30=B30)*(C$14:C30=C30))&gt;1,0,1)</f>
        <v>1</v>
      </c>
      <c r="AI30" s="109" t="str">
        <f t="shared" si="6"/>
        <v>Contratos de prestación de servicios profesionales y de apoyo a la gestión</v>
      </c>
      <c r="AJ30" s="109" t="str">
        <f t="shared" si="3"/>
        <v>Contratación directa</v>
      </c>
      <c r="AK30" s="110" t="str">
        <f>IFERROR(VLOOKUP(F30,Tipo!$C$12:$C$27,1,FALSE),"NO")</f>
        <v>Prestación de servicios profesionales y de apoyo a la gestión, o para la ejecución de trabajos artísticos que sólo puedan encomendarse a determinadas personas naturales;</v>
      </c>
      <c r="AL30" s="109" t="str">
        <f t="shared" si="4"/>
        <v>Inversión</v>
      </c>
      <c r="AM30" s="109">
        <f t="shared" si="5"/>
        <v>45</v>
      </c>
      <c r="AN30" s="58"/>
      <c r="AO30" s="58"/>
      <c r="AP30" s="58"/>
    </row>
    <row r="31" spans="1:42" s="57" customFormat="1" ht="27" customHeight="1" x14ac:dyDescent="0.25">
      <c r="A31" s="90">
        <v>18</v>
      </c>
      <c r="B31" s="105">
        <v>2019</v>
      </c>
      <c r="C31" s="91" t="s">
        <v>301</v>
      </c>
      <c r="D31" s="91" t="s">
        <v>161</v>
      </c>
      <c r="E31" s="133" t="s">
        <v>38</v>
      </c>
      <c r="F31" s="133" t="s">
        <v>182</v>
      </c>
      <c r="G31" s="138" t="s">
        <v>548</v>
      </c>
      <c r="H31" s="140" t="s">
        <v>156</v>
      </c>
      <c r="I31" s="132">
        <v>45</v>
      </c>
      <c r="J31" s="133" t="str">
        <f>IF(I31=1,'[4]Equivalencia BH-BMPT'!$D$2,IF(I31=2,'[4]Equivalencia BH-BMPT'!$D$3,IF(I31=3,'[4]Equivalencia BH-BMPT'!$D$4,IF(I31=4,'[4]Equivalencia BH-BMPT'!$D$5,IF(I31=5,'[4]Equivalencia BH-BMPT'!$D$6,IF(I31=6,'[4]Equivalencia BH-BMPT'!$D$7,IF(I31=7,'[4]Equivalencia BH-BMPT'!$D$8,IF(I31=8,'[4]Equivalencia BH-BMPT'!$D$9,IF(I31=9,'[4]Equivalencia BH-BMPT'!$D$10,IF(I31=10,'[4]Equivalencia BH-BMPT'!$D$11,IF(I31=11,'[4]Equivalencia BH-BMPT'!$D$12,IF(I31=12,'[4]Equivalencia BH-BMPT'!$D$13,IF(I31=13,'[4]Equivalencia BH-BMPT'!$D$14,IF(I31=14,'[4]Equivalencia BH-BMPT'!$D$15,IF(I31=15,'[4]Equivalencia BH-BMPT'!$D$16,IF(I31=16,'[4]Equivalencia BH-BMPT'!$D$17,IF(I31=17,'[4]Equivalencia BH-BMPT'!$D$18,IF(I31=18,'[4]Equivalencia BH-BMPT'!$D$19,IF(I31=19,'[4]Equivalencia BH-BMPT'!$D$20,IF(I31=20,'[4]Equivalencia BH-BMPT'!$D$21,IF(I31=21,'[4]Equivalencia BH-BMPT'!$D$22,IF(I31=22,'[4]Equivalencia BH-BMPT'!$D$23,IF(I31=23,'[4]Equivalencia BH-BMPT'!#REF!,IF(I31=24,'[4]Equivalencia BH-BMPT'!$D$25,IF(I31=25,'[4]Equivalencia BH-BMPT'!$D$26,IF(I31=26,'[4]Equivalencia BH-BMPT'!$D$27,IF(I31=27,'[4]Equivalencia BH-BMPT'!$D$28,IF(I31=28,'[4]Equivalencia BH-BMPT'!$D$29,IF(I31=29,'[4]Equivalencia BH-BMPT'!$D$30,IF(I31=30,'[4]Equivalencia BH-BMPT'!$D$31,IF(I31=31,'[4]Equivalencia BH-BMPT'!$D$32,IF(I31=32,'[4]Equivalencia BH-BMPT'!$D$33,IF(I31=33,'[4]Equivalencia BH-BMPT'!$D$34,IF(I31=34,'[4]Equivalencia BH-BMPT'!$D$35,IF(I31=35,'[4]Equivalencia BH-BMPT'!$D$36,IF(I31=36,'[4]Equivalencia BH-BMPT'!$D$37,IF(I31=37,'[4]Equivalencia BH-BMPT'!$D$38,IF(I31=38,'[4]Equivalencia BH-BMPT'!#REF!,IF(I31=39,'[4]Equivalencia BH-BMPT'!$D$40,IF(I31=40,'[4]Equivalencia BH-BMPT'!$D$41,IF(I31=41,'[4]Equivalencia BH-BMPT'!$D$42,IF(I31=42,'[4]Equivalencia BH-BMPT'!$D$43,IF(I31=43,'[4]Equivalencia BH-BMPT'!$D$44,IF(I31=44,'[4]Equivalencia BH-BMPT'!$D$45,IF(I31=45,'[4]Equivalencia BH-BMPT'!$D$46,"No ha seleccionado un número de programa")))))))))))))))))))))))))))))))))))))))))))))</f>
        <v>Gobernanza e influencia local, regional e internacional</v>
      </c>
      <c r="K31" s="141" t="str">
        <f>IF(ISERROR(VLOOKUP(I31,Eje_Pilar!$C$2:$E$47,3,FALSE))," ",VLOOKUP(I31,Eje_Pilar!$C$2:$E$47,3,FALSE))</f>
        <v>Eje Transversal 4 Gobierno Legitimo, Fortalecimiento Local y Eficiencia</v>
      </c>
      <c r="L31" s="142" t="s">
        <v>778</v>
      </c>
      <c r="M31" s="138">
        <v>30319955</v>
      </c>
      <c r="N31" s="138" t="s">
        <v>823</v>
      </c>
      <c r="O31" s="138">
        <v>71500000</v>
      </c>
      <c r="P31" s="100"/>
      <c r="Q31" s="101"/>
      <c r="R31" s="146"/>
      <c r="S31" s="146"/>
      <c r="T31" s="148">
        <f t="shared" si="0"/>
        <v>71500000</v>
      </c>
      <c r="U31" s="144">
        <v>65000000</v>
      </c>
      <c r="V31" s="104">
        <v>43495</v>
      </c>
      <c r="W31" s="104">
        <v>43497</v>
      </c>
      <c r="X31" s="104">
        <v>43829</v>
      </c>
      <c r="Y31" s="105">
        <v>330</v>
      </c>
      <c r="Z31" s="105"/>
      <c r="AA31" s="106"/>
      <c r="AB31" s="90"/>
      <c r="AC31" s="90"/>
      <c r="AD31" s="90" t="s">
        <v>1022</v>
      </c>
      <c r="AE31" s="90"/>
      <c r="AF31" s="150">
        <f t="shared" si="1"/>
        <v>0.90909090909090906</v>
      </c>
      <c r="AG31" s="108"/>
      <c r="AH31" s="129">
        <f>IF(SUMPRODUCT((A$14:A31=A31)*(B$14:B31=B31)*(C$14:C31=C31))&gt;1,0,1)</f>
        <v>1</v>
      </c>
      <c r="AI31" s="109" t="str">
        <f t="shared" si="6"/>
        <v>Contratos de prestación de servicios profesionales y de apoyo a la gestión</v>
      </c>
      <c r="AJ31" s="109" t="str">
        <f t="shared" si="3"/>
        <v>Contratación directa</v>
      </c>
      <c r="AK31" s="110" t="str">
        <f>IFERROR(VLOOKUP(F31,Tipo!$C$12:$C$27,1,FALSE),"NO")</f>
        <v>Prestación de servicios profesionales y de apoyo a la gestión, o para la ejecución de trabajos artísticos que sólo puedan encomendarse a determinadas personas naturales;</v>
      </c>
      <c r="AL31" s="109" t="str">
        <f t="shared" si="4"/>
        <v>Inversión</v>
      </c>
      <c r="AM31" s="109">
        <f t="shared" si="5"/>
        <v>45</v>
      </c>
      <c r="AN31" s="58"/>
      <c r="AO31" s="58"/>
      <c r="AP31" s="58"/>
    </row>
    <row r="32" spans="1:42" s="57" customFormat="1" ht="27" customHeight="1" x14ac:dyDescent="0.25">
      <c r="A32" s="90">
        <v>19</v>
      </c>
      <c r="B32" s="105">
        <v>2019</v>
      </c>
      <c r="C32" s="91" t="s">
        <v>302</v>
      </c>
      <c r="D32" s="91" t="s">
        <v>161</v>
      </c>
      <c r="E32" s="133" t="s">
        <v>38</v>
      </c>
      <c r="F32" s="133" t="s">
        <v>182</v>
      </c>
      <c r="G32" s="138" t="s">
        <v>549</v>
      </c>
      <c r="H32" s="140" t="s">
        <v>156</v>
      </c>
      <c r="I32" s="132">
        <v>45</v>
      </c>
      <c r="J32" s="133" t="str">
        <f>IF(I32=1,'[4]Equivalencia BH-BMPT'!$D$2,IF(I32=2,'[4]Equivalencia BH-BMPT'!$D$3,IF(I32=3,'[4]Equivalencia BH-BMPT'!$D$4,IF(I32=4,'[4]Equivalencia BH-BMPT'!$D$5,IF(I32=5,'[4]Equivalencia BH-BMPT'!$D$6,IF(I32=6,'[4]Equivalencia BH-BMPT'!$D$7,IF(I32=7,'[4]Equivalencia BH-BMPT'!$D$8,IF(I32=8,'[4]Equivalencia BH-BMPT'!$D$9,IF(I32=9,'[4]Equivalencia BH-BMPT'!$D$10,IF(I32=10,'[4]Equivalencia BH-BMPT'!$D$11,IF(I32=11,'[4]Equivalencia BH-BMPT'!$D$12,IF(I32=12,'[4]Equivalencia BH-BMPT'!$D$13,IF(I32=13,'[4]Equivalencia BH-BMPT'!$D$14,IF(I32=14,'[4]Equivalencia BH-BMPT'!$D$15,IF(I32=15,'[4]Equivalencia BH-BMPT'!$D$16,IF(I32=16,'[4]Equivalencia BH-BMPT'!$D$17,IF(I32=17,'[4]Equivalencia BH-BMPT'!$D$18,IF(I32=18,'[4]Equivalencia BH-BMPT'!$D$19,IF(I32=19,'[4]Equivalencia BH-BMPT'!$D$20,IF(I32=20,'[4]Equivalencia BH-BMPT'!$D$21,IF(I32=21,'[4]Equivalencia BH-BMPT'!$D$22,IF(I32=22,'[4]Equivalencia BH-BMPT'!$D$23,IF(I32=23,'[4]Equivalencia BH-BMPT'!#REF!,IF(I32=24,'[4]Equivalencia BH-BMPT'!$D$25,IF(I32=25,'[4]Equivalencia BH-BMPT'!$D$26,IF(I32=26,'[4]Equivalencia BH-BMPT'!$D$27,IF(I32=27,'[4]Equivalencia BH-BMPT'!$D$28,IF(I32=28,'[4]Equivalencia BH-BMPT'!$D$29,IF(I32=29,'[4]Equivalencia BH-BMPT'!$D$30,IF(I32=30,'[4]Equivalencia BH-BMPT'!$D$31,IF(I32=31,'[4]Equivalencia BH-BMPT'!$D$32,IF(I32=32,'[4]Equivalencia BH-BMPT'!$D$33,IF(I32=33,'[4]Equivalencia BH-BMPT'!$D$34,IF(I32=34,'[4]Equivalencia BH-BMPT'!$D$35,IF(I32=35,'[4]Equivalencia BH-BMPT'!$D$36,IF(I32=36,'[4]Equivalencia BH-BMPT'!$D$37,IF(I32=37,'[4]Equivalencia BH-BMPT'!$D$38,IF(I32=38,'[4]Equivalencia BH-BMPT'!#REF!,IF(I32=39,'[4]Equivalencia BH-BMPT'!$D$40,IF(I32=40,'[4]Equivalencia BH-BMPT'!$D$41,IF(I32=41,'[4]Equivalencia BH-BMPT'!$D$42,IF(I32=42,'[4]Equivalencia BH-BMPT'!$D$43,IF(I32=43,'[4]Equivalencia BH-BMPT'!$D$44,IF(I32=44,'[4]Equivalencia BH-BMPT'!$D$45,IF(I32=45,'[4]Equivalencia BH-BMPT'!$D$46,"No ha seleccionado un número de programa")))))))))))))))))))))))))))))))))))))))))))))</f>
        <v>Gobernanza e influencia local, regional e internacional</v>
      </c>
      <c r="K32" s="141" t="str">
        <f>IF(ISERROR(VLOOKUP(I32,Eje_Pilar!$C$2:$E$47,3,FALSE))," ",VLOOKUP(I32,Eje_Pilar!$C$2:$E$47,3,FALSE))</f>
        <v>Eje Transversal 4 Gobierno Legitimo, Fortalecimiento Local y Eficiencia</v>
      </c>
      <c r="L32" s="142" t="s">
        <v>778</v>
      </c>
      <c r="M32" s="138">
        <v>79132784</v>
      </c>
      <c r="N32" s="138" t="s">
        <v>824</v>
      </c>
      <c r="O32" s="138">
        <v>24750000</v>
      </c>
      <c r="P32" s="100"/>
      <c r="Q32" s="101"/>
      <c r="R32" s="146">
        <v>1</v>
      </c>
      <c r="S32" s="144">
        <v>11250000</v>
      </c>
      <c r="T32" s="148">
        <f t="shared" si="0"/>
        <v>36000000</v>
      </c>
      <c r="U32" s="144">
        <v>24750000</v>
      </c>
      <c r="V32" s="104">
        <v>43495</v>
      </c>
      <c r="W32" s="104">
        <v>43497</v>
      </c>
      <c r="X32" s="104">
        <v>43981</v>
      </c>
      <c r="Y32" s="105">
        <v>330</v>
      </c>
      <c r="Z32" s="105">
        <v>150</v>
      </c>
      <c r="AA32" s="106"/>
      <c r="AB32" s="90"/>
      <c r="AC32" s="90" t="s">
        <v>1022</v>
      </c>
      <c r="AD32" s="90"/>
      <c r="AE32" s="90"/>
      <c r="AF32" s="150">
        <f t="shared" si="1"/>
        <v>0.6875</v>
      </c>
      <c r="AG32" s="108"/>
      <c r="AH32" s="129">
        <f>IF(SUMPRODUCT((A$14:A32=A32)*(B$14:B32=B32)*(C$14:C32=C32))&gt;1,0,1)</f>
        <v>1</v>
      </c>
      <c r="AI32" s="109" t="str">
        <f t="shared" si="6"/>
        <v>Contratos de prestación de servicios profesionales y de apoyo a la gestión</v>
      </c>
      <c r="AJ32" s="109" t="str">
        <f t="shared" si="3"/>
        <v>Contratación directa</v>
      </c>
      <c r="AK32" s="110" t="str">
        <f>IFERROR(VLOOKUP(F32,Tipo!$C$12:$C$27,1,FALSE),"NO")</f>
        <v>Prestación de servicios profesionales y de apoyo a la gestión, o para la ejecución de trabajos artísticos que sólo puedan encomendarse a determinadas personas naturales;</v>
      </c>
      <c r="AL32" s="109" t="str">
        <f t="shared" si="4"/>
        <v>Inversión</v>
      </c>
      <c r="AM32" s="109">
        <f t="shared" si="5"/>
        <v>45</v>
      </c>
      <c r="AN32" s="58"/>
      <c r="AO32" s="58"/>
      <c r="AP32" s="58"/>
    </row>
    <row r="33" spans="1:42" s="57" customFormat="1" ht="27" customHeight="1" x14ac:dyDescent="0.25">
      <c r="A33" s="90">
        <v>20</v>
      </c>
      <c r="B33" s="105">
        <v>2019</v>
      </c>
      <c r="C33" s="91" t="s">
        <v>303</v>
      </c>
      <c r="D33" s="91" t="s">
        <v>161</v>
      </c>
      <c r="E33" s="133" t="s">
        <v>38</v>
      </c>
      <c r="F33" s="133" t="s">
        <v>182</v>
      </c>
      <c r="G33" s="138" t="s">
        <v>550</v>
      </c>
      <c r="H33" s="140" t="s">
        <v>156</v>
      </c>
      <c r="I33" s="132">
        <v>45</v>
      </c>
      <c r="J33" s="133" t="str">
        <f>IF(I33=1,'[4]Equivalencia BH-BMPT'!$D$2,IF(I33=2,'[4]Equivalencia BH-BMPT'!$D$3,IF(I33=3,'[4]Equivalencia BH-BMPT'!$D$4,IF(I33=4,'[4]Equivalencia BH-BMPT'!$D$5,IF(I33=5,'[4]Equivalencia BH-BMPT'!$D$6,IF(I33=6,'[4]Equivalencia BH-BMPT'!$D$7,IF(I33=7,'[4]Equivalencia BH-BMPT'!$D$8,IF(I33=8,'[4]Equivalencia BH-BMPT'!$D$9,IF(I33=9,'[4]Equivalencia BH-BMPT'!$D$10,IF(I33=10,'[4]Equivalencia BH-BMPT'!$D$11,IF(I33=11,'[4]Equivalencia BH-BMPT'!$D$12,IF(I33=12,'[4]Equivalencia BH-BMPT'!$D$13,IF(I33=13,'[4]Equivalencia BH-BMPT'!$D$14,IF(I33=14,'[4]Equivalencia BH-BMPT'!$D$15,IF(I33=15,'[4]Equivalencia BH-BMPT'!$D$16,IF(I33=16,'[4]Equivalencia BH-BMPT'!$D$17,IF(I33=17,'[4]Equivalencia BH-BMPT'!$D$18,IF(I33=18,'[4]Equivalencia BH-BMPT'!$D$19,IF(I33=19,'[4]Equivalencia BH-BMPT'!$D$20,IF(I33=20,'[4]Equivalencia BH-BMPT'!$D$21,IF(I33=21,'[4]Equivalencia BH-BMPT'!$D$22,IF(I33=22,'[4]Equivalencia BH-BMPT'!$D$23,IF(I33=23,'[4]Equivalencia BH-BMPT'!#REF!,IF(I33=24,'[4]Equivalencia BH-BMPT'!$D$25,IF(I33=25,'[4]Equivalencia BH-BMPT'!$D$26,IF(I33=26,'[4]Equivalencia BH-BMPT'!$D$27,IF(I33=27,'[4]Equivalencia BH-BMPT'!$D$28,IF(I33=28,'[4]Equivalencia BH-BMPT'!$D$29,IF(I33=29,'[4]Equivalencia BH-BMPT'!$D$30,IF(I33=30,'[4]Equivalencia BH-BMPT'!$D$31,IF(I33=31,'[4]Equivalencia BH-BMPT'!$D$32,IF(I33=32,'[4]Equivalencia BH-BMPT'!$D$33,IF(I33=33,'[4]Equivalencia BH-BMPT'!$D$34,IF(I33=34,'[4]Equivalencia BH-BMPT'!$D$35,IF(I33=35,'[4]Equivalencia BH-BMPT'!$D$36,IF(I33=36,'[4]Equivalencia BH-BMPT'!$D$37,IF(I33=37,'[4]Equivalencia BH-BMPT'!$D$38,IF(I33=38,'[4]Equivalencia BH-BMPT'!#REF!,IF(I33=39,'[4]Equivalencia BH-BMPT'!$D$40,IF(I33=40,'[4]Equivalencia BH-BMPT'!$D$41,IF(I33=41,'[4]Equivalencia BH-BMPT'!$D$42,IF(I33=42,'[4]Equivalencia BH-BMPT'!$D$43,IF(I33=43,'[4]Equivalencia BH-BMPT'!$D$44,IF(I33=44,'[4]Equivalencia BH-BMPT'!$D$45,IF(I33=45,'[4]Equivalencia BH-BMPT'!$D$46,"No ha seleccionado un número de programa")))))))))))))))))))))))))))))))))))))))))))))</f>
        <v>Gobernanza e influencia local, regional e internacional</v>
      </c>
      <c r="K33" s="141" t="str">
        <f>IF(ISERROR(VLOOKUP(I33,Eje_Pilar!$C$2:$E$47,3,FALSE))," ",VLOOKUP(I33,Eje_Pilar!$C$2:$E$47,3,FALSE))</f>
        <v>Eje Transversal 4 Gobierno Legitimo, Fortalecimiento Local y Eficiencia</v>
      </c>
      <c r="L33" s="142" t="s">
        <v>780</v>
      </c>
      <c r="M33" s="138">
        <v>7382038</v>
      </c>
      <c r="N33" s="138" t="s">
        <v>825</v>
      </c>
      <c r="O33" s="138">
        <v>35200000</v>
      </c>
      <c r="P33" s="100"/>
      <c r="Q33" s="101"/>
      <c r="R33" s="146">
        <v>1</v>
      </c>
      <c r="S33" s="144">
        <v>16000000</v>
      </c>
      <c r="T33" s="148">
        <f t="shared" si="0"/>
        <v>51200000</v>
      </c>
      <c r="U33" s="144">
        <v>32000000</v>
      </c>
      <c r="V33" s="104">
        <v>43495</v>
      </c>
      <c r="W33" s="104">
        <v>43497</v>
      </c>
      <c r="X33" s="104">
        <v>43981</v>
      </c>
      <c r="Y33" s="105">
        <v>330</v>
      </c>
      <c r="Z33" s="105">
        <v>150</v>
      </c>
      <c r="AA33" s="106"/>
      <c r="AB33" s="90"/>
      <c r="AC33" s="90" t="s">
        <v>1022</v>
      </c>
      <c r="AD33" s="90"/>
      <c r="AE33" s="90"/>
      <c r="AF33" s="150">
        <f t="shared" si="1"/>
        <v>0.625</v>
      </c>
      <c r="AG33" s="108"/>
      <c r="AH33" s="129">
        <f>IF(SUMPRODUCT((A$14:A33=A33)*(B$14:B33=B33)*(C$14:C33=C33))&gt;1,0,1)</f>
        <v>1</v>
      </c>
      <c r="AI33" s="109" t="str">
        <f t="shared" si="6"/>
        <v>Contratos de prestación de servicios profesionales y de apoyo a la gestión</v>
      </c>
      <c r="AJ33" s="109" t="str">
        <f t="shared" si="3"/>
        <v>Contratación directa</v>
      </c>
      <c r="AK33" s="110" t="str">
        <f>IFERROR(VLOOKUP(F33,Tipo!$C$12:$C$27,1,FALSE),"NO")</f>
        <v>Prestación de servicios profesionales y de apoyo a la gestión, o para la ejecución de trabajos artísticos que sólo puedan encomendarse a determinadas personas naturales;</v>
      </c>
      <c r="AL33" s="109" t="str">
        <f t="shared" si="4"/>
        <v>Inversión</v>
      </c>
      <c r="AM33" s="109">
        <f t="shared" si="5"/>
        <v>45</v>
      </c>
      <c r="AN33" s="58"/>
      <c r="AO33" s="58"/>
      <c r="AP33" s="58"/>
    </row>
    <row r="34" spans="1:42" s="57" customFormat="1" ht="27" customHeight="1" x14ac:dyDescent="0.25">
      <c r="A34" s="90">
        <v>21</v>
      </c>
      <c r="B34" s="105">
        <v>2019</v>
      </c>
      <c r="C34" s="91" t="s">
        <v>304</v>
      </c>
      <c r="D34" s="91" t="s">
        <v>161</v>
      </c>
      <c r="E34" s="133" t="s">
        <v>38</v>
      </c>
      <c r="F34" s="133" t="s">
        <v>182</v>
      </c>
      <c r="G34" s="138" t="s">
        <v>551</v>
      </c>
      <c r="H34" s="140" t="s">
        <v>156</v>
      </c>
      <c r="I34" s="132">
        <v>18</v>
      </c>
      <c r="J34" s="133" t="str">
        <f>IF(I34=1,'[4]Equivalencia BH-BMPT'!$D$2,IF(I34=2,'[4]Equivalencia BH-BMPT'!$D$3,IF(I34=3,'[4]Equivalencia BH-BMPT'!$D$4,IF(I34=4,'[4]Equivalencia BH-BMPT'!$D$5,IF(I34=5,'[4]Equivalencia BH-BMPT'!$D$6,IF(I34=6,'[4]Equivalencia BH-BMPT'!$D$7,IF(I34=7,'[4]Equivalencia BH-BMPT'!$D$8,IF(I34=8,'[4]Equivalencia BH-BMPT'!$D$9,IF(I34=9,'[4]Equivalencia BH-BMPT'!$D$10,IF(I34=10,'[4]Equivalencia BH-BMPT'!$D$11,IF(I34=11,'[4]Equivalencia BH-BMPT'!$D$12,IF(I34=12,'[4]Equivalencia BH-BMPT'!$D$13,IF(I34=13,'[4]Equivalencia BH-BMPT'!$D$14,IF(I34=14,'[4]Equivalencia BH-BMPT'!$D$15,IF(I34=15,'[4]Equivalencia BH-BMPT'!$D$16,IF(I34=16,'[4]Equivalencia BH-BMPT'!$D$17,IF(I34=17,'[4]Equivalencia BH-BMPT'!$D$18,IF(I34=18,'[4]Equivalencia BH-BMPT'!$D$19,IF(I34=19,'[4]Equivalencia BH-BMPT'!$D$20,IF(I34=20,'[4]Equivalencia BH-BMPT'!$D$21,IF(I34=21,'[4]Equivalencia BH-BMPT'!$D$22,IF(I34=22,'[4]Equivalencia BH-BMPT'!$D$23,IF(I34=23,'[4]Equivalencia BH-BMPT'!#REF!,IF(I34=24,'[4]Equivalencia BH-BMPT'!$D$25,IF(I34=25,'[4]Equivalencia BH-BMPT'!$D$26,IF(I34=26,'[4]Equivalencia BH-BMPT'!$D$27,IF(I34=27,'[4]Equivalencia BH-BMPT'!$D$28,IF(I34=28,'[4]Equivalencia BH-BMPT'!$D$29,IF(I34=29,'[4]Equivalencia BH-BMPT'!$D$30,IF(I34=30,'[4]Equivalencia BH-BMPT'!$D$31,IF(I34=31,'[4]Equivalencia BH-BMPT'!$D$32,IF(I34=32,'[4]Equivalencia BH-BMPT'!$D$33,IF(I34=33,'[4]Equivalencia BH-BMPT'!$D$34,IF(I34=34,'[4]Equivalencia BH-BMPT'!$D$35,IF(I34=35,'[4]Equivalencia BH-BMPT'!$D$36,IF(I34=36,'[4]Equivalencia BH-BMPT'!$D$37,IF(I34=37,'[4]Equivalencia BH-BMPT'!$D$38,IF(I34=38,'[4]Equivalencia BH-BMPT'!#REF!,IF(I34=39,'[4]Equivalencia BH-BMPT'!$D$40,IF(I34=40,'[4]Equivalencia BH-BMPT'!$D$41,IF(I34=41,'[4]Equivalencia BH-BMPT'!$D$42,IF(I34=42,'[4]Equivalencia BH-BMPT'!$D$43,IF(I34=43,'[4]Equivalencia BH-BMPT'!$D$44,IF(I34=44,'[4]Equivalencia BH-BMPT'!$D$45,IF(I34=45,'[4]Equivalencia BH-BMPT'!$D$46,"No ha seleccionado un número de programa")))))))))))))))))))))))))))))))))))))))))))))</f>
        <v>Mejor movilidad para todos</v>
      </c>
      <c r="K34" s="141" t="str">
        <f>IF(ISERROR(VLOOKUP(I34,Eje_Pilar!$C$2:$E$47,3,FALSE))," ",VLOOKUP(I34,Eje_Pilar!$C$2:$E$47,3,FALSE))</f>
        <v>Pilar 2 Democracía Urbana</v>
      </c>
      <c r="L34" s="142" t="s">
        <v>779</v>
      </c>
      <c r="M34" s="138">
        <v>19497903</v>
      </c>
      <c r="N34" s="138" t="s">
        <v>826</v>
      </c>
      <c r="O34" s="138">
        <v>24750000</v>
      </c>
      <c r="P34" s="100"/>
      <c r="Q34" s="101"/>
      <c r="R34" s="146">
        <v>1</v>
      </c>
      <c r="S34" s="144">
        <v>4500000</v>
      </c>
      <c r="T34" s="148">
        <f t="shared" si="0"/>
        <v>29250000</v>
      </c>
      <c r="U34" s="144">
        <v>24750000</v>
      </c>
      <c r="V34" s="104">
        <v>43495</v>
      </c>
      <c r="W34" s="104">
        <v>43497</v>
      </c>
      <c r="X34" s="104">
        <v>43890</v>
      </c>
      <c r="Y34" s="105">
        <v>330</v>
      </c>
      <c r="Z34" s="105">
        <v>60</v>
      </c>
      <c r="AA34" s="106"/>
      <c r="AB34" s="90"/>
      <c r="AC34" s="90" t="s">
        <v>1022</v>
      </c>
      <c r="AD34" s="90"/>
      <c r="AE34" s="90"/>
      <c r="AF34" s="150">
        <f t="shared" si="1"/>
        <v>0.84615384615384615</v>
      </c>
      <c r="AG34" s="108"/>
      <c r="AH34" s="129">
        <f>IF(SUMPRODUCT((A$14:A34=A34)*(B$14:B34=B34)*(C$14:C34=C34))&gt;1,0,1)</f>
        <v>1</v>
      </c>
      <c r="AI34" s="109" t="str">
        <f t="shared" si="6"/>
        <v>Contratos de prestación de servicios profesionales y de apoyo a la gestión</v>
      </c>
      <c r="AJ34" s="109" t="str">
        <f t="shared" si="3"/>
        <v>Contratación directa</v>
      </c>
      <c r="AK34" s="110" t="str">
        <f>IFERROR(VLOOKUP(F34,Tipo!$C$12:$C$27,1,FALSE),"NO")</f>
        <v>Prestación de servicios profesionales y de apoyo a la gestión, o para la ejecución de trabajos artísticos que sólo puedan encomendarse a determinadas personas naturales;</v>
      </c>
      <c r="AL34" s="109" t="str">
        <f t="shared" si="4"/>
        <v>Inversión</v>
      </c>
      <c r="AM34" s="109">
        <f t="shared" si="5"/>
        <v>18</v>
      </c>
      <c r="AN34" s="58"/>
      <c r="AO34" s="58"/>
      <c r="AP34" s="58"/>
    </row>
    <row r="35" spans="1:42" s="57" customFormat="1" ht="27" customHeight="1" x14ac:dyDescent="0.25">
      <c r="A35" s="90">
        <v>22</v>
      </c>
      <c r="B35" s="105">
        <v>2019</v>
      </c>
      <c r="C35" s="91" t="s">
        <v>305</v>
      </c>
      <c r="D35" s="91" t="s">
        <v>161</v>
      </c>
      <c r="E35" s="133" t="s">
        <v>38</v>
      </c>
      <c r="F35" s="133" t="s">
        <v>182</v>
      </c>
      <c r="G35" s="138" t="s">
        <v>552</v>
      </c>
      <c r="H35" s="140" t="s">
        <v>156</v>
      </c>
      <c r="I35" s="132">
        <v>45</v>
      </c>
      <c r="J35" s="133" t="str">
        <f>IF(I35=1,'[4]Equivalencia BH-BMPT'!$D$2,IF(I35=2,'[4]Equivalencia BH-BMPT'!$D$3,IF(I35=3,'[4]Equivalencia BH-BMPT'!$D$4,IF(I35=4,'[4]Equivalencia BH-BMPT'!$D$5,IF(I35=5,'[4]Equivalencia BH-BMPT'!$D$6,IF(I35=6,'[4]Equivalencia BH-BMPT'!$D$7,IF(I35=7,'[4]Equivalencia BH-BMPT'!$D$8,IF(I35=8,'[4]Equivalencia BH-BMPT'!$D$9,IF(I35=9,'[4]Equivalencia BH-BMPT'!$D$10,IF(I35=10,'[4]Equivalencia BH-BMPT'!$D$11,IF(I35=11,'[4]Equivalencia BH-BMPT'!$D$12,IF(I35=12,'[4]Equivalencia BH-BMPT'!$D$13,IF(I35=13,'[4]Equivalencia BH-BMPT'!$D$14,IF(I35=14,'[4]Equivalencia BH-BMPT'!$D$15,IF(I35=15,'[4]Equivalencia BH-BMPT'!$D$16,IF(I35=16,'[4]Equivalencia BH-BMPT'!$D$17,IF(I35=17,'[4]Equivalencia BH-BMPT'!$D$18,IF(I35=18,'[4]Equivalencia BH-BMPT'!$D$19,IF(I35=19,'[4]Equivalencia BH-BMPT'!$D$20,IF(I35=20,'[4]Equivalencia BH-BMPT'!$D$21,IF(I35=21,'[4]Equivalencia BH-BMPT'!$D$22,IF(I35=22,'[4]Equivalencia BH-BMPT'!$D$23,IF(I35=23,'[4]Equivalencia BH-BMPT'!#REF!,IF(I35=24,'[4]Equivalencia BH-BMPT'!$D$25,IF(I35=25,'[4]Equivalencia BH-BMPT'!$D$26,IF(I35=26,'[4]Equivalencia BH-BMPT'!$D$27,IF(I35=27,'[4]Equivalencia BH-BMPT'!$D$28,IF(I35=28,'[4]Equivalencia BH-BMPT'!$D$29,IF(I35=29,'[4]Equivalencia BH-BMPT'!$D$30,IF(I35=30,'[4]Equivalencia BH-BMPT'!$D$31,IF(I35=31,'[4]Equivalencia BH-BMPT'!$D$32,IF(I35=32,'[4]Equivalencia BH-BMPT'!$D$33,IF(I35=33,'[4]Equivalencia BH-BMPT'!$D$34,IF(I35=34,'[4]Equivalencia BH-BMPT'!$D$35,IF(I35=35,'[4]Equivalencia BH-BMPT'!$D$36,IF(I35=36,'[4]Equivalencia BH-BMPT'!$D$37,IF(I35=37,'[4]Equivalencia BH-BMPT'!$D$38,IF(I35=38,'[4]Equivalencia BH-BMPT'!#REF!,IF(I35=39,'[4]Equivalencia BH-BMPT'!$D$40,IF(I35=40,'[4]Equivalencia BH-BMPT'!$D$41,IF(I35=41,'[4]Equivalencia BH-BMPT'!$D$42,IF(I35=42,'[4]Equivalencia BH-BMPT'!$D$43,IF(I35=43,'[4]Equivalencia BH-BMPT'!$D$44,IF(I35=44,'[4]Equivalencia BH-BMPT'!$D$45,IF(I35=45,'[4]Equivalencia BH-BMPT'!$D$46,"No ha seleccionado un número de programa")))))))))))))))))))))))))))))))))))))))))))))</f>
        <v>Gobernanza e influencia local, regional e internacional</v>
      </c>
      <c r="K35" s="141" t="str">
        <f>IF(ISERROR(VLOOKUP(I35,Eje_Pilar!$C$2:$E$47,3,FALSE))," ",VLOOKUP(I35,Eje_Pilar!$C$2:$E$47,3,FALSE))</f>
        <v>Eje Transversal 4 Gobierno Legitimo, Fortalecimiento Local y Eficiencia</v>
      </c>
      <c r="L35" s="142" t="s">
        <v>778</v>
      </c>
      <c r="M35" s="138">
        <v>79125997</v>
      </c>
      <c r="N35" s="138" t="s">
        <v>827</v>
      </c>
      <c r="O35" s="138">
        <v>24750000</v>
      </c>
      <c r="P35" s="100"/>
      <c r="Q35" s="101"/>
      <c r="R35" s="146">
        <v>1</v>
      </c>
      <c r="S35" s="144">
        <v>11250000</v>
      </c>
      <c r="T35" s="148">
        <f t="shared" si="0"/>
        <v>36000000</v>
      </c>
      <c r="U35" s="144">
        <v>24750000</v>
      </c>
      <c r="V35" s="104">
        <v>43495</v>
      </c>
      <c r="W35" s="104">
        <v>43497</v>
      </c>
      <c r="X35" s="104">
        <v>43981</v>
      </c>
      <c r="Y35" s="105">
        <v>330</v>
      </c>
      <c r="Z35" s="105">
        <v>150</v>
      </c>
      <c r="AA35" s="106"/>
      <c r="AB35" s="90"/>
      <c r="AC35" s="90" t="s">
        <v>1022</v>
      </c>
      <c r="AD35" s="90"/>
      <c r="AE35" s="90"/>
      <c r="AF35" s="150">
        <f t="shared" si="1"/>
        <v>0.6875</v>
      </c>
      <c r="AG35" s="108"/>
      <c r="AH35" s="129">
        <f>IF(SUMPRODUCT((A$14:A35=A35)*(B$14:B35=B35)*(C$14:C35=C35))&gt;1,0,1)</f>
        <v>1</v>
      </c>
      <c r="AI35" s="109" t="str">
        <f t="shared" si="6"/>
        <v>Contratos de prestación de servicios profesionales y de apoyo a la gestión</v>
      </c>
      <c r="AJ35" s="109" t="str">
        <f t="shared" si="3"/>
        <v>Contratación directa</v>
      </c>
      <c r="AK35" s="110" t="str">
        <f>IFERROR(VLOOKUP(F35,Tipo!$C$12:$C$27,1,FALSE),"NO")</f>
        <v>Prestación de servicios profesionales y de apoyo a la gestión, o para la ejecución de trabajos artísticos que sólo puedan encomendarse a determinadas personas naturales;</v>
      </c>
      <c r="AL35" s="109" t="str">
        <f t="shared" si="4"/>
        <v>Inversión</v>
      </c>
      <c r="AM35" s="109">
        <f t="shared" si="5"/>
        <v>45</v>
      </c>
      <c r="AN35" s="58"/>
      <c r="AO35" s="58"/>
      <c r="AP35" s="58"/>
    </row>
    <row r="36" spans="1:42" s="57" customFormat="1" ht="27" customHeight="1" x14ac:dyDescent="0.25">
      <c r="A36" s="90">
        <v>23</v>
      </c>
      <c r="B36" s="105">
        <v>2019</v>
      </c>
      <c r="C36" s="91" t="s">
        <v>306</v>
      </c>
      <c r="D36" s="91" t="s">
        <v>161</v>
      </c>
      <c r="E36" s="133" t="s">
        <v>38</v>
      </c>
      <c r="F36" s="133" t="s">
        <v>182</v>
      </c>
      <c r="G36" s="138" t="s">
        <v>553</v>
      </c>
      <c r="H36" s="140" t="s">
        <v>156</v>
      </c>
      <c r="I36" s="132">
        <v>45</v>
      </c>
      <c r="J36" s="133" t="str">
        <f>IF(I36=1,'[4]Equivalencia BH-BMPT'!$D$2,IF(I36=2,'[4]Equivalencia BH-BMPT'!$D$3,IF(I36=3,'[4]Equivalencia BH-BMPT'!$D$4,IF(I36=4,'[4]Equivalencia BH-BMPT'!$D$5,IF(I36=5,'[4]Equivalencia BH-BMPT'!$D$6,IF(I36=6,'[4]Equivalencia BH-BMPT'!$D$7,IF(I36=7,'[4]Equivalencia BH-BMPT'!$D$8,IF(I36=8,'[4]Equivalencia BH-BMPT'!$D$9,IF(I36=9,'[4]Equivalencia BH-BMPT'!$D$10,IF(I36=10,'[4]Equivalencia BH-BMPT'!$D$11,IF(I36=11,'[4]Equivalencia BH-BMPT'!$D$12,IF(I36=12,'[4]Equivalencia BH-BMPT'!$D$13,IF(I36=13,'[4]Equivalencia BH-BMPT'!$D$14,IF(I36=14,'[4]Equivalencia BH-BMPT'!$D$15,IF(I36=15,'[4]Equivalencia BH-BMPT'!$D$16,IF(I36=16,'[4]Equivalencia BH-BMPT'!$D$17,IF(I36=17,'[4]Equivalencia BH-BMPT'!$D$18,IF(I36=18,'[4]Equivalencia BH-BMPT'!$D$19,IF(I36=19,'[4]Equivalencia BH-BMPT'!$D$20,IF(I36=20,'[4]Equivalencia BH-BMPT'!$D$21,IF(I36=21,'[4]Equivalencia BH-BMPT'!$D$22,IF(I36=22,'[4]Equivalencia BH-BMPT'!$D$23,IF(I36=23,'[4]Equivalencia BH-BMPT'!#REF!,IF(I36=24,'[4]Equivalencia BH-BMPT'!$D$25,IF(I36=25,'[4]Equivalencia BH-BMPT'!$D$26,IF(I36=26,'[4]Equivalencia BH-BMPT'!$D$27,IF(I36=27,'[4]Equivalencia BH-BMPT'!$D$28,IF(I36=28,'[4]Equivalencia BH-BMPT'!$D$29,IF(I36=29,'[4]Equivalencia BH-BMPT'!$D$30,IF(I36=30,'[4]Equivalencia BH-BMPT'!$D$31,IF(I36=31,'[4]Equivalencia BH-BMPT'!$D$32,IF(I36=32,'[4]Equivalencia BH-BMPT'!$D$33,IF(I36=33,'[4]Equivalencia BH-BMPT'!$D$34,IF(I36=34,'[4]Equivalencia BH-BMPT'!$D$35,IF(I36=35,'[4]Equivalencia BH-BMPT'!$D$36,IF(I36=36,'[4]Equivalencia BH-BMPT'!$D$37,IF(I36=37,'[4]Equivalencia BH-BMPT'!$D$38,IF(I36=38,'[4]Equivalencia BH-BMPT'!#REF!,IF(I36=39,'[4]Equivalencia BH-BMPT'!$D$40,IF(I36=40,'[4]Equivalencia BH-BMPT'!$D$41,IF(I36=41,'[4]Equivalencia BH-BMPT'!$D$42,IF(I36=42,'[4]Equivalencia BH-BMPT'!$D$43,IF(I36=43,'[4]Equivalencia BH-BMPT'!$D$44,IF(I36=44,'[4]Equivalencia BH-BMPT'!$D$45,IF(I36=45,'[4]Equivalencia BH-BMPT'!$D$46,"No ha seleccionado un número de programa")))))))))))))))))))))))))))))))))))))))))))))</f>
        <v>Gobernanza e influencia local, regional e internacional</v>
      </c>
      <c r="K36" s="141" t="str">
        <f>IF(ISERROR(VLOOKUP(I36,Eje_Pilar!$C$2:$E$47,3,FALSE))," ",VLOOKUP(I36,Eje_Pilar!$C$2:$E$47,3,FALSE))</f>
        <v>Eje Transversal 4 Gobierno Legitimo, Fortalecimiento Local y Eficiencia</v>
      </c>
      <c r="L36" s="142" t="s">
        <v>778</v>
      </c>
      <c r="M36" s="138">
        <v>52057352</v>
      </c>
      <c r="N36" s="138" t="s">
        <v>828</v>
      </c>
      <c r="O36" s="138">
        <v>38500000</v>
      </c>
      <c r="P36" s="100"/>
      <c r="Q36" s="101"/>
      <c r="R36" s="146">
        <v>1</v>
      </c>
      <c r="S36" s="144">
        <v>17500000</v>
      </c>
      <c r="T36" s="148">
        <f t="shared" si="0"/>
        <v>56000000</v>
      </c>
      <c r="U36" s="144">
        <v>38500000</v>
      </c>
      <c r="V36" s="104">
        <v>43495</v>
      </c>
      <c r="W36" s="104">
        <v>43497</v>
      </c>
      <c r="X36" s="104">
        <v>43981</v>
      </c>
      <c r="Y36" s="105">
        <v>330</v>
      </c>
      <c r="Z36" s="105">
        <v>150</v>
      </c>
      <c r="AA36" s="106"/>
      <c r="AB36" s="90"/>
      <c r="AC36" s="90" t="s">
        <v>1022</v>
      </c>
      <c r="AD36" s="90"/>
      <c r="AE36" s="90"/>
      <c r="AF36" s="150">
        <f t="shared" si="1"/>
        <v>0.6875</v>
      </c>
      <c r="AG36" s="108"/>
      <c r="AH36" s="129">
        <f>IF(SUMPRODUCT((A$14:A36=A36)*(B$14:B36=B36)*(C$14:C36=C36))&gt;1,0,1)</f>
        <v>1</v>
      </c>
      <c r="AI36" s="109" t="str">
        <f t="shared" si="6"/>
        <v>Contratos de prestación de servicios profesionales y de apoyo a la gestión</v>
      </c>
      <c r="AJ36" s="109" t="str">
        <f>IFERROR(VLOOKUP(E36,modal,1,FALSE),"NO")</f>
        <v>Contratación directa</v>
      </c>
      <c r="AK36" s="110" t="str">
        <f>IFERROR(VLOOKUP(F36,Tipo!$C$12:$C$27,1,FALSE),"NO")</f>
        <v>Prestación de servicios profesionales y de apoyo a la gestión, o para la ejecución de trabajos artísticos que sólo puedan encomendarse a determinadas personas naturales;</v>
      </c>
      <c r="AL36" s="109" t="str">
        <f>IFERROR(VLOOKUP(H36,afectacion,1,FALSE),"NO")</f>
        <v>Inversión</v>
      </c>
      <c r="AM36" s="109">
        <f>IFERROR(VLOOKUP(I36,programa,1,FALSE),"NO")</f>
        <v>45</v>
      </c>
      <c r="AN36" s="58"/>
      <c r="AO36" s="58"/>
      <c r="AP36" s="58"/>
    </row>
    <row r="37" spans="1:42" s="57" customFormat="1" ht="27" customHeight="1" x14ac:dyDescent="0.25">
      <c r="A37" s="90">
        <v>24</v>
      </c>
      <c r="B37" s="105">
        <v>2019</v>
      </c>
      <c r="C37" s="91" t="s">
        <v>307</v>
      </c>
      <c r="D37" s="91" t="s">
        <v>161</v>
      </c>
      <c r="E37" s="133" t="s">
        <v>38</v>
      </c>
      <c r="F37" s="133" t="s">
        <v>182</v>
      </c>
      <c r="G37" s="138" t="s">
        <v>554</v>
      </c>
      <c r="H37" s="140" t="s">
        <v>156</v>
      </c>
      <c r="I37" s="132">
        <v>45</v>
      </c>
      <c r="J37" s="133" t="str">
        <f>IF(I37=1,'[4]Equivalencia BH-BMPT'!$D$2,IF(I37=2,'[4]Equivalencia BH-BMPT'!$D$3,IF(I37=3,'[4]Equivalencia BH-BMPT'!$D$4,IF(I37=4,'[4]Equivalencia BH-BMPT'!$D$5,IF(I37=5,'[4]Equivalencia BH-BMPT'!$D$6,IF(I37=6,'[4]Equivalencia BH-BMPT'!$D$7,IF(I37=7,'[4]Equivalencia BH-BMPT'!$D$8,IF(I37=8,'[4]Equivalencia BH-BMPT'!$D$9,IF(I37=9,'[4]Equivalencia BH-BMPT'!$D$10,IF(I37=10,'[4]Equivalencia BH-BMPT'!$D$11,IF(I37=11,'[4]Equivalencia BH-BMPT'!$D$12,IF(I37=12,'[4]Equivalencia BH-BMPT'!$D$13,IF(I37=13,'[4]Equivalencia BH-BMPT'!$D$14,IF(I37=14,'[4]Equivalencia BH-BMPT'!$D$15,IF(I37=15,'[4]Equivalencia BH-BMPT'!$D$16,IF(I37=16,'[4]Equivalencia BH-BMPT'!$D$17,IF(I37=17,'[4]Equivalencia BH-BMPT'!$D$18,IF(I37=18,'[4]Equivalencia BH-BMPT'!$D$19,IF(I37=19,'[4]Equivalencia BH-BMPT'!$D$20,IF(I37=20,'[4]Equivalencia BH-BMPT'!$D$21,IF(I37=21,'[4]Equivalencia BH-BMPT'!$D$22,IF(I37=22,'[4]Equivalencia BH-BMPT'!$D$23,IF(I37=23,'[4]Equivalencia BH-BMPT'!#REF!,IF(I37=24,'[4]Equivalencia BH-BMPT'!$D$25,IF(I37=25,'[4]Equivalencia BH-BMPT'!$D$26,IF(I37=26,'[4]Equivalencia BH-BMPT'!$D$27,IF(I37=27,'[4]Equivalencia BH-BMPT'!$D$28,IF(I37=28,'[4]Equivalencia BH-BMPT'!$D$29,IF(I37=29,'[4]Equivalencia BH-BMPT'!$D$30,IF(I37=30,'[4]Equivalencia BH-BMPT'!$D$31,IF(I37=31,'[4]Equivalencia BH-BMPT'!$D$32,IF(I37=32,'[4]Equivalencia BH-BMPT'!$D$33,IF(I37=33,'[4]Equivalencia BH-BMPT'!$D$34,IF(I37=34,'[4]Equivalencia BH-BMPT'!$D$35,IF(I37=35,'[4]Equivalencia BH-BMPT'!$D$36,IF(I37=36,'[4]Equivalencia BH-BMPT'!$D$37,IF(I37=37,'[4]Equivalencia BH-BMPT'!$D$38,IF(I37=38,'[4]Equivalencia BH-BMPT'!#REF!,IF(I37=39,'[4]Equivalencia BH-BMPT'!$D$40,IF(I37=40,'[4]Equivalencia BH-BMPT'!$D$41,IF(I37=41,'[4]Equivalencia BH-BMPT'!$D$42,IF(I37=42,'[4]Equivalencia BH-BMPT'!$D$43,IF(I37=43,'[4]Equivalencia BH-BMPT'!$D$44,IF(I37=44,'[4]Equivalencia BH-BMPT'!$D$45,IF(I37=45,'[4]Equivalencia BH-BMPT'!$D$46,"No ha seleccionado un número de programa")))))))))))))))))))))))))))))))))))))))))))))</f>
        <v>Gobernanza e influencia local, regional e internacional</v>
      </c>
      <c r="K37" s="141" t="str">
        <f>IF(ISERROR(VLOOKUP(I37,Eje_Pilar!$C$2:$E$47,3,FALSE))," ",VLOOKUP(I37,Eje_Pilar!$C$2:$E$47,3,FALSE))</f>
        <v>Eje Transversal 4 Gobierno Legitimo, Fortalecimiento Local y Eficiencia</v>
      </c>
      <c r="L37" s="142" t="s">
        <v>778</v>
      </c>
      <c r="M37" s="138">
        <v>1016039271</v>
      </c>
      <c r="N37" s="138" t="s">
        <v>829</v>
      </c>
      <c r="O37" s="138">
        <v>13500000</v>
      </c>
      <c r="P37" s="100"/>
      <c r="Q37" s="101"/>
      <c r="R37" s="146"/>
      <c r="S37" s="146"/>
      <c r="T37" s="148">
        <f t="shared" si="0"/>
        <v>13500000</v>
      </c>
      <c r="U37" s="144">
        <v>13500000</v>
      </c>
      <c r="V37" s="104">
        <v>43496</v>
      </c>
      <c r="W37" s="104">
        <v>43497</v>
      </c>
      <c r="X37" s="104">
        <v>43676</v>
      </c>
      <c r="Y37" s="105">
        <v>180</v>
      </c>
      <c r="Z37" s="105"/>
      <c r="AA37" s="106"/>
      <c r="AB37" s="90"/>
      <c r="AC37" s="90"/>
      <c r="AD37" s="90" t="s">
        <v>1022</v>
      </c>
      <c r="AE37" s="90"/>
      <c r="AF37" s="150">
        <f t="shared" si="1"/>
        <v>1</v>
      </c>
      <c r="AG37" s="108"/>
      <c r="AH37" s="129">
        <f>IF(SUMPRODUCT((A$14:A37=A37)*(B$14:B37=B37)*(C$14:C37=C37))&gt;1,0,1)</f>
        <v>1</v>
      </c>
      <c r="AI37" s="109" t="str">
        <f t="shared" si="6"/>
        <v>Contratos de prestación de servicios profesionales y de apoyo a la gestión</v>
      </c>
      <c r="AJ37" s="109" t="str">
        <f t="shared" si="3"/>
        <v>Contratación directa</v>
      </c>
      <c r="AK37" s="110" t="str">
        <f>IFERROR(VLOOKUP(F37,Tipo!$C$12:$C$27,1,FALSE),"NO")</f>
        <v>Prestación de servicios profesionales y de apoyo a la gestión, o para la ejecución de trabajos artísticos que sólo puedan encomendarse a determinadas personas naturales;</v>
      </c>
      <c r="AL37" s="109" t="str">
        <f t="shared" si="4"/>
        <v>Inversión</v>
      </c>
      <c r="AM37" s="109">
        <f t="shared" si="5"/>
        <v>45</v>
      </c>
      <c r="AN37" s="58"/>
      <c r="AO37" s="58"/>
      <c r="AP37" s="58"/>
    </row>
    <row r="38" spans="1:42" s="57" customFormat="1" ht="27" customHeight="1" x14ac:dyDescent="0.25">
      <c r="A38" s="90">
        <v>25</v>
      </c>
      <c r="B38" s="105">
        <v>2019</v>
      </c>
      <c r="C38" s="91" t="s">
        <v>308</v>
      </c>
      <c r="D38" s="91" t="s">
        <v>161</v>
      </c>
      <c r="E38" s="133" t="s">
        <v>38</v>
      </c>
      <c r="F38" s="133" t="s">
        <v>182</v>
      </c>
      <c r="G38" s="138" t="s">
        <v>555</v>
      </c>
      <c r="H38" s="140" t="s">
        <v>156</v>
      </c>
      <c r="I38" s="132">
        <v>45</v>
      </c>
      <c r="J38" s="133" t="str">
        <f>IF(I38=1,'[4]Equivalencia BH-BMPT'!$D$2,IF(I38=2,'[4]Equivalencia BH-BMPT'!$D$3,IF(I38=3,'[4]Equivalencia BH-BMPT'!$D$4,IF(I38=4,'[4]Equivalencia BH-BMPT'!$D$5,IF(I38=5,'[4]Equivalencia BH-BMPT'!$D$6,IF(I38=6,'[4]Equivalencia BH-BMPT'!$D$7,IF(I38=7,'[4]Equivalencia BH-BMPT'!$D$8,IF(I38=8,'[4]Equivalencia BH-BMPT'!$D$9,IF(I38=9,'[4]Equivalencia BH-BMPT'!$D$10,IF(I38=10,'[4]Equivalencia BH-BMPT'!$D$11,IF(I38=11,'[4]Equivalencia BH-BMPT'!$D$12,IF(I38=12,'[4]Equivalencia BH-BMPT'!$D$13,IF(I38=13,'[4]Equivalencia BH-BMPT'!$D$14,IF(I38=14,'[4]Equivalencia BH-BMPT'!$D$15,IF(I38=15,'[4]Equivalencia BH-BMPT'!$D$16,IF(I38=16,'[4]Equivalencia BH-BMPT'!$D$17,IF(I38=17,'[4]Equivalencia BH-BMPT'!$D$18,IF(I38=18,'[4]Equivalencia BH-BMPT'!$D$19,IF(I38=19,'[4]Equivalencia BH-BMPT'!$D$20,IF(I38=20,'[4]Equivalencia BH-BMPT'!$D$21,IF(I38=21,'[4]Equivalencia BH-BMPT'!$D$22,IF(I38=22,'[4]Equivalencia BH-BMPT'!$D$23,IF(I38=23,'[4]Equivalencia BH-BMPT'!#REF!,IF(I38=24,'[4]Equivalencia BH-BMPT'!$D$25,IF(I38=25,'[4]Equivalencia BH-BMPT'!$D$26,IF(I38=26,'[4]Equivalencia BH-BMPT'!$D$27,IF(I38=27,'[4]Equivalencia BH-BMPT'!$D$28,IF(I38=28,'[4]Equivalencia BH-BMPT'!$D$29,IF(I38=29,'[4]Equivalencia BH-BMPT'!$D$30,IF(I38=30,'[4]Equivalencia BH-BMPT'!$D$31,IF(I38=31,'[4]Equivalencia BH-BMPT'!$D$32,IF(I38=32,'[4]Equivalencia BH-BMPT'!$D$33,IF(I38=33,'[4]Equivalencia BH-BMPT'!$D$34,IF(I38=34,'[4]Equivalencia BH-BMPT'!$D$35,IF(I38=35,'[4]Equivalencia BH-BMPT'!$D$36,IF(I38=36,'[4]Equivalencia BH-BMPT'!$D$37,IF(I38=37,'[4]Equivalencia BH-BMPT'!$D$38,IF(I38=38,'[4]Equivalencia BH-BMPT'!#REF!,IF(I38=39,'[4]Equivalencia BH-BMPT'!$D$40,IF(I38=40,'[4]Equivalencia BH-BMPT'!$D$41,IF(I38=41,'[4]Equivalencia BH-BMPT'!$D$42,IF(I38=42,'[4]Equivalencia BH-BMPT'!$D$43,IF(I38=43,'[4]Equivalencia BH-BMPT'!$D$44,IF(I38=44,'[4]Equivalencia BH-BMPT'!$D$45,IF(I38=45,'[4]Equivalencia BH-BMPT'!$D$46,"No ha seleccionado un número de programa")))))))))))))))))))))))))))))))))))))))))))))</f>
        <v>Gobernanza e influencia local, regional e internacional</v>
      </c>
      <c r="K38" s="141" t="str">
        <f>IF(ISERROR(VLOOKUP(I38,Eje_Pilar!$C$2:$E$47,3,FALSE))," ",VLOOKUP(I38,Eje_Pilar!$C$2:$E$47,3,FALSE))</f>
        <v>Eje Transversal 4 Gobierno Legitimo, Fortalecimiento Local y Eficiencia</v>
      </c>
      <c r="L38" s="142" t="s">
        <v>778</v>
      </c>
      <c r="M38" s="138">
        <v>79746042</v>
      </c>
      <c r="N38" s="138" t="s">
        <v>830</v>
      </c>
      <c r="O38" s="138">
        <v>13500000</v>
      </c>
      <c r="P38" s="100"/>
      <c r="Q38" s="101"/>
      <c r="R38" s="146"/>
      <c r="S38" s="146"/>
      <c r="T38" s="148">
        <f t="shared" si="0"/>
        <v>13500000</v>
      </c>
      <c r="U38" s="144">
        <v>13500000</v>
      </c>
      <c r="V38" s="104">
        <v>43496</v>
      </c>
      <c r="W38" s="104">
        <v>43501</v>
      </c>
      <c r="X38" s="104">
        <v>43681</v>
      </c>
      <c r="Y38" s="105">
        <v>180</v>
      </c>
      <c r="Z38" s="105"/>
      <c r="AA38" s="106"/>
      <c r="AB38" s="90"/>
      <c r="AC38" s="90"/>
      <c r="AD38" s="90" t="s">
        <v>1022</v>
      </c>
      <c r="AE38" s="90"/>
      <c r="AF38" s="151">
        <f t="shared" si="1"/>
        <v>1</v>
      </c>
      <c r="AG38" s="108"/>
      <c r="AH38" s="129">
        <f>IF(SUMPRODUCT((A$14:A38=A38)*(B$14:B38=B38)*(C$14:C38=C38))&gt;1,0,1)</f>
        <v>1</v>
      </c>
      <c r="AI38" s="109" t="str">
        <f t="shared" si="6"/>
        <v>Contratos de prestación de servicios profesionales y de apoyo a la gestión</v>
      </c>
      <c r="AJ38" s="109" t="str">
        <f>IFERROR(VLOOKUP(E38,modal,1,FALSE),"NO")</f>
        <v>Contratación directa</v>
      </c>
      <c r="AK38" s="110" t="str">
        <f>IFERROR(VLOOKUP(F38,Tipo!$C$12:$C$27,1,FALSE),"NO")</f>
        <v>Prestación de servicios profesionales y de apoyo a la gestión, o para la ejecución de trabajos artísticos que sólo puedan encomendarse a determinadas personas naturales;</v>
      </c>
      <c r="AL38" s="109" t="str">
        <f>IFERROR(VLOOKUP(H38,afectacion,1,FALSE),"NO")</f>
        <v>Inversión</v>
      </c>
      <c r="AM38" s="109">
        <f>IFERROR(VLOOKUP(I38,programa,1,FALSE),"NO")</f>
        <v>45</v>
      </c>
      <c r="AN38" s="58"/>
      <c r="AO38" s="58"/>
      <c r="AP38" s="58"/>
    </row>
    <row r="39" spans="1:42" s="57" customFormat="1" ht="27" customHeight="1" x14ac:dyDescent="0.25">
      <c r="A39" s="90">
        <v>26</v>
      </c>
      <c r="B39" s="105">
        <v>2019</v>
      </c>
      <c r="C39" s="91" t="s">
        <v>309</v>
      </c>
      <c r="D39" s="134" t="s">
        <v>37</v>
      </c>
      <c r="E39" s="133" t="s">
        <v>529</v>
      </c>
      <c r="F39" s="133" t="s">
        <v>186</v>
      </c>
      <c r="G39" s="138" t="s">
        <v>556</v>
      </c>
      <c r="H39" s="140" t="s">
        <v>155</v>
      </c>
      <c r="I39" s="132">
        <v>45</v>
      </c>
      <c r="J39" s="133" t="str">
        <f>IF(I39=1,'[4]Equivalencia BH-BMPT'!$D$2,IF(I39=2,'[4]Equivalencia BH-BMPT'!$D$3,IF(I39=3,'[4]Equivalencia BH-BMPT'!$D$4,IF(I39=4,'[4]Equivalencia BH-BMPT'!$D$5,IF(I39=5,'[4]Equivalencia BH-BMPT'!$D$6,IF(I39=6,'[4]Equivalencia BH-BMPT'!$D$7,IF(I39=7,'[4]Equivalencia BH-BMPT'!$D$8,IF(I39=8,'[4]Equivalencia BH-BMPT'!$D$9,IF(I39=9,'[4]Equivalencia BH-BMPT'!$D$10,IF(I39=10,'[4]Equivalencia BH-BMPT'!$D$11,IF(I39=11,'[4]Equivalencia BH-BMPT'!$D$12,IF(I39=12,'[4]Equivalencia BH-BMPT'!$D$13,IF(I39=13,'[4]Equivalencia BH-BMPT'!$D$14,IF(I39=14,'[4]Equivalencia BH-BMPT'!$D$15,IF(I39=15,'[4]Equivalencia BH-BMPT'!$D$16,IF(I39=16,'[4]Equivalencia BH-BMPT'!$D$17,IF(I39=17,'[4]Equivalencia BH-BMPT'!$D$18,IF(I39=18,'[4]Equivalencia BH-BMPT'!$D$19,IF(I39=19,'[4]Equivalencia BH-BMPT'!$D$20,IF(I39=20,'[4]Equivalencia BH-BMPT'!$D$21,IF(I39=21,'[4]Equivalencia BH-BMPT'!$D$22,IF(I39=22,'[4]Equivalencia BH-BMPT'!$D$23,IF(I39=23,'[4]Equivalencia BH-BMPT'!#REF!,IF(I39=24,'[4]Equivalencia BH-BMPT'!$D$25,IF(I39=25,'[4]Equivalencia BH-BMPT'!$D$26,IF(I39=26,'[4]Equivalencia BH-BMPT'!$D$27,IF(I39=27,'[4]Equivalencia BH-BMPT'!$D$28,IF(I39=28,'[4]Equivalencia BH-BMPT'!$D$29,IF(I39=29,'[4]Equivalencia BH-BMPT'!$D$30,IF(I39=30,'[4]Equivalencia BH-BMPT'!$D$31,IF(I39=31,'[4]Equivalencia BH-BMPT'!$D$32,IF(I39=32,'[4]Equivalencia BH-BMPT'!$D$33,IF(I39=33,'[4]Equivalencia BH-BMPT'!$D$34,IF(I39=34,'[4]Equivalencia BH-BMPT'!$D$35,IF(I39=35,'[4]Equivalencia BH-BMPT'!$D$36,IF(I39=36,'[4]Equivalencia BH-BMPT'!$D$37,IF(I39=37,'[4]Equivalencia BH-BMPT'!$D$38,IF(I39=38,'[4]Equivalencia BH-BMPT'!#REF!,IF(I39=39,'[4]Equivalencia BH-BMPT'!$D$40,IF(I39=40,'[4]Equivalencia BH-BMPT'!$D$41,IF(I39=41,'[4]Equivalencia BH-BMPT'!$D$42,IF(I39=42,'[4]Equivalencia BH-BMPT'!$D$43,IF(I39=43,'[4]Equivalencia BH-BMPT'!$D$44,IF(I39=44,'[4]Equivalencia BH-BMPT'!$D$45,IF(I39=45,'[4]Equivalencia BH-BMPT'!$D$46,"No ha seleccionado un número de programa")))))))))))))))))))))))))))))))))))))))))))))</f>
        <v>Gobernanza e influencia local, regional e internacional</v>
      </c>
      <c r="K39" s="141" t="str">
        <f>IF(ISERROR(VLOOKUP(I39,Eje_Pilar!$C$2:$E$47,3,FALSE))," ",VLOOKUP(I39,Eje_Pilar!$C$2:$E$47,3,FALSE))</f>
        <v>Eje Transversal 4 Gobierno Legitimo, Fortalecimiento Local y Eficiencia</v>
      </c>
      <c r="L39" s="138" t="s">
        <v>781</v>
      </c>
      <c r="M39" s="138">
        <v>860524654</v>
      </c>
      <c r="N39" s="138" t="s">
        <v>831</v>
      </c>
      <c r="O39" s="144">
        <v>22276397</v>
      </c>
      <c r="P39" s="100"/>
      <c r="Q39" s="101"/>
      <c r="R39" s="146"/>
      <c r="S39" s="146"/>
      <c r="T39" s="144">
        <v>22276397</v>
      </c>
      <c r="U39" s="144">
        <v>21600590</v>
      </c>
      <c r="V39" s="104">
        <v>43496</v>
      </c>
      <c r="W39" s="104">
        <v>43497</v>
      </c>
      <c r="X39" s="104">
        <v>43530</v>
      </c>
      <c r="Y39" s="105">
        <v>34</v>
      </c>
      <c r="Z39" s="105"/>
      <c r="AA39" s="106"/>
      <c r="AB39" s="90"/>
      <c r="AC39" s="90"/>
      <c r="AD39" s="90" t="s">
        <v>1022</v>
      </c>
      <c r="AE39" s="90"/>
      <c r="AF39" s="152">
        <f t="shared" si="1"/>
        <v>0.96966264337989672</v>
      </c>
      <c r="AG39" s="108"/>
      <c r="AH39" s="129">
        <f>IF(SUMPRODUCT((A$14:A39=A39)*(B$14:B39=B39)*(C$14:C39=C39))&gt;1,0,1)</f>
        <v>1</v>
      </c>
      <c r="AI39" s="109" t="str">
        <f t="shared" si="6"/>
        <v>Seguros</v>
      </c>
      <c r="AJ39" s="109" t="str">
        <f t="shared" si="3"/>
        <v>NO</v>
      </c>
      <c r="AK39" s="110" t="str">
        <f>IFERROR(VLOOKUP(F39,Tipo!$C$12:$C$27,1,FALSE),"NO")</f>
        <v>NO</v>
      </c>
      <c r="AL39" s="109" t="str">
        <f t="shared" si="4"/>
        <v>Funcionamiento</v>
      </c>
      <c r="AM39" s="109">
        <f t="shared" si="5"/>
        <v>45</v>
      </c>
      <c r="AN39" s="58"/>
      <c r="AO39" s="58"/>
      <c r="AP39" s="58"/>
    </row>
    <row r="40" spans="1:42" s="57" customFormat="1" ht="27" customHeight="1" x14ac:dyDescent="0.25">
      <c r="A40" s="90">
        <v>27</v>
      </c>
      <c r="B40" s="105">
        <v>2019</v>
      </c>
      <c r="C40" s="91" t="s">
        <v>310</v>
      </c>
      <c r="D40" s="91" t="s">
        <v>161</v>
      </c>
      <c r="E40" s="133" t="s">
        <v>38</v>
      </c>
      <c r="F40" s="133" t="s">
        <v>182</v>
      </c>
      <c r="G40" s="138" t="s">
        <v>557</v>
      </c>
      <c r="H40" s="140" t="s">
        <v>156</v>
      </c>
      <c r="I40" s="132">
        <v>45</v>
      </c>
      <c r="J40" s="133" t="str">
        <f>IF(I40=1,'[4]Equivalencia BH-BMPT'!$D$2,IF(I40=2,'[4]Equivalencia BH-BMPT'!$D$3,IF(I40=3,'[4]Equivalencia BH-BMPT'!$D$4,IF(I40=4,'[4]Equivalencia BH-BMPT'!$D$5,IF(I40=5,'[4]Equivalencia BH-BMPT'!$D$6,IF(I40=6,'[4]Equivalencia BH-BMPT'!$D$7,IF(I40=7,'[4]Equivalencia BH-BMPT'!$D$8,IF(I40=8,'[4]Equivalencia BH-BMPT'!$D$9,IF(I40=9,'[4]Equivalencia BH-BMPT'!$D$10,IF(I40=10,'[4]Equivalencia BH-BMPT'!$D$11,IF(I40=11,'[4]Equivalencia BH-BMPT'!$D$12,IF(I40=12,'[4]Equivalencia BH-BMPT'!$D$13,IF(I40=13,'[4]Equivalencia BH-BMPT'!$D$14,IF(I40=14,'[4]Equivalencia BH-BMPT'!$D$15,IF(I40=15,'[4]Equivalencia BH-BMPT'!$D$16,IF(I40=16,'[4]Equivalencia BH-BMPT'!$D$17,IF(I40=17,'[4]Equivalencia BH-BMPT'!$D$18,IF(I40=18,'[4]Equivalencia BH-BMPT'!$D$19,IF(I40=19,'[4]Equivalencia BH-BMPT'!$D$20,IF(I40=20,'[4]Equivalencia BH-BMPT'!$D$21,IF(I40=21,'[4]Equivalencia BH-BMPT'!$D$22,IF(I40=22,'[4]Equivalencia BH-BMPT'!$D$23,IF(I40=23,'[4]Equivalencia BH-BMPT'!#REF!,IF(I40=24,'[4]Equivalencia BH-BMPT'!$D$25,IF(I40=25,'[4]Equivalencia BH-BMPT'!$D$26,IF(I40=26,'[4]Equivalencia BH-BMPT'!$D$27,IF(I40=27,'[4]Equivalencia BH-BMPT'!$D$28,IF(I40=28,'[4]Equivalencia BH-BMPT'!$D$29,IF(I40=29,'[4]Equivalencia BH-BMPT'!$D$30,IF(I40=30,'[4]Equivalencia BH-BMPT'!$D$31,IF(I40=31,'[4]Equivalencia BH-BMPT'!$D$32,IF(I40=32,'[4]Equivalencia BH-BMPT'!$D$33,IF(I40=33,'[4]Equivalencia BH-BMPT'!$D$34,IF(I40=34,'[4]Equivalencia BH-BMPT'!$D$35,IF(I40=35,'[4]Equivalencia BH-BMPT'!$D$36,IF(I40=36,'[4]Equivalencia BH-BMPT'!$D$37,IF(I40=37,'[4]Equivalencia BH-BMPT'!$D$38,IF(I40=38,'[4]Equivalencia BH-BMPT'!#REF!,IF(I40=39,'[4]Equivalencia BH-BMPT'!$D$40,IF(I40=40,'[4]Equivalencia BH-BMPT'!$D$41,IF(I40=41,'[4]Equivalencia BH-BMPT'!$D$42,IF(I40=42,'[4]Equivalencia BH-BMPT'!$D$43,IF(I40=43,'[4]Equivalencia BH-BMPT'!$D$44,IF(I40=44,'[4]Equivalencia BH-BMPT'!$D$45,IF(I40=45,'[4]Equivalencia BH-BMPT'!$D$46,"No ha seleccionado un número de programa")))))))))))))))))))))))))))))))))))))))))))))</f>
        <v>Gobernanza e influencia local, regional e internacional</v>
      </c>
      <c r="K40" s="141" t="str">
        <f>IF(ISERROR(VLOOKUP(I40,Eje_Pilar!$C$2:$E$47,3,FALSE))," ",VLOOKUP(I40,Eje_Pilar!$C$2:$E$47,3,FALSE))</f>
        <v>Eje Transversal 4 Gobierno Legitimo, Fortalecimiento Local y Eficiencia</v>
      </c>
      <c r="L40" s="142" t="s">
        <v>778</v>
      </c>
      <c r="M40" s="138">
        <v>19339243</v>
      </c>
      <c r="N40" s="138" t="s">
        <v>832</v>
      </c>
      <c r="O40" s="144">
        <v>75831300</v>
      </c>
      <c r="P40" s="100"/>
      <c r="Q40" s="101"/>
      <c r="R40" s="146">
        <v>1</v>
      </c>
      <c r="S40" s="144">
        <v>13914000</v>
      </c>
      <c r="T40" s="148">
        <f t="shared" ref="T40:T103" si="7">O40+Q40+S40</f>
        <v>89745300</v>
      </c>
      <c r="U40" s="144">
        <v>70961400</v>
      </c>
      <c r="V40" s="104">
        <v>43498</v>
      </c>
      <c r="W40" s="104">
        <v>43500</v>
      </c>
      <c r="X40" s="104">
        <v>43910</v>
      </c>
      <c r="Y40" s="105">
        <v>327</v>
      </c>
      <c r="Z40" s="105">
        <v>60</v>
      </c>
      <c r="AA40" s="106"/>
      <c r="AB40" s="90"/>
      <c r="AC40" s="90" t="s">
        <v>1022</v>
      </c>
      <c r="AD40" s="90"/>
      <c r="AE40" s="90"/>
      <c r="AF40" s="150">
        <f t="shared" si="1"/>
        <v>0.79069767441860461</v>
      </c>
      <c r="AG40" s="108"/>
      <c r="AH40" s="129">
        <f>IF(SUMPRODUCT((A$14:A40=A40)*(B$14:B40=B40)*(C$14:C40=C40))&gt;1,0,1)</f>
        <v>1</v>
      </c>
      <c r="AI40" s="109" t="str">
        <f t="shared" si="6"/>
        <v>Contratos de prestación de servicios profesionales y de apoyo a la gestión</v>
      </c>
      <c r="AJ40" s="109" t="str">
        <f t="shared" si="3"/>
        <v>Contratación directa</v>
      </c>
      <c r="AK40" s="110" t="str">
        <f>IFERROR(VLOOKUP(F40,Tipo!$C$12:$C$27,1,FALSE),"NO")</f>
        <v>Prestación de servicios profesionales y de apoyo a la gestión, o para la ejecución de trabajos artísticos que sólo puedan encomendarse a determinadas personas naturales;</v>
      </c>
      <c r="AL40" s="109" t="str">
        <f t="shared" si="4"/>
        <v>Inversión</v>
      </c>
      <c r="AM40" s="109">
        <f t="shared" si="5"/>
        <v>45</v>
      </c>
      <c r="AN40" s="58"/>
      <c r="AO40" s="58"/>
      <c r="AP40" s="58"/>
    </row>
    <row r="41" spans="1:42" s="57" customFormat="1" ht="27" customHeight="1" x14ac:dyDescent="0.25">
      <c r="A41" s="90">
        <v>28</v>
      </c>
      <c r="B41" s="105">
        <v>2019</v>
      </c>
      <c r="C41" s="91" t="s">
        <v>311</v>
      </c>
      <c r="D41" s="91" t="s">
        <v>161</v>
      </c>
      <c r="E41" s="133" t="s">
        <v>38</v>
      </c>
      <c r="F41" s="133" t="s">
        <v>182</v>
      </c>
      <c r="G41" s="138" t="s">
        <v>558</v>
      </c>
      <c r="H41" s="140" t="s">
        <v>156</v>
      </c>
      <c r="I41" s="132">
        <v>45</v>
      </c>
      <c r="J41" s="133" t="str">
        <f>IF(I41=1,'[4]Equivalencia BH-BMPT'!$D$2,IF(I41=2,'[4]Equivalencia BH-BMPT'!$D$3,IF(I41=3,'[4]Equivalencia BH-BMPT'!$D$4,IF(I41=4,'[4]Equivalencia BH-BMPT'!$D$5,IF(I41=5,'[4]Equivalencia BH-BMPT'!$D$6,IF(I41=6,'[4]Equivalencia BH-BMPT'!$D$7,IF(I41=7,'[4]Equivalencia BH-BMPT'!$D$8,IF(I41=8,'[4]Equivalencia BH-BMPT'!$D$9,IF(I41=9,'[4]Equivalencia BH-BMPT'!$D$10,IF(I41=10,'[4]Equivalencia BH-BMPT'!$D$11,IF(I41=11,'[4]Equivalencia BH-BMPT'!$D$12,IF(I41=12,'[4]Equivalencia BH-BMPT'!$D$13,IF(I41=13,'[4]Equivalencia BH-BMPT'!$D$14,IF(I41=14,'[4]Equivalencia BH-BMPT'!$D$15,IF(I41=15,'[4]Equivalencia BH-BMPT'!$D$16,IF(I41=16,'[4]Equivalencia BH-BMPT'!$D$17,IF(I41=17,'[4]Equivalencia BH-BMPT'!$D$18,IF(I41=18,'[4]Equivalencia BH-BMPT'!$D$19,IF(I41=19,'[4]Equivalencia BH-BMPT'!$D$20,IF(I41=20,'[4]Equivalencia BH-BMPT'!$D$21,IF(I41=21,'[4]Equivalencia BH-BMPT'!$D$22,IF(I41=22,'[4]Equivalencia BH-BMPT'!$D$23,IF(I41=23,'[4]Equivalencia BH-BMPT'!#REF!,IF(I41=24,'[4]Equivalencia BH-BMPT'!$D$25,IF(I41=25,'[4]Equivalencia BH-BMPT'!$D$26,IF(I41=26,'[4]Equivalencia BH-BMPT'!$D$27,IF(I41=27,'[4]Equivalencia BH-BMPT'!$D$28,IF(I41=28,'[4]Equivalencia BH-BMPT'!$D$29,IF(I41=29,'[4]Equivalencia BH-BMPT'!$D$30,IF(I41=30,'[4]Equivalencia BH-BMPT'!$D$31,IF(I41=31,'[4]Equivalencia BH-BMPT'!$D$32,IF(I41=32,'[4]Equivalencia BH-BMPT'!$D$33,IF(I41=33,'[4]Equivalencia BH-BMPT'!$D$34,IF(I41=34,'[4]Equivalencia BH-BMPT'!$D$35,IF(I41=35,'[4]Equivalencia BH-BMPT'!$D$36,IF(I41=36,'[4]Equivalencia BH-BMPT'!$D$37,IF(I41=37,'[4]Equivalencia BH-BMPT'!$D$38,IF(I41=38,'[4]Equivalencia BH-BMPT'!#REF!,IF(I41=39,'[4]Equivalencia BH-BMPT'!$D$40,IF(I41=40,'[4]Equivalencia BH-BMPT'!$D$41,IF(I41=41,'[4]Equivalencia BH-BMPT'!$D$42,IF(I41=42,'[4]Equivalencia BH-BMPT'!$D$43,IF(I41=43,'[4]Equivalencia BH-BMPT'!$D$44,IF(I41=44,'[4]Equivalencia BH-BMPT'!$D$45,IF(I41=45,'[4]Equivalencia BH-BMPT'!$D$46,"No ha seleccionado un número de programa")))))))))))))))))))))))))))))))))))))))))))))</f>
        <v>Gobernanza e influencia local, regional e internacional</v>
      </c>
      <c r="K41" s="141" t="str">
        <f>IF(ISERROR(VLOOKUP(I41,Eje_Pilar!$C$2:$E$47,3,FALSE))," ",VLOOKUP(I41,Eje_Pilar!$C$2:$E$47,3,FALSE))</f>
        <v>Eje Transversal 4 Gobierno Legitimo, Fortalecimiento Local y Eficiencia</v>
      </c>
      <c r="L41" s="142" t="s">
        <v>778</v>
      </c>
      <c r="M41" s="138">
        <v>80492422</v>
      </c>
      <c r="N41" s="138" t="s">
        <v>833</v>
      </c>
      <c r="O41" s="144">
        <v>20165000</v>
      </c>
      <c r="P41" s="100"/>
      <c r="Q41" s="101"/>
      <c r="R41" s="146">
        <v>1</v>
      </c>
      <c r="S41" s="144">
        <v>1850000</v>
      </c>
      <c r="T41" s="148">
        <f t="shared" si="7"/>
        <v>22015000</v>
      </c>
      <c r="U41" s="144">
        <v>20165000</v>
      </c>
      <c r="V41" s="104">
        <v>43497</v>
      </c>
      <c r="W41" s="104">
        <v>43500</v>
      </c>
      <c r="X41" s="104">
        <v>43860</v>
      </c>
      <c r="Y41" s="105">
        <v>327</v>
      </c>
      <c r="Z41" s="105">
        <v>30</v>
      </c>
      <c r="AA41" s="106"/>
      <c r="AB41" s="90"/>
      <c r="AC41" s="90" t="s">
        <v>1022</v>
      </c>
      <c r="AD41" s="90"/>
      <c r="AE41" s="90"/>
      <c r="AF41" s="150">
        <f t="shared" si="1"/>
        <v>0.91596638655462181</v>
      </c>
      <c r="AG41" s="108"/>
      <c r="AH41" s="129">
        <f>IF(SUMPRODUCT((A$14:A41=A41)*(B$14:B41=B41)*(C$14:C41=C41))&gt;1,0,1)</f>
        <v>1</v>
      </c>
      <c r="AI41" s="109" t="str">
        <f t="shared" si="6"/>
        <v>Contratos de prestación de servicios profesionales y de apoyo a la gestión</v>
      </c>
      <c r="AJ41" s="109" t="str">
        <f t="shared" si="3"/>
        <v>Contratación directa</v>
      </c>
      <c r="AK41" s="110" t="str">
        <f>IFERROR(VLOOKUP(F41,Tipo!$C$12:$C$27,1,FALSE),"NO")</f>
        <v>Prestación de servicios profesionales y de apoyo a la gestión, o para la ejecución de trabajos artísticos que sólo puedan encomendarse a determinadas personas naturales;</v>
      </c>
      <c r="AL41" s="109" t="str">
        <f t="shared" si="4"/>
        <v>Inversión</v>
      </c>
      <c r="AM41" s="109">
        <f t="shared" si="5"/>
        <v>45</v>
      </c>
      <c r="AN41" s="58"/>
      <c r="AO41" s="58"/>
      <c r="AP41" s="58"/>
    </row>
    <row r="42" spans="1:42" s="57" customFormat="1" ht="27" customHeight="1" x14ac:dyDescent="0.25">
      <c r="A42" s="90">
        <v>29</v>
      </c>
      <c r="B42" s="105">
        <v>2019</v>
      </c>
      <c r="C42" s="91" t="s">
        <v>312</v>
      </c>
      <c r="D42" s="91" t="s">
        <v>161</v>
      </c>
      <c r="E42" s="133" t="s">
        <v>38</v>
      </c>
      <c r="F42" s="133" t="s">
        <v>182</v>
      </c>
      <c r="G42" s="138" t="s">
        <v>559</v>
      </c>
      <c r="H42" s="140" t="s">
        <v>156</v>
      </c>
      <c r="I42" s="132">
        <v>45</v>
      </c>
      <c r="J42" s="133" t="str">
        <f>IF(I42=1,'[4]Equivalencia BH-BMPT'!$D$2,IF(I42=2,'[4]Equivalencia BH-BMPT'!$D$3,IF(I42=3,'[4]Equivalencia BH-BMPT'!$D$4,IF(I42=4,'[4]Equivalencia BH-BMPT'!$D$5,IF(I42=5,'[4]Equivalencia BH-BMPT'!$D$6,IF(I42=6,'[4]Equivalencia BH-BMPT'!$D$7,IF(I42=7,'[4]Equivalencia BH-BMPT'!$D$8,IF(I42=8,'[4]Equivalencia BH-BMPT'!$D$9,IF(I42=9,'[4]Equivalencia BH-BMPT'!$D$10,IF(I42=10,'[4]Equivalencia BH-BMPT'!$D$11,IF(I42=11,'[4]Equivalencia BH-BMPT'!$D$12,IF(I42=12,'[4]Equivalencia BH-BMPT'!$D$13,IF(I42=13,'[4]Equivalencia BH-BMPT'!$D$14,IF(I42=14,'[4]Equivalencia BH-BMPT'!$D$15,IF(I42=15,'[4]Equivalencia BH-BMPT'!$D$16,IF(I42=16,'[4]Equivalencia BH-BMPT'!$D$17,IF(I42=17,'[4]Equivalencia BH-BMPT'!$D$18,IF(I42=18,'[4]Equivalencia BH-BMPT'!$D$19,IF(I42=19,'[4]Equivalencia BH-BMPT'!$D$20,IF(I42=20,'[4]Equivalencia BH-BMPT'!$D$21,IF(I42=21,'[4]Equivalencia BH-BMPT'!$D$22,IF(I42=22,'[4]Equivalencia BH-BMPT'!$D$23,IF(I42=23,'[4]Equivalencia BH-BMPT'!#REF!,IF(I42=24,'[4]Equivalencia BH-BMPT'!$D$25,IF(I42=25,'[4]Equivalencia BH-BMPT'!$D$26,IF(I42=26,'[4]Equivalencia BH-BMPT'!$D$27,IF(I42=27,'[4]Equivalencia BH-BMPT'!$D$28,IF(I42=28,'[4]Equivalencia BH-BMPT'!$D$29,IF(I42=29,'[4]Equivalencia BH-BMPT'!$D$30,IF(I42=30,'[4]Equivalencia BH-BMPT'!$D$31,IF(I42=31,'[4]Equivalencia BH-BMPT'!$D$32,IF(I42=32,'[4]Equivalencia BH-BMPT'!$D$33,IF(I42=33,'[4]Equivalencia BH-BMPT'!$D$34,IF(I42=34,'[4]Equivalencia BH-BMPT'!$D$35,IF(I42=35,'[4]Equivalencia BH-BMPT'!$D$36,IF(I42=36,'[4]Equivalencia BH-BMPT'!$D$37,IF(I42=37,'[4]Equivalencia BH-BMPT'!$D$38,IF(I42=38,'[4]Equivalencia BH-BMPT'!#REF!,IF(I42=39,'[4]Equivalencia BH-BMPT'!$D$40,IF(I42=40,'[4]Equivalencia BH-BMPT'!$D$41,IF(I42=41,'[4]Equivalencia BH-BMPT'!$D$42,IF(I42=42,'[4]Equivalencia BH-BMPT'!$D$43,IF(I42=43,'[4]Equivalencia BH-BMPT'!$D$44,IF(I42=44,'[4]Equivalencia BH-BMPT'!$D$45,IF(I42=45,'[4]Equivalencia BH-BMPT'!$D$46,"No ha seleccionado un número de programa")))))))))))))))))))))))))))))))))))))))))))))</f>
        <v>Gobernanza e influencia local, regional e internacional</v>
      </c>
      <c r="K42" s="141" t="str">
        <f>IF(ISERROR(VLOOKUP(I42,Eje_Pilar!$C$2:$E$47,3,FALSE))," ",VLOOKUP(I42,Eje_Pilar!$C$2:$E$47,3,FALSE))</f>
        <v>Eje Transversal 4 Gobierno Legitimo, Fortalecimiento Local y Eficiencia</v>
      </c>
      <c r="L42" s="142" t="s">
        <v>778</v>
      </c>
      <c r="M42" s="138">
        <v>1016036836</v>
      </c>
      <c r="N42" s="138" t="s">
        <v>834</v>
      </c>
      <c r="O42" s="144">
        <v>13500000</v>
      </c>
      <c r="P42" s="100"/>
      <c r="Q42" s="101"/>
      <c r="R42" s="146"/>
      <c r="S42" s="146"/>
      <c r="T42" s="148">
        <f t="shared" si="7"/>
        <v>13500000</v>
      </c>
      <c r="U42" s="144">
        <v>13500000</v>
      </c>
      <c r="V42" s="104">
        <v>43497</v>
      </c>
      <c r="W42" s="104">
        <v>43500</v>
      </c>
      <c r="X42" s="104">
        <v>43680</v>
      </c>
      <c r="Y42" s="105">
        <v>180</v>
      </c>
      <c r="Z42" s="105"/>
      <c r="AA42" s="106"/>
      <c r="AB42" s="90"/>
      <c r="AC42" s="90"/>
      <c r="AD42" s="90" t="s">
        <v>1022</v>
      </c>
      <c r="AE42" s="90"/>
      <c r="AF42" s="150">
        <f t="shared" si="1"/>
        <v>1</v>
      </c>
      <c r="AG42" s="108"/>
      <c r="AH42" s="129">
        <f>IF(SUMPRODUCT((A$14:A42=A42)*(B$14:B42=B42)*(C$14:C42=C42))&gt;1,0,1)</f>
        <v>1</v>
      </c>
      <c r="AI42" s="109" t="str">
        <f t="shared" si="6"/>
        <v>Contratos de prestación de servicios profesionales y de apoyo a la gestión</v>
      </c>
      <c r="AJ42" s="109" t="str">
        <f t="shared" si="3"/>
        <v>Contratación directa</v>
      </c>
      <c r="AK42" s="110" t="str">
        <f>IFERROR(VLOOKUP(F42,Tipo!$C$12:$C$27,1,FALSE),"NO")</f>
        <v>Prestación de servicios profesionales y de apoyo a la gestión, o para la ejecución de trabajos artísticos que sólo puedan encomendarse a determinadas personas naturales;</v>
      </c>
      <c r="AL42" s="109" t="str">
        <f t="shared" si="4"/>
        <v>Inversión</v>
      </c>
      <c r="AM42" s="109">
        <f t="shared" si="5"/>
        <v>45</v>
      </c>
      <c r="AN42" s="58"/>
      <c r="AO42" s="58"/>
      <c r="AP42" s="58"/>
    </row>
    <row r="43" spans="1:42" s="57" customFormat="1" ht="27" customHeight="1" x14ac:dyDescent="0.25">
      <c r="A43" s="90">
        <v>30</v>
      </c>
      <c r="B43" s="105">
        <v>2019</v>
      </c>
      <c r="C43" s="91" t="s">
        <v>313</v>
      </c>
      <c r="D43" s="91" t="s">
        <v>161</v>
      </c>
      <c r="E43" s="133" t="s">
        <v>38</v>
      </c>
      <c r="F43" s="133" t="s">
        <v>182</v>
      </c>
      <c r="G43" s="138" t="s">
        <v>560</v>
      </c>
      <c r="H43" s="140" t="s">
        <v>156</v>
      </c>
      <c r="I43" s="132">
        <v>45</v>
      </c>
      <c r="J43" s="133" t="str">
        <f>IF(I43=1,'[4]Equivalencia BH-BMPT'!$D$2,IF(I43=2,'[4]Equivalencia BH-BMPT'!$D$3,IF(I43=3,'[4]Equivalencia BH-BMPT'!$D$4,IF(I43=4,'[4]Equivalencia BH-BMPT'!$D$5,IF(I43=5,'[4]Equivalencia BH-BMPT'!$D$6,IF(I43=6,'[4]Equivalencia BH-BMPT'!$D$7,IF(I43=7,'[4]Equivalencia BH-BMPT'!$D$8,IF(I43=8,'[4]Equivalencia BH-BMPT'!$D$9,IF(I43=9,'[4]Equivalencia BH-BMPT'!$D$10,IF(I43=10,'[4]Equivalencia BH-BMPT'!$D$11,IF(I43=11,'[4]Equivalencia BH-BMPT'!$D$12,IF(I43=12,'[4]Equivalencia BH-BMPT'!$D$13,IF(I43=13,'[4]Equivalencia BH-BMPT'!$D$14,IF(I43=14,'[4]Equivalencia BH-BMPT'!$D$15,IF(I43=15,'[4]Equivalencia BH-BMPT'!$D$16,IF(I43=16,'[4]Equivalencia BH-BMPT'!$D$17,IF(I43=17,'[4]Equivalencia BH-BMPT'!$D$18,IF(I43=18,'[4]Equivalencia BH-BMPT'!$D$19,IF(I43=19,'[4]Equivalencia BH-BMPT'!$D$20,IF(I43=20,'[4]Equivalencia BH-BMPT'!$D$21,IF(I43=21,'[4]Equivalencia BH-BMPT'!$D$22,IF(I43=22,'[4]Equivalencia BH-BMPT'!$D$23,IF(I43=23,'[4]Equivalencia BH-BMPT'!#REF!,IF(I43=24,'[4]Equivalencia BH-BMPT'!$D$25,IF(I43=25,'[4]Equivalencia BH-BMPT'!$D$26,IF(I43=26,'[4]Equivalencia BH-BMPT'!$D$27,IF(I43=27,'[4]Equivalencia BH-BMPT'!$D$28,IF(I43=28,'[4]Equivalencia BH-BMPT'!$D$29,IF(I43=29,'[4]Equivalencia BH-BMPT'!$D$30,IF(I43=30,'[4]Equivalencia BH-BMPT'!$D$31,IF(I43=31,'[4]Equivalencia BH-BMPT'!$D$32,IF(I43=32,'[4]Equivalencia BH-BMPT'!$D$33,IF(I43=33,'[4]Equivalencia BH-BMPT'!$D$34,IF(I43=34,'[4]Equivalencia BH-BMPT'!$D$35,IF(I43=35,'[4]Equivalencia BH-BMPT'!$D$36,IF(I43=36,'[4]Equivalencia BH-BMPT'!$D$37,IF(I43=37,'[4]Equivalencia BH-BMPT'!$D$38,IF(I43=38,'[4]Equivalencia BH-BMPT'!#REF!,IF(I43=39,'[4]Equivalencia BH-BMPT'!$D$40,IF(I43=40,'[4]Equivalencia BH-BMPT'!$D$41,IF(I43=41,'[4]Equivalencia BH-BMPT'!$D$42,IF(I43=42,'[4]Equivalencia BH-BMPT'!$D$43,IF(I43=43,'[4]Equivalencia BH-BMPT'!$D$44,IF(I43=44,'[4]Equivalencia BH-BMPT'!$D$45,IF(I43=45,'[4]Equivalencia BH-BMPT'!$D$46,"No ha seleccionado un número de programa")))))))))))))))))))))))))))))))))))))))))))))</f>
        <v>Gobernanza e influencia local, regional e internacional</v>
      </c>
      <c r="K43" s="141" t="str">
        <f>IF(ISERROR(VLOOKUP(I43,Eje_Pilar!$C$2:$E$47,3,FALSE))," ",VLOOKUP(I43,Eje_Pilar!$C$2:$E$47,3,FALSE))</f>
        <v>Eje Transversal 4 Gobierno Legitimo, Fortalecimiento Local y Eficiencia</v>
      </c>
      <c r="L43" s="142" t="s">
        <v>778</v>
      </c>
      <c r="M43" s="138">
        <v>79123901</v>
      </c>
      <c r="N43" s="138" t="s">
        <v>835</v>
      </c>
      <c r="O43" s="144">
        <v>24900000</v>
      </c>
      <c r="P43" s="100"/>
      <c r="Q43" s="101"/>
      <c r="R43" s="146"/>
      <c r="S43" s="146"/>
      <c r="T43" s="148">
        <f t="shared" si="7"/>
        <v>24900000</v>
      </c>
      <c r="U43" s="144">
        <v>24900000</v>
      </c>
      <c r="V43" s="104">
        <v>43497</v>
      </c>
      <c r="W43" s="104">
        <v>43500</v>
      </c>
      <c r="X43" s="104">
        <v>43680</v>
      </c>
      <c r="Y43" s="105">
        <v>180</v>
      </c>
      <c r="Z43" s="105"/>
      <c r="AA43" s="106"/>
      <c r="AB43" s="90"/>
      <c r="AC43" s="90"/>
      <c r="AD43" s="90" t="s">
        <v>1022</v>
      </c>
      <c r="AE43" s="90"/>
      <c r="AF43" s="150">
        <f t="shared" si="1"/>
        <v>1</v>
      </c>
      <c r="AG43" s="108"/>
      <c r="AH43" s="129">
        <f>IF(SUMPRODUCT((A$14:A43=A43)*(B$14:B43=B43)*(C$14:C43=C43))&gt;1,0,1)</f>
        <v>1</v>
      </c>
      <c r="AI43" s="109" t="str">
        <f t="shared" si="6"/>
        <v>Contratos de prestación de servicios profesionales y de apoyo a la gestión</v>
      </c>
      <c r="AJ43" s="109" t="str">
        <f t="shared" si="3"/>
        <v>Contratación directa</v>
      </c>
      <c r="AK43" s="110" t="str">
        <f>IFERROR(VLOOKUP(F43,Tipo!$C$12:$C$27,1,FALSE),"NO")</f>
        <v>Prestación de servicios profesionales y de apoyo a la gestión, o para la ejecución de trabajos artísticos que sólo puedan encomendarse a determinadas personas naturales;</v>
      </c>
      <c r="AL43" s="109" t="str">
        <f t="shared" si="4"/>
        <v>Inversión</v>
      </c>
      <c r="AM43" s="109">
        <f t="shared" si="5"/>
        <v>45</v>
      </c>
      <c r="AN43" s="58"/>
      <c r="AO43" s="58"/>
      <c r="AP43" s="58"/>
    </row>
    <row r="44" spans="1:42" s="57" customFormat="1" ht="27" customHeight="1" x14ac:dyDescent="0.25">
      <c r="A44" s="90">
        <v>31</v>
      </c>
      <c r="B44" s="105">
        <v>2019</v>
      </c>
      <c r="C44" s="91" t="s">
        <v>314</v>
      </c>
      <c r="D44" s="91" t="s">
        <v>161</v>
      </c>
      <c r="E44" s="133" t="s">
        <v>38</v>
      </c>
      <c r="F44" s="133" t="s">
        <v>182</v>
      </c>
      <c r="G44" s="138" t="s">
        <v>561</v>
      </c>
      <c r="H44" s="140" t="s">
        <v>156</v>
      </c>
      <c r="I44" s="132">
        <v>18</v>
      </c>
      <c r="J44" s="133" t="str">
        <f>IF(I44=1,'[4]Equivalencia BH-BMPT'!$D$2,IF(I44=2,'[4]Equivalencia BH-BMPT'!$D$3,IF(I44=3,'[4]Equivalencia BH-BMPT'!$D$4,IF(I44=4,'[4]Equivalencia BH-BMPT'!$D$5,IF(I44=5,'[4]Equivalencia BH-BMPT'!$D$6,IF(I44=6,'[4]Equivalencia BH-BMPT'!$D$7,IF(I44=7,'[4]Equivalencia BH-BMPT'!$D$8,IF(I44=8,'[4]Equivalencia BH-BMPT'!$D$9,IF(I44=9,'[4]Equivalencia BH-BMPT'!$D$10,IF(I44=10,'[4]Equivalencia BH-BMPT'!$D$11,IF(I44=11,'[4]Equivalencia BH-BMPT'!$D$12,IF(I44=12,'[4]Equivalencia BH-BMPT'!$D$13,IF(I44=13,'[4]Equivalencia BH-BMPT'!$D$14,IF(I44=14,'[4]Equivalencia BH-BMPT'!$D$15,IF(I44=15,'[4]Equivalencia BH-BMPT'!$D$16,IF(I44=16,'[4]Equivalencia BH-BMPT'!$D$17,IF(I44=17,'[4]Equivalencia BH-BMPT'!$D$18,IF(I44=18,'[4]Equivalencia BH-BMPT'!$D$19,IF(I44=19,'[4]Equivalencia BH-BMPT'!$D$20,IF(I44=20,'[4]Equivalencia BH-BMPT'!$D$21,IF(I44=21,'[4]Equivalencia BH-BMPT'!$D$22,IF(I44=22,'[4]Equivalencia BH-BMPT'!$D$23,IF(I44=23,'[4]Equivalencia BH-BMPT'!#REF!,IF(I44=24,'[4]Equivalencia BH-BMPT'!$D$25,IF(I44=25,'[4]Equivalencia BH-BMPT'!$D$26,IF(I44=26,'[4]Equivalencia BH-BMPT'!$D$27,IF(I44=27,'[4]Equivalencia BH-BMPT'!$D$28,IF(I44=28,'[4]Equivalencia BH-BMPT'!$D$29,IF(I44=29,'[4]Equivalencia BH-BMPT'!$D$30,IF(I44=30,'[4]Equivalencia BH-BMPT'!$D$31,IF(I44=31,'[4]Equivalencia BH-BMPT'!$D$32,IF(I44=32,'[4]Equivalencia BH-BMPT'!$D$33,IF(I44=33,'[4]Equivalencia BH-BMPT'!$D$34,IF(I44=34,'[4]Equivalencia BH-BMPT'!$D$35,IF(I44=35,'[4]Equivalencia BH-BMPT'!$D$36,IF(I44=36,'[4]Equivalencia BH-BMPT'!$D$37,IF(I44=37,'[4]Equivalencia BH-BMPT'!$D$38,IF(I44=38,'[4]Equivalencia BH-BMPT'!#REF!,IF(I44=39,'[4]Equivalencia BH-BMPT'!$D$40,IF(I44=40,'[4]Equivalencia BH-BMPT'!$D$41,IF(I44=41,'[4]Equivalencia BH-BMPT'!$D$42,IF(I44=42,'[4]Equivalencia BH-BMPT'!$D$43,IF(I44=43,'[4]Equivalencia BH-BMPT'!$D$44,IF(I44=44,'[4]Equivalencia BH-BMPT'!$D$45,IF(I44=45,'[4]Equivalencia BH-BMPT'!$D$46,"No ha seleccionado un número de programa")))))))))))))))))))))))))))))))))))))))))))))</f>
        <v>Mejor movilidad para todos</v>
      </c>
      <c r="K44" s="141" t="str">
        <f>IF(ISERROR(VLOOKUP(I44,Eje_Pilar!$C$2:$E$47,3,FALSE))," ",VLOOKUP(I44,Eje_Pilar!$C$2:$E$47,3,FALSE))</f>
        <v>Pilar 2 Democracía Urbana</v>
      </c>
      <c r="L44" s="142" t="s">
        <v>779</v>
      </c>
      <c r="M44" s="138">
        <v>1016053017</v>
      </c>
      <c r="N44" s="138" t="s">
        <v>836</v>
      </c>
      <c r="O44" s="144">
        <v>18350000</v>
      </c>
      <c r="P44" s="100"/>
      <c r="Q44" s="101"/>
      <c r="R44" s="146"/>
      <c r="S44" s="146"/>
      <c r="T44" s="148">
        <f t="shared" si="7"/>
        <v>18350000</v>
      </c>
      <c r="U44" s="144">
        <v>16830000</v>
      </c>
      <c r="V44" s="104">
        <v>43497</v>
      </c>
      <c r="W44" s="104">
        <v>43500</v>
      </c>
      <c r="X44" s="104">
        <v>43829</v>
      </c>
      <c r="Y44" s="105">
        <v>327</v>
      </c>
      <c r="Z44" s="105"/>
      <c r="AA44" s="106"/>
      <c r="AB44" s="90"/>
      <c r="AC44" s="90"/>
      <c r="AD44" s="90" t="s">
        <v>1022</v>
      </c>
      <c r="AE44" s="90"/>
      <c r="AF44" s="150">
        <f t="shared" si="1"/>
        <v>0.91716621253405994</v>
      </c>
      <c r="AG44" s="108"/>
      <c r="AH44" s="129">
        <f>IF(SUMPRODUCT((A$14:A44=A44)*(B$14:B44=B44)*(C$14:C44=C44))&gt;1,0,1)</f>
        <v>1</v>
      </c>
      <c r="AI44" s="109" t="str">
        <f t="shared" si="6"/>
        <v>Contratos de prestación de servicios profesionales y de apoyo a la gestión</v>
      </c>
      <c r="AJ44" s="109" t="str">
        <f t="shared" si="3"/>
        <v>Contratación directa</v>
      </c>
      <c r="AK44" s="110" t="str">
        <f>IFERROR(VLOOKUP(F44,Tipo!$C$12:$C$27,1,FALSE),"NO")</f>
        <v>Prestación de servicios profesionales y de apoyo a la gestión, o para la ejecución de trabajos artísticos que sólo puedan encomendarse a determinadas personas naturales;</v>
      </c>
      <c r="AL44" s="109" t="str">
        <f t="shared" si="4"/>
        <v>Inversión</v>
      </c>
      <c r="AM44" s="109">
        <f t="shared" si="5"/>
        <v>18</v>
      </c>
      <c r="AN44" s="58"/>
      <c r="AO44" s="58"/>
      <c r="AP44" s="58"/>
    </row>
    <row r="45" spans="1:42" s="57" customFormat="1" ht="27" customHeight="1" x14ac:dyDescent="0.25">
      <c r="A45" s="90">
        <v>32</v>
      </c>
      <c r="B45" s="105">
        <v>2019</v>
      </c>
      <c r="C45" s="91" t="s">
        <v>315</v>
      </c>
      <c r="D45" s="91" t="s">
        <v>161</v>
      </c>
      <c r="E45" s="133" t="s">
        <v>38</v>
      </c>
      <c r="F45" s="133" t="s">
        <v>182</v>
      </c>
      <c r="G45" s="138" t="s">
        <v>562</v>
      </c>
      <c r="H45" s="140" t="s">
        <v>156</v>
      </c>
      <c r="I45" s="132">
        <v>45</v>
      </c>
      <c r="J45" s="133" t="str">
        <f>IF(I45=1,'[4]Equivalencia BH-BMPT'!$D$2,IF(I45=2,'[4]Equivalencia BH-BMPT'!$D$3,IF(I45=3,'[4]Equivalencia BH-BMPT'!$D$4,IF(I45=4,'[4]Equivalencia BH-BMPT'!$D$5,IF(I45=5,'[4]Equivalencia BH-BMPT'!$D$6,IF(I45=6,'[4]Equivalencia BH-BMPT'!$D$7,IF(I45=7,'[4]Equivalencia BH-BMPT'!$D$8,IF(I45=8,'[4]Equivalencia BH-BMPT'!$D$9,IF(I45=9,'[4]Equivalencia BH-BMPT'!$D$10,IF(I45=10,'[4]Equivalencia BH-BMPT'!$D$11,IF(I45=11,'[4]Equivalencia BH-BMPT'!$D$12,IF(I45=12,'[4]Equivalencia BH-BMPT'!$D$13,IF(I45=13,'[4]Equivalencia BH-BMPT'!$D$14,IF(I45=14,'[4]Equivalencia BH-BMPT'!$D$15,IF(I45=15,'[4]Equivalencia BH-BMPT'!$D$16,IF(I45=16,'[4]Equivalencia BH-BMPT'!$D$17,IF(I45=17,'[4]Equivalencia BH-BMPT'!$D$18,IF(I45=18,'[4]Equivalencia BH-BMPT'!$D$19,IF(I45=19,'[4]Equivalencia BH-BMPT'!$D$20,IF(I45=20,'[4]Equivalencia BH-BMPT'!$D$21,IF(I45=21,'[4]Equivalencia BH-BMPT'!$D$22,IF(I45=22,'[4]Equivalencia BH-BMPT'!$D$23,IF(I45=23,'[4]Equivalencia BH-BMPT'!#REF!,IF(I45=24,'[4]Equivalencia BH-BMPT'!$D$25,IF(I45=25,'[4]Equivalencia BH-BMPT'!$D$26,IF(I45=26,'[4]Equivalencia BH-BMPT'!$D$27,IF(I45=27,'[4]Equivalencia BH-BMPT'!$D$28,IF(I45=28,'[4]Equivalencia BH-BMPT'!$D$29,IF(I45=29,'[4]Equivalencia BH-BMPT'!$D$30,IF(I45=30,'[4]Equivalencia BH-BMPT'!$D$31,IF(I45=31,'[4]Equivalencia BH-BMPT'!$D$32,IF(I45=32,'[4]Equivalencia BH-BMPT'!$D$33,IF(I45=33,'[4]Equivalencia BH-BMPT'!$D$34,IF(I45=34,'[4]Equivalencia BH-BMPT'!$D$35,IF(I45=35,'[4]Equivalencia BH-BMPT'!$D$36,IF(I45=36,'[4]Equivalencia BH-BMPT'!$D$37,IF(I45=37,'[4]Equivalencia BH-BMPT'!$D$38,IF(I45=38,'[4]Equivalencia BH-BMPT'!#REF!,IF(I45=39,'[4]Equivalencia BH-BMPT'!$D$40,IF(I45=40,'[4]Equivalencia BH-BMPT'!$D$41,IF(I45=41,'[4]Equivalencia BH-BMPT'!$D$42,IF(I45=42,'[4]Equivalencia BH-BMPT'!$D$43,IF(I45=43,'[4]Equivalencia BH-BMPT'!$D$44,IF(I45=44,'[4]Equivalencia BH-BMPT'!$D$45,IF(I45=45,'[4]Equivalencia BH-BMPT'!$D$46,"No ha seleccionado un número de programa")))))))))))))))))))))))))))))))))))))))))))))</f>
        <v>Gobernanza e influencia local, regional e internacional</v>
      </c>
      <c r="K45" s="141" t="str">
        <f>IF(ISERROR(VLOOKUP(I45,Eje_Pilar!$C$2:$E$47,3,FALSE))," ",VLOOKUP(I45,Eje_Pilar!$C$2:$E$47,3,FALSE))</f>
        <v>Eje Transversal 4 Gobierno Legitimo, Fortalecimiento Local y Eficiencia</v>
      </c>
      <c r="L45" s="142" t="s">
        <v>778</v>
      </c>
      <c r="M45" s="138">
        <v>87453886</v>
      </c>
      <c r="N45" s="138" t="s">
        <v>837</v>
      </c>
      <c r="O45" s="144">
        <v>52320000</v>
      </c>
      <c r="P45" s="100"/>
      <c r="Q45" s="101"/>
      <c r="R45" s="146">
        <v>1</v>
      </c>
      <c r="S45" s="146">
        <v>19200000</v>
      </c>
      <c r="T45" s="148">
        <f t="shared" si="7"/>
        <v>71520000</v>
      </c>
      <c r="U45" s="144">
        <v>52320000</v>
      </c>
      <c r="V45" s="104">
        <v>43497</v>
      </c>
      <c r="W45" s="104">
        <v>43500</v>
      </c>
      <c r="X45" s="104">
        <v>43829</v>
      </c>
      <c r="Y45" s="105">
        <v>327</v>
      </c>
      <c r="Z45" s="105"/>
      <c r="AA45" s="106"/>
      <c r="AB45" s="90"/>
      <c r="AC45" s="90"/>
      <c r="AD45" s="90" t="s">
        <v>1022</v>
      </c>
      <c r="AE45" s="90"/>
      <c r="AF45" s="150">
        <f t="shared" si="1"/>
        <v>0.73154362416107388</v>
      </c>
      <c r="AG45" s="108"/>
      <c r="AH45" s="129">
        <f>IF(SUMPRODUCT((A$14:A45=A45)*(B$14:B45=B45)*(C$14:C45=C45))&gt;1,0,1)</f>
        <v>1</v>
      </c>
      <c r="AI45" s="109" t="str">
        <f t="shared" si="6"/>
        <v>Contratos de prestación de servicios profesionales y de apoyo a la gestión</v>
      </c>
      <c r="AJ45" s="109" t="str">
        <f t="shared" si="3"/>
        <v>Contratación directa</v>
      </c>
      <c r="AK45" s="110" t="str">
        <f>IFERROR(VLOOKUP(F45,Tipo!$C$12:$C$27,1,FALSE),"NO")</f>
        <v>Prestación de servicios profesionales y de apoyo a la gestión, o para la ejecución de trabajos artísticos que sólo puedan encomendarse a determinadas personas naturales;</v>
      </c>
      <c r="AL45" s="109" t="str">
        <f t="shared" si="4"/>
        <v>Inversión</v>
      </c>
      <c r="AM45" s="109">
        <f t="shared" si="5"/>
        <v>45</v>
      </c>
      <c r="AN45" s="58"/>
      <c r="AO45" s="58"/>
      <c r="AP45" s="58"/>
    </row>
    <row r="46" spans="1:42" s="57" customFormat="1" ht="27" customHeight="1" x14ac:dyDescent="0.25">
      <c r="A46" s="90">
        <v>33</v>
      </c>
      <c r="B46" s="105">
        <v>2019</v>
      </c>
      <c r="C46" s="91" t="s">
        <v>316</v>
      </c>
      <c r="D46" s="91" t="s">
        <v>161</v>
      </c>
      <c r="E46" s="133" t="s">
        <v>38</v>
      </c>
      <c r="F46" s="133" t="s">
        <v>182</v>
      </c>
      <c r="G46" s="138" t="s">
        <v>563</v>
      </c>
      <c r="H46" s="140" t="s">
        <v>156</v>
      </c>
      <c r="I46" s="132">
        <v>18</v>
      </c>
      <c r="J46" s="133" t="str">
        <f>IF(I46=1,'[4]Equivalencia BH-BMPT'!$D$2,IF(I46=2,'[4]Equivalencia BH-BMPT'!$D$3,IF(I46=3,'[4]Equivalencia BH-BMPT'!$D$4,IF(I46=4,'[4]Equivalencia BH-BMPT'!$D$5,IF(I46=5,'[4]Equivalencia BH-BMPT'!$D$6,IF(I46=6,'[4]Equivalencia BH-BMPT'!$D$7,IF(I46=7,'[4]Equivalencia BH-BMPT'!$D$8,IF(I46=8,'[4]Equivalencia BH-BMPT'!$D$9,IF(I46=9,'[4]Equivalencia BH-BMPT'!$D$10,IF(I46=10,'[4]Equivalencia BH-BMPT'!$D$11,IF(I46=11,'[4]Equivalencia BH-BMPT'!$D$12,IF(I46=12,'[4]Equivalencia BH-BMPT'!$D$13,IF(I46=13,'[4]Equivalencia BH-BMPT'!$D$14,IF(I46=14,'[4]Equivalencia BH-BMPT'!$D$15,IF(I46=15,'[4]Equivalencia BH-BMPT'!$D$16,IF(I46=16,'[4]Equivalencia BH-BMPT'!$D$17,IF(I46=17,'[4]Equivalencia BH-BMPT'!$D$18,IF(I46=18,'[4]Equivalencia BH-BMPT'!$D$19,IF(I46=19,'[4]Equivalencia BH-BMPT'!$D$20,IF(I46=20,'[4]Equivalencia BH-BMPT'!$D$21,IF(I46=21,'[4]Equivalencia BH-BMPT'!$D$22,IF(I46=22,'[4]Equivalencia BH-BMPT'!$D$23,IF(I46=23,'[4]Equivalencia BH-BMPT'!#REF!,IF(I46=24,'[4]Equivalencia BH-BMPT'!$D$25,IF(I46=25,'[4]Equivalencia BH-BMPT'!$D$26,IF(I46=26,'[4]Equivalencia BH-BMPT'!$D$27,IF(I46=27,'[4]Equivalencia BH-BMPT'!$D$28,IF(I46=28,'[4]Equivalencia BH-BMPT'!$D$29,IF(I46=29,'[4]Equivalencia BH-BMPT'!$D$30,IF(I46=30,'[4]Equivalencia BH-BMPT'!$D$31,IF(I46=31,'[4]Equivalencia BH-BMPT'!$D$32,IF(I46=32,'[4]Equivalencia BH-BMPT'!$D$33,IF(I46=33,'[4]Equivalencia BH-BMPT'!$D$34,IF(I46=34,'[4]Equivalencia BH-BMPT'!$D$35,IF(I46=35,'[4]Equivalencia BH-BMPT'!$D$36,IF(I46=36,'[4]Equivalencia BH-BMPT'!$D$37,IF(I46=37,'[4]Equivalencia BH-BMPT'!$D$38,IF(I46=38,'[4]Equivalencia BH-BMPT'!#REF!,IF(I46=39,'[4]Equivalencia BH-BMPT'!$D$40,IF(I46=40,'[4]Equivalencia BH-BMPT'!$D$41,IF(I46=41,'[4]Equivalencia BH-BMPT'!$D$42,IF(I46=42,'[4]Equivalencia BH-BMPT'!$D$43,IF(I46=43,'[4]Equivalencia BH-BMPT'!$D$44,IF(I46=44,'[4]Equivalencia BH-BMPT'!$D$45,IF(I46=45,'[4]Equivalencia BH-BMPT'!$D$46,"No ha seleccionado un número de programa")))))))))))))))))))))))))))))))))))))))))))))</f>
        <v>Mejor movilidad para todos</v>
      </c>
      <c r="K46" s="141" t="str">
        <f>IF(ISERROR(VLOOKUP(I46,Eje_Pilar!$C$2:$E$47,3,FALSE))," ",VLOOKUP(I46,Eje_Pilar!$C$2:$E$47,3,FALSE))</f>
        <v>Pilar 2 Democracía Urbana</v>
      </c>
      <c r="L46" s="142" t="s">
        <v>779</v>
      </c>
      <c r="M46" s="138">
        <v>80020718</v>
      </c>
      <c r="N46" s="138" t="s">
        <v>838</v>
      </c>
      <c r="O46" s="144">
        <v>24525000</v>
      </c>
      <c r="P46" s="100"/>
      <c r="Q46" s="101"/>
      <c r="R46" s="146">
        <v>1</v>
      </c>
      <c r="S46" s="144">
        <v>2250000</v>
      </c>
      <c r="T46" s="148">
        <f t="shared" si="7"/>
        <v>26775000</v>
      </c>
      <c r="U46" s="144">
        <v>22275000</v>
      </c>
      <c r="V46" s="104">
        <v>43497</v>
      </c>
      <c r="W46" s="104">
        <v>43500</v>
      </c>
      <c r="X46" s="104">
        <v>43860</v>
      </c>
      <c r="Y46" s="105">
        <v>327</v>
      </c>
      <c r="Z46" s="105">
        <v>30</v>
      </c>
      <c r="AA46" s="106"/>
      <c r="AB46" s="90"/>
      <c r="AC46" s="90" t="s">
        <v>1022</v>
      </c>
      <c r="AD46" s="90"/>
      <c r="AE46" s="90"/>
      <c r="AF46" s="150">
        <f t="shared" ref="AF46:AF109" si="8">SUM(U46/T46)</f>
        <v>0.83193277310924374</v>
      </c>
      <c r="AG46" s="108"/>
      <c r="AH46" s="129">
        <f>IF(SUMPRODUCT((A$14:A46=A46)*(B$14:B46=B46)*(C$14:C46=C46))&gt;1,0,1)</f>
        <v>1</v>
      </c>
      <c r="AI46" s="109" t="str">
        <f t="shared" si="6"/>
        <v>Contratos de prestación de servicios profesionales y de apoyo a la gestión</v>
      </c>
      <c r="AJ46" s="109" t="str">
        <f t="shared" ref="AJ46:AJ112" si="9">IFERROR(VLOOKUP(E46,modal,1,FALSE),"NO")</f>
        <v>Contratación directa</v>
      </c>
      <c r="AK46" s="110" t="str">
        <f>IFERROR(VLOOKUP(F46,Tipo!$C$12:$C$27,1,FALSE),"NO")</f>
        <v>Prestación de servicios profesionales y de apoyo a la gestión, o para la ejecución de trabajos artísticos que sólo puedan encomendarse a determinadas personas naturales;</v>
      </c>
      <c r="AL46" s="109" t="str">
        <f t="shared" ref="AL46:AL112" si="10">IFERROR(VLOOKUP(H46,afectacion,1,FALSE),"NO")</f>
        <v>Inversión</v>
      </c>
      <c r="AM46" s="109">
        <f t="shared" ref="AM46:AM112" si="11">IFERROR(VLOOKUP(I46,programa,1,FALSE),"NO")</f>
        <v>18</v>
      </c>
      <c r="AN46" s="58"/>
      <c r="AO46" s="58"/>
      <c r="AP46" s="58"/>
    </row>
    <row r="47" spans="1:42" s="57" customFormat="1" ht="27" customHeight="1" x14ac:dyDescent="0.25">
      <c r="A47" s="90">
        <v>34</v>
      </c>
      <c r="B47" s="105">
        <v>2019</v>
      </c>
      <c r="C47" s="91" t="s">
        <v>317</v>
      </c>
      <c r="D47" s="91" t="s">
        <v>161</v>
      </c>
      <c r="E47" s="133" t="s">
        <v>38</v>
      </c>
      <c r="F47" s="133" t="s">
        <v>182</v>
      </c>
      <c r="G47" s="138" t="s">
        <v>564</v>
      </c>
      <c r="H47" s="140" t="s">
        <v>156</v>
      </c>
      <c r="I47" s="132">
        <v>45</v>
      </c>
      <c r="J47" s="133" t="str">
        <f>IF(I47=1,'[4]Equivalencia BH-BMPT'!$D$2,IF(I47=2,'[4]Equivalencia BH-BMPT'!$D$3,IF(I47=3,'[4]Equivalencia BH-BMPT'!$D$4,IF(I47=4,'[4]Equivalencia BH-BMPT'!$D$5,IF(I47=5,'[4]Equivalencia BH-BMPT'!$D$6,IF(I47=6,'[4]Equivalencia BH-BMPT'!$D$7,IF(I47=7,'[4]Equivalencia BH-BMPT'!$D$8,IF(I47=8,'[4]Equivalencia BH-BMPT'!$D$9,IF(I47=9,'[4]Equivalencia BH-BMPT'!$D$10,IF(I47=10,'[4]Equivalencia BH-BMPT'!$D$11,IF(I47=11,'[4]Equivalencia BH-BMPT'!$D$12,IF(I47=12,'[4]Equivalencia BH-BMPT'!$D$13,IF(I47=13,'[4]Equivalencia BH-BMPT'!$D$14,IF(I47=14,'[4]Equivalencia BH-BMPT'!$D$15,IF(I47=15,'[4]Equivalencia BH-BMPT'!$D$16,IF(I47=16,'[4]Equivalencia BH-BMPT'!$D$17,IF(I47=17,'[4]Equivalencia BH-BMPT'!$D$18,IF(I47=18,'[4]Equivalencia BH-BMPT'!$D$19,IF(I47=19,'[4]Equivalencia BH-BMPT'!$D$20,IF(I47=20,'[4]Equivalencia BH-BMPT'!$D$21,IF(I47=21,'[4]Equivalencia BH-BMPT'!$D$22,IF(I47=22,'[4]Equivalencia BH-BMPT'!$D$23,IF(I47=23,'[4]Equivalencia BH-BMPT'!#REF!,IF(I47=24,'[4]Equivalencia BH-BMPT'!$D$25,IF(I47=25,'[4]Equivalencia BH-BMPT'!$D$26,IF(I47=26,'[4]Equivalencia BH-BMPT'!$D$27,IF(I47=27,'[4]Equivalencia BH-BMPT'!$D$28,IF(I47=28,'[4]Equivalencia BH-BMPT'!$D$29,IF(I47=29,'[4]Equivalencia BH-BMPT'!$D$30,IF(I47=30,'[4]Equivalencia BH-BMPT'!$D$31,IF(I47=31,'[4]Equivalencia BH-BMPT'!$D$32,IF(I47=32,'[4]Equivalencia BH-BMPT'!$D$33,IF(I47=33,'[4]Equivalencia BH-BMPT'!$D$34,IF(I47=34,'[4]Equivalencia BH-BMPT'!$D$35,IF(I47=35,'[4]Equivalencia BH-BMPT'!$D$36,IF(I47=36,'[4]Equivalencia BH-BMPT'!$D$37,IF(I47=37,'[4]Equivalencia BH-BMPT'!$D$38,IF(I47=38,'[4]Equivalencia BH-BMPT'!#REF!,IF(I47=39,'[4]Equivalencia BH-BMPT'!$D$40,IF(I47=40,'[4]Equivalencia BH-BMPT'!$D$41,IF(I47=41,'[4]Equivalencia BH-BMPT'!$D$42,IF(I47=42,'[4]Equivalencia BH-BMPT'!$D$43,IF(I47=43,'[4]Equivalencia BH-BMPT'!$D$44,IF(I47=44,'[4]Equivalencia BH-BMPT'!$D$45,IF(I47=45,'[4]Equivalencia BH-BMPT'!$D$46,"No ha seleccionado un número de programa")))))))))))))))))))))))))))))))))))))))))))))</f>
        <v>Gobernanza e influencia local, regional e internacional</v>
      </c>
      <c r="K47" s="141" t="str">
        <f>IF(ISERROR(VLOOKUP(I47,Eje_Pilar!$C$2:$E$47,3,FALSE))," ",VLOOKUP(I47,Eje_Pilar!$C$2:$E$47,3,FALSE))</f>
        <v>Eje Transversal 4 Gobierno Legitimo, Fortalecimiento Local y Eficiencia</v>
      </c>
      <c r="L47" s="142" t="s">
        <v>778</v>
      </c>
      <c r="M47" s="138">
        <v>1016064892</v>
      </c>
      <c r="N47" s="138" t="s">
        <v>839</v>
      </c>
      <c r="O47" s="144">
        <v>13500000</v>
      </c>
      <c r="P47" s="100"/>
      <c r="Q47" s="101"/>
      <c r="R47" s="146"/>
      <c r="S47" s="146"/>
      <c r="T47" s="148">
        <f t="shared" si="7"/>
        <v>13500000</v>
      </c>
      <c r="U47" s="144">
        <v>13500000</v>
      </c>
      <c r="V47" s="104">
        <v>43499</v>
      </c>
      <c r="W47" s="104">
        <v>43500</v>
      </c>
      <c r="X47" s="104">
        <v>43680</v>
      </c>
      <c r="Y47" s="105">
        <v>180</v>
      </c>
      <c r="Z47" s="105"/>
      <c r="AA47" s="106"/>
      <c r="AB47" s="90"/>
      <c r="AC47" s="90"/>
      <c r="AD47" s="90" t="s">
        <v>1022</v>
      </c>
      <c r="AE47" s="90"/>
      <c r="AF47" s="150">
        <f t="shared" si="8"/>
        <v>1</v>
      </c>
      <c r="AG47" s="108"/>
      <c r="AH47" s="129">
        <f>IF(SUMPRODUCT((A$14:A47=A47)*(B$14:B47=B47)*(C$14:C47=C47))&gt;1,0,1)</f>
        <v>1</v>
      </c>
      <c r="AI47" s="109" t="str">
        <f t="shared" si="6"/>
        <v>Contratos de prestación de servicios profesionales y de apoyo a la gestión</v>
      </c>
      <c r="AJ47" s="109" t="str">
        <f t="shared" si="9"/>
        <v>Contratación directa</v>
      </c>
      <c r="AK47" s="110" t="str">
        <f>IFERROR(VLOOKUP(F47,Tipo!$C$12:$C$27,1,FALSE),"NO")</f>
        <v>Prestación de servicios profesionales y de apoyo a la gestión, o para la ejecución de trabajos artísticos que sólo puedan encomendarse a determinadas personas naturales;</v>
      </c>
      <c r="AL47" s="109" t="str">
        <f t="shared" si="10"/>
        <v>Inversión</v>
      </c>
      <c r="AM47" s="109">
        <f t="shared" si="11"/>
        <v>45</v>
      </c>
      <c r="AN47" s="58"/>
      <c r="AO47" s="58"/>
      <c r="AP47" s="58"/>
    </row>
    <row r="48" spans="1:42" s="57" customFormat="1" ht="27" customHeight="1" x14ac:dyDescent="0.25">
      <c r="A48" s="90">
        <v>35</v>
      </c>
      <c r="B48" s="105">
        <v>2019</v>
      </c>
      <c r="C48" s="91" t="s">
        <v>318</v>
      </c>
      <c r="D48" s="91" t="s">
        <v>161</v>
      </c>
      <c r="E48" s="133" t="s">
        <v>38</v>
      </c>
      <c r="F48" s="133" t="s">
        <v>182</v>
      </c>
      <c r="G48" s="138" t="s">
        <v>565</v>
      </c>
      <c r="H48" s="140" t="s">
        <v>156</v>
      </c>
      <c r="I48" s="132">
        <v>6</v>
      </c>
      <c r="J48" s="133" t="str">
        <f>IF(I48=1,'[4]Equivalencia BH-BMPT'!$D$2,IF(I48=2,'[4]Equivalencia BH-BMPT'!$D$3,IF(I48=3,'[4]Equivalencia BH-BMPT'!$D$4,IF(I48=4,'[4]Equivalencia BH-BMPT'!$D$5,IF(I48=5,'[4]Equivalencia BH-BMPT'!$D$6,IF(I48=6,'[4]Equivalencia BH-BMPT'!$D$7,IF(I48=7,'[4]Equivalencia BH-BMPT'!$D$8,IF(I48=8,'[4]Equivalencia BH-BMPT'!$D$9,IF(I48=9,'[4]Equivalencia BH-BMPT'!$D$10,IF(I48=10,'[4]Equivalencia BH-BMPT'!$D$11,IF(I48=11,'[4]Equivalencia BH-BMPT'!$D$12,IF(I48=12,'[4]Equivalencia BH-BMPT'!$D$13,IF(I48=13,'[4]Equivalencia BH-BMPT'!$D$14,IF(I48=14,'[4]Equivalencia BH-BMPT'!$D$15,IF(I48=15,'[4]Equivalencia BH-BMPT'!$D$16,IF(I48=16,'[4]Equivalencia BH-BMPT'!$D$17,IF(I48=17,'[4]Equivalencia BH-BMPT'!$D$18,IF(I48=18,'[4]Equivalencia BH-BMPT'!$D$19,IF(I48=19,'[4]Equivalencia BH-BMPT'!$D$20,IF(I48=20,'[4]Equivalencia BH-BMPT'!$D$21,IF(I48=21,'[4]Equivalencia BH-BMPT'!$D$22,IF(I48=22,'[4]Equivalencia BH-BMPT'!$D$23,IF(I48=23,'[4]Equivalencia BH-BMPT'!#REF!,IF(I48=24,'[4]Equivalencia BH-BMPT'!$D$25,IF(I48=25,'[4]Equivalencia BH-BMPT'!$D$26,IF(I48=26,'[4]Equivalencia BH-BMPT'!$D$27,IF(I48=27,'[4]Equivalencia BH-BMPT'!$D$28,IF(I48=28,'[4]Equivalencia BH-BMPT'!$D$29,IF(I48=29,'[4]Equivalencia BH-BMPT'!$D$30,IF(I48=30,'[4]Equivalencia BH-BMPT'!$D$31,IF(I48=31,'[4]Equivalencia BH-BMPT'!$D$32,IF(I48=32,'[4]Equivalencia BH-BMPT'!$D$33,IF(I48=33,'[4]Equivalencia BH-BMPT'!$D$34,IF(I48=34,'[4]Equivalencia BH-BMPT'!$D$35,IF(I48=35,'[4]Equivalencia BH-BMPT'!$D$36,IF(I48=36,'[4]Equivalencia BH-BMPT'!$D$37,IF(I48=37,'[4]Equivalencia BH-BMPT'!$D$38,IF(I48=38,'[4]Equivalencia BH-BMPT'!#REF!,IF(I48=39,'[4]Equivalencia BH-BMPT'!$D$40,IF(I48=40,'[4]Equivalencia BH-BMPT'!$D$41,IF(I48=41,'[4]Equivalencia BH-BMPT'!$D$42,IF(I48=42,'[4]Equivalencia BH-BMPT'!$D$43,IF(I48=43,'[4]Equivalencia BH-BMPT'!$D$44,IF(I48=44,'[4]Equivalencia BH-BMPT'!$D$45,IF(I48=45,'[4]Equivalencia BH-BMPT'!$D$46,"No ha seleccionado un número de programa")))))))))))))))))))))))))))))))))))))))))))))</f>
        <v>Calidad educativa para todos</v>
      </c>
      <c r="K48" s="141" t="str">
        <f>IF(ISERROR(VLOOKUP(I48,Eje_Pilar!$C$2:$E$47,3,FALSE))," ",VLOOKUP(I48,Eje_Pilar!$C$2:$E$47,3,FALSE))</f>
        <v>Pilar 1 Igualdad de Calidad de Vida</v>
      </c>
      <c r="L48" s="142" t="s">
        <v>782</v>
      </c>
      <c r="M48" s="138">
        <v>53032345</v>
      </c>
      <c r="N48" s="138" t="s">
        <v>840</v>
      </c>
      <c r="O48" s="144">
        <v>54498910</v>
      </c>
      <c r="P48" s="100"/>
      <c r="Q48" s="101"/>
      <c r="R48" s="146"/>
      <c r="S48" s="146"/>
      <c r="T48" s="148">
        <f t="shared" si="7"/>
        <v>54498910</v>
      </c>
      <c r="U48" s="144">
        <v>49499010</v>
      </c>
      <c r="V48" s="104">
        <v>43497</v>
      </c>
      <c r="W48" s="104">
        <v>43500</v>
      </c>
      <c r="X48" s="104">
        <v>43829</v>
      </c>
      <c r="Y48" s="105">
        <v>327</v>
      </c>
      <c r="Z48" s="105"/>
      <c r="AA48" s="106"/>
      <c r="AB48" s="90"/>
      <c r="AC48" s="90"/>
      <c r="AD48" s="90" t="s">
        <v>1022</v>
      </c>
      <c r="AE48" s="90"/>
      <c r="AF48" s="150">
        <f t="shared" si="8"/>
        <v>0.90825688073394495</v>
      </c>
      <c r="AG48" s="108"/>
      <c r="AH48" s="129">
        <f>IF(SUMPRODUCT((A$14:A48=A48)*(B$14:B48=B48)*(C$14:C48=C48))&gt;1,0,1)</f>
        <v>1</v>
      </c>
      <c r="AI48" s="109" t="str">
        <f t="shared" si="6"/>
        <v>Contratos de prestación de servicios profesionales y de apoyo a la gestión</v>
      </c>
      <c r="AJ48" s="109" t="str">
        <f t="shared" si="9"/>
        <v>Contratación directa</v>
      </c>
      <c r="AK48" s="110" t="str">
        <f>IFERROR(VLOOKUP(F48,Tipo!$C$12:$C$27,1,FALSE),"NO")</f>
        <v>Prestación de servicios profesionales y de apoyo a la gestión, o para la ejecución de trabajos artísticos que sólo puedan encomendarse a determinadas personas naturales;</v>
      </c>
      <c r="AL48" s="109" t="str">
        <f t="shared" si="10"/>
        <v>Inversión</v>
      </c>
      <c r="AM48" s="109">
        <f t="shared" si="11"/>
        <v>6</v>
      </c>
      <c r="AN48" s="58"/>
      <c r="AO48" s="58"/>
      <c r="AP48" s="58"/>
    </row>
    <row r="49" spans="1:42" s="57" customFormat="1" ht="27" customHeight="1" x14ac:dyDescent="0.25">
      <c r="A49" s="90">
        <v>36</v>
      </c>
      <c r="B49" s="105">
        <v>2019</v>
      </c>
      <c r="C49" s="91" t="s">
        <v>319</v>
      </c>
      <c r="D49" s="91" t="s">
        <v>161</v>
      </c>
      <c r="E49" s="133" t="s">
        <v>38</v>
      </c>
      <c r="F49" s="133" t="s">
        <v>182</v>
      </c>
      <c r="G49" s="138" t="s">
        <v>566</v>
      </c>
      <c r="H49" s="140" t="s">
        <v>156</v>
      </c>
      <c r="I49" s="132">
        <v>45</v>
      </c>
      <c r="J49" s="133" t="str">
        <f>IF(I49=1,'[4]Equivalencia BH-BMPT'!$D$2,IF(I49=2,'[4]Equivalencia BH-BMPT'!$D$3,IF(I49=3,'[4]Equivalencia BH-BMPT'!$D$4,IF(I49=4,'[4]Equivalencia BH-BMPT'!$D$5,IF(I49=5,'[4]Equivalencia BH-BMPT'!$D$6,IF(I49=6,'[4]Equivalencia BH-BMPT'!$D$7,IF(I49=7,'[4]Equivalencia BH-BMPT'!$D$8,IF(I49=8,'[4]Equivalencia BH-BMPT'!$D$9,IF(I49=9,'[4]Equivalencia BH-BMPT'!$D$10,IF(I49=10,'[4]Equivalencia BH-BMPT'!$D$11,IF(I49=11,'[4]Equivalencia BH-BMPT'!$D$12,IF(I49=12,'[4]Equivalencia BH-BMPT'!$D$13,IF(I49=13,'[4]Equivalencia BH-BMPT'!$D$14,IF(I49=14,'[4]Equivalencia BH-BMPT'!$D$15,IF(I49=15,'[4]Equivalencia BH-BMPT'!$D$16,IF(I49=16,'[4]Equivalencia BH-BMPT'!$D$17,IF(I49=17,'[4]Equivalencia BH-BMPT'!$D$18,IF(I49=18,'[4]Equivalencia BH-BMPT'!$D$19,IF(I49=19,'[4]Equivalencia BH-BMPT'!$D$20,IF(I49=20,'[4]Equivalencia BH-BMPT'!$D$21,IF(I49=21,'[4]Equivalencia BH-BMPT'!$D$22,IF(I49=22,'[4]Equivalencia BH-BMPT'!$D$23,IF(I49=23,'[4]Equivalencia BH-BMPT'!#REF!,IF(I49=24,'[4]Equivalencia BH-BMPT'!$D$25,IF(I49=25,'[4]Equivalencia BH-BMPT'!$D$26,IF(I49=26,'[4]Equivalencia BH-BMPT'!$D$27,IF(I49=27,'[4]Equivalencia BH-BMPT'!$D$28,IF(I49=28,'[4]Equivalencia BH-BMPT'!$D$29,IF(I49=29,'[4]Equivalencia BH-BMPT'!$D$30,IF(I49=30,'[4]Equivalencia BH-BMPT'!$D$31,IF(I49=31,'[4]Equivalencia BH-BMPT'!$D$32,IF(I49=32,'[4]Equivalencia BH-BMPT'!$D$33,IF(I49=33,'[4]Equivalencia BH-BMPT'!$D$34,IF(I49=34,'[4]Equivalencia BH-BMPT'!$D$35,IF(I49=35,'[4]Equivalencia BH-BMPT'!$D$36,IF(I49=36,'[4]Equivalencia BH-BMPT'!$D$37,IF(I49=37,'[4]Equivalencia BH-BMPT'!$D$38,IF(I49=38,'[4]Equivalencia BH-BMPT'!#REF!,IF(I49=39,'[4]Equivalencia BH-BMPT'!$D$40,IF(I49=40,'[4]Equivalencia BH-BMPT'!$D$41,IF(I49=41,'[4]Equivalencia BH-BMPT'!$D$42,IF(I49=42,'[4]Equivalencia BH-BMPT'!$D$43,IF(I49=43,'[4]Equivalencia BH-BMPT'!$D$44,IF(I49=44,'[4]Equivalencia BH-BMPT'!$D$45,IF(I49=45,'[4]Equivalencia BH-BMPT'!$D$46,"No ha seleccionado un número de programa")))))))))))))))))))))))))))))))))))))))))))))</f>
        <v>Gobernanza e influencia local, regional e internacional</v>
      </c>
      <c r="K49" s="141" t="str">
        <f>IF(ISERROR(VLOOKUP(I49,Eje_Pilar!$C$2:$E$47,3,FALSE))," ",VLOOKUP(I49,Eje_Pilar!$C$2:$E$47,3,FALSE))</f>
        <v>Eje Transversal 4 Gobierno Legitimo, Fortalecimiento Local y Eficiencia</v>
      </c>
      <c r="L49" s="142" t="s">
        <v>778</v>
      </c>
      <c r="M49" s="138">
        <v>52931481</v>
      </c>
      <c r="N49" s="138" t="s">
        <v>841</v>
      </c>
      <c r="O49" s="144">
        <v>36000000</v>
      </c>
      <c r="P49" s="100"/>
      <c r="Q49" s="101"/>
      <c r="R49" s="146"/>
      <c r="S49" s="146"/>
      <c r="T49" s="148">
        <f t="shared" si="7"/>
        <v>36000000</v>
      </c>
      <c r="U49" s="144">
        <v>36000000</v>
      </c>
      <c r="V49" s="104">
        <v>43497</v>
      </c>
      <c r="W49" s="104">
        <v>43500</v>
      </c>
      <c r="X49" s="104">
        <v>43686</v>
      </c>
      <c r="Y49" s="105">
        <v>180</v>
      </c>
      <c r="Z49" s="105"/>
      <c r="AA49" s="106"/>
      <c r="AB49" s="90"/>
      <c r="AC49" s="90"/>
      <c r="AD49" s="90" t="s">
        <v>1022</v>
      </c>
      <c r="AE49" s="90"/>
      <c r="AF49" s="150">
        <f t="shared" si="8"/>
        <v>1</v>
      </c>
      <c r="AG49" s="108"/>
      <c r="AH49" s="129">
        <f>IF(SUMPRODUCT((A$14:A49=A49)*(B$14:B49=B49)*(C$14:C49=C49))&gt;1,0,1)</f>
        <v>1</v>
      </c>
      <c r="AI49" s="109" t="str">
        <f t="shared" si="6"/>
        <v>Contratos de prestación de servicios profesionales y de apoyo a la gestión</v>
      </c>
      <c r="AJ49" s="109" t="str">
        <f t="shared" si="9"/>
        <v>Contratación directa</v>
      </c>
      <c r="AK49" s="110" t="str">
        <f>IFERROR(VLOOKUP(F49,Tipo!$C$12:$C$27,1,FALSE),"NO")</f>
        <v>Prestación de servicios profesionales y de apoyo a la gestión, o para la ejecución de trabajos artísticos que sólo puedan encomendarse a determinadas personas naturales;</v>
      </c>
      <c r="AL49" s="109" t="str">
        <f t="shared" si="10"/>
        <v>Inversión</v>
      </c>
      <c r="AM49" s="109">
        <f t="shared" si="11"/>
        <v>45</v>
      </c>
      <c r="AN49" s="58"/>
      <c r="AO49" s="58"/>
      <c r="AP49" s="58"/>
    </row>
    <row r="50" spans="1:42" s="57" customFormat="1" ht="27" customHeight="1" x14ac:dyDescent="0.25">
      <c r="A50" s="90">
        <v>37</v>
      </c>
      <c r="B50" s="105">
        <v>2019</v>
      </c>
      <c r="C50" s="91" t="s">
        <v>320</v>
      </c>
      <c r="D50" s="91" t="s">
        <v>161</v>
      </c>
      <c r="E50" s="133" t="s">
        <v>38</v>
      </c>
      <c r="F50" s="133" t="s">
        <v>182</v>
      </c>
      <c r="G50" s="138" t="s">
        <v>567</v>
      </c>
      <c r="H50" s="140" t="s">
        <v>156</v>
      </c>
      <c r="I50" s="132">
        <v>45</v>
      </c>
      <c r="J50" s="133" t="str">
        <f>IF(I50=1,'[4]Equivalencia BH-BMPT'!$D$2,IF(I50=2,'[4]Equivalencia BH-BMPT'!$D$3,IF(I50=3,'[4]Equivalencia BH-BMPT'!$D$4,IF(I50=4,'[4]Equivalencia BH-BMPT'!$D$5,IF(I50=5,'[4]Equivalencia BH-BMPT'!$D$6,IF(I50=6,'[4]Equivalencia BH-BMPT'!$D$7,IF(I50=7,'[4]Equivalencia BH-BMPT'!$D$8,IF(I50=8,'[4]Equivalencia BH-BMPT'!$D$9,IF(I50=9,'[4]Equivalencia BH-BMPT'!$D$10,IF(I50=10,'[4]Equivalencia BH-BMPT'!$D$11,IF(I50=11,'[4]Equivalencia BH-BMPT'!$D$12,IF(I50=12,'[4]Equivalencia BH-BMPT'!$D$13,IF(I50=13,'[4]Equivalencia BH-BMPT'!$D$14,IF(I50=14,'[4]Equivalencia BH-BMPT'!$D$15,IF(I50=15,'[4]Equivalencia BH-BMPT'!$D$16,IF(I50=16,'[4]Equivalencia BH-BMPT'!$D$17,IF(I50=17,'[4]Equivalencia BH-BMPT'!$D$18,IF(I50=18,'[4]Equivalencia BH-BMPT'!$D$19,IF(I50=19,'[4]Equivalencia BH-BMPT'!$D$20,IF(I50=20,'[4]Equivalencia BH-BMPT'!$D$21,IF(I50=21,'[4]Equivalencia BH-BMPT'!$D$22,IF(I50=22,'[4]Equivalencia BH-BMPT'!$D$23,IF(I50=23,'[4]Equivalencia BH-BMPT'!#REF!,IF(I50=24,'[4]Equivalencia BH-BMPT'!$D$25,IF(I50=25,'[4]Equivalencia BH-BMPT'!$D$26,IF(I50=26,'[4]Equivalencia BH-BMPT'!$D$27,IF(I50=27,'[4]Equivalencia BH-BMPT'!$D$28,IF(I50=28,'[4]Equivalencia BH-BMPT'!$D$29,IF(I50=29,'[4]Equivalencia BH-BMPT'!$D$30,IF(I50=30,'[4]Equivalencia BH-BMPT'!$D$31,IF(I50=31,'[4]Equivalencia BH-BMPT'!$D$32,IF(I50=32,'[4]Equivalencia BH-BMPT'!$D$33,IF(I50=33,'[4]Equivalencia BH-BMPT'!$D$34,IF(I50=34,'[4]Equivalencia BH-BMPT'!$D$35,IF(I50=35,'[4]Equivalencia BH-BMPT'!$D$36,IF(I50=36,'[4]Equivalencia BH-BMPT'!$D$37,IF(I50=37,'[4]Equivalencia BH-BMPT'!$D$38,IF(I50=38,'[4]Equivalencia BH-BMPT'!#REF!,IF(I50=39,'[4]Equivalencia BH-BMPT'!$D$40,IF(I50=40,'[4]Equivalencia BH-BMPT'!$D$41,IF(I50=41,'[4]Equivalencia BH-BMPT'!$D$42,IF(I50=42,'[4]Equivalencia BH-BMPT'!$D$43,IF(I50=43,'[4]Equivalencia BH-BMPT'!$D$44,IF(I50=44,'[4]Equivalencia BH-BMPT'!$D$45,IF(I50=45,'[4]Equivalencia BH-BMPT'!$D$46,"No ha seleccionado un número de programa")))))))))))))))))))))))))))))))))))))))))))))</f>
        <v>Gobernanza e influencia local, regional e internacional</v>
      </c>
      <c r="K50" s="141" t="str">
        <f>IF(ISERROR(VLOOKUP(I50,Eje_Pilar!$C$2:$E$47,3,FALSE))," ",VLOOKUP(I50,Eje_Pilar!$C$2:$E$47,3,FALSE))</f>
        <v>Eje Transversal 4 Gobierno Legitimo, Fortalecimiento Local y Eficiencia</v>
      </c>
      <c r="L50" s="142" t="s">
        <v>778</v>
      </c>
      <c r="M50" s="138">
        <v>79974632</v>
      </c>
      <c r="N50" s="138" t="s">
        <v>842</v>
      </c>
      <c r="O50" s="144">
        <v>58674700</v>
      </c>
      <c r="P50" s="100"/>
      <c r="Q50" s="101"/>
      <c r="R50" s="146">
        <v>1</v>
      </c>
      <c r="S50" s="144">
        <v>10766000</v>
      </c>
      <c r="T50" s="148">
        <f t="shared" si="7"/>
        <v>69440700</v>
      </c>
      <c r="U50" s="144">
        <v>58674700</v>
      </c>
      <c r="V50" s="104">
        <v>43497</v>
      </c>
      <c r="W50" s="104">
        <v>43500</v>
      </c>
      <c r="X50" s="104">
        <v>43890</v>
      </c>
      <c r="Y50" s="105">
        <v>327</v>
      </c>
      <c r="Z50" s="105">
        <v>60</v>
      </c>
      <c r="AA50" s="106"/>
      <c r="AB50" s="90"/>
      <c r="AC50" s="90" t="s">
        <v>1022</v>
      </c>
      <c r="AD50" s="90"/>
      <c r="AE50" s="90"/>
      <c r="AF50" s="150">
        <f t="shared" si="8"/>
        <v>0.84496124031007747</v>
      </c>
      <c r="AG50" s="108"/>
      <c r="AH50" s="129">
        <f>IF(SUMPRODUCT((A$14:A50=A50)*(B$14:B50=B50)*(C$14:C50=C50))&gt;1,0,1)</f>
        <v>1</v>
      </c>
      <c r="AI50" s="109" t="str">
        <f t="shared" si="6"/>
        <v>Contratos de prestación de servicios profesionales y de apoyo a la gestión</v>
      </c>
      <c r="AJ50" s="109" t="str">
        <f t="shared" si="9"/>
        <v>Contratación directa</v>
      </c>
      <c r="AK50" s="110" t="str">
        <f>IFERROR(VLOOKUP(F50,Tipo!$C$12:$C$27,1,FALSE),"NO")</f>
        <v>Prestación de servicios profesionales y de apoyo a la gestión, o para la ejecución de trabajos artísticos que sólo puedan encomendarse a determinadas personas naturales;</v>
      </c>
      <c r="AL50" s="109" t="str">
        <f t="shared" si="10"/>
        <v>Inversión</v>
      </c>
      <c r="AM50" s="109">
        <f t="shared" si="11"/>
        <v>45</v>
      </c>
      <c r="AN50" s="58"/>
      <c r="AO50" s="58"/>
      <c r="AP50" s="58"/>
    </row>
    <row r="51" spans="1:42" s="57" customFormat="1" ht="27" customHeight="1" x14ac:dyDescent="0.25">
      <c r="A51" s="90">
        <v>38</v>
      </c>
      <c r="B51" s="105">
        <v>2019</v>
      </c>
      <c r="C51" s="91" t="s">
        <v>321</v>
      </c>
      <c r="D51" s="91" t="s">
        <v>161</v>
      </c>
      <c r="E51" s="133" t="s">
        <v>38</v>
      </c>
      <c r="F51" s="133" t="s">
        <v>182</v>
      </c>
      <c r="G51" s="138" t="s">
        <v>568</v>
      </c>
      <c r="H51" s="140" t="s">
        <v>156</v>
      </c>
      <c r="I51" s="132">
        <v>45</v>
      </c>
      <c r="J51" s="133" t="str">
        <f>IF(I51=1,'[4]Equivalencia BH-BMPT'!$D$2,IF(I51=2,'[4]Equivalencia BH-BMPT'!$D$3,IF(I51=3,'[4]Equivalencia BH-BMPT'!$D$4,IF(I51=4,'[4]Equivalencia BH-BMPT'!$D$5,IF(I51=5,'[4]Equivalencia BH-BMPT'!$D$6,IF(I51=6,'[4]Equivalencia BH-BMPT'!$D$7,IF(I51=7,'[4]Equivalencia BH-BMPT'!$D$8,IF(I51=8,'[4]Equivalencia BH-BMPT'!$D$9,IF(I51=9,'[4]Equivalencia BH-BMPT'!$D$10,IF(I51=10,'[4]Equivalencia BH-BMPT'!$D$11,IF(I51=11,'[4]Equivalencia BH-BMPT'!$D$12,IF(I51=12,'[4]Equivalencia BH-BMPT'!$D$13,IF(I51=13,'[4]Equivalencia BH-BMPT'!$D$14,IF(I51=14,'[4]Equivalencia BH-BMPT'!$D$15,IF(I51=15,'[4]Equivalencia BH-BMPT'!$D$16,IF(I51=16,'[4]Equivalencia BH-BMPT'!$D$17,IF(I51=17,'[4]Equivalencia BH-BMPT'!$D$18,IF(I51=18,'[4]Equivalencia BH-BMPT'!$D$19,IF(I51=19,'[4]Equivalencia BH-BMPT'!$D$20,IF(I51=20,'[4]Equivalencia BH-BMPT'!$D$21,IF(I51=21,'[4]Equivalencia BH-BMPT'!$D$22,IF(I51=22,'[4]Equivalencia BH-BMPT'!$D$23,IF(I51=23,'[4]Equivalencia BH-BMPT'!#REF!,IF(I51=24,'[4]Equivalencia BH-BMPT'!$D$25,IF(I51=25,'[4]Equivalencia BH-BMPT'!$D$26,IF(I51=26,'[4]Equivalencia BH-BMPT'!$D$27,IF(I51=27,'[4]Equivalencia BH-BMPT'!$D$28,IF(I51=28,'[4]Equivalencia BH-BMPT'!$D$29,IF(I51=29,'[4]Equivalencia BH-BMPT'!$D$30,IF(I51=30,'[4]Equivalencia BH-BMPT'!$D$31,IF(I51=31,'[4]Equivalencia BH-BMPT'!$D$32,IF(I51=32,'[4]Equivalencia BH-BMPT'!$D$33,IF(I51=33,'[4]Equivalencia BH-BMPT'!$D$34,IF(I51=34,'[4]Equivalencia BH-BMPT'!$D$35,IF(I51=35,'[4]Equivalencia BH-BMPT'!$D$36,IF(I51=36,'[4]Equivalencia BH-BMPT'!$D$37,IF(I51=37,'[4]Equivalencia BH-BMPT'!$D$38,IF(I51=38,'[4]Equivalencia BH-BMPT'!#REF!,IF(I51=39,'[4]Equivalencia BH-BMPT'!$D$40,IF(I51=40,'[4]Equivalencia BH-BMPT'!$D$41,IF(I51=41,'[4]Equivalencia BH-BMPT'!$D$42,IF(I51=42,'[4]Equivalencia BH-BMPT'!$D$43,IF(I51=43,'[4]Equivalencia BH-BMPT'!$D$44,IF(I51=44,'[4]Equivalencia BH-BMPT'!$D$45,IF(I51=45,'[4]Equivalencia BH-BMPT'!$D$46,"No ha seleccionado un número de programa")))))))))))))))))))))))))))))))))))))))))))))</f>
        <v>Gobernanza e influencia local, regional e internacional</v>
      </c>
      <c r="K51" s="141" t="str">
        <f>IF(ISERROR(VLOOKUP(I51,Eje_Pilar!$C$2:$E$47,3,FALSE))," ",VLOOKUP(I51,Eje_Pilar!$C$2:$E$47,3,FALSE))</f>
        <v>Eje Transversal 4 Gobierno Legitimo, Fortalecimiento Local y Eficiencia</v>
      </c>
      <c r="L51" s="142" t="s">
        <v>778</v>
      </c>
      <c r="M51" s="138">
        <v>11413532</v>
      </c>
      <c r="N51" s="138" t="s">
        <v>843</v>
      </c>
      <c r="O51" s="144">
        <v>45780000</v>
      </c>
      <c r="P51" s="100"/>
      <c r="Q51" s="101"/>
      <c r="R51" s="146">
        <v>1</v>
      </c>
      <c r="S51" s="144">
        <v>8400000</v>
      </c>
      <c r="T51" s="148">
        <f t="shared" si="7"/>
        <v>54180000</v>
      </c>
      <c r="U51" s="144">
        <v>45780000</v>
      </c>
      <c r="V51" s="104">
        <v>43499</v>
      </c>
      <c r="W51" s="104">
        <v>43500</v>
      </c>
      <c r="X51" s="104">
        <v>43982</v>
      </c>
      <c r="Y51" s="105">
        <v>327</v>
      </c>
      <c r="Z51" s="105">
        <v>150</v>
      </c>
      <c r="AA51" s="106"/>
      <c r="AB51" s="90"/>
      <c r="AC51" s="90" t="s">
        <v>1022</v>
      </c>
      <c r="AD51" s="90"/>
      <c r="AE51" s="90"/>
      <c r="AF51" s="150">
        <f t="shared" si="8"/>
        <v>0.84496124031007747</v>
      </c>
      <c r="AG51" s="108"/>
      <c r="AH51" s="129">
        <f>IF(SUMPRODUCT((A$14:A51=A51)*(B$14:B51=B51)*(C$14:C51=C51))&gt;1,0,1)</f>
        <v>1</v>
      </c>
      <c r="AI51" s="109" t="str">
        <f t="shared" si="6"/>
        <v>Contratos de prestación de servicios profesionales y de apoyo a la gestión</v>
      </c>
      <c r="AJ51" s="109" t="str">
        <f t="shared" si="9"/>
        <v>Contratación directa</v>
      </c>
      <c r="AK51" s="110" t="str">
        <f>IFERROR(VLOOKUP(F51,Tipo!$C$12:$C$27,1,FALSE),"NO")</f>
        <v>Prestación de servicios profesionales y de apoyo a la gestión, o para la ejecución de trabajos artísticos que sólo puedan encomendarse a determinadas personas naturales;</v>
      </c>
      <c r="AL51" s="109" t="str">
        <f t="shared" si="10"/>
        <v>Inversión</v>
      </c>
      <c r="AM51" s="109">
        <f t="shared" si="11"/>
        <v>45</v>
      </c>
      <c r="AN51" s="58"/>
      <c r="AO51" s="58"/>
      <c r="AP51" s="58"/>
    </row>
    <row r="52" spans="1:42" s="57" customFormat="1" ht="27" customHeight="1" x14ac:dyDescent="0.25">
      <c r="A52" s="90">
        <v>39</v>
      </c>
      <c r="B52" s="105">
        <v>2019</v>
      </c>
      <c r="C52" s="91" t="s">
        <v>322</v>
      </c>
      <c r="D52" s="91" t="s">
        <v>161</v>
      </c>
      <c r="E52" s="133" t="s">
        <v>38</v>
      </c>
      <c r="F52" s="133" t="s">
        <v>182</v>
      </c>
      <c r="G52" s="138" t="s">
        <v>569</v>
      </c>
      <c r="H52" s="140" t="s">
        <v>156</v>
      </c>
      <c r="I52" s="132">
        <v>18</v>
      </c>
      <c r="J52" s="133" t="str">
        <f>IF(I52=1,'[4]Equivalencia BH-BMPT'!$D$2,IF(I52=2,'[4]Equivalencia BH-BMPT'!$D$3,IF(I52=3,'[4]Equivalencia BH-BMPT'!$D$4,IF(I52=4,'[4]Equivalencia BH-BMPT'!$D$5,IF(I52=5,'[4]Equivalencia BH-BMPT'!$D$6,IF(I52=6,'[4]Equivalencia BH-BMPT'!$D$7,IF(I52=7,'[4]Equivalencia BH-BMPT'!$D$8,IF(I52=8,'[4]Equivalencia BH-BMPT'!$D$9,IF(I52=9,'[4]Equivalencia BH-BMPT'!$D$10,IF(I52=10,'[4]Equivalencia BH-BMPT'!$D$11,IF(I52=11,'[4]Equivalencia BH-BMPT'!$D$12,IF(I52=12,'[4]Equivalencia BH-BMPT'!$D$13,IF(I52=13,'[4]Equivalencia BH-BMPT'!$D$14,IF(I52=14,'[4]Equivalencia BH-BMPT'!$D$15,IF(I52=15,'[4]Equivalencia BH-BMPT'!$D$16,IF(I52=16,'[4]Equivalencia BH-BMPT'!$D$17,IF(I52=17,'[4]Equivalencia BH-BMPT'!$D$18,IF(I52=18,'[4]Equivalencia BH-BMPT'!$D$19,IF(I52=19,'[4]Equivalencia BH-BMPT'!$D$20,IF(I52=20,'[4]Equivalencia BH-BMPT'!$D$21,IF(I52=21,'[4]Equivalencia BH-BMPT'!$D$22,IF(I52=22,'[4]Equivalencia BH-BMPT'!$D$23,IF(I52=23,'[4]Equivalencia BH-BMPT'!#REF!,IF(I52=24,'[4]Equivalencia BH-BMPT'!$D$25,IF(I52=25,'[4]Equivalencia BH-BMPT'!$D$26,IF(I52=26,'[4]Equivalencia BH-BMPT'!$D$27,IF(I52=27,'[4]Equivalencia BH-BMPT'!$D$28,IF(I52=28,'[4]Equivalencia BH-BMPT'!$D$29,IF(I52=29,'[4]Equivalencia BH-BMPT'!$D$30,IF(I52=30,'[4]Equivalencia BH-BMPT'!$D$31,IF(I52=31,'[4]Equivalencia BH-BMPT'!$D$32,IF(I52=32,'[4]Equivalencia BH-BMPT'!$D$33,IF(I52=33,'[4]Equivalencia BH-BMPT'!$D$34,IF(I52=34,'[4]Equivalencia BH-BMPT'!$D$35,IF(I52=35,'[4]Equivalencia BH-BMPT'!$D$36,IF(I52=36,'[4]Equivalencia BH-BMPT'!$D$37,IF(I52=37,'[4]Equivalencia BH-BMPT'!$D$38,IF(I52=38,'[4]Equivalencia BH-BMPT'!#REF!,IF(I52=39,'[4]Equivalencia BH-BMPT'!$D$40,IF(I52=40,'[4]Equivalencia BH-BMPT'!$D$41,IF(I52=41,'[4]Equivalencia BH-BMPT'!$D$42,IF(I52=42,'[4]Equivalencia BH-BMPT'!$D$43,IF(I52=43,'[4]Equivalencia BH-BMPT'!$D$44,IF(I52=44,'[4]Equivalencia BH-BMPT'!$D$45,IF(I52=45,'[4]Equivalencia BH-BMPT'!$D$46,"No ha seleccionado un número de programa")))))))))))))))))))))))))))))))))))))))))))))</f>
        <v>Mejor movilidad para todos</v>
      </c>
      <c r="K52" s="141" t="str">
        <f>IF(ISERROR(VLOOKUP(I52,Eje_Pilar!$C$2:$E$47,3,FALSE))," ",VLOOKUP(I52,Eje_Pilar!$C$2:$E$47,3,FALSE))</f>
        <v>Pilar 2 Democracía Urbana</v>
      </c>
      <c r="L52" s="142" t="s">
        <v>779</v>
      </c>
      <c r="M52" s="138">
        <v>1019075676</v>
      </c>
      <c r="N52" s="138" t="s">
        <v>844</v>
      </c>
      <c r="O52" s="144">
        <v>54500000</v>
      </c>
      <c r="P52" s="100"/>
      <c r="Q52" s="101"/>
      <c r="R52" s="146">
        <v>1</v>
      </c>
      <c r="S52" s="144">
        <v>15000000</v>
      </c>
      <c r="T52" s="148">
        <f t="shared" si="7"/>
        <v>69500000</v>
      </c>
      <c r="U52" s="144">
        <v>54500000</v>
      </c>
      <c r="V52" s="104">
        <v>43499</v>
      </c>
      <c r="W52" s="104">
        <v>43500</v>
      </c>
      <c r="X52" s="104">
        <v>43920</v>
      </c>
      <c r="Y52" s="105">
        <v>327</v>
      </c>
      <c r="Z52" s="105">
        <v>90</v>
      </c>
      <c r="AA52" s="106"/>
      <c r="AB52" s="90"/>
      <c r="AC52" s="90" t="s">
        <v>1022</v>
      </c>
      <c r="AD52" s="90"/>
      <c r="AE52" s="90"/>
      <c r="AF52" s="150">
        <f t="shared" si="8"/>
        <v>0.78417266187050361</v>
      </c>
      <c r="AG52" s="108"/>
      <c r="AH52" s="129">
        <f>IF(SUMPRODUCT((A$14:A52=A52)*(B$14:B52=B52)*(C$14:C52=C52))&gt;1,0,1)</f>
        <v>1</v>
      </c>
      <c r="AI52" s="109" t="str">
        <f t="shared" si="6"/>
        <v>Contratos de prestación de servicios profesionales y de apoyo a la gestión</v>
      </c>
      <c r="AJ52" s="109" t="str">
        <f t="shared" si="9"/>
        <v>Contratación directa</v>
      </c>
      <c r="AK52" s="110" t="str">
        <f>IFERROR(VLOOKUP(F52,Tipo!$C$12:$C$27,1,FALSE),"NO")</f>
        <v>Prestación de servicios profesionales y de apoyo a la gestión, o para la ejecución de trabajos artísticos que sólo puedan encomendarse a determinadas personas naturales;</v>
      </c>
      <c r="AL52" s="109" t="str">
        <f t="shared" si="10"/>
        <v>Inversión</v>
      </c>
      <c r="AM52" s="109">
        <f t="shared" si="11"/>
        <v>18</v>
      </c>
      <c r="AN52" s="58"/>
      <c r="AO52" s="58"/>
      <c r="AP52" s="58"/>
    </row>
    <row r="53" spans="1:42" s="57" customFormat="1" ht="27" customHeight="1" x14ac:dyDescent="0.25">
      <c r="A53" s="90">
        <v>40</v>
      </c>
      <c r="B53" s="105">
        <v>2019</v>
      </c>
      <c r="C53" s="91" t="s">
        <v>323</v>
      </c>
      <c r="D53" s="91" t="s">
        <v>161</v>
      </c>
      <c r="E53" s="133" t="s">
        <v>38</v>
      </c>
      <c r="F53" s="133" t="s">
        <v>182</v>
      </c>
      <c r="G53" s="138" t="s">
        <v>570</v>
      </c>
      <c r="H53" s="140" t="s">
        <v>156</v>
      </c>
      <c r="I53" s="132">
        <v>45</v>
      </c>
      <c r="J53" s="133" t="str">
        <f>IF(I53=1,'[4]Equivalencia BH-BMPT'!$D$2,IF(I53=2,'[4]Equivalencia BH-BMPT'!$D$3,IF(I53=3,'[4]Equivalencia BH-BMPT'!$D$4,IF(I53=4,'[4]Equivalencia BH-BMPT'!$D$5,IF(I53=5,'[4]Equivalencia BH-BMPT'!$D$6,IF(I53=6,'[4]Equivalencia BH-BMPT'!$D$7,IF(I53=7,'[4]Equivalencia BH-BMPT'!$D$8,IF(I53=8,'[4]Equivalencia BH-BMPT'!$D$9,IF(I53=9,'[4]Equivalencia BH-BMPT'!$D$10,IF(I53=10,'[4]Equivalencia BH-BMPT'!$D$11,IF(I53=11,'[4]Equivalencia BH-BMPT'!$D$12,IF(I53=12,'[4]Equivalencia BH-BMPT'!$D$13,IF(I53=13,'[4]Equivalencia BH-BMPT'!$D$14,IF(I53=14,'[4]Equivalencia BH-BMPT'!$D$15,IF(I53=15,'[4]Equivalencia BH-BMPT'!$D$16,IF(I53=16,'[4]Equivalencia BH-BMPT'!$D$17,IF(I53=17,'[4]Equivalencia BH-BMPT'!$D$18,IF(I53=18,'[4]Equivalencia BH-BMPT'!$D$19,IF(I53=19,'[4]Equivalencia BH-BMPT'!$D$20,IF(I53=20,'[4]Equivalencia BH-BMPT'!$D$21,IF(I53=21,'[4]Equivalencia BH-BMPT'!$D$22,IF(I53=22,'[4]Equivalencia BH-BMPT'!$D$23,IF(I53=23,'[4]Equivalencia BH-BMPT'!#REF!,IF(I53=24,'[4]Equivalencia BH-BMPT'!$D$25,IF(I53=25,'[4]Equivalencia BH-BMPT'!$D$26,IF(I53=26,'[4]Equivalencia BH-BMPT'!$D$27,IF(I53=27,'[4]Equivalencia BH-BMPT'!$D$28,IF(I53=28,'[4]Equivalencia BH-BMPT'!$D$29,IF(I53=29,'[4]Equivalencia BH-BMPT'!$D$30,IF(I53=30,'[4]Equivalencia BH-BMPT'!$D$31,IF(I53=31,'[4]Equivalencia BH-BMPT'!$D$32,IF(I53=32,'[4]Equivalencia BH-BMPT'!$D$33,IF(I53=33,'[4]Equivalencia BH-BMPT'!$D$34,IF(I53=34,'[4]Equivalencia BH-BMPT'!$D$35,IF(I53=35,'[4]Equivalencia BH-BMPT'!$D$36,IF(I53=36,'[4]Equivalencia BH-BMPT'!$D$37,IF(I53=37,'[4]Equivalencia BH-BMPT'!$D$38,IF(I53=38,'[4]Equivalencia BH-BMPT'!#REF!,IF(I53=39,'[4]Equivalencia BH-BMPT'!$D$40,IF(I53=40,'[4]Equivalencia BH-BMPT'!$D$41,IF(I53=41,'[4]Equivalencia BH-BMPT'!$D$42,IF(I53=42,'[4]Equivalencia BH-BMPT'!$D$43,IF(I53=43,'[4]Equivalencia BH-BMPT'!$D$44,IF(I53=44,'[4]Equivalencia BH-BMPT'!$D$45,IF(I53=45,'[4]Equivalencia BH-BMPT'!$D$46,"No ha seleccionado un número de programa")))))))))))))))))))))))))))))))))))))))))))))</f>
        <v>Gobernanza e influencia local, regional e internacional</v>
      </c>
      <c r="K53" s="141" t="str">
        <f>IF(ISERROR(VLOOKUP(I53,Eje_Pilar!$C$2:$E$47,3,FALSE))," ",VLOOKUP(I53,Eje_Pilar!$C$2:$E$47,3,FALSE))</f>
        <v>Eje Transversal 4 Gobierno Legitimo, Fortalecimiento Local y Eficiencia</v>
      </c>
      <c r="L53" s="142" t="s">
        <v>778</v>
      </c>
      <c r="M53" s="138">
        <v>52982032</v>
      </c>
      <c r="N53" s="138" t="s">
        <v>845</v>
      </c>
      <c r="O53" s="144">
        <v>27330000</v>
      </c>
      <c r="P53" s="100"/>
      <c r="Q53" s="101"/>
      <c r="R53" s="146"/>
      <c r="S53" s="146"/>
      <c r="T53" s="148">
        <f t="shared" si="7"/>
        <v>27330000</v>
      </c>
      <c r="U53" s="144">
        <v>27330000</v>
      </c>
      <c r="V53" s="104">
        <v>43499</v>
      </c>
      <c r="W53" s="104">
        <v>43500</v>
      </c>
      <c r="X53" s="104">
        <v>43680</v>
      </c>
      <c r="Y53" s="105">
        <v>180</v>
      </c>
      <c r="Z53" s="105"/>
      <c r="AA53" s="106"/>
      <c r="AB53" s="90"/>
      <c r="AC53" s="90"/>
      <c r="AD53" s="90" t="s">
        <v>1022</v>
      </c>
      <c r="AE53" s="90"/>
      <c r="AF53" s="150">
        <f t="shared" si="8"/>
        <v>1</v>
      </c>
      <c r="AG53" s="108"/>
      <c r="AH53" s="129">
        <f>IF(SUMPRODUCT((A$14:A53=A53)*(B$14:B53=B53)*(C$14:C53=C53))&gt;1,0,1)</f>
        <v>1</v>
      </c>
      <c r="AI53" s="109" t="str">
        <f t="shared" si="6"/>
        <v>Contratos de prestación de servicios profesionales y de apoyo a la gestión</v>
      </c>
      <c r="AJ53" s="109" t="str">
        <f t="shared" si="9"/>
        <v>Contratación directa</v>
      </c>
      <c r="AK53" s="110" t="str">
        <f>IFERROR(VLOOKUP(F53,Tipo!$C$12:$C$27,1,FALSE),"NO")</f>
        <v>Prestación de servicios profesionales y de apoyo a la gestión, o para la ejecución de trabajos artísticos que sólo puedan encomendarse a determinadas personas naturales;</v>
      </c>
      <c r="AL53" s="109" t="str">
        <f t="shared" si="10"/>
        <v>Inversión</v>
      </c>
      <c r="AM53" s="109">
        <f t="shared" si="11"/>
        <v>45</v>
      </c>
      <c r="AN53" s="58"/>
      <c r="AO53" s="58"/>
      <c r="AP53" s="58"/>
    </row>
    <row r="54" spans="1:42" s="57" customFormat="1" ht="27" customHeight="1" x14ac:dyDescent="0.25">
      <c r="A54" s="90">
        <v>41</v>
      </c>
      <c r="B54" s="105">
        <v>2019</v>
      </c>
      <c r="C54" s="91" t="s">
        <v>324</v>
      </c>
      <c r="D54" s="91" t="s">
        <v>161</v>
      </c>
      <c r="E54" s="133" t="s">
        <v>38</v>
      </c>
      <c r="F54" s="133" t="s">
        <v>182</v>
      </c>
      <c r="G54" s="138" t="s">
        <v>571</v>
      </c>
      <c r="H54" s="140" t="s">
        <v>156</v>
      </c>
      <c r="I54" s="132">
        <v>45</v>
      </c>
      <c r="J54" s="133" t="str">
        <f>IF(I54=1,'[4]Equivalencia BH-BMPT'!$D$2,IF(I54=2,'[4]Equivalencia BH-BMPT'!$D$3,IF(I54=3,'[4]Equivalencia BH-BMPT'!$D$4,IF(I54=4,'[4]Equivalencia BH-BMPT'!$D$5,IF(I54=5,'[4]Equivalencia BH-BMPT'!$D$6,IF(I54=6,'[4]Equivalencia BH-BMPT'!$D$7,IF(I54=7,'[4]Equivalencia BH-BMPT'!$D$8,IF(I54=8,'[4]Equivalencia BH-BMPT'!$D$9,IF(I54=9,'[4]Equivalencia BH-BMPT'!$D$10,IF(I54=10,'[4]Equivalencia BH-BMPT'!$D$11,IF(I54=11,'[4]Equivalencia BH-BMPT'!$D$12,IF(I54=12,'[4]Equivalencia BH-BMPT'!$D$13,IF(I54=13,'[4]Equivalencia BH-BMPT'!$D$14,IF(I54=14,'[4]Equivalencia BH-BMPT'!$D$15,IF(I54=15,'[4]Equivalencia BH-BMPT'!$D$16,IF(I54=16,'[4]Equivalencia BH-BMPT'!$D$17,IF(I54=17,'[4]Equivalencia BH-BMPT'!$D$18,IF(I54=18,'[4]Equivalencia BH-BMPT'!$D$19,IF(I54=19,'[4]Equivalencia BH-BMPT'!$D$20,IF(I54=20,'[4]Equivalencia BH-BMPT'!$D$21,IF(I54=21,'[4]Equivalencia BH-BMPT'!$D$22,IF(I54=22,'[4]Equivalencia BH-BMPT'!$D$23,IF(I54=23,'[4]Equivalencia BH-BMPT'!#REF!,IF(I54=24,'[4]Equivalencia BH-BMPT'!$D$25,IF(I54=25,'[4]Equivalencia BH-BMPT'!$D$26,IF(I54=26,'[4]Equivalencia BH-BMPT'!$D$27,IF(I54=27,'[4]Equivalencia BH-BMPT'!$D$28,IF(I54=28,'[4]Equivalencia BH-BMPT'!$D$29,IF(I54=29,'[4]Equivalencia BH-BMPT'!$D$30,IF(I54=30,'[4]Equivalencia BH-BMPT'!$D$31,IF(I54=31,'[4]Equivalencia BH-BMPT'!$D$32,IF(I54=32,'[4]Equivalencia BH-BMPT'!$D$33,IF(I54=33,'[4]Equivalencia BH-BMPT'!$D$34,IF(I54=34,'[4]Equivalencia BH-BMPT'!$D$35,IF(I54=35,'[4]Equivalencia BH-BMPT'!$D$36,IF(I54=36,'[4]Equivalencia BH-BMPT'!$D$37,IF(I54=37,'[4]Equivalencia BH-BMPT'!$D$38,IF(I54=38,'[4]Equivalencia BH-BMPT'!#REF!,IF(I54=39,'[4]Equivalencia BH-BMPT'!$D$40,IF(I54=40,'[4]Equivalencia BH-BMPT'!$D$41,IF(I54=41,'[4]Equivalencia BH-BMPT'!$D$42,IF(I54=42,'[4]Equivalencia BH-BMPT'!$D$43,IF(I54=43,'[4]Equivalencia BH-BMPT'!$D$44,IF(I54=44,'[4]Equivalencia BH-BMPT'!$D$45,IF(I54=45,'[4]Equivalencia BH-BMPT'!$D$46,"No ha seleccionado un número de programa")))))))))))))))))))))))))))))))))))))))))))))</f>
        <v>Gobernanza e influencia local, regional e internacional</v>
      </c>
      <c r="K54" s="141" t="str">
        <f>IF(ISERROR(VLOOKUP(I54,Eje_Pilar!$C$2:$E$47,3,FALSE))," ",VLOOKUP(I54,Eje_Pilar!$C$2:$E$47,3,FALSE))</f>
        <v>Eje Transversal 4 Gobierno Legitimo, Fortalecimiento Local y Eficiencia</v>
      </c>
      <c r="L54" s="142" t="s">
        <v>778</v>
      </c>
      <c r="M54" s="138">
        <v>14320959</v>
      </c>
      <c r="N54" s="138" t="s">
        <v>846</v>
      </c>
      <c r="O54" s="144">
        <v>58674700</v>
      </c>
      <c r="P54" s="100"/>
      <c r="Q54" s="101"/>
      <c r="R54" s="146"/>
      <c r="S54" s="146"/>
      <c r="T54" s="148">
        <f t="shared" si="7"/>
        <v>58674700</v>
      </c>
      <c r="U54" s="144">
        <v>53291700</v>
      </c>
      <c r="V54" s="104">
        <v>43500</v>
      </c>
      <c r="W54" s="104">
        <v>43500</v>
      </c>
      <c r="X54" s="104">
        <v>43829</v>
      </c>
      <c r="Y54" s="105">
        <v>327</v>
      </c>
      <c r="Z54" s="105"/>
      <c r="AA54" s="106"/>
      <c r="AB54" s="90"/>
      <c r="AC54" s="90"/>
      <c r="AD54" s="90" t="s">
        <v>1022</v>
      </c>
      <c r="AE54" s="90"/>
      <c r="AF54" s="150">
        <f t="shared" si="8"/>
        <v>0.90825688073394495</v>
      </c>
      <c r="AG54" s="108"/>
      <c r="AH54" s="129">
        <f>IF(SUMPRODUCT((A$14:A54=A54)*(B$14:B54=B54)*(C$14:C54=C54))&gt;1,0,1)</f>
        <v>1</v>
      </c>
      <c r="AI54" s="109" t="str">
        <f t="shared" si="6"/>
        <v>Contratos de prestación de servicios profesionales y de apoyo a la gestión</v>
      </c>
      <c r="AJ54" s="109" t="str">
        <f t="shared" si="9"/>
        <v>Contratación directa</v>
      </c>
      <c r="AK54" s="110" t="str">
        <f>IFERROR(VLOOKUP(F54,Tipo!$C$12:$C$27,1,FALSE),"NO")</f>
        <v>Prestación de servicios profesionales y de apoyo a la gestión, o para la ejecución de trabajos artísticos que sólo puedan encomendarse a determinadas personas naturales;</v>
      </c>
      <c r="AL54" s="109" t="str">
        <f t="shared" si="10"/>
        <v>Inversión</v>
      </c>
      <c r="AM54" s="109">
        <f t="shared" si="11"/>
        <v>45</v>
      </c>
      <c r="AN54" s="58"/>
      <c r="AO54" s="58"/>
      <c r="AP54" s="58"/>
    </row>
    <row r="55" spans="1:42" s="57" customFormat="1" ht="27" customHeight="1" x14ac:dyDescent="0.25">
      <c r="A55" s="90">
        <v>42</v>
      </c>
      <c r="B55" s="105">
        <v>2019</v>
      </c>
      <c r="C55" s="91" t="s">
        <v>325</v>
      </c>
      <c r="D55" s="91" t="s">
        <v>161</v>
      </c>
      <c r="E55" s="133" t="s">
        <v>38</v>
      </c>
      <c r="F55" s="133" t="s">
        <v>182</v>
      </c>
      <c r="G55" s="138" t="s">
        <v>572</v>
      </c>
      <c r="H55" s="140" t="s">
        <v>156</v>
      </c>
      <c r="I55" s="132">
        <v>45</v>
      </c>
      <c r="J55" s="133" t="str">
        <f>IF(I55=1,'[4]Equivalencia BH-BMPT'!$D$2,IF(I55=2,'[4]Equivalencia BH-BMPT'!$D$3,IF(I55=3,'[4]Equivalencia BH-BMPT'!$D$4,IF(I55=4,'[4]Equivalencia BH-BMPT'!$D$5,IF(I55=5,'[4]Equivalencia BH-BMPT'!$D$6,IF(I55=6,'[4]Equivalencia BH-BMPT'!$D$7,IF(I55=7,'[4]Equivalencia BH-BMPT'!$D$8,IF(I55=8,'[4]Equivalencia BH-BMPT'!$D$9,IF(I55=9,'[4]Equivalencia BH-BMPT'!$D$10,IF(I55=10,'[4]Equivalencia BH-BMPT'!$D$11,IF(I55=11,'[4]Equivalencia BH-BMPT'!$D$12,IF(I55=12,'[4]Equivalencia BH-BMPT'!$D$13,IF(I55=13,'[4]Equivalencia BH-BMPT'!$D$14,IF(I55=14,'[4]Equivalencia BH-BMPT'!$D$15,IF(I55=15,'[4]Equivalencia BH-BMPT'!$D$16,IF(I55=16,'[4]Equivalencia BH-BMPT'!$D$17,IF(I55=17,'[4]Equivalencia BH-BMPT'!$D$18,IF(I55=18,'[4]Equivalencia BH-BMPT'!$D$19,IF(I55=19,'[4]Equivalencia BH-BMPT'!$D$20,IF(I55=20,'[4]Equivalencia BH-BMPT'!$D$21,IF(I55=21,'[4]Equivalencia BH-BMPT'!$D$22,IF(I55=22,'[4]Equivalencia BH-BMPT'!$D$23,IF(I55=23,'[4]Equivalencia BH-BMPT'!#REF!,IF(I55=24,'[4]Equivalencia BH-BMPT'!$D$25,IF(I55=25,'[4]Equivalencia BH-BMPT'!$D$26,IF(I55=26,'[4]Equivalencia BH-BMPT'!$D$27,IF(I55=27,'[4]Equivalencia BH-BMPT'!$D$28,IF(I55=28,'[4]Equivalencia BH-BMPT'!$D$29,IF(I55=29,'[4]Equivalencia BH-BMPT'!$D$30,IF(I55=30,'[4]Equivalencia BH-BMPT'!$D$31,IF(I55=31,'[4]Equivalencia BH-BMPT'!$D$32,IF(I55=32,'[4]Equivalencia BH-BMPT'!$D$33,IF(I55=33,'[4]Equivalencia BH-BMPT'!$D$34,IF(I55=34,'[4]Equivalencia BH-BMPT'!$D$35,IF(I55=35,'[4]Equivalencia BH-BMPT'!$D$36,IF(I55=36,'[4]Equivalencia BH-BMPT'!$D$37,IF(I55=37,'[4]Equivalencia BH-BMPT'!$D$38,IF(I55=38,'[4]Equivalencia BH-BMPT'!#REF!,IF(I55=39,'[4]Equivalencia BH-BMPT'!$D$40,IF(I55=40,'[4]Equivalencia BH-BMPT'!$D$41,IF(I55=41,'[4]Equivalencia BH-BMPT'!$D$42,IF(I55=42,'[4]Equivalencia BH-BMPT'!$D$43,IF(I55=43,'[4]Equivalencia BH-BMPT'!$D$44,IF(I55=44,'[4]Equivalencia BH-BMPT'!$D$45,IF(I55=45,'[4]Equivalencia BH-BMPT'!$D$46,"No ha seleccionado un número de programa")))))))))))))))))))))))))))))))))))))))))))))</f>
        <v>Gobernanza e influencia local, regional e internacional</v>
      </c>
      <c r="K55" s="141" t="str">
        <f>IF(ISERROR(VLOOKUP(I55,Eje_Pilar!$C$2:$E$47,3,FALSE))," ",VLOOKUP(I55,Eje_Pilar!$C$2:$E$47,3,FALSE))</f>
        <v>Eje Transversal 4 Gobierno Legitimo, Fortalecimiento Local y Eficiencia</v>
      </c>
      <c r="L55" s="142" t="s">
        <v>778</v>
      </c>
      <c r="M55" s="138">
        <v>79134500</v>
      </c>
      <c r="N55" s="138" t="s">
        <v>847</v>
      </c>
      <c r="O55" s="144">
        <v>24525000</v>
      </c>
      <c r="P55" s="100"/>
      <c r="Q55" s="101"/>
      <c r="R55" s="146"/>
      <c r="S55" s="146"/>
      <c r="T55" s="148">
        <f t="shared" si="7"/>
        <v>24525000</v>
      </c>
      <c r="U55" s="144">
        <v>24525000</v>
      </c>
      <c r="V55" s="104">
        <v>43499</v>
      </c>
      <c r="W55" s="104">
        <v>43500</v>
      </c>
      <c r="X55" s="104">
        <v>43829</v>
      </c>
      <c r="Y55" s="105">
        <v>327</v>
      </c>
      <c r="Z55" s="105"/>
      <c r="AA55" s="106"/>
      <c r="AB55" s="90"/>
      <c r="AC55" s="90"/>
      <c r="AD55" s="90" t="s">
        <v>1022</v>
      </c>
      <c r="AE55" s="90"/>
      <c r="AF55" s="150">
        <f t="shared" si="8"/>
        <v>1</v>
      </c>
      <c r="AG55" s="108"/>
      <c r="AH55" s="129">
        <f>IF(SUMPRODUCT((A$14:A55=A55)*(B$14:B55=B55)*(C$14:C55=C55))&gt;1,0,1)</f>
        <v>1</v>
      </c>
      <c r="AI55" s="109" t="str">
        <f t="shared" si="6"/>
        <v>Contratos de prestación de servicios profesionales y de apoyo a la gestión</v>
      </c>
      <c r="AJ55" s="109" t="str">
        <f t="shared" si="9"/>
        <v>Contratación directa</v>
      </c>
      <c r="AK55" s="110" t="str">
        <f>IFERROR(VLOOKUP(F55,Tipo!$C$12:$C$27,1,FALSE),"NO")</f>
        <v>Prestación de servicios profesionales y de apoyo a la gestión, o para la ejecución de trabajos artísticos que sólo puedan encomendarse a determinadas personas naturales;</v>
      </c>
      <c r="AL55" s="109" t="str">
        <f t="shared" si="10"/>
        <v>Inversión</v>
      </c>
      <c r="AM55" s="109">
        <f t="shared" si="11"/>
        <v>45</v>
      </c>
      <c r="AN55" s="58"/>
      <c r="AO55" s="58"/>
      <c r="AP55" s="58"/>
    </row>
    <row r="56" spans="1:42" s="57" customFormat="1" ht="27" customHeight="1" x14ac:dyDescent="0.25">
      <c r="A56" s="90">
        <v>43</v>
      </c>
      <c r="B56" s="105">
        <v>2019</v>
      </c>
      <c r="C56" s="91" t="s">
        <v>326</v>
      </c>
      <c r="D56" s="91" t="s">
        <v>161</v>
      </c>
      <c r="E56" s="133" t="s">
        <v>38</v>
      </c>
      <c r="F56" s="133" t="s">
        <v>182</v>
      </c>
      <c r="G56" s="138" t="s">
        <v>573</v>
      </c>
      <c r="H56" s="140" t="s">
        <v>156</v>
      </c>
      <c r="I56" s="132">
        <v>45</v>
      </c>
      <c r="J56" s="133" t="str">
        <f>IF(I56=1,'[4]Equivalencia BH-BMPT'!$D$2,IF(I56=2,'[4]Equivalencia BH-BMPT'!$D$3,IF(I56=3,'[4]Equivalencia BH-BMPT'!$D$4,IF(I56=4,'[4]Equivalencia BH-BMPT'!$D$5,IF(I56=5,'[4]Equivalencia BH-BMPT'!$D$6,IF(I56=6,'[4]Equivalencia BH-BMPT'!$D$7,IF(I56=7,'[4]Equivalencia BH-BMPT'!$D$8,IF(I56=8,'[4]Equivalencia BH-BMPT'!$D$9,IF(I56=9,'[4]Equivalencia BH-BMPT'!$D$10,IF(I56=10,'[4]Equivalencia BH-BMPT'!$D$11,IF(I56=11,'[4]Equivalencia BH-BMPT'!$D$12,IF(I56=12,'[4]Equivalencia BH-BMPT'!$D$13,IF(I56=13,'[4]Equivalencia BH-BMPT'!$D$14,IF(I56=14,'[4]Equivalencia BH-BMPT'!$D$15,IF(I56=15,'[4]Equivalencia BH-BMPT'!$D$16,IF(I56=16,'[4]Equivalencia BH-BMPT'!$D$17,IF(I56=17,'[4]Equivalencia BH-BMPT'!$D$18,IF(I56=18,'[4]Equivalencia BH-BMPT'!$D$19,IF(I56=19,'[4]Equivalencia BH-BMPT'!$D$20,IF(I56=20,'[4]Equivalencia BH-BMPT'!$D$21,IF(I56=21,'[4]Equivalencia BH-BMPT'!$D$22,IF(I56=22,'[4]Equivalencia BH-BMPT'!$D$23,IF(I56=23,'[4]Equivalencia BH-BMPT'!#REF!,IF(I56=24,'[4]Equivalencia BH-BMPT'!$D$25,IF(I56=25,'[4]Equivalencia BH-BMPT'!$D$26,IF(I56=26,'[4]Equivalencia BH-BMPT'!$D$27,IF(I56=27,'[4]Equivalencia BH-BMPT'!$D$28,IF(I56=28,'[4]Equivalencia BH-BMPT'!$D$29,IF(I56=29,'[4]Equivalencia BH-BMPT'!$D$30,IF(I56=30,'[4]Equivalencia BH-BMPT'!$D$31,IF(I56=31,'[4]Equivalencia BH-BMPT'!$D$32,IF(I56=32,'[4]Equivalencia BH-BMPT'!$D$33,IF(I56=33,'[4]Equivalencia BH-BMPT'!$D$34,IF(I56=34,'[4]Equivalencia BH-BMPT'!$D$35,IF(I56=35,'[4]Equivalencia BH-BMPT'!$D$36,IF(I56=36,'[4]Equivalencia BH-BMPT'!$D$37,IF(I56=37,'[4]Equivalencia BH-BMPT'!$D$38,IF(I56=38,'[4]Equivalencia BH-BMPT'!#REF!,IF(I56=39,'[4]Equivalencia BH-BMPT'!$D$40,IF(I56=40,'[4]Equivalencia BH-BMPT'!$D$41,IF(I56=41,'[4]Equivalencia BH-BMPT'!$D$42,IF(I56=42,'[4]Equivalencia BH-BMPT'!$D$43,IF(I56=43,'[4]Equivalencia BH-BMPT'!$D$44,IF(I56=44,'[4]Equivalencia BH-BMPT'!$D$45,IF(I56=45,'[4]Equivalencia BH-BMPT'!$D$46,"No ha seleccionado un número de programa")))))))))))))))))))))))))))))))))))))))))))))</f>
        <v>Gobernanza e influencia local, regional e internacional</v>
      </c>
      <c r="K56" s="141" t="str">
        <f>IF(ISERROR(VLOOKUP(I56,Eje_Pilar!$C$2:$E$47,3,FALSE))," ",VLOOKUP(I56,Eje_Pilar!$C$2:$E$47,3,FALSE))</f>
        <v>Eje Transversal 4 Gobierno Legitimo, Fortalecimiento Local y Eficiencia</v>
      </c>
      <c r="L56" s="142" t="s">
        <v>778</v>
      </c>
      <c r="M56" s="138">
        <v>1016046431</v>
      </c>
      <c r="N56" s="138" t="s">
        <v>848</v>
      </c>
      <c r="O56" s="144">
        <v>13500000</v>
      </c>
      <c r="P56" s="100"/>
      <c r="Q56" s="101"/>
      <c r="R56" s="146"/>
      <c r="S56" s="146"/>
      <c r="T56" s="148">
        <f t="shared" si="7"/>
        <v>13500000</v>
      </c>
      <c r="U56" s="144">
        <v>13125000</v>
      </c>
      <c r="V56" s="104">
        <v>43500</v>
      </c>
      <c r="W56" s="104">
        <v>43502</v>
      </c>
      <c r="X56" s="104">
        <v>43682</v>
      </c>
      <c r="Y56" s="105">
        <v>180</v>
      </c>
      <c r="Z56" s="105"/>
      <c r="AA56" s="106"/>
      <c r="AB56" s="90"/>
      <c r="AC56" s="90"/>
      <c r="AD56" s="90" t="s">
        <v>1022</v>
      </c>
      <c r="AE56" s="90"/>
      <c r="AF56" s="150">
        <f t="shared" si="8"/>
        <v>0.97222222222222221</v>
      </c>
      <c r="AG56" s="108"/>
      <c r="AH56" s="129">
        <f>IF(SUMPRODUCT((A$14:A56=A56)*(B$14:B56=B56)*(C$14:C56=C56))&gt;1,0,1)</f>
        <v>1</v>
      </c>
      <c r="AI56" s="109" t="str">
        <f t="shared" si="6"/>
        <v>Contratos de prestación de servicios profesionales y de apoyo a la gestión</v>
      </c>
      <c r="AJ56" s="109" t="str">
        <f t="shared" si="9"/>
        <v>Contratación directa</v>
      </c>
      <c r="AK56" s="110" t="str">
        <f>IFERROR(VLOOKUP(F56,Tipo!$C$12:$C$27,1,FALSE),"NO")</f>
        <v>Prestación de servicios profesionales y de apoyo a la gestión, o para la ejecución de trabajos artísticos que sólo puedan encomendarse a determinadas personas naturales;</v>
      </c>
      <c r="AL56" s="109" t="str">
        <f t="shared" si="10"/>
        <v>Inversión</v>
      </c>
      <c r="AM56" s="109">
        <f t="shared" si="11"/>
        <v>45</v>
      </c>
      <c r="AN56" s="58"/>
      <c r="AO56" s="58"/>
      <c r="AP56" s="58"/>
    </row>
    <row r="57" spans="1:42" s="57" customFormat="1" ht="27" customHeight="1" x14ac:dyDescent="0.25">
      <c r="A57" s="90">
        <v>44</v>
      </c>
      <c r="B57" s="105">
        <v>2019</v>
      </c>
      <c r="C57" s="91" t="s">
        <v>327</v>
      </c>
      <c r="D57" s="91" t="s">
        <v>161</v>
      </c>
      <c r="E57" s="133" t="s">
        <v>38</v>
      </c>
      <c r="F57" s="133" t="s">
        <v>182</v>
      </c>
      <c r="G57" s="138" t="s">
        <v>574</v>
      </c>
      <c r="H57" s="140" t="s">
        <v>156</v>
      </c>
      <c r="I57" s="132">
        <v>45</v>
      </c>
      <c r="J57" s="133" t="str">
        <f>IF(I57=1,'[4]Equivalencia BH-BMPT'!$D$2,IF(I57=2,'[4]Equivalencia BH-BMPT'!$D$3,IF(I57=3,'[4]Equivalencia BH-BMPT'!$D$4,IF(I57=4,'[4]Equivalencia BH-BMPT'!$D$5,IF(I57=5,'[4]Equivalencia BH-BMPT'!$D$6,IF(I57=6,'[4]Equivalencia BH-BMPT'!$D$7,IF(I57=7,'[4]Equivalencia BH-BMPT'!$D$8,IF(I57=8,'[4]Equivalencia BH-BMPT'!$D$9,IF(I57=9,'[4]Equivalencia BH-BMPT'!$D$10,IF(I57=10,'[4]Equivalencia BH-BMPT'!$D$11,IF(I57=11,'[4]Equivalencia BH-BMPT'!$D$12,IF(I57=12,'[4]Equivalencia BH-BMPT'!$D$13,IF(I57=13,'[4]Equivalencia BH-BMPT'!$D$14,IF(I57=14,'[4]Equivalencia BH-BMPT'!$D$15,IF(I57=15,'[4]Equivalencia BH-BMPT'!$D$16,IF(I57=16,'[4]Equivalencia BH-BMPT'!$D$17,IF(I57=17,'[4]Equivalencia BH-BMPT'!$D$18,IF(I57=18,'[4]Equivalencia BH-BMPT'!$D$19,IF(I57=19,'[4]Equivalencia BH-BMPT'!$D$20,IF(I57=20,'[4]Equivalencia BH-BMPT'!$D$21,IF(I57=21,'[4]Equivalencia BH-BMPT'!$D$22,IF(I57=22,'[4]Equivalencia BH-BMPT'!$D$23,IF(I57=23,'[4]Equivalencia BH-BMPT'!#REF!,IF(I57=24,'[4]Equivalencia BH-BMPT'!$D$25,IF(I57=25,'[4]Equivalencia BH-BMPT'!$D$26,IF(I57=26,'[4]Equivalencia BH-BMPT'!$D$27,IF(I57=27,'[4]Equivalencia BH-BMPT'!$D$28,IF(I57=28,'[4]Equivalencia BH-BMPT'!$D$29,IF(I57=29,'[4]Equivalencia BH-BMPT'!$D$30,IF(I57=30,'[4]Equivalencia BH-BMPT'!$D$31,IF(I57=31,'[4]Equivalencia BH-BMPT'!$D$32,IF(I57=32,'[4]Equivalencia BH-BMPT'!$D$33,IF(I57=33,'[4]Equivalencia BH-BMPT'!$D$34,IF(I57=34,'[4]Equivalencia BH-BMPT'!$D$35,IF(I57=35,'[4]Equivalencia BH-BMPT'!$D$36,IF(I57=36,'[4]Equivalencia BH-BMPT'!$D$37,IF(I57=37,'[4]Equivalencia BH-BMPT'!$D$38,IF(I57=38,'[4]Equivalencia BH-BMPT'!#REF!,IF(I57=39,'[4]Equivalencia BH-BMPT'!$D$40,IF(I57=40,'[4]Equivalencia BH-BMPT'!$D$41,IF(I57=41,'[4]Equivalencia BH-BMPT'!$D$42,IF(I57=42,'[4]Equivalencia BH-BMPT'!$D$43,IF(I57=43,'[4]Equivalencia BH-BMPT'!$D$44,IF(I57=44,'[4]Equivalencia BH-BMPT'!$D$45,IF(I57=45,'[4]Equivalencia BH-BMPT'!$D$46,"No ha seleccionado un número de programa")))))))))))))))))))))))))))))))))))))))))))))</f>
        <v>Gobernanza e influencia local, regional e internacional</v>
      </c>
      <c r="K57" s="141" t="str">
        <f>IF(ISERROR(VLOOKUP(I57,Eje_Pilar!$C$2:$E$47,3,FALSE))," ",VLOOKUP(I57,Eje_Pilar!$C$2:$E$47,3,FALSE))</f>
        <v>Eje Transversal 4 Gobierno Legitimo, Fortalecimiento Local y Eficiencia</v>
      </c>
      <c r="L57" s="142" t="s">
        <v>778</v>
      </c>
      <c r="M57" s="138">
        <v>74323203</v>
      </c>
      <c r="N57" s="138" t="s">
        <v>849</v>
      </c>
      <c r="O57" s="144">
        <v>58495267</v>
      </c>
      <c r="P57" s="100"/>
      <c r="Q57" s="101"/>
      <c r="R57" s="146">
        <v>1</v>
      </c>
      <c r="S57" s="144">
        <v>10766000</v>
      </c>
      <c r="T57" s="148">
        <f t="shared" si="7"/>
        <v>69261267</v>
      </c>
      <c r="U57" s="144">
        <v>53112267</v>
      </c>
      <c r="V57" s="104">
        <v>43500</v>
      </c>
      <c r="W57" s="104">
        <v>43501</v>
      </c>
      <c r="X57" s="104">
        <v>43890</v>
      </c>
      <c r="Y57" s="105">
        <v>326</v>
      </c>
      <c r="Z57" s="105">
        <v>60</v>
      </c>
      <c r="AA57" s="106"/>
      <c r="AB57" s="90"/>
      <c r="AC57" s="90" t="s">
        <v>1022</v>
      </c>
      <c r="AD57" s="90"/>
      <c r="AE57" s="90"/>
      <c r="AF57" s="150">
        <f t="shared" si="8"/>
        <v>0.76683937936047286</v>
      </c>
      <c r="AG57" s="108"/>
      <c r="AH57" s="129">
        <f>IF(SUMPRODUCT((A$14:A57=A57)*(B$14:B57=B57)*(C$14:C57=C57))&gt;1,0,1)</f>
        <v>1</v>
      </c>
      <c r="AI57" s="109" t="str">
        <f t="shared" si="6"/>
        <v>Contratos de prestación de servicios profesionales y de apoyo a la gestión</v>
      </c>
      <c r="AJ57" s="109" t="str">
        <f t="shared" si="9"/>
        <v>Contratación directa</v>
      </c>
      <c r="AK57" s="110" t="str">
        <f>IFERROR(VLOOKUP(F57,Tipo!$C$12:$C$27,1,FALSE),"NO")</f>
        <v>Prestación de servicios profesionales y de apoyo a la gestión, o para la ejecución de trabajos artísticos que sólo puedan encomendarse a determinadas personas naturales;</v>
      </c>
      <c r="AL57" s="109" t="str">
        <f t="shared" si="10"/>
        <v>Inversión</v>
      </c>
      <c r="AM57" s="109">
        <f t="shared" si="11"/>
        <v>45</v>
      </c>
      <c r="AN57" s="58"/>
      <c r="AO57" s="58"/>
      <c r="AP57" s="58"/>
    </row>
    <row r="58" spans="1:42" s="57" customFormat="1" ht="27" customHeight="1" x14ac:dyDescent="0.25">
      <c r="A58" s="90">
        <v>45</v>
      </c>
      <c r="B58" s="105">
        <v>2019</v>
      </c>
      <c r="C58" s="91" t="s">
        <v>328</v>
      </c>
      <c r="D58" s="91" t="s">
        <v>161</v>
      </c>
      <c r="E58" s="133" t="s">
        <v>38</v>
      </c>
      <c r="F58" s="133" t="s">
        <v>182</v>
      </c>
      <c r="G58" s="138" t="s">
        <v>575</v>
      </c>
      <c r="H58" s="140" t="s">
        <v>156</v>
      </c>
      <c r="I58" s="132">
        <v>45</v>
      </c>
      <c r="J58" s="133" t="str">
        <f>IF(I58=1,'[4]Equivalencia BH-BMPT'!$D$2,IF(I58=2,'[4]Equivalencia BH-BMPT'!$D$3,IF(I58=3,'[4]Equivalencia BH-BMPT'!$D$4,IF(I58=4,'[4]Equivalencia BH-BMPT'!$D$5,IF(I58=5,'[4]Equivalencia BH-BMPT'!$D$6,IF(I58=6,'[4]Equivalencia BH-BMPT'!$D$7,IF(I58=7,'[4]Equivalencia BH-BMPT'!$D$8,IF(I58=8,'[4]Equivalencia BH-BMPT'!$D$9,IF(I58=9,'[4]Equivalencia BH-BMPT'!$D$10,IF(I58=10,'[4]Equivalencia BH-BMPT'!$D$11,IF(I58=11,'[4]Equivalencia BH-BMPT'!$D$12,IF(I58=12,'[4]Equivalencia BH-BMPT'!$D$13,IF(I58=13,'[4]Equivalencia BH-BMPT'!$D$14,IF(I58=14,'[4]Equivalencia BH-BMPT'!$D$15,IF(I58=15,'[4]Equivalencia BH-BMPT'!$D$16,IF(I58=16,'[4]Equivalencia BH-BMPT'!$D$17,IF(I58=17,'[4]Equivalencia BH-BMPT'!$D$18,IF(I58=18,'[4]Equivalencia BH-BMPT'!$D$19,IF(I58=19,'[4]Equivalencia BH-BMPT'!$D$20,IF(I58=20,'[4]Equivalencia BH-BMPT'!$D$21,IF(I58=21,'[4]Equivalencia BH-BMPT'!$D$22,IF(I58=22,'[4]Equivalencia BH-BMPT'!$D$23,IF(I58=23,'[4]Equivalencia BH-BMPT'!#REF!,IF(I58=24,'[4]Equivalencia BH-BMPT'!$D$25,IF(I58=25,'[4]Equivalencia BH-BMPT'!$D$26,IF(I58=26,'[4]Equivalencia BH-BMPT'!$D$27,IF(I58=27,'[4]Equivalencia BH-BMPT'!$D$28,IF(I58=28,'[4]Equivalencia BH-BMPT'!$D$29,IF(I58=29,'[4]Equivalencia BH-BMPT'!$D$30,IF(I58=30,'[4]Equivalencia BH-BMPT'!$D$31,IF(I58=31,'[4]Equivalencia BH-BMPT'!$D$32,IF(I58=32,'[4]Equivalencia BH-BMPT'!$D$33,IF(I58=33,'[4]Equivalencia BH-BMPT'!$D$34,IF(I58=34,'[4]Equivalencia BH-BMPT'!$D$35,IF(I58=35,'[4]Equivalencia BH-BMPT'!$D$36,IF(I58=36,'[4]Equivalencia BH-BMPT'!$D$37,IF(I58=37,'[4]Equivalencia BH-BMPT'!$D$38,IF(I58=38,'[4]Equivalencia BH-BMPT'!#REF!,IF(I58=39,'[4]Equivalencia BH-BMPT'!$D$40,IF(I58=40,'[4]Equivalencia BH-BMPT'!$D$41,IF(I58=41,'[4]Equivalencia BH-BMPT'!$D$42,IF(I58=42,'[4]Equivalencia BH-BMPT'!$D$43,IF(I58=43,'[4]Equivalencia BH-BMPT'!$D$44,IF(I58=44,'[4]Equivalencia BH-BMPT'!$D$45,IF(I58=45,'[4]Equivalencia BH-BMPT'!$D$46,"No ha seleccionado un número de programa")))))))))))))))))))))))))))))))))))))))))))))</f>
        <v>Gobernanza e influencia local, regional e internacional</v>
      </c>
      <c r="K58" s="141" t="str">
        <f>IF(ISERROR(VLOOKUP(I58,Eje_Pilar!$C$2:$E$47,3,FALSE))," ",VLOOKUP(I58,Eje_Pilar!$C$2:$E$47,3,FALSE))</f>
        <v>Eje Transversal 4 Gobierno Legitimo, Fortalecimiento Local y Eficiencia</v>
      </c>
      <c r="L58" s="142" t="s">
        <v>778</v>
      </c>
      <c r="M58" s="138">
        <v>19470059</v>
      </c>
      <c r="N58" s="138" t="s">
        <v>850</v>
      </c>
      <c r="O58" s="144">
        <v>36000000</v>
      </c>
      <c r="P58" s="100"/>
      <c r="Q58" s="101"/>
      <c r="R58" s="146">
        <v>1</v>
      </c>
      <c r="S58" s="144">
        <v>18000000</v>
      </c>
      <c r="T58" s="148">
        <f t="shared" si="7"/>
        <v>54000000</v>
      </c>
      <c r="U58" s="144">
        <v>54000000</v>
      </c>
      <c r="V58" s="104">
        <v>43500</v>
      </c>
      <c r="W58" s="104">
        <v>43502</v>
      </c>
      <c r="X58" s="104">
        <v>43774</v>
      </c>
      <c r="Y58" s="105">
        <v>180</v>
      </c>
      <c r="Z58" s="105">
        <v>90</v>
      </c>
      <c r="AA58" s="106"/>
      <c r="AB58" s="90"/>
      <c r="AC58" s="90"/>
      <c r="AD58" s="90" t="s">
        <v>1022</v>
      </c>
      <c r="AE58" s="90"/>
      <c r="AF58" s="150">
        <f t="shared" si="8"/>
        <v>1</v>
      </c>
      <c r="AG58" s="108"/>
      <c r="AH58" s="129">
        <f>IF(SUMPRODUCT((A$14:A58=A58)*(B$14:B58=B58)*(C$14:C58=C58))&gt;1,0,1)</f>
        <v>1</v>
      </c>
      <c r="AI58" s="109" t="str">
        <f t="shared" si="6"/>
        <v>Contratos de prestación de servicios profesionales y de apoyo a la gestión</v>
      </c>
      <c r="AJ58" s="109" t="str">
        <f t="shared" si="9"/>
        <v>Contratación directa</v>
      </c>
      <c r="AK58" s="110" t="str">
        <f>IFERROR(VLOOKUP(F58,Tipo!$C$12:$C$27,1,FALSE),"NO")</f>
        <v>Prestación de servicios profesionales y de apoyo a la gestión, o para la ejecución de trabajos artísticos que sólo puedan encomendarse a determinadas personas naturales;</v>
      </c>
      <c r="AL58" s="109" t="str">
        <f t="shared" si="10"/>
        <v>Inversión</v>
      </c>
      <c r="AM58" s="109">
        <f t="shared" si="11"/>
        <v>45</v>
      </c>
      <c r="AN58" s="58"/>
      <c r="AO58" s="58"/>
      <c r="AP58" s="58"/>
    </row>
    <row r="59" spans="1:42" s="57" customFormat="1" ht="27" customHeight="1" x14ac:dyDescent="0.25">
      <c r="A59" s="90">
        <v>46</v>
      </c>
      <c r="B59" s="105">
        <v>2019</v>
      </c>
      <c r="C59" s="91" t="s">
        <v>329</v>
      </c>
      <c r="D59" s="91" t="s">
        <v>161</v>
      </c>
      <c r="E59" s="133" t="s">
        <v>38</v>
      </c>
      <c r="F59" s="133" t="s">
        <v>182</v>
      </c>
      <c r="G59" s="138" t="s">
        <v>576</v>
      </c>
      <c r="H59" s="140" t="s">
        <v>156</v>
      </c>
      <c r="I59" s="132">
        <v>45</v>
      </c>
      <c r="J59" s="133" t="str">
        <f>IF(I59=1,'[4]Equivalencia BH-BMPT'!$D$2,IF(I59=2,'[4]Equivalencia BH-BMPT'!$D$3,IF(I59=3,'[4]Equivalencia BH-BMPT'!$D$4,IF(I59=4,'[4]Equivalencia BH-BMPT'!$D$5,IF(I59=5,'[4]Equivalencia BH-BMPT'!$D$6,IF(I59=6,'[4]Equivalencia BH-BMPT'!$D$7,IF(I59=7,'[4]Equivalencia BH-BMPT'!$D$8,IF(I59=8,'[4]Equivalencia BH-BMPT'!$D$9,IF(I59=9,'[4]Equivalencia BH-BMPT'!$D$10,IF(I59=10,'[4]Equivalencia BH-BMPT'!$D$11,IF(I59=11,'[4]Equivalencia BH-BMPT'!$D$12,IF(I59=12,'[4]Equivalencia BH-BMPT'!$D$13,IF(I59=13,'[4]Equivalencia BH-BMPT'!$D$14,IF(I59=14,'[4]Equivalencia BH-BMPT'!$D$15,IF(I59=15,'[4]Equivalencia BH-BMPT'!$D$16,IF(I59=16,'[4]Equivalencia BH-BMPT'!$D$17,IF(I59=17,'[4]Equivalencia BH-BMPT'!$D$18,IF(I59=18,'[4]Equivalencia BH-BMPT'!$D$19,IF(I59=19,'[4]Equivalencia BH-BMPT'!$D$20,IF(I59=20,'[4]Equivalencia BH-BMPT'!$D$21,IF(I59=21,'[4]Equivalencia BH-BMPT'!$D$22,IF(I59=22,'[4]Equivalencia BH-BMPT'!$D$23,IF(I59=23,'[4]Equivalencia BH-BMPT'!#REF!,IF(I59=24,'[4]Equivalencia BH-BMPT'!$D$25,IF(I59=25,'[4]Equivalencia BH-BMPT'!$D$26,IF(I59=26,'[4]Equivalencia BH-BMPT'!$D$27,IF(I59=27,'[4]Equivalencia BH-BMPT'!$D$28,IF(I59=28,'[4]Equivalencia BH-BMPT'!$D$29,IF(I59=29,'[4]Equivalencia BH-BMPT'!$D$30,IF(I59=30,'[4]Equivalencia BH-BMPT'!$D$31,IF(I59=31,'[4]Equivalencia BH-BMPT'!$D$32,IF(I59=32,'[4]Equivalencia BH-BMPT'!$D$33,IF(I59=33,'[4]Equivalencia BH-BMPT'!$D$34,IF(I59=34,'[4]Equivalencia BH-BMPT'!$D$35,IF(I59=35,'[4]Equivalencia BH-BMPT'!$D$36,IF(I59=36,'[4]Equivalencia BH-BMPT'!$D$37,IF(I59=37,'[4]Equivalencia BH-BMPT'!$D$38,IF(I59=38,'[4]Equivalencia BH-BMPT'!#REF!,IF(I59=39,'[4]Equivalencia BH-BMPT'!$D$40,IF(I59=40,'[4]Equivalencia BH-BMPT'!$D$41,IF(I59=41,'[4]Equivalencia BH-BMPT'!$D$42,IF(I59=42,'[4]Equivalencia BH-BMPT'!$D$43,IF(I59=43,'[4]Equivalencia BH-BMPT'!$D$44,IF(I59=44,'[4]Equivalencia BH-BMPT'!$D$45,IF(I59=45,'[4]Equivalencia BH-BMPT'!$D$46,"No ha seleccionado un número de programa")))))))))))))))))))))))))))))))))))))))))))))</f>
        <v>Gobernanza e influencia local, regional e internacional</v>
      </c>
      <c r="K59" s="141" t="str">
        <f>IF(ISERROR(VLOOKUP(I59,Eje_Pilar!$C$2:$E$47,3,FALSE))," ",VLOOKUP(I59,Eje_Pilar!$C$2:$E$47,3,FALSE))</f>
        <v>Eje Transversal 4 Gobierno Legitimo, Fortalecimiento Local y Eficiencia</v>
      </c>
      <c r="L59" s="142" t="s">
        <v>778</v>
      </c>
      <c r="M59" s="138">
        <v>1016075205</v>
      </c>
      <c r="N59" s="138" t="s">
        <v>851</v>
      </c>
      <c r="O59" s="144">
        <v>13500000</v>
      </c>
      <c r="P59" s="100"/>
      <c r="Q59" s="101"/>
      <c r="R59" s="146">
        <v>1</v>
      </c>
      <c r="S59" s="144">
        <v>6750000</v>
      </c>
      <c r="T59" s="148">
        <f t="shared" si="7"/>
        <v>20250000</v>
      </c>
      <c r="U59" s="144">
        <v>20250000</v>
      </c>
      <c r="V59" s="104">
        <v>43500</v>
      </c>
      <c r="W59" s="104">
        <v>43502</v>
      </c>
      <c r="X59" s="104">
        <v>43774</v>
      </c>
      <c r="Y59" s="105">
        <v>180</v>
      </c>
      <c r="Z59" s="105">
        <v>90</v>
      </c>
      <c r="AA59" s="106"/>
      <c r="AB59" s="90"/>
      <c r="AC59" s="90"/>
      <c r="AD59" s="90" t="s">
        <v>1022</v>
      </c>
      <c r="AE59" s="90"/>
      <c r="AF59" s="150">
        <f t="shared" si="8"/>
        <v>1</v>
      </c>
      <c r="AG59" s="108"/>
      <c r="AH59" s="129">
        <f>IF(SUMPRODUCT((A$14:A59=A59)*(B$14:B59=B59)*(C$14:C59=C59))&gt;1,0,1)</f>
        <v>1</v>
      </c>
      <c r="AI59" s="109" t="str">
        <f t="shared" si="6"/>
        <v>Contratos de prestación de servicios profesionales y de apoyo a la gestión</v>
      </c>
      <c r="AJ59" s="109" t="str">
        <f t="shared" si="9"/>
        <v>Contratación directa</v>
      </c>
      <c r="AK59" s="110" t="str">
        <f>IFERROR(VLOOKUP(F59,Tipo!$C$12:$C$27,1,FALSE),"NO")</f>
        <v>Prestación de servicios profesionales y de apoyo a la gestión, o para la ejecución de trabajos artísticos que sólo puedan encomendarse a determinadas personas naturales;</v>
      </c>
      <c r="AL59" s="109" t="str">
        <f t="shared" si="10"/>
        <v>Inversión</v>
      </c>
      <c r="AM59" s="109">
        <f t="shared" si="11"/>
        <v>45</v>
      </c>
      <c r="AN59" s="58"/>
      <c r="AO59" s="58"/>
      <c r="AP59" s="58"/>
    </row>
    <row r="60" spans="1:42" s="57" customFormat="1" ht="27" customHeight="1" x14ac:dyDescent="0.25">
      <c r="A60" s="90">
        <v>47</v>
      </c>
      <c r="B60" s="105">
        <v>2019</v>
      </c>
      <c r="C60" s="91" t="s">
        <v>330</v>
      </c>
      <c r="D60" s="91" t="s">
        <v>161</v>
      </c>
      <c r="E60" s="133" t="s">
        <v>38</v>
      </c>
      <c r="F60" s="133" t="s">
        <v>182</v>
      </c>
      <c r="G60" s="138" t="s">
        <v>577</v>
      </c>
      <c r="H60" s="140" t="s">
        <v>156</v>
      </c>
      <c r="I60" s="132">
        <v>45</v>
      </c>
      <c r="J60" s="133" t="str">
        <f>IF(I60=1,'[4]Equivalencia BH-BMPT'!$D$2,IF(I60=2,'[4]Equivalencia BH-BMPT'!$D$3,IF(I60=3,'[4]Equivalencia BH-BMPT'!$D$4,IF(I60=4,'[4]Equivalencia BH-BMPT'!$D$5,IF(I60=5,'[4]Equivalencia BH-BMPT'!$D$6,IF(I60=6,'[4]Equivalencia BH-BMPT'!$D$7,IF(I60=7,'[4]Equivalencia BH-BMPT'!$D$8,IF(I60=8,'[4]Equivalencia BH-BMPT'!$D$9,IF(I60=9,'[4]Equivalencia BH-BMPT'!$D$10,IF(I60=10,'[4]Equivalencia BH-BMPT'!$D$11,IF(I60=11,'[4]Equivalencia BH-BMPT'!$D$12,IF(I60=12,'[4]Equivalencia BH-BMPT'!$D$13,IF(I60=13,'[4]Equivalencia BH-BMPT'!$D$14,IF(I60=14,'[4]Equivalencia BH-BMPT'!$D$15,IF(I60=15,'[4]Equivalencia BH-BMPT'!$D$16,IF(I60=16,'[4]Equivalencia BH-BMPT'!$D$17,IF(I60=17,'[4]Equivalencia BH-BMPT'!$D$18,IF(I60=18,'[4]Equivalencia BH-BMPT'!$D$19,IF(I60=19,'[4]Equivalencia BH-BMPT'!$D$20,IF(I60=20,'[4]Equivalencia BH-BMPT'!$D$21,IF(I60=21,'[4]Equivalencia BH-BMPT'!$D$22,IF(I60=22,'[4]Equivalencia BH-BMPT'!$D$23,IF(I60=23,'[4]Equivalencia BH-BMPT'!#REF!,IF(I60=24,'[4]Equivalencia BH-BMPT'!$D$25,IF(I60=25,'[4]Equivalencia BH-BMPT'!$D$26,IF(I60=26,'[4]Equivalencia BH-BMPT'!$D$27,IF(I60=27,'[4]Equivalencia BH-BMPT'!$D$28,IF(I60=28,'[4]Equivalencia BH-BMPT'!$D$29,IF(I60=29,'[4]Equivalencia BH-BMPT'!$D$30,IF(I60=30,'[4]Equivalencia BH-BMPT'!$D$31,IF(I60=31,'[4]Equivalencia BH-BMPT'!$D$32,IF(I60=32,'[4]Equivalencia BH-BMPT'!$D$33,IF(I60=33,'[4]Equivalencia BH-BMPT'!$D$34,IF(I60=34,'[4]Equivalencia BH-BMPT'!$D$35,IF(I60=35,'[4]Equivalencia BH-BMPT'!$D$36,IF(I60=36,'[4]Equivalencia BH-BMPT'!$D$37,IF(I60=37,'[4]Equivalencia BH-BMPT'!$D$38,IF(I60=38,'[4]Equivalencia BH-BMPT'!#REF!,IF(I60=39,'[4]Equivalencia BH-BMPT'!$D$40,IF(I60=40,'[4]Equivalencia BH-BMPT'!$D$41,IF(I60=41,'[4]Equivalencia BH-BMPT'!$D$42,IF(I60=42,'[4]Equivalencia BH-BMPT'!$D$43,IF(I60=43,'[4]Equivalencia BH-BMPT'!$D$44,IF(I60=44,'[4]Equivalencia BH-BMPT'!$D$45,IF(I60=45,'[4]Equivalencia BH-BMPT'!$D$46,"No ha seleccionado un número de programa")))))))))))))))))))))))))))))))))))))))))))))</f>
        <v>Gobernanza e influencia local, regional e internacional</v>
      </c>
      <c r="K60" s="141" t="str">
        <f>IF(ISERROR(VLOOKUP(I60,Eje_Pilar!$C$2:$E$47,3,FALSE))," ",VLOOKUP(I60,Eje_Pilar!$C$2:$E$47,3,FALSE))</f>
        <v>Eje Transversal 4 Gobierno Legitimo, Fortalecimiento Local y Eficiencia</v>
      </c>
      <c r="L60" s="142" t="s">
        <v>778</v>
      </c>
      <c r="M60" s="138">
        <v>79955070</v>
      </c>
      <c r="N60" s="138" t="s">
        <v>852</v>
      </c>
      <c r="O60" s="144">
        <v>32298000</v>
      </c>
      <c r="P60" s="100"/>
      <c r="Q60" s="101"/>
      <c r="R60" s="146"/>
      <c r="S60" s="146"/>
      <c r="T60" s="148">
        <f t="shared" si="7"/>
        <v>32298000</v>
      </c>
      <c r="U60" s="144">
        <v>32298000</v>
      </c>
      <c r="V60" s="104">
        <v>43500</v>
      </c>
      <c r="W60" s="104">
        <v>43501</v>
      </c>
      <c r="X60" s="104">
        <v>43681</v>
      </c>
      <c r="Y60" s="105">
        <v>180</v>
      </c>
      <c r="Z60" s="105"/>
      <c r="AA60" s="106"/>
      <c r="AB60" s="90"/>
      <c r="AC60" s="90"/>
      <c r="AD60" s="90" t="s">
        <v>1022</v>
      </c>
      <c r="AE60" s="90"/>
      <c r="AF60" s="150">
        <f t="shared" si="8"/>
        <v>1</v>
      </c>
      <c r="AG60" s="108"/>
      <c r="AH60" s="129">
        <f>IF(SUMPRODUCT((A$14:A60=A60)*(B$14:B60=B60)*(C$14:C60=C60))&gt;1,0,1)</f>
        <v>1</v>
      </c>
      <c r="AI60" s="109" t="str">
        <f t="shared" si="6"/>
        <v>Contratos de prestación de servicios profesionales y de apoyo a la gestión</v>
      </c>
      <c r="AJ60" s="109" t="str">
        <f t="shared" si="9"/>
        <v>Contratación directa</v>
      </c>
      <c r="AK60" s="110" t="str">
        <f>IFERROR(VLOOKUP(F60,Tipo!$C$12:$C$27,1,FALSE),"NO")</f>
        <v>Prestación de servicios profesionales y de apoyo a la gestión, o para la ejecución de trabajos artísticos que sólo puedan encomendarse a determinadas personas naturales;</v>
      </c>
      <c r="AL60" s="109" t="str">
        <f t="shared" si="10"/>
        <v>Inversión</v>
      </c>
      <c r="AM60" s="109">
        <f t="shared" si="11"/>
        <v>45</v>
      </c>
      <c r="AN60" s="58"/>
      <c r="AO60" s="58"/>
      <c r="AP60" s="58"/>
    </row>
    <row r="61" spans="1:42" s="57" customFormat="1" ht="27" customHeight="1" x14ac:dyDescent="0.25">
      <c r="A61" s="90">
        <v>48</v>
      </c>
      <c r="B61" s="105">
        <v>2019</v>
      </c>
      <c r="C61" s="91" t="s">
        <v>331</v>
      </c>
      <c r="D61" s="91" t="s">
        <v>161</v>
      </c>
      <c r="E61" s="133" t="s">
        <v>38</v>
      </c>
      <c r="F61" s="133" t="s">
        <v>182</v>
      </c>
      <c r="G61" s="138" t="s">
        <v>578</v>
      </c>
      <c r="H61" s="140" t="s">
        <v>156</v>
      </c>
      <c r="I61" s="132">
        <v>45</v>
      </c>
      <c r="J61" s="133" t="str">
        <f>IF(I61=1,'[4]Equivalencia BH-BMPT'!$D$2,IF(I61=2,'[4]Equivalencia BH-BMPT'!$D$3,IF(I61=3,'[4]Equivalencia BH-BMPT'!$D$4,IF(I61=4,'[4]Equivalencia BH-BMPT'!$D$5,IF(I61=5,'[4]Equivalencia BH-BMPT'!$D$6,IF(I61=6,'[4]Equivalencia BH-BMPT'!$D$7,IF(I61=7,'[4]Equivalencia BH-BMPT'!$D$8,IF(I61=8,'[4]Equivalencia BH-BMPT'!$D$9,IF(I61=9,'[4]Equivalencia BH-BMPT'!$D$10,IF(I61=10,'[4]Equivalencia BH-BMPT'!$D$11,IF(I61=11,'[4]Equivalencia BH-BMPT'!$D$12,IF(I61=12,'[4]Equivalencia BH-BMPT'!$D$13,IF(I61=13,'[4]Equivalencia BH-BMPT'!$D$14,IF(I61=14,'[4]Equivalencia BH-BMPT'!$D$15,IF(I61=15,'[4]Equivalencia BH-BMPT'!$D$16,IF(I61=16,'[4]Equivalencia BH-BMPT'!$D$17,IF(I61=17,'[4]Equivalencia BH-BMPT'!$D$18,IF(I61=18,'[4]Equivalencia BH-BMPT'!$D$19,IF(I61=19,'[4]Equivalencia BH-BMPT'!$D$20,IF(I61=20,'[4]Equivalencia BH-BMPT'!$D$21,IF(I61=21,'[4]Equivalencia BH-BMPT'!$D$22,IF(I61=22,'[4]Equivalencia BH-BMPT'!$D$23,IF(I61=23,'[4]Equivalencia BH-BMPT'!#REF!,IF(I61=24,'[4]Equivalencia BH-BMPT'!$D$25,IF(I61=25,'[4]Equivalencia BH-BMPT'!$D$26,IF(I61=26,'[4]Equivalencia BH-BMPT'!$D$27,IF(I61=27,'[4]Equivalencia BH-BMPT'!$D$28,IF(I61=28,'[4]Equivalencia BH-BMPT'!$D$29,IF(I61=29,'[4]Equivalencia BH-BMPT'!$D$30,IF(I61=30,'[4]Equivalencia BH-BMPT'!$D$31,IF(I61=31,'[4]Equivalencia BH-BMPT'!$D$32,IF(I61=32,'[4]Equivalencia BH-BMPT'!$D$33,IF(I61=33,'[4]Equivalencia BH-BMPT'!$D$34,IF(I61=34,'[4]Equivalencia BH-BMPT'!$D$35,IF(I61=35,'[4]Equivalencia BH-BMPT'!$D$36,IF(I61=36,'[4]Equivalencia BH-BMPT'!$D$37,IF(I61=37,'[4]Equivalencia BH-BMPT'!$D$38,IF(I61=38,'[4]Equivalencia BH-BMPT'!#REF!,IF(I61=39,'[4]Equivalencia BH-BMPT'!$D$40,IF(I61=40,'[4]Equivalencia BH-BMPT'!$D$41,IF(I61=41,'[4]Equivalencia BH-BMPT'!$D$42,IF(I61=42,'[4]Equivalencia BH-BMPT'!$D$43,IF(I61=43,'[4]Equivalencia BH-BMPT'!$D$44,IF(I61=44,'[4]Equivalencia BH-BMPT'!$D$45,IF(I61=45,'[4]Equivalencia BH-BMPT'!$D$46,"No ha seleccionado un número de programa")))))))))))))))))))))))))))))))))))))))))))))</f>
        <v>Gobernanza e influencia local, regional e internacional</v>
      </c>
      <c r="K61" s="141" t="str">
        <f>IF(ISERROR(VLOOKUP(I61,Eje_Pilar!$C$2:$E$47,3,FALSE))," ",VLOOKUP(I61,Eje_Pilar!$C$2:$E$47,3,FALSE))</f>
        <v>Eje Transversal 4 Gobierno Legitimo, Fortalecimiento Local y Eficiencia</v>
      </c>
      <c r="L61" s="142" t="s">
        <v>778</v>
      </c>
      <c r="M61" s="138">
        <v>42890658</v>
      </c>
      <c r="N61" s="138" t="s">
        <v>853</v>
      </c>
      <c r="O61" s="144">
        <v>34666666</v>
      </c>
      <c r="P61" s="100"/>
      <c r="Q61" s="101"/>
      <c r="R61" s="146">
        <v>1</v>
      </c>
      <c r="S61" s="144">
        <v>16000000</v>
      </c>
      <c r="T61" s="148">
        <f t="shared" si="7"/>
        <v>50666666</v>
      </c>
      <c r="U61" s="144">
        <v>34666666</v>
      </c>
      <c r="V61" s="104">
        <v>43501</v>
      </c>
      <c r="W61" s="104">
        <v>43502</v>
      </c>
      <c r="X61" s="104">
        <v>43981</v>
      </c>
      <c r="Y61" s="105">
        <v>325</v>
      </c>
      <c r="Z61" s="105">
        <v>150</v>
      </c>
      <c r="AA61" s="106"/>
      <c r="AB61" s="90"/>
      <c r="AC61" s="90" t="s">
        <v>1022</v>
      </c>
      <c r="AD61" s="90"/>
      <c r="AE61" s="90"/>
      <c r="AF61" s="150">
        <f t="shared" si="8"/>
        <v>0.6842105221606648</v>
      </c>
      <c r="AG61" s="108"/>
      <c r="AH61" s="129">
        <f>IF(SUMPRODUCT((A$14:A61=A61)*(B$14:B61=B61)*(C$14:C61=C61))&gt;1,0,1)</f>
        <v>1</v>
      </c>
      <c r="AI61" s="109" t="str">
        <f t="shared" si="6"/>
        <v>Contratos de prestación de servicios profesionales y de apoyo a la gestión</v>
      </c>
      <c r="AJ61" s="109" t="str">
        <f t="shared" si="9"/>
        <v>Contratación directa</v>
      </c>
      <c r="AK61" s="110" t="str">
        <f>IFERROR(VLOOKUP(F61,Tipo!$C$12:$C$27,1,FALSE),"NO")</f>
        <v>Prestación de servicios profesionales y de apoyo a la gestión, o para la ejecución de trabajos artísticos que sólo puedan encomendarse a determinadas personas naturales;</v>
      </c>
      <c r="AL61" s="109" t="str">
        <f t="shared" si="10"/>
        <v>Inversión</v>
      </c>
      <c r="AM61" s="109">
        <f t="shared" si="11"/>
        <v>45</v>
      </c>
      <c r="AN61" s="58"/>
      <c r="AO61" s="58"/>
      <c r="AP61" s="58"/>
    </row>
    <row r="62" spans="1:42" s="57" customFormat="1" ht="27" customHeight="1" x14ac:dyDescent="0.25">
      <c r="A62" s="90">
        <v>49</v>
      </c>
      <c r="B62" s="105">
        <v>2019</v>
      </c>
      <c r="C62" s="91" t="s">
        <v>332</v>
      </c>
      <c r="D62" s="91" t="s">
        <v>161</v>
      </c>
      <c r="E62" s="133" t="s">
        <v>38</v>
      </c>
      <c r="F62" s="133" t="s">
        <v>182</v>
      </c>
      <c r="G62" s="138" t="s">
        <v>579</v>
      </c>
      <c r="H62" s="140" t="s">
        <v>156</v>
      </c>
      <c r="I62" s="132">
        <v>45</v>
      </c>
      <c r="J62" s="133" t="str">
        <f>IF(I62=1,'[4]Equivalencia BH-BMPT'!$D$2,IF(I62=2,'[4]Equivalencia BH-BMPT'!$D$3,IF(I62=3,'[4]Equivalencia BH-BMPT'!$D$4,IF(I62=4,'[4]Equivalencia BH-BMPT'!$D$5,IF(I62=5,'[4]Equivalencia BH-BMPT'!$D$6,IF(I62=6,'[4]Equivalencia BH-BMPT'!$D$7,IF(I62=7,'[4]Equivalencia BH-BMPT'!$D$8,IF(I62=8,'[4]Equivalencia BH-BMPT'!$D$9,IF(I62=9,'[4]Equivalencia BH-BMPT'!$D$10,IF(I62=10,'[4]Equivalencia BH-BMPT'!$D$11,IF(I62=11,'[4]Equivalencia BH-BMPT'!$D$12,IF(I62=12,'[4]Equivalencia BH-BMPT'!$D$13,IF(I62=13,'[4]Equivalencia BH-BMPT'!$D$14,IF(I62=14,'[4]Equivalencia BH-BMPT'!$D$15,IF(I62=15,'[4]Equivalencia BH-BMPT'!$D$16,IF(I62=16,'[4]Equivalencia BH-BMPT'!$D$17,IF(I62=17,'[4]Equivalencia BH-BMPT'!$D$18,IF(I62=18,'[4]Equivalencia BH-BMPT'!$D$19,IF(I62=19,'[4]Equivalencia BH-BMPT'!$D$20,IF(I62=20,'[4]Equivalencia BH-BMPT'!$D$21,IF(I62=21,'[4]Equivalencia BH-BMPT'!$D$22,IF(I62=22,'[4]Equivalencia BH-BMPT'!$D$23,IF(I62=23,'[4]Equivalencia BH-BMPT'!#REF!,IF(I62=24,'[4]Equivalencia BH-BMPT'!$D$25,IF(I62=25,'[4]Equivalencia BH-BMPT'!$D$26,IF(I62=26,'[4]Equivalencia BH-BMPT'!$D$27,IF(I62=27,'[4]Equivalencia BH-BMPT'!$D$28,IF(I62=28,'[4]Equivalencia BH-BMPT'!$D$29,IF(I62=29,'[4]Equivalencia BH-BMPT'!$D$30,IF(I62=30,'[4]Equivalencia BH-BMPT'!$D$31,IF(I62=31,'[4]Equivalencia BH-BMPT'!$D$32,IF(I62=32,'[4]Equivalencia BH-BMPT'!$D$33,IF(I62=33,'[4]Equivalencia BH-BMPT'!$D$34,IF(I62=34,'[4]Equivalencia BH-BMPT'!$D$35,IF(I62=35,'[4]Equivalencia BH-BMPT'!$D$36,IF(I62=36,'[4]Equivalencia BH-BMPT'!$D$37,IF(I62=37,'[4]Equivalencia BH-BMPT'!$D$38,IF(I62=38,'[4]Equivalencia BH-BMPT'!#REF!,IF(I62=39,'[4]Equivalencia BH-BMPT'!$D$40,IF(I62=40,'[4]Equivalencia BH-BMPT'!$D$41,IF(I62=41,'[4]Equivalencia BH-BMPT'!$D$42,IF(I62=42,'[4]Equivalencia BH-BMPT'!$D$43,IF(I62=43,'[4]Equivalencia BH-BMPT'!$D$44,IF(I62=44,'[4]Equivalencia BH-BMPT'!$D$45,IF(I62=45,'[4]Equivalencia BH-BMPT'!$D$46,"No ha seleccionado un número de programa")))))))))))))))))))))))))))))))))))))))))))))</f>
        <v>Gobernanza e influencia local, regional e internacional</v>
      </c>
      <c r="K62" s="141" t="str">
        <f>IF(ISERROR(VLOOKUP(I62,Eje_Pilar!$C$2:$E$47,3,FALSE))," ",VLOOKUP(I62,Eje_Pilar!$C$2:$E$47,3,FALSE))</f>
        <v>Eje Transversal 4 Gobierno Legitimo, Fortalecimiento Local y Eficiencia</v>
      </c>
      <c r="L62" s="142" t="s">
        <v>778</v>
      </c>
      <c r="M62" s="138">
        <v>1062396549</v>
      </c>
      <c r="N62" s="138" t="s">
        <v>854</v>
      </c>
      <c r="O62" s="144">
        <v>36000000</v>
      </c>
      <c r="P62" s="100"/>
      <c r="Q62" s="101"/>
      <c r="R62" s="146">
        <v>1</v>
      </c>
      <c r="S62" s="144">
        <v>18000000</v>
      </c>
      <c r="T62" s="148">
        <f t="shared" si="7"/>
        <v>54000000</v>
      </c>
      <c r="U62" s="144">
        <v>54000000</v>
      </c>
      <c r="V62" s="104">
        <v>43501</v>
      </c>
      <c r="W62" s="104">
        <v>43503</v>
      </c>
      <c r="X62" s="104">
        <v>43775</v>
      </c>
      <c r="Y62" s="105">
        <v>180</v>
      </c>
      <c r="Z62" s="105">
        <v>90</v>
      </c>
      <c r="AA62" s="106"/>
      <c r="AB62" s="90"/>
      <c r="AC62" s="90"/>
      <c r="AD62" s="90" t="s">
        <v>1022</v>
      </c>
      <c r="AE62" s="90"/>
      <c r="AF62" s="150">
        <f t="shared" si="8"/>
        <v>1</v>
      </c>
      <c r="AG62" s="108"/>
      <c r="AH62" s="129">
        <f>IF(SUMPRODUCT((A$14:A62=A62)*(B$14:B62=B62)*(C$14:C62=C62))&gt;1,0,1)</f>
        <v>1</v>
      </c>
      <c r="AI62" s="109" t="str">
        <f t="shared" si="6"/>
        <v>Contratos de prestación de servicios profesionales y de apoyo a la gestión</v>
      </c>
      <c r="AJ62" s="109" t="str">
        <f t="shared" si="9"/>
        <v>Contratación directa</v>
      </c>
      <c r="AK62" s="110" t="str">
        <f>IFERROR(VLOOKUP(F62,Tipo!$C$12:$C$27,1,FALSE),"NO")</f>
        <v>Prestación de servicios profesionales y de apoyo a la gestión, o para la ejecución de trabajos artísticos que sólo puedan encomendarse a determinadas personas naturales;</v>
      </c>
      <c r="AL62" s="109" t="str">
        <f t="shared" si="10"/>
        <v>Inversión</v>
      </c>
      <c r="AM62" s="109">
        <f t="shared" si="11"/>
        <v>45</v>
      </c>
      <c r="AN62" s="58"/>
      <c r="AO62" s="58"/>
      <c r="AP62" s="58"/>
    </row>
    <row r="63" spans="1:42" s="57" customFormat="1" ht="27" customHeight="1" x14ac:dyDescent="0.25">
      <c r="A63" s="90">
        <v>50</v>
      </c>
      <c r="B63" s="105">
        <v>2019</v>
      </c>
      <c r="C63" s="91" t="s">
        <v>333</v>
      </c>
      <c r="D63" s="91" t="s">
        <v>161</v>
      </c>
      <c r="E63" s="133" t="s">
        <v>38</v>
      </c>
      <c r="F63" s="133" t="s">
        <v>182</v>
      </c>
      <c r="G63" s="138" t="s">
        <v>580</v>
      </c>
      <c r="H63" s="140" t="s">
        <v>156</v>
      </c>
      <c r="I63" s="132">
        <v>45</v>
      </c>
      <c r="J63" s="133" t="str">
        <f>IF(I63=1,'[4]Equivalencia BH-BMPT'!$D$2,IF(I63=2,'[4]Equivalencia BH-BMPT'!$D$3,IF(I63=3,'[4]Equivalencia BH-BMPT'!$D$4,IF(I63=4,'[4]Equivalencia BH-BMPT'!$D$5,IF(I63=5,'[4]Equivalencia BH-BMPT'!$D$6,IF(I63=6,'[4]Equivalencia BH-BMPT'!$D$7,IF(I63=7,'[4]Equivalencia BH-BMPT'!$D$8,IF(I63=8,'[4]Equivalencia BH-BMPT'!$D$9,IF(I63=9,'[4]Equivalencia BH-BMPT'!$D$10,IF(I63=10,'[4]Equivalencia BH-BMPT'!$D$11,IF(I63=11,'[4]Equivalencia BH-BMPT'!$D$12,IF(I63=12,'[4]Equivalencia BH-BMPT'!$D$13,IF(I63=13,'[4]Equivalencia BH-BMPT'!$D$14,IF(I63=14,'[4]Equivalencia BH-BMPT'!$D$15,IF(I63=15,'[4]Equivalencia BH-BMPT'!$D$16,IF(I63=16,'[4]Equivalencia BH-BMPT'!$D$17,IF(I63=17,'[4]Equivalencia BH-BMPT'!$D$18,IF(I63=18,'[4]Equivalencia BH-BMPT'!$D$19,IF(I63=19,'[4]Equivalencia BH-BMPT'!$D$20,IF(I63=20,'[4]Equivalencia BH-BMPT'!$D$21,IF(I63=21,'[4]Equivalencia BH-BMPT'!$D$22,IF(I63=22,'[4]Equivalencia BH-BMPT'!$D$23,IF(I63=23,'[4]Equivalencia BH-BMPT'!#REF!,IF(I63=24,'[4]Equivalencia BH-BMPT'!$D$25,IF(I63=25,'[4]Equivalencia BH-BMPT'!$D$26,IF(I63=26,'[4]Equivalencia BH-BMPT'!$D$27,IF(I63=27,'[4]Equivalencia BH-BMPT'!$D$28,IF(I63=28,'[4]Equivalencia BH-BMPT'!$D$29,IF(I63=29,'[4]Equivalencia BH-BMPT'!$D$30,IF(I63=30,'[4]Equivalencia BH-BMPT'!$D$31,IF(I63=31,'[4]Equivalencia BH-BMPT'!$D$32,IF(I63=32,'[4]Equivalencia BH-BMPT'!$D$33,IF(I63=33,'[4]Equivalencia BH-BMPT'!$D$34,IF(I63=34,'[4]Equivalencia BH-BMPT'!$D$35,IF(I63=35,'[4]Equivalencia BH-BMPT'!$D$36,IF(I63=36,'[4]Equivalencia BH-BMPT'!$D$37,IF(I63=37,'[4]Equivalencia BH-BMPT'!$D$38,IF(I63=38,'[4]Equivalencia BH-BMPT'!#REF!,IF(I63=39,'[4]Equivalencia BH-BMPT'!$D$40,IF(I63=40,'[4]Equivalencia BH-BMPT'!$D$41,IF(I63=41,'[4]Equivalencia BH-BMPT'!$D$42,IF(I63=42,'[4]Equivalencia BH-BMPT'!$D$43,IF(I63=43,'[4]Equivalencia BH-BMPT'!$D$44,IF(I63=44,'[4]Equivalencia BH-BMPT'!$D$45,IF(I63=45,'[4]Equivalencia BH-BMPT'!$D$46,"No ha seleccionado un número de programa")))))))))))))))))))))))))))))))))))))))))))))</f>
        <v>Gobernanza e influencia local, regional e internacional</v>
      </c>
      <c r="K63" s="141" t="str">
        <f>IF(ISERROR(VLOOKUP(I63,Eje_Pilar!$C$2:$E$47,3,FALSE))," ",VLOOKUP(I63,Eje_Pilar!$C$2:$E$47,3,FALSE))</f>
        <v>Eje Transversal 4 Gobierno Legitimo, Fortalecimiento Local y Eficiencia</v>
      </c>
      <c r="L63" s="142" t="s">
        <v>778</v>
      </c>
      <c r="M63" s="138">
        <v>52896169</v>
      </c>
      <c r="N63" s="138" t="s">
        <v>855</v>
      </c>
      <c r="O63" s="144">
        <v>24375000</v>
      </c>
      <c r="P63" s="100"/>
      <c r="Q63" s="101"/>
      <c r="R63" s="146"/>
      <c r="S63" s="146"/>
      <c r="T63" s="148">
        <f t="shared" si="7"/>
        <v>24375000</v>
      </c>
      <c r="U63" s="144">
        <v>24375000</v>
      </c>
      <c r="V63" s="104">
        <v>43501</v>
      </c>
      <c r="W63" s="104">
        <v>43502</v>
      </c>
      <c r="X63" s="104">
        <v>43829</v>
      </c>
      <c r="Y63" s="105">
        <v>325</v>
      </c>
      <c r="Z63" s="105"/>
      <c r="AA63" s="106"/>
      <c r="AB63" s="90"/>
      <c r="AC63" s="90"/>
      <c r="AD63" s="90" t="s">
        <v>1022</v>
      </c>
      <c r="AE63" s="90"/>
      <c r="AF63" s="150">
        <f t="shared" si="8"/>
        <v>1</v>
      </c>
      <c r="AG63" s="108"/>
      <c r="AH63" s="129">
        <f>IF(SUMPRODUCT((A$14:A63=A63)*(B$14:B63=B63)*(C$14:C63=C63))&gt;1,0,1)</f>
        <v>1</v>
      </c>
      <c r="AI63" s="109" t="str">
        <f t="shared" si="6"/>
        <v>Contratos de prestación de servicios profesionales y de apoyo a la gestión</v>
      </c>
      <c r="AJ63" s="109" t="str">
        <f t="shared" si="9"/>
        <v>Contratación directa</v>
      </c>
      <c r="AK63" s="110" t="str">
        <f>IFERROR(VLOOKUP(F63,Tipo!$C$12:$C$27,1,FALSE),"NO")</f>
        <v>Prestación de servicios profesionales y de apoyo a la gestión, o para la ejecución de trabajos artísticos que sólo puedan encomendarse a determinadas personas naturales;</v>
      </c>
      <c r="AL63" s="109" t="str">
        <f t="shared" si="10"/>
        <v>Inversión</v>
      </c>
      <c r="AM63" s="109">
        <f t="shared" si="11"/>
        <v>45</v>
      </c>
      <c r="AN63" s="58"/>
      <c r="AO63" s="58"/>
      <c r="AP63" s="58"/>
    </row>
    <row r="64" spans="1:42" s="57" customFormat="1" ht="27" customHeight="1" x14ac:dyDescent="0.25">
      <c r="A64" s="90">
        <v>51</v>
      </c>
      <c r="B64" s="105">
        <v>2019</v>
      </c>
      <c r="C64" s="91" t="s">
        <v>334</v>
      </c>
      <c r="D64" s="91" t="s">
        <v>161</v>
      </c>
      <c r="E64" s="133" t="s">
        <v>38</v>
      </c>
      <c r="F64" s="133" t="s">
        <v>182</v>
      </c>
      <c r="G64" s="138" t="s">
        <v>581</v>
      </c>
      <c r="H64" s="140" t="s">
        <v>156</v>
      </c>
      <c r="I64" s="132">
        <v>3</v>
      </c>
      <c r="J64" s="133" t="str">
        <f>IF(I64=1,'[4]Equivalencia BH-BMPT'!$D$2,IF(I64=2,'[4]Equivalencia BH-BMPT'!$D$3,IF(I64=3,'[4]Equivalencia BH-BMPT'!$D$4,IF(I64=4,'[4]Equivalencia BH-BMPT'!$D$5,IF(I64=5,'[4]Equivalencia BH-BMPT'!$D$6,IF(I64=6,'[4]Equivalencia BH-BMPT'!$D$7,IF(I64=7,'[4]Equivalencia BH-BMPT'!$D$8,IF(I64=8,'[4]Equivalencia BH-BMPT'!$D$9,IF(I64=9,'[4]Equivalencia BH-BMPT'!$D$10,IF(I64=10,'[4]Equivalencia BH-BMPT'!$D$11,IF(I64=11,'[4]Equivalencia BH-BMPT'!$D$12,IF(I64=12,'[4]Equivalencia BH-BMPT'!$D$13,IF(I64=13,'[4]Equivalencia BH-BMPT'!$D$14,IF(I64=14,'[4]Equivalencia BH-BMPT'!$D$15,IF(I64=15,'[4]Equivalencia BH-BMPT'!$D$16,IF(I64=16,'[4]Equivalencia BH-BMPT'!$D$17,IF(I64=17,'[4]Equivalencia BH-BMPT'!$D$18,IF(I64=18,'[4]Equivalencia BH-BMPT'!$D$19,IF(I64=19,'[4]Equivalencia BH-BMPT'!$D$20,IF(I64=20,'[4]Equivalencia BH-BMPT'!$D$21,IF(I64=21,'[4]Equivalencia BH-BMPT'!$D$22,IF(I64=22,'[4]Equivalencia BH-BMPT'!$D$23,IF(I64=23,'[4]Equivalencia BH-BMPT'!#REF!,IF(I64=24,'[4]Equivalencia BH-BMPT'!$D$25,IF(I64=25,'[4]Equivalencia BH-BMPT'!$D$26,IF(I64=26,'[4]Equivalencia BH-BMPT'!$D$27,IF(I64=27,'[4]Equivalencia BH-BMPT'!$D$28,IF(I64=28,'[4]Equivalencia BH-BMPT'!$D$29,IF(I64=29,'[4]Equivalencia BH-BMPT'!$D$30,IF(I64=30,'[4]Equivalencia BH-BMPT'!$D$31,IF(I64=31,'[4]Equivalencia BH-BMPT'!$D$32,IF(I64=32,'[4]Equivalencia BH-BMPT'!$D$33,IF(I64=33,'[4]Equivalencia BH-BMPT'!$D$34,IF(I64=34,'[4]Equivalencia BH-BMPT'!$D$35,IF(I64=35,'[4]Equivalencia BH-BMPT'!$D$36,IF(I64=36,'[4]Equivalencia BH-BMPT'!$D$37,IF(I64=37,'[4]Equivalencia BH-BMPT'!$D$38,IF(I64=38,'[4]Equivalencia BH-BMPT'!#REF!,IF(I64=39,'[4]Equivalencia BH-BMPT'!$D$40,IF(I64=40,'[4]Equivalencia BH-BMPT'!$D$41,IF(I64=41,'[4]Equivalencia BH-BMPT'!$D$42,IF(I64=42,'[4]Equivalencia BH-BMPT'!$D$43,IF(I64=43,'[4]Equivalencia BH-BMPT'!$D$44,IF(I64=44,'[4]Equivalencia BH-BMPT'!$D$45,IF(I64=45,'[4]Equivalencia BH-BMPT'!$D$46,"No ha seleccionado un número de programa")))))))))))))))))))))))))))))))))))))))))))))</f>
        <v>Igualdad y autonomía para una Bogotá incluyente</v>
      </c>
      <c r="K64" s="141" t="str">
        <f>IF(ISERROR(VLOOKUP(I64,Eje_Pilar!$C$2:$E$47,3,FALSE))," ",VLOOKUP(I64,Eje_Pilar!$C$2:$E$47,3,FALSE))</f>
        <v>Pilar 1 Igualdad de Calidad de Vida</v>
      </c>
      <c r="L64" s="142" t="s">
        <v>783</v>
      </c>
      <c r="M64" s="138">
        <v>52783244</v>
      </c>
      <c r="N64" s="138" t="s">
        <v>856</v>
      </c>
      <c r="O64" s="144">
        <v>49194000</v>
      </c>
      <c r="P64" s="100"/>
      <c r="Q64" s="101"/>
      <c r="R64" s="146">
        <v>1</v>
      </c>
      <c r="S64" s="144">
        <v>9110000</v>
      </c>
      <c r="T64" s="148">
        <f t="shared" si="7"/>
        <v>58304000</v>
      </c>
      <c r="U64" s="144">
        <v>49194000</v>
      </c>
      <c r="V64" s="104">
        <v>43501</v>
      </c>
      <c r="W64" s="104">
        <v>43503</v>
      </c>
      <c r="X64" s="104">
        <v>43829</v>
      </c>
      <c r="Y64" s="105">
        <v>324</v>
      </c>
      <c r="Z64" s="105">
        <v>60</v>
      </c>
      <c r="AA64" s="106"/>
      <c r="AB64" s="90"/>
      <c r="AC64" s="90"/>
      <c r="AD64" s="90" t="s">
        <v>1022</v>
      </c>
      <c r="AE64" s="90"/>
      <c r="AF64" s="150">
        <f t="shared" si="8"/>
        <v>0.84375</v>
      </c>
      <c r="AG64" s="108"/>
      <c r="AH64" s="129">
        <f>IF(SUMPRODUCT((A$14:A64=A64)*(B$14:B64=B64)*(C$14:C64=C64))&gt;1,0,1)</f>
        <v>1</v>
      </c>
      <c r="AI64" s="109" t="str">
        <f t="shared" si="6"/>
        <v>Contratos de prestación de servicios profesionales y de apoyo a la gestión</v>
      </c>
      <c r="AJ64" s="109" t="str">
        <f t="shared" si="9"/>
        <v>Contratación directa</v>
      </c>
      <c r="AK64" s="110" t="str">
        <f>IFERROR(VLOOKUP(F64,Tipo!$C$12:$C$27,1,FALSE),"NO")</f>
        <v>Prestación de servicios profesionales y de apoyo a la gestión, o para la ejecución de trabajos artísticos que sólo puedan encomendarse a determinadas personas naturales;</v>
      </c>
      <c r="AL64" s="109" t="str">
        <f t="shared" si="10"/>
        <v>Inversión</v>
      </c>
      <c r="AM64" s="109">
        <f t="shared" si="11"/>
        <v>3</v>
      </c>
      <c r="AN64" s="58"/>
      <c r="AO64" s="58"/>
      <c r="AP64" s="58"/>
    </row>
    <row r="65" spans="1:42" s="57" customFormat="1" ht="27" customHeight="1" x14ac:dyDescent="0.25">
      <c r="A65" s="90">
        <v>52</v>
      </c>
      <c r="B65" s="105">
        <v>2019</v>
      </c>
      <c r="C65" s="91" t="s">
        <v>335</v>
      </c>
      <c r="D65" s="91" t="s">
        <v>161</v>
      </c>
      <c r="E65" s="133" t="s">
        <v>38</v>
      </c>
      <c r="F65" s="133" t="s">
        <v>182</v>
      </c>
      <c r="G65" s="138" t="s">
        <v>582</v>
      </c>
      <c r="H65" s="140" t="s">
        <v>156</v>
      </c>
      <c r="I65" s="132">
        <v>45</v>
      </c>
      <c r="J65" s="133" t="str">
        <f>IF(I65=1,'[4]Equivalencia BH-BMPT'!$D$2,IF(I65=2,'[4]Equivalencia BH-BMPT'!$D$3,IF(I65=3,'[4]Equivalencia BH-BMPT'!$D$4,IF(I65=4,'[4]Equivalencia BH-BMPT'!$D$5,IF(I65=5,'[4]Equivalencia BH-BMPT'!$D$6,IF(I65=6,'[4]Equivalencia BH-BMPT'!$D$7,IF(I65=7,'[4]Equivalencia BH-BMPT'!$D$8,IF(I65=8,'[4]Equivalencia BH-BMPT'!$D$9,IF(I65=9,'[4]Equivalencia BH-BMPT'!$D$10,IF(I65=10,'[4]Equivalencia BH-BMPT'!$D$11,IF(I65=11,'[4]Equivalencia BH-BMPT'!$D$12,IF(I65=12,'[4]Equivalencia BH-BMPT'!$D$13,IF(I65=13,'[4]Equivalencia BH-BMPT'!$D$14,IF(I65=14,'[4]Equivalencia BH-BMPT'!$D$15,IF(I65=15,'[4]Equivalencia BH-BMPT'!$D$16,IF(I65=16,'[4]Equivalencia BH-BMPT'!$D$17,IF(I65=17,'[4]Equivalencia BH-BMPT'!$D$18,IF(I65=18,'[4]Equivalencia BH-BMPT'!$D$19,IF(I65=19,'[4]Equivalencia BH-BMPT'!$D$20,IF(I65=20,'[4]Equivalencia BH-BMPT'!$D$21,IF(I65=21,'[4]Equivalencia BH-BMPT'!$D$22,IF(I65=22,'[4]Equivalencia BH-BMPT'!$D$23,IF(I65=23,'[4]Equivalencia BH-BMPT'!#REF!,IF(I65=24,'[4]Equivalencia BH-BMPT'!$D$25,IF(I65=25,'[4]Equivalencia BH-BMPT'!$D$26,IF(I65=26,'[4]Equivalencia BH-BMPT'!$D$27,IF(I65=27,'[4]Equivalencia BH-BMPT'!$D$28,IF(I65=28,'[4]Equivalencia BH-BMPT'!$D$29,IF(I65=29,'[4]Equivalencia BH-BMPT'!$D$30,IF(I65=30,'[4]Equivalencia BH-BMPT'!$D$31,IF(I65=31,'[4]Equivalencia BH-BMPT'!$D$32,IF(I65=32,'[4]Equivalencia BH-BMPT'!$D$33,IF(I65=33,'[4]Equivalencia BH-BMPT'!$D$34,IF(I65=34,'[4]Equivalencia BH-BMPT'!$D$35,IF(I65=35,'[4]Equivalencia BH-BMPT'!$D$36,IF(I65=36,'[4]Equivalencia BH-BMPT'!$D$37,IF(I65=37,'[4]Equivalencia BH-BMPT'!$D$38,IF(I65=38,'[4]Equivalencia BH-BMPT'!#REF!,IF(I65=39,'[4]Equivalencia BH-BMPT'!$D$40,IF(I65=40,'[4]Equivalencia BH-BMPT'!$D$41,IF(I65=41,'[4]Equivalencia BH-BMPT'!$D$42,IF(I65=42,'[4]Equivalencia BH-BMPT'!$D$43,IF(I65=43,'[4]Equivalencia BH-BMPT'!$D$44,IF(I65=44,'[4]Equivalencia BH-BMPT'!$D$45,IF(I65=45,'[4]Equivalencia BH-BMPT'!$D$46,"No ha seleccionado un número de programa")))))))))))))))))))))))))))))))))))))))))))))</f>
        <v>Gobernanza e influencia local, regional e internacional</v>
      </c>
      <c r="K65" s="141" t="str">
        <f>IF(ISERROR(VLOOKUP(I65,Eje_Pilar!$C$2:$E$47,3,FALSE))," ",VLOOKUP(I65,Eje_Pilar!$C$2:$E$47,3,FALSE))</f>
        <v>Eje Transversal 4 Gobierno Legitimo, Fortalecimiento Local y Eficiencia</v>
      </c>
      <c r="L65" s="142" t="s">
        <v>780</v>
      </c>
      <c r="M65" s="138">
        <v>79474153</v>
      </c>
      <c r="N65" s="138" t="s">
        <v>857</v>
      </c>
      <c r="O65" s="144">
        <v>79200000</v>
      </c>
      <c r="P65" s="100"/>
      <c r="Q65" s="101"/>
      <c r="R65" s="146"/>
      <c r="S65" s="146"/>
      <c r="T65" s="148">
        <f t="shared" si="7"/>
        <v>79200000</v>
      </c>
      <c r="U65" s="144">
        <v>78400000</v>
      </c>
      <c r="V65" s="104">
        <v>43502</v>
      </c>
      <c r="W65" s="104">
        <v>43503</v>
      </c>
      <c r="X65" s="104">
        <v>43829</v>
      </c>
      <c r="Y65" s="105">
        <v>324</v>
      </c>
      <c r="Z65" s="105"/>
      <c r="AA65" s="106"/>
      <c r="AB65" s="90"/>
      <c r="AC65" s="90"/>
      <c r="AD65" s="90" t="s">
        <v>1022</v>
      </c>
      <c r="AE65" s="90"/>
      <c r="AF65" s="150">
        <f t="shared" si="8"/>
        <v>0.98989898989898994</v>
      </c>
      <c r="AG65" s="108"/>
      <c r="AH65" s="129">
        <f>IF(SUMPRODUCT((A$14:A65=A65)*(B$14:B65=B65)*(C$14:C65=C65))&gt;1,0,1)</f>
        <v>1</v>
      </c>
      <c r="AI65" s="109" t="str">
        <f t="shared" si="6"/>
        <v>Contratos de prestación de servicios profesionales y de apoyo a la gestión</v>
      </c>
      <c r="AJ65" s="109" t="str">
        <f t="shared" si="9"/>
        <v>Contratación directa</v>
      </c>
      <c r="AK65" s="110" t="str">
        <f>IFERROR(VLOOKUP(F65,Tipo!$C$12:$C$27,1,FALSE),"NO")</f>
        <v>Prestación de servicios profesionales y de apoyo a la gestión, o para la ejecución de trabajos artísticos que sólo puedan encomendarse a determinadas personas naturales;</v>
      </c>
      <c r="AL65" s="109" t="str">
        <f t="shared" si="10"/>
        <v>Inversión</v>
      </c>
      <c r="AM65" s="109">
        <f t="shared" si="11"/>
        <v>45</v>
      </c>
      <c r="AN65" s="58"/>
      <c r="AO65" s="58"/>
      <c r="AP65" s="58"/>
    </row>
    <row r="66" spans="1:42" s="57" customFormat="1" ht="27" customHeight="1" x14ac:dyDescent="0.25">
      <c r="A66" s="90">
        <v>53</v>
      </c>
      <c r="B66" s="105">
        <v>2019</v>
      </c>
      <c r="C66" s="91" t="s">
        <v>336</v>
      </c>
      <c r="D66" s="91" t="s">
        <v>161</v>
      </c>
      <c r="E66" s="133" t="s">
        <v>38</v>
      </c>
      <c r="F66" s="133" t="s">
        <v>182</v>
      </c>
      <c r="G66" s="138" t="s">
        <v>583</v>
      </c>
      <c r="H66" s="140" t="s">
        <v>156</v>
      </c>
      <c r="I66" s="132">
        <v>11</v>
      </c>
      <c r="J66" s="133" t="str">
        <f>IF(I66=1,'[4]Equivalencia BH-BMPT'!$D$2,IF(I66=2,'[4]Equivalencia BH-BMPT'!$D$3,IF(I66=3,'[4]Equivalencia BH-BMPT'!$D$4,IF(I66=4,'[4]Equivalencia BH-BMPT'!$D$5,IF(I66=5,'[4]Equivalencia BH-BMPT'!$D$6,IF(I66=6,'[4]Equivalencia BH-BMPT'!$D$7,IF(I66=7,'[4]Equivalencia BH-BMPT'!$D$8,IF(I66=8,'[4]Equivalencia BH-BMPT'!$D$9,IF(I66=9,'[4]Equivalencia BH-BMPT'!$D$10,IF(I66=10,'[4]Equivalencia BH-BMPT'!$D$11,IF(I66=11,'[4]Equivalencia BH-BMPT'!$D$12,IF(I66=12,'[4]Equivalencia BH-BMPT'!$D$13,IF(I66=13,'[4]Equivalencia BH-BMPT'!$D$14,IF(I66=14,'[4]Equivalencia BH-BMPT'!$D$15,IF(I66=15,'[4]Equivalencia BH-BMPT'!$D$16,IF(I66=16,'[4]Equivalencia BH-BMPT'!$D$17,IF(I66=17,'[4]Equivalencia BH-BMPT'!$D$18,IF(I66=18,'[4]Equivalencia BH-BMPT'!$D$19,IF(I66=19,'[4]Equivalencia BH-BMPT'!$D$20,IF(I66=20,'[4]Equivalencia BH-BMPT'!$D$21,IF(I66=21,'[4]Equivalencia BH-BMPT'!$D$22,IF(I66=22,'[4]Equivalencia BH-BMPT'!$D$23,IF(I66=23,'[4]Equivalencia BH-BMPT'!#REF!,IF(I66=24,'[4]Equivalencia BH-BMPT'!$D$25,IF(I66=25,'[4]Equivalencia BH-BMPT'!$D$26,IF(I66=26,'[4]Equivalencia BH-BMPT'!$D$27,IF(I66=27,'[4]Equivalencia BH-BMPT'!$D$28,IF(I66=28,'[4]Equivalencia BH-BMPT'!$D$29,IF(I66=29,'[4]Equivalencia BH-BMPT'!$D$30,IF(I66=30,'[4]Equivalencia BH-BMPT'!$D$31,IF(I66=31,'[4]Equivalencia BH-BMPT'!$D$32,IF(I66=32,'[4]Equivalencia BH-BMPT'!$D$33,IF(I66=33,'[4]Equivalencia BH-BMPT'!$D$34,IF(I66=34,'[4]Equivalencia BH-BMPT'!$D$35,IF(I66=35,'[4]Equivalencia BH-BMPT'!$D$36,IF(I66=36,'[4]Equivalencia BH-BMPT'!$D$37,IF(I66=37,'[4]Equivalencia BH-BMPT'!$D$38,IF(I66=38,'[4]Equivalencia BH-BMPT'!#REF!,IF(I66=39,'[4]Equivalencia BH-BMPT'!$D$40,IF(I66=40,'[4]Equivalencia BH-BMPT'!$D$41,IF(I66=41,'[4]Equivalencia BH-BMPT'!$D$42,IF(I66=42,'[4]Equivalencia BH-BMPT'!$D$43,IF(I66=43,'[4]Equivalencia BH-BMPT'!$D$44,IF(I66=44,'[4]Equivalencia BH-BMPT'!$D$45,IF(I66=45,'[4]Equivalencia BH-BMPT'!$D$46,"No ha seleccionado un número de programa")))))))))))))))))))))))))))))))))))))))))))))</f>
        <v>Mejores oportunidades para el desarrollo a través de la cultura, la recreación y el deporte</v>
      </c>
      <c r="K66" s="141" t="str">
        <f>IF(ISERROR(VLOOKUP(I66,Eje_Pilar!$C$2:$E$47,3,FALSE))," ",VLOOKUP(I66,Eje_Pilar!$C$2:$E$47,3,FALSE))</f>
        <v>Pilar 1 Igualdad de Calidad de Vida</v>
      </c>
      <c r="L66" s="142" t="s">
        <v>784</v>
      </c>
      <c r="M66" s="138">
        <v>36065900</v>
      </c>
      <c r="N66" s="138" t="s">
        <v>858</v>
      </c>
      <c r="O66" s="144">
        <v>49345833</v>
      </c>
      <c r="P66" s="100"/>
      <c r="Q66" s="101"/>
      <c r="R66" s="146"/>
      <c r="S66" s="146"/>
      <c r="T66" s="148">
        <f t="shared" si="7"/>
        <v>49345833</v>
      </c>
      <c r="U66" s="144">
        <v>49345833</v>
      </c>
      <c r="V66" s="104">
        <v>43501</v>
      </c>
      <c r="W66" s="104">
        <v>43502</v>
      </c>
      <c r="X66" s="104">
        <v>43829</v>
      </c>
      <c r="Y66" s="105">
        <v>325</v>
      </c>
      <c r="Z66" s="105"/>
      <c r="AA66" s="106"/>
      <c r="AB66" s="90"/>
      <c r="AC66" s="90"/>
      <c r="AD66" s="90" t="s">
        <v>1022</v>
      </c>
      <c r="AE66" s="90"/>
      <c r="AF66" s="150">
        <f t="shared" si="8"/>
        <v>1</v>
      </c>
      <c r="AG66" s="108"/>
      <c r="AH66" s="129">
        <f>IF(SUMPRODUCT((A$14:A66=A66)*(B$14:B66=B66)*(C$14:C66=C66))&gt;1,0,1)</f>
        <v>1</v>
      </c>
      <c r="AI66" s="109" t="str">
        <f t="shared" si="6"/>
        <v>Contratos de prestación de servicios profesionales y de apoyo a la gestión</v>
      </c>
      <c r="AJ66" s="109" t="str">
        <f t="shared" si="9"/>
        <v>Contratación directa</v>
      </c>
      <c r="AK66" s="110" t="str">
        <f>IFERROR(VLOOKUP(F66,Tipo!$C$12:$C$27,1,FALSE),"NO")</f>
        <v>Prestación de servicios profesionales y de apoyo a la gestión, o para la ejecución de trabajos artísticos que sólo puedan encomendarse a determinadas personas naturales;</v>
      </c>
      <c r="AL66" s="109" t="str">
        <f t="shared" si="10"/>
        <v>Inversión</v>
      </c>
      <c r="AM66" s="109">
        <f t="shared" si="11"/>
        <v>11</v>
      </c>
      <c r="AN66" s="58"/>
      <c r="AO66" s="58"/>
      <c r="AP66" s="58"/>
    </row>
    <row r="67" spans="1:42" s="57" customFormat="1" ht="27" customHeight="1" x14ac:dyDescent="0.25">
      <c r="A67" s="90">
        <v>54</v>
      </c>
      <c r="B67" s="105">
        <v>2019</v>
      </c>
      <c r="C67" s="91" t="s">
        <v>337</v>
      </c>
      <c r="D67" s="91" t="s">
        <v>161</v>
      </c>
      <c r="E67" s="133" t="s">
        <v>38</v>
      </c>
      <c r="F67" s="133" t="s">
        <v>182</v>
      </c>
      <c r="G67" s="138" t="s">
        <v>584</v>
      </c>
      <c r="H67" s="140" t="s">
        <v>156</v>
      </c>
      <c r="I67" s="132">
        <v>45</v>
      </c>
      <c r="J67" s="133" t="str">
        <f>IF(I67=1,'[4]Equivalencia BH-BMPT'!$D$2,IF(I67=2,'[4]Equivalencia BH-BMPT'!$D$3,IF(I67=3,'[4]Equivalencia BH-BMPT'!$D$4,IF(I67=4,'[4]Equivalencia BH-BMPT'!$D$5,IF(I67=5,'[4]Equivalencia BH-BMPT'!$D$6,IF(I67=6,'[4]Equivalencia BH-BMPT'!$D$7,IF(I67=7,'[4]Equivalencia BH-BMPT'!$D$8,IF(I67=8,'[4]Equivalencia BH-BMPT'!$D$9,IF(I67=9,'[4]Equivalencia BH-BMPT'!$D$10,IF(I67=10,'[4]Equivalencia BH-BMPT'!$D$11,IF(I67=11,'[4]Equivalencia BH-BMPT'!$D$12,IF(I67=12,'[4]Equivalencia BH-BMPT'!$D$13,IF(I67=13,'[4]Equivalencia BH-BMPT'!$D$14,IF(I67=14,'[4]Equivalencia BH-BMPT'!$D$15,IF(I67=15,'[4]Equivalencia BH-BMPT'!$D$16,IF(I67=16,'[4]Equivalencia BH-BMPT'!$D$17,IF(I67=17,'[4]Equivalencia BH-BMPT'!$D$18,IF(I67=18,'[4]Equivalencia BH-BMPT'!$D$19,IF(I67=19,'[4]Equivalencia BH-BMPT'!$D$20,IF(I67=20,'[4]Equivalencia BH-BMPT'!$D$21,IF(I67=21,'[4]Equivalencia BH-BMPT'!$D$22,IF(I67=22,'[4]Equivalencia BH-BMPT'!$D$23,IF(I67=23,'[4]Equivalencia BH-BMPT'!#REF!,IF(I67=24,'[4]Equivalencia BH-BMPT'!$D$25,IF(I67=25,'[4]Equivalencia BH-BMPT'!$D$26,IF(I67=26,'[4]Equivalencia BH-BMPT'!$D$27,IF(I67=27,'[4]Equivalencia BH-BMPT'!$D$28,IF(I67=28,'[4]Equivalencia BH-BMPT'!$D$29,IF(I67=29,'[4]Equivalencia BH-BMPT'!$D$30,IF(I67=30,'[4]Equivalencia BH-BMPT'!$D$31,IF(I67=31,'[4]Equivalencia BH-BMPT'!$D$32,IF(I67=32,'[4]Equivalencia BH-BMPT'!$D$33,IF(I67=33,'[4]Equivalencia BH-BMPT'!$D$34,IF(I67=34,'[4]Equivalencia BH-BMPT'!$D$35,IF(I67=35,'[4]Equivalencia BH-BMPT'!$D$36,IF(I67=36,'[4]Equivalencia BH-BMPT'!$D$37,IF(I67=37,'[4]Equivalencia BH-BMPT'!$D$38,IF(I67=38,'[4]Equivalencia BH-BMPT'!#REF!,IF(I67=39,'[4]Equivalencia BH-BMPT'!$D$40,IF(I67=40,'[4]Equivalencia BH-BMPT'!$D$41,IF(I67=41,'[4]Equivalencia BH-BMPT'!$D$42,IF(I67=42,'[4]Equivalencia BH-BMPT'!$D$43,IF(I67=43,'[4]Equivalencia BH-BMPT'!$D$44,IF(I67=44,'[4]Equivalencia BH-BMPT'!$D$45,IF(I67=45,'[4]Equivalencia BH-BMPT'!$D$46,"No ha seleccionado un número de programa")))))))))))))))))))))))))))))))))))))))))))))</f>
        <v>Gobernanza e influencia local, regional e internacional</v>
      </c>
      <c r="K67" s="141" t="str">
        <f>IF(ISERROR(VLOOKUP(I67,Eje_Pilar!$C$2:$E$47,3,FALSE))," ",VLOOKUP(I67,Eje_Pilar!$C$2:$E$47,3,FALSE))</f>
        <v>Eje Transversal 4 Gobierno Legitimo, Fortalecimiento Local y Eficiencia</v>
      </c>
      <c r="L67" s="142" t="s">
        <v>778</v>
      </c>
      <c r="M67" s="138">
        <v>39760197</v>
      </c>
      <c r="N67" s="138" t="s">
        <v>859</v>
      </c>
      <c r="O67" s="144">
        <v>19980000</v>
      </c>
      <c r="P67" s="100"/>
      <c r="Q67" s="101"/>
      <c r="R67" s="146">
        <v>1</v>
      </c>
      <c r="S67" s="144">
        <v>3700000</v>
      </c>
      <c r="T67" s="148">
        <f t="shared" si="7"/>
        <v>23680000</v>
      </c>
      <c r="U67" s="144">
        <v>20041667</v>
      </c>
      <c r="V67" s="104">
        <v>43501</v>
      </c>
      <c r="W67" s="104">
        <v>43502</v>
      </c>
      <c r="X67" s="104">
        <v>43829</v>
      </c>
      <c r="Y67" s="105">
        <v>325</v>
      </c>
      <c r="Z67" s="105">
        <v>60</v>
      </c>
      <c r="AA67" s="106"/>
      <c r="AB67" s="90"/>
      <c r="AC67" s="90"/>
      <c r="AD67" s="90" t="s">
        <v>1022</v>
      </c>
      <c r="AE67" s="90"/>
      <c r="AF67" s="150">
        <f t="shared" si="8"/>
        <v>0.8463541807432432</v>
      </c>
      <c r="AG67" s="108"/>
      <c r="AH67" s="129">
        <f>IF(SUMPRODUCT((A$14:A67=A67)*(B$14:B67=B67)*(C$14:C67=C67))&gt;1,0,1)</f>
        <v>1</v>
      </c>
      <c r="AI67" s="109" t="str">
        <f t="shared" si="6"/>
        <v>Contratos de prestación de servicios profesionales y de apoyo a la gestión</v>
      </c>
      <c r="AJ67" s="109" t="str">
        <f t="shared" si="9"/>
        <v>Contratación directa</v>
      </c>
      <c r="AK67" s="110" t="str">
        <f>IFERROR(VLOOKUP(F67,Tipo!$C$12:$C$27,1,FALSE),"NO")</f>
        <v>Prestación de servicios profesionales y de apoyo a la gestión, o para la ejecución de trabajos artísticos que sólo puedan encomendarse a determinadas personas naturales;</v>
      </c>
      <c r="AL67" s="109" t="str">
        <f t="shared" si="10"/>
        <v>Inversión</v>
      </c>
      <c r="AM67" s="109">
        <f t="shared" si="11"/>
        <v>45</v>
      </c>
      <c r="AN67" s="58"/>
      <c r="AO67" s="58"/>
      <c r="AP67" s="58"/>
    </row>
    <row r="68" spans="1:42" s="57" customFormat="1" ht="27" customHeight="1" x14ac:dyDescent="0.25">
      <c r="A68" s="90">
        <v>55</v>
      </c>
      <c r="B68" s="105">
        <v>2019</v>
      </c>
      <c r="C68" s="91" t="s">
        <v>338</v>
      </c>
      <c r="D68" s="91" t="s">
        <v>161</v>
      </c>
      <c r="E68" s="133" t="s">
        <v>38</v>
      </c>
      <c r="F68" s="133" t="s">
        <v>182</v>
      </c>
      <c r="G68" s="138" t="s">
        <v>585</v>
      </c>
      <c r="H68" s="140" t="s">
        <v>156</v>
      </c>
      <c r="I68" s="132">
        <v>45</v>
      </c>
      <c r="J68" s="133" t="str">
        <f>IF(I68=1,'[4]Equivalencia BH-BMPT'!$D$2,IF(I68=2,'[4]Equivalencia BH-BMPT'!$D$3,IF(I68=3,'[4]Equivalencia BH-BMPT'!$D$4,IF(I68=4,'[4]Equivalencia BH-BMPT'!$D$5,IF(I68=5,'[4]Equivalencia BH-BMPT'!$D$6,IF(I68=6,'[4]Equivalencia BH-BMPT'!$D$7,IF(I68=7,'[4]Equivalencia BH-BMPT'!$D$8,IF(I68=8,'[4]Equivalencia BH-BMPT'!$D$9,IF(I68=9,'[4]Equivalencia BH-BMPT'!$D$10,IF(I68=10,'[4]Equivalencia BH-BMPT'!$D$11,IF(I68=11,'[4]Equivalencia BH-BMPT'!$D$12,IF(I68=12,'[4]Equivalencia BH-BMPT'!$D$13,IF(I68=13,'[4]Equivalencia BH-BMPT'!$D$14,IF(I68=14,'[4]Equivalencia BH-BMPT'!$D$15,IF(I68=15,'[4]Equivalencia BH-BMPT'!$D$16,IF(I68=16,'[4]Equivalencia BH-BMPT'!$D$17,IF(I68=17,'[4]Equivalencia BH-BMPT'!$D$18,IF(I68=18,'[4]Equivalencia BH-BMPT'!$D$19,IF(I68=19,'[4]Equivalencia BH-BMPT'!$D$20,IF(I68=20,'[4]Equivalencia BH-BMPT'!$D$21,IF(I68=21,'[4]Equivalencia BH-BMPT'!$D$22,IF(I68=22,'[4]Equivalencia BH-BMPT'!$D$23,IF(I68=23,'[4]Equivalencia BH-BMPT'!#REF!,IF(I68=24,'[4]Equivalencia BH-BMPT'!$D$25,IF(I68=25,'[4]Equivalencia BH-BMPT'!$D$26,IF(I68=26,'[4]Equivalencia BH-BMPT'!$D$27,IF(I68=27,'[4]Equivalencia BH-BMPT'!$D$28,IF(I68=28,'[4]Equivalencia BH-BMPT'!$D$29,IF(I68=29,'[4]Equivalencia BH-BMPT'!$D$30,IF(I68=30,'[4]Equivalencia BH-BMPT'!$D$31,IF(I68=31,'[4]Equivalencia BH-BMPT'!$D$32,IF(I68=32,'[4]Equivalencia BH-BMPT'!$D$33,IF(I68=33,'[4]Equivalencia BH-BMPT'!$D$34,IF(I68=34,'[4]Equivalencia BH-BMPT'!$D$35,IF(I68=35,'[4]Equivalencia BH-BMPT'!$D$36,IF(I68=36,'[4]Equivalencia BH-BMPT'!$D$37,IF(I68=37,'[4]Equivalencia BH-BMPT'!$D$38,IF(I68=38,'[4]Equivalencia BH-BMPT'!#REF!,IF(I68=39,'[4]Equivalencia BH-BMPT'!$D$40,IF(I68=40,'[4]Equivalencia BH-BMPT'!$D$41,IF(I68=41,'[4]Equivalencia BH-BMPT'!$D$42,IF(I68=42,'[4]Equivalencia BH-BMPT'!$D$43,IF(I68=43,'[4]Equivalencia BH-BMPT'!$D$44,IF(I68=44,'[4]Equivalencia BH-BMPT'!$D$45,IF(I68=45,'[4]Equivalencia BH-BMPT'!$D$46,"No ha seleccionado un número de programa")))))))))))))))))))))))))))))))))))))))))))))</f>
        <v>Gobernanza e influencia local, regional e internacional</v>
      </c>
      <c r="K68" s="141" t="str">
        <f>IF(ISERROR(VLOOKUP(I68,Eje_Pilar!$C$2:$E$47,3,FALSE))," ",VLOOKUP(I68,Eje_Pilar!$C$2:$E$47,3,FALSE))</f>
        <v>Eje Transversal 4 Gobierno Legitimo, Fortalecimiento Local y Eficiencia</v>
      </c>
      <c r="L68" s="142" t="s">
        <v>778</v>
      </c>
      <c r="M68" s="138">
        <v>1016079620</v>
      </c>
      <c r="N68" s="138" t="s">
        <v>860</v>
      </c>
      <c r="O68" s="144">
        <v>11100000</v>
      </c>
      <c r="P68" s="100"/>
      <c r="Q68" s="101"/>
      <c r="R68" s="146"/>
      <c r="S68" s="146"/>
      <c r="T68" s="148">
        <f t="shared" si="7"/>
        <v>11100000</v>
      </c>
      <c r="U68" s="144">
        <v>11100000</v>
      </c>
      <c r="V68" s="104">
        <v>43502</v>
      </c>
      <c r="W68" s="104">
        <v>43503</v>
      </c>
      <c r="X68" s="104">
        <v>43683</v>
      </c>
      <c r="Y68" s="105">
        <v>180</v>
      </c>
      <c r="Z68" s="105"/>
      <c r="AA68" s="106"/>
      <c r="AB68" s="90"/>
      <c r="AC68" s="90"/>
      <c r="AD68" s="90" t="s">
        <v>1022</v>
      </c>
      <c r="AE68" s="90"/>
      <c r="AF68" s="150">
        <f t="shared" si="8"/>
        <v>1</v>
      </c>
      <c r="AG68" s="108"/>
      <c r="AH68" s="129">
        <f>IF(SUMPRODUCT((A$14:A68=A68)*(B$14:B68=B68)*(C$14:C68=C68))&gt;1,0,1)</f>
        <v>1</v>
      </c>
      <c r="AI68" s="109" t="str">
        <f t="shared" si="6"/>
        <v>Contratos de prestación de servicios profesionales y de apoyo a la gestión</v>
      </c>
      <c r="AJ68" s="109" t="str">
        <f t="shared" si="9"/>
        <v>Contratación directa</v>
      </c>
      <c r="AK68" s="110" t="str">
        <f>IFERROR(VLOOKUP(F68,Tipo!$C$12:$C$27,1,FALSE),"NO")</f>
        <v>Prestación de servicios profesionales y de apoyo a la gestión, o para la ejecución de trabajos artísticos que sólo puedan encomendarse a determinadas personas naturales;</v>
      </c>
      <c r="AL68" s="109" t="str">
        <f t="shared" si="10"/>
        <v>Inversión</v>
      </c>
      <c r="AM68" s="109">
        <f t="shared" si="11"/>
        <v>45</v>
      </c>
      <c r="AN68" s="58"/>
      <c r="AO68" s="58"/>
      <c r="AP68" s="58"/>
    </row>
    <row r="69" spans="1:42" s="57" customFormat="1" ht="27" customHeight="1" x14ac:dyDescent="0.25">
      <c r="A69" s="90">
        <v>56</v>
      </c>
      <c r="B69" s="105">
        <v>2019</v>
      </c>
      <c r="C69" s="91" t="s">
        <v>339</v>
      </c>
      <c r="D69" s="91" t="s">
        <v>161</v>
      </c>
      <c r="E69" s="133" t="s">
        <v>38</v>
      </c>
      <c r="F69" s="133" t="s">
        <v>182</v>
      </c>
      <c r="G69" s="138" t="s">
        <v>586</v>
      </c>
      <c r="H69" s="140" t="s">
        <v>156</v>
      </c>
      <c r="I69" s="132">
        <v>45</v>
      </c>
      <c r="J69" s="133" t="str">
        <f>IF(I69=1,'[4]Equivalencia BH-BMPT'!$D$2,IF(I69=2,'[4]Equivalencia BH-BMPT'!$D$3,IF(I69=3,'[4]Equivalencia BH-BMPT'!$D$4,IF(I69=4,'[4]Equivalencia BH-BMPT'!$D$5,IF(I69=5,'[4]Equivalencia BH-BMPT'!$D$6,IF(I69=6,'[4]Equivalencia BH-BMPT'!$D$7,IF(I69=7,'[4]Equivalencia BH-BMPT'!$D$8,IF(I69=8,'[4]Equivalencia BH-BMPT'!$D$9,IF(I69=9,'[4]Equivalencia BH-BMPT'!$D$10,IF(I69=10,'[4]Equivalencia BH-BMPT'!$D$11,IF(I69=11,'[4]Equivalencia BH-BMPT'!$D$12,IF(I69=12,'[4]Equivalencia BH-BMPT'!$D$13,IF(I69=13,'[4]Equivalencia BH-BMPT'!$D$14,IF(I69=14,'[4]Equivalencia BH-BMPT'!$D$15,IF(I69=15,'[4]Equivalencia BH-BMPT'!$D$16,IF(I69=16,'[4]Equivalencia BH-BMPT'!$D$17,IF(I69=17,'[4]Equivalencia BH-BMPT'!$D$18,IF(I69=18,'[4]Equivalencia BH-BMPT'!$D$19,IF(I69=19,'[4]Equivalencia BH-BMPT'!$D$20,IF(I69=20,'[4]Equivalencia BH-BMPT'!$D$21,IF(I69=21,'[4]Equivalencia BH-BMPT'!$D$22,IF(I69=22,'[4]Equivalencia BH-BMPT'!$D$23,IF(I69=23,'[4]Equivalencia BH-BMPT'!#REF!,IF(I69=24,'[4]Equivalencia BH-BMPT'!$D$25,IF(I69=25,'[4]Equivalencia BH-BMPT'!$D$26,IF(I69=26,'[4]Equivalencia BH-BMPT'!$D$27,IF(I69=27,'[4]Equivalencia BH-BMPT'!$D$28,IF(I69=28,'[4]Equivalencia BH-BMPT'!$D$29,IF(I69=29,'[4]Equivalencia BH-BMPT'!$D$30,IF(I69=30,'[4]Equivalencia BH-BMPT'!$D$31,IF(I69=31,'[4]Equivalencia BH-BMPT'!$D$32,IF(I69=32,'[4]Equivalencia BH-BMPT'!$D$33,IF(I69=33,'[4]Equivalencia BH-BMPT'!$D$34,IF(I69=34,'[4]Equivalencia BH-BMPT'!$D$35,IF(I69=35,'[4]Equivalencia BH-BMPT'!$D$36,IF(I69=36,'[4]Equivalencia BH-BMPT'!$D$37,IF(I69=37,'[4]Equivalencia BH-BMPT'!$D$38,IF(I69=38,'[4]Equivalencia BH-BMPT'!#REF!,IF(I69=39,'[4]Equivalencia BH-BMPT'!$D$40,IF(I69=40,'[4]Equivalencia BH-BMPT'!$D$41,IF(I69=41,'[4]Equivalencia BH-BMPT'!$D$42,IF(I69=42,'[4]Equivalencia BH-BMPT'!$D$43,IF(I69=43,'[4]Equivalencia BH-BMPT'!$D$44,IF(I69=44,'[4]Equivalencia BH-BMPT'!$D$45,IF(I69=45,'[4]Equivalencia BH-BMPT'!$D$46,"No ha seleccionado un número de programa")))))))))))))))))))))))))))))))))))))))))))))</f>
        <v>Gobernanza e influencia local, regional e internacional</v>
      </c>
      <c r="K69" s="141" t="str">
        <f>IF(ISERROR(VLOOKUP(I69,Eje_Pilar!$C$2:$E$47,3,FALSE))," ",VLOOKUP(I69,Eje_Pilar!$C$2:$E$47,3,FALSE))</f>
        <v>Eje Transversal 4 Gobierno Legitimo, Fortalecimiento Local y Eficiencia</v>
      </c>
      <c r="L69" s="142" t="s">
        <v>778</v>
      </c>
      <c r="M69" s="138">
        <v>52507304</v>
      </c>
      <c r="N69" s="138" t="s">
        <v>861</v>
      </c>
      <c r="O69" s="144">
        <v>24900000</v>
      </c>
      <c r="P69" s="100"/>
      <c r="Q69" s="101"/>
      <c r="R69" s="146"/>
      <c r="S69" s="146"/>
      <c r="T69" s="148">
        <f t="shared" si="7"/>
        <v>24900000</v>
      </c>
      <c r="U69" s="144">
        <v>24900000</v>
      </c>
      <c r="V69" s="104">
        <v>43502</v>
      </c>
      <c r="W69" s="104">
        <v>43503</v>
      </c>
      <c r="X69" s="104">
        <v>43683</v>
      </c>
      <c r="Y69" s="105">
        <v>180</v>
      </c>
      <c r="Z69" s="105"/>
      <c r="AA69" s="106"/>
      <c r="AB69" s="90"/>
      <c r="AC69" s="90"/>
      <c r="AD69" s="90" t="s">
        <v>1022</v>
      </c>
      <c r="AE69" s="90"/>
      <c r="AF69" s="150">
        <f t="shared" si="8"/>
        <v>1</v>
      </c>
      <c r="AG69" s="108"/>
      <c r="AH69" s="129">
        <f>IF(SUMPRODUCT((A$14:A69=A69)*(B$14:B69=B69)*(C$14:C69=C69))&gt;1,0,1)</f>
        <v>1</v>
      </c>
      <c r="AI69" s="109" t="str">
        <f t="shared" si="6"/>
        <v>Contratos de prestación de servicios profesionales y de apoyo a la gestión</v>
      </c>
      <c r="AJ69" s="109" t="str">
        <f t="shared" si="9"/>
        <v>Contratación directa</v>
      </c>
      <c r="AK69" s="110" t="str">
        <f>IFERROR(VLOOKUP(F69,Tipo!$C$12:$C$27,1,FALSE),"NO")</f>
        <v>Prestación de servicios profesionales y de apoyo a la gestión, o para la ejecución de trabajos artísticos que sólo puedan encomendarse a determinadas personas naturales;</v>
      </c>
      <c r="AL69" s="109" t="str">
        <f t="shared" si="10"/>
        <v>Inversión</v>
      </c>
      <c r="AM69" s="109">
        <f t="shared" si="11"/>
        <v>45</v>
      </c>
      <c r="AN69" s="58"/>
      <c r="AO69" s="58"/>
      <c r="AP69" s="58"/>
    </row>
    <row r="70" spans="1:42" s="57" customFormat="1" ht="27" customHeight="1" x14ac:dyDescent="0.25">
      <c r="A70" s="90">
        <v>58</v>
      </c>
      <c r="B70" s="105">
        <v>2019</v>
      </c>
      <c r="C70" s="91" t="s">
        <v>340</v>
      </c>
      <c r="D70" s="91" t="s">
        <v>161</v>
      </c>
      <c r="E70" s="133" t="s">
        <v>38</v>
      </c>
      <c r="F70" s="133" t="s">
        <v>182</v>
      </c>
      <c r="G70" s="138" t="s">
        <v>587</v>
      </c>
      <c r="H70" s="140" t="s">
        <v>156</v>
      </c>
      <c r="I70" s="132">
        <v>45</v>
      </c>
      <c r="J70" s="133" t="str">
        <f>IF(I70=1,'[4]Equivalencia BH-BMPT'!$D$2,IF(I70=2,'[4]Equivalencia BH-BMPT'!$D$3,IF(I70=3,'[4]Equivalencia BH-BMPT'!$D$4,IF(I70=4,'[4]Equivalencia BH-BMPT'!$D$5,IF(I70=5,'[4]Equivalencia BH-BMPT'!$D$6,IF(I70=6,'[4]Equivalencia BH-BMPT'!$D$7,IF(I70=7,'[4]Equivalencia BH-BMPT'!$D$8,IF(I70=8,'[4]Equivalencia BH-BMPT'!$D$9,IF(I70=9,'[4]Equivalencia BH-BMPT'!$D$10,IF(I70=10,'[4]Equivalencia BH-BMPT'!$D$11,IF(I70=11,'[4]Equivalencia BH-BMPT'!$D$12,IF(I70=12,'[4]Equivalencia BH-BMPT'!$D$13,IF(I70=13,'[4]Equivalencia BH-BMPT'!$D$14,IF(I70=14,'[4]Equivalencia BH-BMPT'!$D$15,IF(I70=15,'[4]Equivalencia BH-BMPT'!$D$16,IF(I70=16,'[4]Equivalencia BH-BMPT'!$D$17,IF(I70=17,'[4]Equivalencia BH-BMPT'!$D$18,IF(I70=18,'[4]Equivalencia BH-BMPT'!$D$19,IF(I70=19,'[4]Equivalencia BH-BMPT'!$D$20,IF(I70=20,'[4]Equivalencia BH-BMPT'!$D$21,IF(I70=21,'[4]Equivalencia BH-BMPT'!$D$22,IF(I70=22,'[4]Equivalencia BH-BMPT'!$D$23,IF(I70=23,'[4]Equivalencia BH-BMPT'!#REF!,IF(I70=24,'[4]Equivalencia BH-BMPT'!$D$25,IF(I70=25,'[4]Equivalencia BH-BMPT'!$D$26,IF(I70=26,'[4]Equivalencia BH-BMPT'!$D$27,IF(I70=27,'[4]Equivalencia BH-BMPT'!$D$28,IF(I70=28,'[4]Equivalencia BH-BMPT'!$D$29,IF(I70=29,'[4]Equivalencia BH-BMPT'!$D$30,IF(I70=30,'[4]Equivalencia BH-BMPT'!$D$31,IF(I70=31,'[4]Equivalencia BH-BMPT'!$D$32,IF(I70=32,'[4]Equivalencia BH-BMPT'!$D$33,IF(I70=33,'[4]Equivalencia BH-BMPT'!$D$34,IF(I70=34,'[4]Equivalencia BH-BMPT'!$D$35,IF(I70=35,'[4]Equivalencia BH-BMPT'!$D$36,IF(I70=36,'[4]Equivalencia BH-BMPT'!$D$37,IF(I70=37,'[4]Equivalencia BH-BMPT'!$D$38,IF(I70=38,'[4]Equivalencia BH-BMPT'!#REF!,IF(I70=39,'[4]Equivalencia BH-BMPT'!$D$40,IF(I70=40,'[4]Equivalencia BH-BMPT'!$D$41,IF(I70=41,'[4]Equivalencia BH-BMPT'!$D$42,IF(I70=42,'[4]Equivalencia BH-BMPT'!$D$43,IF(I70=43,'[4]Equivalencia BH-BMPT'!$D$44,IF(I70=44,'[4]Equivalencia BH-BMPT'!$D$45,IF(I70=45,'[4]Equivalencia BH-BMPT'!$D$46,"No ha seleccionado un número de programa")))))))))))))))))))))))))))))))))))))))))))))</f>
        <v>Gobernanza e influencia local, regional e internacional</v>
      </c>
      <c r="K70" s="141" t="str">
        <f>IF(ISERROR(VLOOKUP(I70,Eje_Pilar!$C$2:$E$47,3,FALSE))," ",VLOOKUP(I70,Eje_Pilar!$C$2:$E$47,3,FALSE))</f>
        <v>Eje Transversal 4 Gobierno Legitimo, Fortalecimiento Local y Eficiencia</v>
      </c>
      <c r="L70" s="142" t="s">
        <v>778</v>
      </c>
      <c r="M70" s="138">
        <v>79855996</v>
      </c>
      <c r="N70" s="138" t="s">
        <v>862</v>
      </c>
      <c r="O70" s="144">
        <v>27330000</v>
      </c>
      <c r="P70" s="100"/>
      <c r="Q70" s="101"/>
      <c r="R70" s="146">
        <v>1</v>
      </c>
      <c r="S70" s="144">
        <v>13665000</v>
      </c>
      <c r="T70" s="148">
        <f t="shared" si="7"/>
        <v>40995000</v>
      </c>
      <c r="U70" s="144">
        <v>40995000</v>
      </c>
      <c r="V70" s="104">
        <v>43502</v>
      </c>
      <c r="W70" s="104">
        <v>43503</v>
      </c>
      <c r="X70" s="104">
        <v>43683</v>
      </c>
      <c r="Y70" s="105">
        <v>180</v>
      </c>
      <c r="Z70" s="105"/>
      <c r="AA70" s="106"/>
      <c r="AB70" s="90"/>
      <c r="AC70" s="90"/>
      <c r="AD70" s="90" t="s">
        <v>1022</v>
      </c>
      <c r="AE70" s="90"/>
      <c r="AF70" s="150">
        <f t="shared" si="8"/>
        <v>1</v>
      </c>
      <c r="AG70" s="108"/>
      <c r="AH70" s="129">
        <f>IF(SUMPRODUCT((A$14:A70=A70)*(B$14:B70=B70)*(C$14:C70=C70))&gt;1,0,1)</f>
        <v>1</v>
      </c>
      <c r="AI70" s="109" t="str">
        <f t="shared" si="6"/>
        <v>Contratos de prestación de servicios profesionales y de apoyo a la gestión</v>
      </c>
      <c r="AJ70" s="109" t="str">
        <f t="shared" si="9"/>
        <v>Contratación directa</v>
      </c>
      <c r="AK70" s="110" t="str">
        <f>IFERROR(VLOOKUP(F70,Tipo!$C$12:$C$27,1,FALSE),"NO")</f>
        <v>Prestación de servicios profesionales y de apoyo a la gestión, o para la ejecución de trabajos artísticos que sólo puedan encomendarse a determinadas personas naturales;</v>
      </c>
      <c r="AL70" s="109" t="str">
        <f t="shared" si="10"/>
        <v>Inversión</v>
      </c>
      <c r="AM70" s="109">
        <f t="shared" si="11"/>
        <v>45</v>
      </c>
      <c r="AN70" s="58"/>
      <c r="AO70" s="58"/>
      <c r="AP70" s="58"/>
    </row>
    <row r="71" spans="1:42" s="57" customFormat="1" ht="27" customHeight="1" x14ac:dyDescent="0.25">
      <c r="A71" s="90">
        <v>59</v>
      </c>
      <c r="B71" s="105">
        <v>2019</v>
      </c>
      <c r="C71" s="91" t="s">
        <v>341</v>
      </c>
      <c r="D71" s="91" t="s">
        <v>161</v>
      </c>
      <c r="E71" s="133" t="s">
        <v>38</v>
      </c>
      <c r="F71" s="133" t="s">
        <v>182</v>
      </c>
      <c r="G71" s="138" t="s">
        <v>588</v>
      </c>
      <c r="H71" s="140" t="s">
        <v>156</v>
      </c>
      <c r="I71" s="132">
        <v>45</v>
      </c>
      <c r="J71" s="133" t="str">
        <f>IF(I71=1,'[4]Equivalencia BH-BMPT'!$D$2,IF(I71=2,'[4]Equivalencia BH-BMPT'!$D$3,IF(I71=3,'[4]Equivalencia BH-BMPT'!$D$4,IF(I71=4,'[4]Equivalencia BH-BMPT'!$D$5,IF(I71=5,'[4]Equivalencia BH-BMPT'!$D$6,IF(I71=6,'[4]Equivalencia BH-BMPT'!$D$7,IF(I71=7,'[4]Equivalencia BH-BMPT'!$D$8,IF(I71=8,'[4]Equivalencia BH-BMPT'!$D$9,IF(I71=9,'[4]Equivalencia BH-BMPT'!$D$10,IF(I71=10,'[4]Equivalencia BH-BMPT'!$D$11,IF(I71=11,'[4]Equivalencia BH-BMPT'!$D$12,IF(I71=12,'[4]Equivalencia BH-BMPT'!$D$13,IF(I71=13,'[4]Equivalencia BH-BMPT'!$D$14,IF(I71=14,'[4]Equivalencia BH-BMPT'!$D$15,IF(I71=15,'[4]Equivalencia BH-BMPT'!$D$16,IF(I71=16,'[4]Equivalencia BH-BMPT'!$D$17,IF(I71=17,'[4]Equivalencia BH-BMPT'!$D$18,IF(I71=18,'[4]Equivalencia BH-BMPT'!$D$19,IF(I71=19,'[4]Equivalencia BH-BMPT'!$D$20,IF(I71=20,'[4]Equivalencia BH-BMPT'!$D$21,IF(I71=21,'[4]Equivalencia BH-BMPT'!$D$22,IF(I71=22,'[4]Equivalencia BH-BMPT'!$D$23,IF(I71=23,'[4]Equivalencia BH-BMPT'!#REF!,IF(I71=24,'[4]Equivalencia BH-BMPT'!$D$25,IF(I71=25,'[4]Equivalencia BH-BMPT'!$D$26,IF(I71=26,'[4]Equivalencia BH-BMPT'!$D$27,IF(I71=27,'[4]Equivalencia BH-BMPT'!$D$28,IF(I71=28,'[4]Equivalencia BH-BMPT'!$D$29,IF(I71=29,'[4]Equivalencia BH-BMPT'!$D$30,IF(I71=30,'[4]Equivalencia BH-BMPT'!$D$31,IF(I71=31,'[4]Equivalencia BH-BMPT'!$D$32,IF(I71=32,'[4]Equivalencia BH-BMPT'!$D$33,IF(I71=33,'[4]Equivalencia BH-BMPT'!$D$34,IF(I71=34,'[4]Equivalencia BH-BMPT'!$D$35,IF(I71=35,'[4]Equivalencia BH-BMPT'!$D$36,IF(I71=36,'[4]Equivalencia BH-BMPT'!$D$37,IF(I71=37,'[4]Equivalencia BH-BMPT'!$D$38,IF(I71=38,'[4]Equivalencia BH-BMPT'!#REF!,IF(I71=39,'[4]Equivalencia BH-BMPT'!$D$40,IF(I71=40,'[4]Equivalencia BH-BMPT'!$D$41,IF(I71=41,'[4]Equivalencia BH-BMPT'!$D$42,IF(I71=42,'[4]Equivalencia BH-BMPT'!$D$43,IF(I71=43,'[4]Equivalencia BH-BMPT'!$D$44,IF(I71=44,'[4]Equivalencia BH-BMPT'!$D$45,IF(I71=45,'[4]Equivalencia BH-BMPT'!$D$46,"No ha seleccionado un número de programa")))))))))))))))))))))))))))))))))))))))))))))</f>
        <v>Gobernanza e influencia local, regional e internacional</v>
      </c>
      <c r="K71" s="141" t="str">
        <f>IF(ISERROR(VLOOKUP(I71,Eje_Pilar!$C$2:$E$47,3,FALSE))," ",VLOOKUP(I71,Eje_Pilar!$C$2:$E$47,3,FALSE))</f>
        <v>Eje Transversal 4 Gobierno Legitimo, Fortalecimiento Local y Eficiencia</v>
      </c>
      <c r="L71" s="142" t="s">
        <v>778</v>
      </c>
      <c r="M71" s="138">
        <v>1032388493</v>
      </c>
      <c r="N71" s="138" t="s">
        <v>863</v>
      </c>
      <c r="O71" s="144">
        <v>32298000</v>
      </c>
      <c r="P71" s="100"/>
      <c r="Q71" s="101"/>
      <c r="R71" s="146">
        <v>1</v>
      </c>
      <c r="S71" s="144">
        <v>16149000</v>
      </c>
      <c r="T71" s="148">
        <f t="shared" si="7"/>
        <v>48447000</v>
      </c>
      <c r="U71" s="144">
        <v>48447000</v>
      </c>
      <c r="V71" s="104">
        <v>43502</v>
      </c>
      <c r="W71" s="104">
        <v>43503</v>
      </c>
      <c r="X71" s="104">
        <v>43775</v>
      </c>
      <c r="Y71" s="105">
        <v>180</v>
      </c>
      <c r="Z71" s="105">
        <v>90</v>
      </c>
      <c r="AA71" s="106"/>
      <c r="AB71" s="90"/>
      <c r="AC71" s="90"/>
      <c r="AD71" s="90" t="s">
        <v>1022</v>
      </c>
      <c r="AE71" s="90"/>
      <c r="AF71" s="150">
        <f t="shared" si="8"/>
        <v>1</v>
      </c>
      <c r="AG71" s="108"/>
      <c r="AH71" s="129">
        <f>IF(SUMPRODUCT((A$14:A71=A71)*(B$14:B71=B71)*(C$14:C71=C71))&gt;1,0,1)</f>
        <v>1</v>
      </c>
      <c r="AI71" s="109" t="str">
        <f t="shared" si="6"/>
        <v>Contratos de prestación de servicios profesionales y de apoyo a la gestión</v>
      </c>
      <c r="AJ71" s="109" t="str">
        <f t="shared" si="9"/>
        <v>Contratación directa</v>
      </c>
      <c r="AK71" s="110" t="str">
        <f>IFERROR(VLOOKUP(F71,Tipo!$C$12:$C$27,1,FALSE),"NO")</f>
        <v>Prestación de servicios profesionales y de apoyo a la gestión, o para la ejecución de trabajos artísticos que sólo puedan encomendarse a determinadas personas naturales;</v>
      </c>
      <c r="AL71" s="109" t="str">
        <f t="shared" si="10"/>
        <v>Inversión</v>
      </c>
      <c r="AM71" s="109">
        <f t="shared" si="11"/>
        <v>45</v>
      </c>
      <c r="AN71" s="58"/>
      <c r="AO71" s="58"/>
      <c r="AP71" s="58"/>
    </row>
    <row r="72" spans="1:42" s="57" customFormat="1" ht="27" customHeight="1" x14ac:dyDescent="0.25">
      <c r="A72" s="90">
        <v>60</v>
      </c>
      <c r="B72" s="105">
        <v>2019</v>
      </c>
      <c r="C72" s="91" t="s">
        <v>342</v>
      </c>
      <c r="D72" s="91" t="s">
        <v>161</v>
      </c>
      <c r="E72" s="133" t="s">
        <v>38</v>
      </c>
      <c r="F72" s="133" t="s">
        <v>182</v>
      </c>
      <c r="G72" s="138" t="s">
        <v>589</v>
      </c>
      <c r="H72" s="140" t="s">
        <v>156</v>
      </c>
      <c r="I72" s="132">
        <v>45</v>
      </c>
      <c r="J72" s="133" t="str">
        <f>IF(I72=1,'[4]Equivalencia BH-BMPT'!$D$2,IF(I72=2,'[4]Equivalencia BH-BMPT'!$D$3,IF(I72=3,'[4]Equivalencia BH-BMPT'!$D$4,IF(I72=4,'[4]Equivalencia BH-BMPT'!$D$5,IF(I72=5,'[4]Equivalencia BH-BMPT'!$D$6,IF(I72=6,'[4]Equivalencia BH-BMPT'!$D$7,IF(I72=7,'[4]Equivalencia BH-BMPT'!$D$8,IF(I72=8,'[4]Equivalencia BH-BMPT'!$D$9,IF(I72=9,'[4]Equivalencia BH-BMPT'!$D$10,IF(I72=10,'[4]Equivalencia BH-BMPT'!$D$11,IF(I72=11,'[4]Equivalencia BH-BMPT'!$D$12,IF(I72=12,'[4]Equivalencia BH-BMPT'!$D$13,IF(I72=13,'[4]Equivalencia BH-BMPT'!$D$14,IF(I72=14,'[4]Equivalencia BH-BMPT'!$D$15,IF(I72=15,'[4]Equivalencia BH-BMPT'!$D$16,IF(I72=16,'[4]Equivalencia BH-BMPT'!$D$17,IF(I72=17,'[4]Equivalencia BH-BMPT'!$D$18,IF(I72=18,'[4]Equivalencia BH-BMPT'!$D$19,IF(I72=19,'[4]Equivalencia BH-BMPT'!$D$20,IF(I72=20,'[4]Equivalencia BH-BMPT'!$D$21,IF(I72=21,'[4]Equivalencia BH-BMPT'!$D$22,IF(I72=22,'[4]Equivalencia BH-BMPT'!$D$23,IF(I72=23,'[4]Equivalencia BH-BMPT'!#REF!,IF(I72=24,'[4]Equivalencia BH-BMPT'!$D$25,IF(I72=25,'[4]Equivalencia BH-BMPT'!$D$26,IF(I72=26,'[4]Equivalencia BH-BMPT'!$D$27,IF(I72=27,'[4]Equivalencia BH-BMPT'!$D$28,IF(I72=28,'[4]Equivalencia BH-BMPT'!$D$29,IF(I72=29,'[4]Equivalencia BH-BMPT'!$D$30,IF(I72=30,'[4]Equivalencia BH-BMPT'!$D$31,IF(I72=31,'[4]Equivalencia BH-BMPT'!$D$32,IF(I72=32,'[4]Equivalencia BH-BMPT'!$D$33,IF(I72=33,'[4]Equivalencia BH-BMPT'!$D$34,IF(I72=34,'[4]Equivalencia BH-BMPT'!$D$35,IF(I72=35,'[4]Equivalencia BH-BMPT'!$D$36,IF(I72=36,'[4]Equivalencia BH-BMPT'!$D$37,IF(I72=37,'[4]Equivalencia BH-BMPT'!$D$38,IF(I72=38,'[4]Equivalencia BH-BMPT'!#REF!,IF(I72=39,'[4]Equivalencia BH-BMPT'!$D$40,IF(I72=40,'[4]Equivalencia BH-BMPT'!$D$41,IF(I72=41,'[4]Equivalencia BH-BMPT'!$D$42,IF(I72=42,'[4]Equivalencia BH-BMPT'!$D$43,IF(I72=43,'[4]Equivalencia BH-BMPT'!$D$44,IF(I72=44,'[4]Equivalencia BH-BMPT'!$D$45,IF(I72=45,'[4]Equivalencia BH-BMPT'!$D$46,"No ha seleccionado un número de programa")))))))))))))))))))))))))))))))))))))))))))))</f>
        <v>Gobernanza e influencia local, regional e internacional</v>
      </c>
      <c r="K72" s="141" t="str">
        <f>IF(ISERROR(VLOOKUP(I72,Eje_Pilar!$C$2:$E$47,3,FALSE))," ",VLOOKUP(I72,Eje_Pilar!$C$2:$E$47,3,FALSE))</f>
        <v>Eje Transversal 4 Gobierno Legitimo, Fortalecimiento Local y Eficiencia</v>
      </c>
      <c r="L72" s="142" t="s">
        <v>778</v>
      </c>
      <c r="M72" s="138">
        <v>1015402473</v>
      </c>
      <c r="N72" s="138" t="s">
        <v>864</v>
      </c>
      <c r="O72" s="144">
        <v>13500000</v>
      </c>
      <c r="P72" s="100"/>
      <c r="Q72" s="101"/>
      <c r="R72" s="146"/>
      <c r="S72" s="146"/>
      <c r="T72" s="148">
        <f t="shared" si="7"/>
        <v>13500000</v>
      </c>
      <c r="U72" s="144">
        <v>11925000</v>
      </c>
      <c r="V72" s="104">
        <v>43502</v>
      </c>
      <c r="W72" s="104">
        <v>43503</v>
      </c>
      <c r="X72" s="104">
        <v>43683</v>
      </c>
      <c r="Y72" s="105">
        <v>180</v>
      </c>
      <c r="Z72" s="105"/>
      <c r="AA72" s="106"/>
      <c r="AB72" s="90"/>
      <c r="AC72" s="90"/>
      <c r="AD72" s="90" t="s">
        <v>1022</v>
      </c>
      <c r="AE72" s="90"/>
      <c r="AF72" s="150">
        <f t="shared" si="8"/>
        <v>0.8833333333333333</v>
      </c>
      <c r="AG72" s="108"/>
      <c r="AH72" s="129">
        <f>IF(SUMPRODUCT((A$14:A72=A72)*(B$14:B72=B72)*(C$14:C72=C72))&gt;1,0,1)</f>
        <v>1</v>
      </c>
      <c r="AI72" s="109" t="str">
        <f t="shared" si="6"/>
        <v>Contratos de prestación de servicios profesionales y de apoyo a la gestión</v>
      </c>
      <c r="AJ72" s="109" t="str">
        <f t="shared" si="9"/>
        <v>Contratación directa</v>
      </c>
      <c r="AK72" s="110" t="str">
        <f>IFERROR(VLOOKUP(F72,Tipo!$C$12:$C$27,1,FALSE),"NO")</f>
        <v>Prestación de servicios profesionales y de apoyo a la gestión, o para la ejecución de trabajos artísticos que sólo puedan encomendarse a determinadas personas naturales;</v>
      </c>
      <c r="AL72" s="109" t="str">
        <f t="shared" si="10"/>
        <v>Inversión</v>
      </c>
      <c r="AM72" s="109">
        <f t="shared" si="11"/>
        <v>45</v>
      </c>
      <c r="AN72" s="58"/>
      <c r="AO72" s="58"/>
      <c r="AP72" s="58"/>
    </row>
    <row r="73" spans="1:42" s="57" customFormat="1" ht="27" customHeight="1" x14ac:dyDescent="0.25">
      <c r="A73" s="90">
        <v>61</v>
      </c>
      <c r="B73" s="105">
        <v>2019</v>
      </c>
      <c r="C73" s="91" t="s">
        <v>343</v>
      </c>
      <c r="D73" s="91" t="s">
        <v>161</v>
      </c>
      <c r="E73" s="133" t="s">
        <v>38</v>
      </c>
      <c r="F73" s="133" t="s">
        <v>182</v>
      </c>
      <c r="G73" s="138" t="s">
        <v>590</v>
      </c>
      <c r="H73" s="140" t="s">
        <v>156</v>
      </c>
      <c r="I73" s="132">
        <v>45</v>
      </c>
      <c r="J73" s="133" t="str">
        <f>IF(I73=1,'[4]Equivalencia BH-BMPT'!$D$2,IF(I73=2,'[4]Equivalencia BH-BMPT'!$D$3,IF(I73=3,'[4]Equivalencia BH-BMPT'!$D$4,IF(I73=4,'[4]Equivalencia BH-BMPT'!$D$5,IF(I73=5,'[4]Equivalencia BH-BMPT'!$D$6,IF(I73=6,'[4]Equivalencia BH-BMPT'!$D$7,IF(I73=7,'[4]Equivalencia BH-BMPT'!$D$8,IF(I73=8,'[4]Equivalencia BH-BMPT'!$D$9,IF(I73=9,'[4]Equivalencia BH-BMPT'!$D$10,IF(I73=10,'[4]Equivalencia BH-BMPT'!$D$11,IF(I73=11,'[4]Equivalencia BH-BMPT'!$D$12,IF(I73=12,'[4]Equivalencia BH-BMPT'!$D$13,IF(I73=13,'[4]Equivalencia BH-BMPT'!$D$14,IF(I73=14,'[4]Equivalencia BH-BMPT'!$D$15,IF(I73=15,'[4]Equivalencia BH-BMPT'!$D$16,IF(I73=16,'[4]Equivalencia BH-BMPT'!$D$17,IF(I73=17,'[4]Equivalencia BH-BMPT'!$D$18,IF(I73=18,'[4]Equivalencia BH-BMPT'!$D$19,IF(I73=19,'[4]Equivalencia BH-BMPT'!$D$20,IF(I73=20,'[4]Equivalencia BH-BMPT'!$D$21,IF(I73=21,'[4]Equivalencia BH-BMPT'!$D$22,IF(I73=22,'[4]Equivalencia BH-BMPT'!$D$23,IF(I73=23,'[4]Equivalencia BH-BMPT'!#REF!,IF(I73=24,'[4]Equivalencia BH-BMPT'!$D$25,IF(I73=25,'[4]Equivalencia BH-BMPT'!$D$26,IF(I73=26,'[4]Equivalencia BH-BMPT'!$D$27,IF(I73=27,'[4]Equivalencia BH-BMPT'!$D$28,IF(I73=28,'[4]Equivalencia BH-BMPT'!$D$29,IF(I73=29,'[4]Equivalencia BH-BMPT'!$D$30,IF(I73=30,'[4]Equivalencia BH-BMPT'!$D$31,IF(I73=31,'[4]Equivalencia BH-BMPT'!$D$32,IF(I73=32,'[4]Equivalencia BH-BMPT'!$D$33,IF(I73=33,'[4]Equivalencia BH-BMPT'!$D$34,IF(I73=34,'[4]Equivalencia BH-BMPT'!$D$35,IF(I73=35,'[4]Equivalencia BH-BMPT'!$D$36,IF(I73=36,'[4]Equivalencia BH-BMPT'!$D$37,IF(I73=37,'[4]Equivalencia BH-BMPT'!$D$38,IF(I73=38,'[4]Equivalencia BH-BMPT'!#REF!,IF(I73=39,'[4]Equivalencia BH-BMPT'!$D$40,IF(I73=40,'[4]Equivalencia BH-BMPT'!$D$41,IF(I73=41,'[4]Equivalencia BH-BMPT'!$D$42,IF(I73=42,'[4]Equivalencia BH-BMPT'!$D$43,IF(I73=43,'[4]Equivalencia BH-BMPT'!$D$44,IF(I73=44,'[4]Equivalencia BH-BMPT'!$D$45,IF(I73=45,'[4]Equivalencia BH-BMPT'!$D$46,"No ha seleccionado un número de programa")))))))))))))))))))))))))))))))))))))))))))))</f>
        <v>Gobernanza e influencia local, regional e internacional</v>
      </c>
      <c r="K73" s="141" t="str">
        <f>IF(ISERROR(VLOOKUP(I73,Eje_Pilar!$C$2:$E$47,3,FALSE))," ",VLOOKUP(I73,Eje_Pilar!$C$2:$E$47,3,FALSE))</f>
        <v>Eje Transversal 4 Gobierno Legitimo, Fortalecimiento Local y Eficiencia</v>
      </c>
      <c r="L73" s="142" t="s">
        <v>778</v>
      </c>
      <c r="M73" s="138">
        <v>1115856312</v>
      </c>
      <c r="N73" s="138" t="s">
        <v>865</v>
      </c>
      <c r="O73" s="144">
        <v>49042166</v>
      </c>
      <c r="P73" s="100"/>
      <c r="Q73" s="101"/>
      <c r="R73" s="146">
        <v>1</v>
      </c>
      <c r="S73" s="144">
        <v>9110000</v>
      </c>
      <c r="T73" s="148">
        <f t="shared" si="7"/>
        <v>58152166</v>
      </c>
      <c r="U73" s="144">
        <v>49194000</v>
      </c>
      <c r="V73" s="104">
        <v>43502</v>
      </c>
      <c r="W73" s="104">
        <v>43503</v>
      </c>
      <c r="X73" s="104">
        <v>43890</v>
      </c>
      <c r="Y73" s="105">
        <v>323</v>
      </c>
      <c r="Z73" s="105">
        <v>60</v>
      </c>
      <c r="AA73" s="106"/>
      <c r="AB73" s="90"/>
      <c r="AC73" s="90" t="s">
        <v>1022</v>
      </c>
      <c r="AD73" s="90"/>
      <c r="AE73" s="90"/>
      <c r="AF73" s="150">
        <f t="shared" si="8"/>
        <v>0.84595301230912023</v>
      </c>
      <c r="AG73" s="108"/>
      <c r="AH73" s="129">
        <f>IF(SUMPRODUCT((A$14:A73=A73)*(B$14:B73=B73)*(C$14:C73=C73))&gt;1,0,1)</f>
        <v>1</v>
      </c>
      <c r="AI73" s="109" t="str">
        <f t="shared" si="6"/>
        <v>Contratos de prestación de servicios profesionales y de apoyo a la gestión</v>
      </c>
      <c r="AJ73" s="109" t="str">
        <f t="shared" si="9"/>
        <v>Contratación directa</v>
      </c>
      <c r="AK73" s="110" t="str">
        <f>IFERROR(VLOOKUP(F73,Tipo!$C$12:$C$27,1,FALSE),"NO")</f>
        <v>Prestación de servicios profesionales y de apoyo a la gestión, o para la ejecución de trabajos artísticos que sólo puedan encomendarse a determinadas personas naturales;</v>
      </c>
      <c r="AL73" s="109" t="str">
        <f t="shared" si="10"/>
        <v>Inversión</v>
      </c>
      <c r="AM73" s="109">
        <f t="shared" si="11"/>
        <v>45</v>
      </c>
      <c r="AN73" s="58"/>
      <c r="AO73" s="58"/>
      <c r="AP73" s="58"/>
    </row>
    <row r="74" spans="1:42" s="57" customFormat="1" ht="27" customHeight="1" x14ac:dyDescent="0.25">
      <c r="A74" s="90">
        <v>62</v>
      </c>
      <c r="B74" s="105">
        <v>2019</v>
      </c>
      <c r="C74" s="91" t="s">
        <v>344</v>
      </c>
      <c r="D74" s="91" t="s">
        <v>161</v>
      </c>
      <c r="E74" s="133" t="s">
        <v>38</v>
      </c>
      <c r="F74" s="133" t="s">
        <v>182</v>
      </c>
      <c r="G74" s="138" t="s">
        <v>591</v>
      </c>
      <c r="H74" s="140" t="s">
        <v>156</v>
      </c>
      <c r="I74" s="132">
        <v>17</v>
      </c>
      <c r="J74" s="133" t="str">
        <f>IF(I74=1,'[4]Equivalencia BH-BMPT'!$D$2,IF(I74=2,'[4]Equivalencia BH-BMPT'!$D$3,IF(I74=3,'[4]Equivalencia BH-BMPT'!$D$4,IF(I74=4,'[4]Equivalencia BH-BMPT'!$D$5,IF(I74=5,'[4]Equivalencia BH-BMPT'!$D$6,IF(I74=6,'[4]Equivalencia BH-BMPT'!$D$7,IF(I74=7,'[4]Equivalencia BH-BMPT'!$D$8,IF(I74=8,'[4]Equivalencia BH-BMPT'!$D$9,IF(I74=9,'[4]Equivalencia BH-BMPT'!$D$10,IF(I74=10,'[4]Equivalencia BH-BMPT'!$D$11,IF(I74=11,'[4]Equivalencia BH-BMPT'!$D$12,IF(I74=12,'[4]Equivalencia BH-BMPT'!$D$13,IF(I74=13,'[4]Equivalencia BH-BMPT'!$D$14,IF(I74=14,'[4]Equivalencia BH-BMPT'!$D$15,IF(I74=15,'[4]Equivalencia BH-BMPT'!$D$16,IF(I74=16,'[4]Equivalencia BH-BMPT'!$D$17,IF(I74=17,'[4]Equivalencia BH-BMPT'!$D$18,IF(I74=18,'[4]Equivalencia BH-BMPT'!$D$19,IF(I74=19,'[4]Equivalencia BH-BMPT'!$D$20,IF(I74=20,'[4]Equivalencia BH-BMPT'!$D$21,IF(I74=21,'[4]Equivalencia BH-BMPT'!$D$22,IF(I74=22,'[4]Equivalencia BH-BMPT'!$D$23,IF(I74=23,'[4]Equivalencia BH-BMPT'!#REF!,IF(I74=24,'[4]Equivalencia BH-BMPT'!$D$25,IF(I74=25,'[4]Equivalencia BH-BMPT'!$D$26,IF(I74=26,'[4]Equivalencia BH-BMPT'!$D$27,IF(I74=27,'[4]Equivalencia BH-BMPT'!$D$28,IF(I74=28,'[4]Equivalencia BH-BMPT'!$D$29,IF(I74=29,'[4]Equivalencia BH-BMPT'!$D$30,IF(I74=30,'[4]Equivalencia BH-BMPT'!$D$31,IF(I74=31,'[4]Equivalencia BH-BMPT'!$D$32,IF(I74=32,'[4]Equivalencia BH-BMPT'!$D$33,IF(I74=33,'[4]Equivalencia BH-BMPT'!$D$34,IF(I74=34,'[4]Equivalencia BH-BMPT'!$D$35,IF(I74=35,'[4]Equivalencia BH-BMPT'!$D$36,IF(I74=36,'[4]Equivalencia BH-BMPT'!$D$37,IF(I74=37,'[4]Equivalencia BH-BMPT'!$D$38,IF(I74=38,'[4]Equivalencia BH-BMPT'!#REF!,IF(I74=39,'[4]Equivalencia BH-BMPT'!$D$40,IF(I74=40,'[4]Equivalencia BH-BMPT'!$D$41,IF(I74=41,'[4]Equivalencia BH-BMPT'!$D$42,IF(I74=42,'[4]Equivalencia BH-BMPT'!$D$43,IF(I74=43,'[4]Equivalencia BH-BMPT'!$D$44,IF(I74=44,'[4]Equivalencia BH-BMPT'!$D$45,IF(I74=45,'[4]Equivalencia BH-BMPT'!$D$46,"No ha seleccionado un número de programa")))))))))))))))))))))))))))))))))))))))))))))</f>
        <v>Espacio público, derecho de todos</v>
      </c>
      <c r="K74" s="141" t="str">
        <f>IF(ISERROR(VLOOKUP(I74,Eje_Pilar!$C$2:$E$47,3,FALSE))," ",VLOOKUP(I74,Eje_Pilar!$C$2:$E$47,3,FALSE))</f>
        <v>Pilar 2 Democracía Urbana</v>
      </c>
      <c r="L74" s="142" t="s">
        <v>785</v>
      </c>
      <c r="M74" s="138">
        <v>1014225672</v>
      </c>
      <c r="N74" s="138" t="s">
        <v>866</v>
      </c>
      <c r="O74" s="144">
        <v>53833333</v>
      </c>
      <c r="P74" s="100"/>
      <c r="Q74" s="101"/>
      <c r="R74" s="146"/>
      <c r="S74" s="146"/>
      <c r="T74" s="148">
        <f t="shared" si="7"/>
        <v>53833333</v>
      </c>
      <c r="U74" s="144">
        <v>48833333</v>
      </c>
      <c r="V74" s="104">
        <v>43504</v>
      </c>
      <c r="W74" s="104">
        <v>43504</v>
      </c>
      <c r="X74" s="104">
        <v>43829</v>
      </c>
      <c r="Y74" s="105">
        <v>323</v>
      </c>
      <c r="Z74" s="105"/>
      <c r="AA74" s="106"/>
      <c r="AB74" s="90"/>
      <c r="AC74" s="90"/>
      <c r="AD74" s="90" t="s">
        <v>1022</v>
      </c>
      <c r="AE74" s="90"/>
      <c r="AF74" s="150">
        <f t="shared" si="8"/>
        <v>0.90712074245895191</v>
      </c>
      <c r="AG74" s="108"/>
      <c r="AH74" s="129">
        <f>IF(SUMPRODUCT((A$14:A74=A74)*(B$14:B74=B74)*(C$14:C74=C74))&gt;1,0,1)</f>
        <v>1</v>
      </c>
      <c r="AI74" s="109" t="str">
        <f t="shared" si="6"/>
        <v>Contratos de prestación de servicios profesionales y de apoyo a la gestión</v>
      </c>
      <c r="AJ74" s="109" t="str">
        <f t="shared" si="9"/>
        <v>Contratación directa</v>
      </c>
      <c r="AK74" s="110" t="str">
        <f>IFERROR(VLOOKUP(F74,Tipo!$C$12:$C$27,1,FALSE),"NO")</f>
        <v>Prestación de servicios profesionales y de apoyo a la gestión, o para la ejecución de trabajos artísticos que sólo puedan encomendarse a determinadas personas naturales;</v>
      </c>
      <c r="AL74" s="109" t="str">
        <f t="shared" si="10"/>
        <v>Inversión</v>
      </c>
      <c r="AM74" s="109">
        <f t="shared" si="11"/>
        <v>17</v>
      </c>
      <c r="AN74" s="58"/>
      <c r="AO74" s="58"/>
      <c r="AP74" s="58"/>
    </row>
    <row r="75" spans="1:42" s="57" customFormat="1" ht="27" customHeight="1" x14ac:dyDescent="0.25">
      <c r="A75" s="90">
        <v>63</v>
      </c>
      <c r="B75" s="105">
        <v>2019</v>
      </c>
      <c r="C75" s="91" t="s">
        <v>345</v>
      </c>
      <c r="D75" s="91" t="s">
        <v>161</v>
      </c>
      <c r="E75" s="133" t="s">
        <v>38</v>
      </c>
      <c r="F75" s="133" t="s">
        <v>182</v>
      </c>
      <c r="G75" s="138" t="s">
        <v>592</v>
      </c>
      <c r="H75" s="140" t="s">
        <v>156</v>
      </c>
      <c r="I75" s="132">
        <v>3</v>
      </c>
      <c r="J75" s="133" t="str">
        <f>IF(I75=1,'[4]Equivalencia BH-BMPT'!$D$2,IF(I75=2,'[4]Equivalencia BH-BMPT'!$D$3,IF(I75=3,'[4]Equivalencia BH-BMPT'!$D$4,IF(I75=4,'[4]Equivalencia BH-BMPT'!$D$5,IF(I75=5,'[4]Equivalencia BH-BMPT'!$D$6,IF(I75=6,'[4]Equivalencia BH-BMPT'!$D$7,IF(I75=7,'[4]Equivalencia BH-BMPT'!$D$8,IF(I75=8,'[4]Equivalencia BH-BMPT'!$D$9,IF(I75=9,'[4]Equivalencia BH-BMPT'!$D$10,IF(I75=10,'[4]Equivalencia BH-BMPT'!$D$11,IF(I75=11,'[4]Equivalencia BH-BMPT'!$D$12,IF(I75=12,'[4]Equivalencia BH-BMPT'!$D$13,IF(I75=13,'[4]Equivalencia BH-BMPT'!$D$14,IF(I75=14,'[4]Equivalencia BH-BMPT'!$D$15,IF(I75=15,'[4]Equivalencia BH-BMPT'!$D$16,IF(I75=16,'[4]Equivalencia BH-BMPT'!$D$17,IF(I75=17,'[4]Equivalencia BH-BMPT'!$D$18,IF(I75=18,'[4]Equivalencia BH-BMPT'!$D$19,IF(I75=19,'[4]Equivalencia BH-BMPT'!$D$20,IF(I75=20,'[4]Equivalencia BH-BMPT'!$D$21,IF(I75=21,'[4]Equivalencia BH-BMPT'!$D$22,IF(I75=22,'[4]Equivalencia BH-BMPT'!$D$23,IF(I75=23,'[4]Equivalencia BH-BMPT'!#REF!,IF(I75=24,'[4]Equivalencia BH-BMPT'!$D$25,IF(I75=25,'[4]Equivalencia BH-BMPT'!$D$26,IF(I75=26,'[4]Equivalencia BH-BMPT'!$D$27,IF(I75=27,'[4]Equivalencia BH-BMPT'!$D$28,IF(I75=28,'[4]Equivalencia BH-BMPT'!$D$29,IF(I75=29,'[4]Equivalencia BH-BMPT'!$D$30,IF(I75=30,'[4]Equivalencia BH-BMPT'!$D$31,IF(I75=31,'[4]Equivalencia BH-BMPT'!$D$32,IF(I75=32,'[4]Equivalencia BH-BMPT'!$D$33,IF(I75=33,'[4]Equivalencia BH-BMPT'!$D$34,IF(I75=34,'[4]Equivalencia BH-BMPT'!$D$35,IF(I75=35,'[4]Equivalencia BH-BMPT'!$D$36,IF(I75=36,'[4]Equivalencia BH-BMPT'!$D$37,IF(I75=37,'[4]Equivalencia BH-BMPT'!$D$38,IF(I75=38,'[4]Equivalencia BH-BMPT'!#REF!,IF(I75=39,'[4]Equivalencia BH-BMPT'!$D$40,IF(I75=40,'[4]Equivalencia BH-BMPT'!$D$41,IF(I75=41,'[4]Equivalencia BH-BMPT'!$D$42,IF(I75=42,'[4]Equivalencia BH-BMPT'!$D$43,IF(I75=43,'[4]Equivalencia BH-BMPT'!$D$44,IF(I75=44,'[4]Equivalencia BH-BMPT'!$D$45,IF(I75=45,'[4]Equivalencia BH-BMPT'!$D$46,"No ha seleccionado un número de programa")))))))))))))))))))))))))))))))))))))))))))))</f>
        <v>Igualdad y autonomía para una Bogotá incluyente</v>
      </c>
      <c r="K75" s="141" t="str">
        <f>IF(ISERROR(VLOOKUP(I75,Eje_Pilar!$C$2:$E$47,3,FALSE))," ",VLOOKUP(I75,Eje_Pilar!$C$2:$E$47,3,FALSE))</f>
        <v>Pilar 1 Igualdad de Calidad de Vida</v>
      </c>
      <c r="L75" s="142" t="s">
        <v>783</v>
      </c>
      <c r="M75" s="138">
        <v>1010172202</v>
      </c>
      <c r="N75" s="138" t="s">
        <v>867</v>
      </c>
      <c r="O75" s="144">
        <v>32300000</v>
      </c>
      <c r="P75" s="100"/>
      <c r="Q75" s="101"/>
      <c r="R75" s="146">
        <v>1</v>
      </c>
      <c r="S75" s="144">
        <v>6000000</v>
      </c>
      <c r="T75" s="148">
        <f t="shared" si="7"/>
        <v>38300000</v>
      </c>
      <c r="U75" s="144">
        <v>32300000</v>
      </c>
      <c r="V75" s="104">
        <v>43502</v>
      </c>
      <c r="W75" s="104">
        <v>43504</v>
      </c>
      <c r="X75" s="104">
        <v>43890</v>
      </c>
      <c r="Y75" s="105">
        <v>323</v>
      </c>
      <c r="Z75" s="105">
        <v>60</v>
      </c>
      <c r="AA75" s="106"/>
      <c r="AB75" s="90"/>
      <c r="AC75" s="90" t="s">
        <v>1022</v>
      </c>
      <c r="AD75" s="90"/>
      <c r="AE75" s="90"/>
      <c r="AF75" s="150">
        <f t="shared" si="8"/>
        <v>0.8433420365535248</v>
      </c>
      <c r="AG75" s="108"/>
      <c r="AH75" s="129">
        <f>IF(SUMPRODUCT((A$14:A75=A75)*(B$14:B75=B75)*(C$14:C75=C75))&gt;1,0,1)</f>
        <v>1</v>
      </c>
      <c r="AI75" s="109" t="str">
        <f t="shared" si="6"/>
        <v>Contratos de prestación de servicios profesionales y de apoyo a la gestión</v>
      </c>
      <c r="AJ75" s="109" t="str">
        <f t="shared" si="9"/>
        <v>Contratación directa</v>
      </c>
      <c r="AK75" s="110" t="str">
        <f>IFERROR(VLOOKUP(F75,Tipo!$C$12:$C$27,1,FALSE),"NO")</f>
        <v>Prestación de servicios profesionales y de apoyo a la gestión, o para la ejecución de trabajos artísticos que sólo puedan encomendarse a determinadas personas naturales;</v>
      </c>
      <c r="AL75" s="109" t="str">
        <f t="shared" si="10"/>
        <v>Inversión</v>
      </c>
      <c r="AM75" s="109">
        <f t="shared" si="11"/>
        <v>3</v>
      </c>
      <c r="AN75" s="58"/>
      <c r="AO75" s="58"/>
      <c r="AP75" s="58"/>
    </row>
    <row r="76" spans="1:42" s="57" customFormat="1" ht="27" customHeight="1" x14ac:dyDescent="0.25">
      <c r="A76" s="90">
        <v>64</v>
      </c>
      <c r="B76" s="105">
        <v>2019</v>
      </c>
      <c r="C76" s="91" t="s">
        <v>346</v>
      </c>
      <c r="D76" s="91" t="s">
        <v>161</v>
      </c>
      <c r="E76" s="133" t="s">
        <v>38</v>
      </c>
      <c r="F76" s="133" t="s">
        <v>182</v>
      </c>
      <c r="G76" s="138" t="s">
        <v>593</v>
      </c>
      <c r="H76" s="140" t="s">
        <v>156</v>
      </c>
      <c r="I76" s="132">
        <v>45</v>
      </c>
      <c r="J76" s="133" t="str">
        <f>IF(I76=1,'[4]Equivalencia BH-BMPT'!$D$2,IF(I76=2,'[4]Equivalencia BH-BMPT'!$D$3,IF(I76=3,'[4]Equivalencia BH-BMPT'!$D$4,IF(I76=4,'[4]Equivalencia BH-BMPT'!$D$5,IF(I76=5,'[4]Equivalencia BH-BMPT'!$D$6,IF(I76=6,'[4]Equivalencia BH-BMPT'!$D$7,IF(I76=7,'[4]Equivalencia BH-BMPT'!$D$8,IF(I76=8,'[4]Equivalencia BH-BMPT'!$D$9,IF(I76=9,'[4]Equivalencia BH-BMPT'!$D$10,IF(I76=10,'[4]Equivalencia BH-BMPT'!$D$11,IF(I76=11,'[4]Equivalencia BH-BMPT'!$D$12,IF(I76=12,'[4]Equivalencia BH-BMPT'!$D$13,IF(I76=13,'[4]Equivalencia BH-BMPT'!$D$14,IF(I76=14,'[4]Equivalencia BH-BMPT'!$D$15,IF(I76=15,'[4]Equivalencia BH-BMPT'!$D$16,IF(I76=16,'[4]Equivalencia BH-BMPT'!$D$17,IF(I76=17,'[4]Equivalencia BH-BMPT'!$D$18,IF(I76=18,'[4]Equivalencia BH-BMPT'!$D$19,IF(I76=19,'[4]Equivalencia BH-BMPT'!$D$20,IF(I76=20,'[4]Equivalencia BH-BMPT'!$D$21,IF(I76=21,'[4]Equivalencia BH-BMPT'!$D$22,IF(I76=22,'[4]Equivalencia BH-BMPT'!$D$23,IF(I76=23,'[4]Equivalencia BH-BMPT'!#REF!,IF(I76=24,'[4]Equivalencia BH-BMPT'!$D$25,IF(I76=25,'[4]Equivalencia BH-BMPT'!$D$26,IF(I76=26,'[4]Equivalencia BH-BMPT'!$D$27,IF(I76=27,'[4]Equivalencia BH-BMPT'!$D$28,IF(I76=28,'[4]Equivalencia BH-BMPT'!$D$29,IF(I76=29,'[4]Equivalencia BH-BMPT'!$D$30,IF(I76=30,'[4]Equivalencia BH-BMPT'!$D$31,IF(I76=31,'[4]Equivalencia BH-BMPT'!$D$32,IF(I76=32,'[4]Equivalencia BH-BMPT'!$D$33,IF(I76=33,'[4]Equivalencia BH-BMPT'!$D$34,IF(I76=34,'[4]Equivalencia BH-BMPT'!$D$35,IF(I76=35,'[4]Equivalencia BH-BMPT'!$D$36,IF(I76=36,'[4]Equivalencia BH-BMPT'!$D$37,IF(I76=37,'[4]Equivalencia BH-BMPT'!$D$38,IF(I76=38,'[4]Equivalencia BH-BMPT'!#REF!,IF(I76=39,'[4]Equivalencia BH-BMPT'!$D$40,IF(I76=40,'[4]Equivalencia BH-BMPT'!$D$41,IF(I76=41,'[4]Equivalencia BH-BMPT'!$D$42,IF(I76=42,'[4]Equivalencia BH-BMPT'!$D$43,IF(I76=43,'[4]Equivalencia BH-BMPT'!$D$44,IF(I76=44,'[4]Equivalencia BH-BMPT'!$D$45,IF(I76=45,'[4]Equivalencia BH-BMPT'!$D$46,"No ha seleccionado un número de programa")))))))))))))))))))))))))))))))))))))))))))))</f>
        <v>Gobernanza e influencia local, regional e internacional</v>
      </c>
      <c r="K76" s="141" t="str">
        <f>IF(ISERROR(VLOOKUP(I76,Eje_Pilar!$C$2:$E$47,3,FALSE))," ",VLOOKUP(I76,Eje_Pilar!$C$2:$E$47,3,FALSE))</f>
        <v>Eje Transversal 4 Gobierno Legitimo, Fortalecimiento Local y Eficiencia</v>
      </c>
      <c r="L76" s="142" t="s">
        <v>778</v>
      </c>
      <c r="M76" s="138">
        <v>52321863</v>
      </c>
      <c r="N76" s="138" t="s">
        <v>868</v>
      </c>
      <c r="O76" s="144">
        <v>13500000</v>
      </c>
      <c r="P76" s="100"/>
      <c r="Q76" s="101"/>
      <c r="R76" s="146">
        <v>1</v>
      </c>
      <c r="S76" s="144">
        <v>6750000</v>
      </c>
      <c r="T76" s="148">
        <f t="shared" si="7"/>
        <v>20250000</v>
      </c>
      <c r="U76" s="144">
        <v>20250000</v>
      </c>
      <c r="V76" s="104">
        <v>43502</v>
      </c>
      <c r="W76" s="104">
        <v>43503</v>
      </c>
      <c r="X76" s="104">
        <v>43775</v>
      </c>
      <c r="Y76" s="105">
        <v>180</v>
      </c>
      <c r="Z76" s="105">
        <v>90</v>
      </c>
      <c r="AA76" s="106"/>
      <c r="AB76" s="90"/>
      <c r="AC76" s="90"/>
      <c r="AD76" s="90" t="s">
        <v>1022</v>
      </c>
      <c r="AE76" s="90"/>
      <c r="AF76" s="150">
        <f t="shared" si="8"/>
        <v>1</v>
      </c>
      <c r="AG76" s="108"/>
      <c r="AH76" s="129">
        <f>IF(SUMPRODUCT((A$14:A76=A76)*(B$14:B76=B76)*(C$14:C76=C76))&gt;1,0,1)</f>
        <v>1</v>
      </c>
      <c r="AI76" s="109" t="str">
        <f t="shared" si="6"/>
        <v>Contratos de prestación de servicios profesionales y de apoyo a la gestión</v>
      </c>
      <c r="AJ76" s="109" t="str">
        <f t="shared" si="9"/>
        <v>Contratación directa</v>
      </c>
      <c r="AK76" s="110" t="str">
        <f>IFERROR(VLOOKUP(F76,Tipo!$C$12:$C$27,1,FALSE),"NO")</f>
        <v>Prestación de servicios profesionales y de apoyo a la gestión, o para la ejecución de trabajos artísticos que sólo puedan encomendarse a determinadas personas naturales;</v>
      </c>
      <c r="AL76" s="109" t="str">
        <f t="shared" si="10"/>
        <v>Inversión</v>
      </c>
      <c r="AM76" s="109">
        <f t="shared" si="11"/>
        <v>45</v>
      </c>
      <c r="AN76" s="58"/>
      <c r="AO76" s="58"/>
      <c r="AP76" s="58"/>
    </row>
    <row r="77" spans="1:42" s="57" customFormat="1" ht="27" customHeight="1" x14ac:dyDescent="0.25">
      <c r="A77" s="90">
        <v>65</v>
      </c>
      <c r="B77" s="105">
        <v>2019</v>
      </c>
      <c r="C77" s="91" t="s">
        <v>347</v>
      </c>
      <c r="D77" s="91" t="s">
        <v>161</v>
      </c>
      <c r="E77" s="133" t="s">
        <v>38</v>
      </c>
      <c r="F77" s="133" t="s">
        <v>182</v>
      </c>
      <c r="G77" s="138" t="s">
        <v>594</v>
      </c>
      <c r="H77" s="140" t="s">
        <v>156</v>
      </c>
      <c r="I77" s="132">
        <v>45</v>
      </c>
      <c r="J77" s="133" t="str">
        <f>IF(I77=1,'[4]Equivalencia BH-BMPT'!$D$2,IF(I77=2,'[4]Equivalencia BH-BMPT'!$D$3,IF(I77=3,'[4]Equivalencia BH-BMPT'!$D$4,IF(I77=4,'[4]Equivalencia BH-BMPT'!$D$5,IF(I77=5,'[4]Equivalencia BH-BMPT'!$D$6,IF(I77=6,'[4]Equivalencia BH-BMPT'!$D$7,IF(I77=7,'[4]Equivalencia BH-BMPT'!$D$8,IF(I77=8,'[4]Equivalencia BH-BMPT'!$D$9,IF(I77=9,'[4]Equivalencia BH-BMPT'!$D$10,IF(I77=10,'[4]Equivalencia BH-BMPT'!$D$11,IF(I77=11,'[4]Equivalencia BH-BMPT'!$D$12,IF(I77=12,'[4]Equivalencia BH-BMPT'!$D$13,IF(I77=13,'[4]Equivalencia BH-BMPT'!$D$14,IF(I77=14,'[4]Equivalencia BH-BMPT'!$D$15,IF(I77=15,'[4]Equivalencia BH-BMPT'!$D$16,IF(I77=16,'[4]Equivalencia BH-BMPT'!$D$17,IF(I77=17,'[4]Equivalencia BH-BMPT'!$D$18,IF(I77=18,'[4]Equivalencia BH-BMPT'!$D$19,IF(I77=19,'[4]Equivalencia BH-BMPT'!$D$20,IF(I77=20,'[4]Equivalencia BH-BMPT'!$D$21,IF(I77=21,'[4]Equivalencia BH-BMPT'!$D$22,IF(I77=22,'[4]Equivalencia BH-BMPT'!$D$23,IF(I77=23,'[4]Equivalencia BH-BMPT'!#REF!,IF(I77=24,'[4]Equivalencia BH-BMPT'!$D$25,IF(I77=25,'[4]Equivalencia BH-BMPT'!$D$26,IF(I77=26,'[4]Equivalencia BH-BMPT'!$D$27,IF(I77=27,'[4]Equivalencia BH-BMPT'!$D$28,IF(I77=28,'[4]Equivalencia BH-BMPT'!$D$29,IF(I77=29,'[4]Equivalencia BH-BMPT'!$D$30,IF(I77=30,'[4]Equivalencia BH-BMPT'!$D$31,IF(I77=31,'[4]Equivalencia BH-BMPT'!$D$32,IF(I77=32,'[4]Equivalencia BH-BMPT'!$D$33,IF(I77=33,'[4]Equivalencia BH-BMPT'!$D$34,IF(I77=34,'[4]Equivalencia BH-BMPT'!$D$35,IF(I77=35,'[4]Equivalencia BH-BMPT'!$D$36,IF(I77=36,'[4]Equivalencia BH-BMPT'!$D$37,IF(I77=37,'[4]Equivalencia BH-BMPT'!$D$38,IF(I77=38,'[4]Equivalencia BH-BMPT'!#REF!,IF(I77=39,'[4]Equivalencia BH-BMPT'!$D$40,IF(I77=40,'[4]Equivalencia BH-BMPT'!$D$41,IF(I77=41,'[4]Equivalencia BH-BMPT'!$D$42,IF(I77=42,'[4]Equivalencia BH-BMPT'!$D$43,IF(I77=43,'[4]Equivalencia BH-BMPT'!$D$44,IF(I77=44,'[4]Equivalencia BH-BMPT'!$D$45,IF(I77=45,'[4]Equivalencia BH-BMPT'!$D$46,"No ha seleccionado un número de programa")))))))))))))))))))))))))))))))))))))))))))))</f>
        <v>Gobernanza e influencia local, regional e internacional</v>
      </c>
      <c r="K77" s="141" t="str">
        <f>IF(ISERROR(VLOOKUP(I77,Eje_Pilar!$C$2:$E$47,3,FALSE))," ",VLOOKUP(I77,Eje_Pilar!$C$2:$E$47,3,FALSE))</f>
        <v>Eje Transversal 4 Gobierno Legitimo, Fortalecimiento Local y Eficiencia</v>
      </c>
      <c r="L77" s="142" t="s">
        <v>778</v>
      </c>
      <c r="M77" s="138">
        <v>79907951</v>
      </c>
      <c r="N77" s="138" t="s">
        <v>869</v>
      </c>
      <c r="O77" s="144">
        <v>32298000</v>
      </c>
      <c r="P77" s="100"/>
      <c r="Q77" s="101"/>
      <c r="R77" s="146"/>
      <c r="S77" s="146"/>
      <c r="T77" s="148">
        <f t="shared" si="7"/>
        <v>32298000</v>
      </c>
      <c r="U77" s="144">
        <v>30503666</v>
      </c>
      <c r="V77" s="104">
        <v>43503</v>
      </c>
      <c r="W77" s="104">
        <v>43507</v>
      </c>
      <c r="X77" s="104">
        <v>43687</v>
      </c>
      <c r="Y77" s="105">
        <v>180</v>
      </c>
      <c r="Z77" s="105"/>
      <c r="AA77" s="106"/>
      <c r="AB77" s="90"/>
      <c r="AC77" s="90"/>
      <c r="AD77" s="90" t="s">
        <v>1022</v>
      </c>
      <c r="AE77" s="90"/>
      <c r="AF77" s="150">
        <f t="shared" si="8"/>
        <v>0.94444442380333149</v>
      </c>
      <c r="AG77" s="108"/>
      <c r="AH77" s="129">
        <f>IF(SUMPRODUCT((A$14:A77=A77)*(B$14:B77=B77)*(C$14:C77=C77))&gt;1,0,1)</f>
        <v>1</v>
      </c>
      <c r="AI77" s="109" t="str">
        <f t="shared" si="6"/>
        <v>Contratos de prestación de servicios profesionales y de apoyo a la gestión</v>
      </c>
      <c r="AJ77" s="109" t="str">
        <f t="shared" si="9"/>
        <v>Contratación directa</v>
      </c>
      <c r="AK77" s="110" t="str">
        <f>IFERROR(VLOOKUP(F77,Tipo!$C$12:$C$27,1,FALSE),"NO")</f>
        <v>Prestación de servicios profesionales y de apoyo a la gestión, o para la ejecución de trabajos artísticos que sólo puedan encomendarse a determinadas personas naturales;</v>
      </c>
      <c r="AL77" s="109" t="str">
        <f t="shared" si="10"/>
        <v>Inversión</v>
      </c>
      <c r="AM77" s="109">
        <f t="shared" si="11"/>
        <v>45</v>
      </c>
      <c r="AN77" s="58"/>
      <c r="AO77" s="58"/>
      <c r="AP77" s="58"/>
    </row>
    <row r="78" spans="1:42" s="57" customFormat="1" ht="27" customHeight="1" x14ac:dyDescent="0.25">
      <c r="A78" s="90">
        <v>66</v>
      </c>
      <c r="B78" s="105">
        <v>2019</v>
      </c>
      <c r="C78" s="91" t="s">
        <v>348</v>
      </c>
      <c r="D78" s="91" t="s">
        <v>161</v>
      </c>
      <c r="E78" s="133" t="s">
        <v>38</v>
      </c>
      <c r="F78" s="133" t="s">
        <v>182</v>
      </c>
      <c r="G78" s="138" t="s">
        <v>595</v>
      </c>
      <c r="H78" s="140" t="s">
        <v>156</v>
      </c>
      <c r="I78" s="132">
        <v>45</v>
      </c>
      <c r="J78" s="133" t="str">
        <f>IF(I78=1,'[4]Equivalencia BH-BMPT'!$D$2,IF(I78=2,'[4]Equivalencia BH-BMPT'!$D$3,IF(I78=3,'[4]Equivalencia BH-BMPT'!$D$4,IF(I78=4,'[4]Equivalencia BH-BMPT'!$D$5,IF(I78=5,'[4]Equivalencia BH-BMPT'!$D$6,IF(I78=6,'[4]Equivalencia BH-BMPT'!$D$7,IF(I78=7,'[4]Equivalencia BH-BMPT'!$D$8,IF(I78=8,'[4]Equivalencia BH-BMPT'!$D$9,IF(I78=9,'[4]Equivalencia BH-BMPT'!$D$10,IF(I78=10,'[4]Equivalencia BH-BMPT'!$D$11,IF(I78=11,'[4]Equivalencia BH-BMPT'!$D$12,IF(I78=12,'[4]Equivalencia BH-BMPT'!$D$13,IF(I78=13,'[4]Equivalencia BH-BMPT'!$D$14,IF(I78=14,'[4]Equivalencia BH-BMPT'!$D$15,IF(I78=15,'[4]Equivalencia BH-BMPT'!$D$16,IF(I78=16,'[4]Equivalencia BH-BMPT'!$D$17,IF(I78=17,'[4]Equivalencia BH-BMPT'!$D$18,IF(I78=18,'[4]Equivalencia BH-BMPT'!$D$19,IF(I78=19,'[4]Equivalencia BH-BMPT'!$D$20,IF(I78=20,'[4]Equivalencia BH-BMPT'!$D$21,IF(I78=21,'[4]Equivalencia BH-BMPT'!$D$22,IF(I78=22,'[4]Equivalencia BH-BMPT'!$D$23,IF(I78=23,'[4]Equivalencia BH-BMPT'!#REF!,IF(I78=24,'[4]Equivalencia BH-BMPT'!$D$25,IF(I78=25,'[4]Equivalencia BH-BMPT'!$D$26,IF(I78=26,'[4]Equivalencia BH-BMPT'!$D$27,IF(I78=27,'[4]Equivalencia BH-BMPT'!$D$28,IF(I78=28,'[4]Equivalencia BH-BMPT'!$D$29,IF(I78=29,'[4]Equivalencia BH-BMPT'!$D$30,IF(I78=30,'[4]Equivalencia BH-BMPT'!$D$31,IF(I78=31,'[4]Equivalencia BH-BMPT'!$D$32,IF(I78=32,'[4]Equivalencia BH-BMPT'!$D$33,IF(I78=33,'[4]Equivalencia BH-BMPT'!$D$34,IF(I78=34,'[4]Equivalencia BH-BMPT'!$D$35,IF(I78=35,'[4]Equivalencia BH-BMPT'!$D$36,IF(I78=36,'[4]Equivalencia BH-BMPT'!$D$37,IF(I78=37,'[4]Equivalencia BH-BMPT'!$D$38,IF(I78=38,'[4]Equivalencia BH-BMPT'!#REF!,IF(I78=39,'[4]Equivalencia BH-BMPT'!$D$40,IF(I78=40,'[4]Equivalencia BH-BMPT'!$D$41,IF(I78=41,'[4]Equivalencia BH-BMPT'!$D$42,IF(I78=42,'[4]Equivalencia BH-BMPT'!$D$43,IF(I78=43,'[4]Equivalencia BH-BMPT'!$D$44,IF(I78=44,'[4]Equivalencia BH-BMPT'!$D$45,IF(I78=45,'[4]Equivalencia BH-BMPT'!$D$46,"No ha seleccionado un número de programa")))))))))))))))))))))))))))))))))))))))))))))</f>
        <v>Gobernanza e influencia local, regional e internacional</v>
      </c>
      <c r="K78" s="141" t="str">
        <f>IF(ISERROR(VLOOKUP(I78,Eje_Pilar!$C$2:$E$47,3,FALSE))," ",VLOOKUP(I78,Eje_Pilar!$C$2:$E$47,3,FALSE))</f>
        <v>Eje Transversal 4 Gobierno Legitimo, Fortalecimiento Local y Eficiencia</v>
      </c>
      <c r="L78" s="142" t="s">
        <v>778</v>
      </c>
      <c r="M78" s="138">
        <v>51803932</v>
      </c>
      <c r="N78" s="138" t="s">
        <v>870</v>
      </c>
      <c r="O78" s="144">
        <v>48250000</v>
      </c>
      <c r="P78" s="100"/>
      <c r="Q78" s="101"/>
      <c r="R78" s="146"/>
      <c r="S78" s="146"/>
      <c r="T78" s="148">
        <f t="shared" si="7"/>
        <v>48250000</v>
      </c>
      <c r="U78" s="144">
        <v>43576167</v>
      </c>
      <c r="V78" s="104">
        <v>43508</v>
      </c>
      <c r="W78" s="104">
        <v>43509</v>
      </c>
      <c r="X78" s="104">
        <v>43829</v>
      </c>
      <c r="Y78" s="105">
        <v>318</v>
      </c>
      <c r="Z78" s="105"/>
      <c r="AA78" s="106"/>
      <c r="AB78" s="90"/>
      <c r="AC78" s="90"/>
      <c r="AD78" s="90" t="s">
        <v>1022</v>
      </c>
      <c r="AE78" s="90"/>
      <c r="AF78" s="150">
        <f t="shared" si="8"/>
        <v>0.90313299481865283</v>
      </c>
      <c r="AG78" s="108"/>
      <c r="AH78" s="129">
        <f>IF(SUMPRODUCT((A$14:A78=A78)*(B$14:B78=B78)*(C$14:C78=C78))&gt;1,0,1)</f>
        <v>1</v>
      </c>
      <c r="AI78" s="109" t="str">
        <f t="shared" si="6"/>
        <v>Contratos de prestación de servicios profesionales y de apoyo a la gestión</v>
      </c>
      <c r="AJ78" s="109" t="str">
        <f t="shared" si="9"/>
        <v>Contratación directa</v>
      </c>
      <c r="AK78" s="110" t="str">
        <f>IFERROR(VLOOKUP(F78,Tipo!$C$12:$C$27,1,FALSE),"NO")</f>
        <v>Prestación de servicios profesionales y de apoyo a la gestión, o para la ejecución de trabajos artísticos que sólo puedan encomendarse a determinadas personas naturales;</v>
      </c>
      <c r="AL78" s="109" t="str">
        <f t="shared" si="10"/>
        <v>Inversión</v>
      </c>
      <c r="AM78" s="109">
        <f t="shared" si="11"/>
        <v>45</v>
      </c>
      <c r="AN78" s="58"/>
      <c r="AO78" s="58"/>
      <c r="AP78" s="58"/>
    </row>
    <row r="79" spans="1:42" s="57" customFormat="1" ht="27" customHeight="1" x14ac:dyDescent="0.25">
      <c r="A79" s="90">
        <v>67</v>
      </c>
      <c r="B79" s="105">
        <v>2019</v>
      </c>
      <c r="C79" s="91" t="s">
        <v>349</v>
      </c>
      <c r="D79" s="91" t="s">
        <v>161</v>
      </c>
      <c r="E79" s="133" t="s">
        <v>38</v>
      </c>
      <c r="F79" s="133" t="s">
        <v>182</v>
      </c>
      <c r="G79" s="138" t="s">
        <v>596</v>
      </c>
      <c r="H79" s="140" t="s">
        <v>156</v>
      </c>
      <c r="I79" s="132">
        <v>18</v>
      </c>
      <c r="J79" s="133" t="str">
        <f>IF(I79=1,'[4]Equivalencia BH-BMPT'!$D$2,IF(I79=2,'[4]Equivalencia BH-BMPT'!$D$3,IF(I79=3,'[4]Equivalencia BH-BMPT'!$D$4,IF(I79=4,'[4]Equivalencia BH-BMPT'!$D$5,IF(I79=5,'[4]Equivalencia BH-BMPT'!$D$6,IF(I79=6,'[4]Equivalencia BH-BMPT'!$D$7,IF(I79=7,'[4]Equivalencia BH-BMPT'!$D$8,IF(I79=8,'[4]Equivalencia BH-BMPT'!$D$9,IF(I79=9,'[4]Equivalencia BH-BMPT'!$D$10,IF(I79=10,'[4]Equivalencia BH-BMPT'!$D$11,IF(I79=11,'[4]Equivalencia BH-BMPT'!$D$12,IF(I79=12,'[4]Equivalencia BH-BMPT'!$D$13,IF(I79=13,'[4]Equivalencia BH-BMPT'!$D$14,IF(I79=14,'[4]Equivalencia BH-BMPT'!$D$15,IF(I79=15,'[4]Equivalencia BH-BMPT'!$D$16,IF(I79=16,'[4]Equivalencia BH-BMPT'!$D$17,IF(I79=17,'[4]Equivalencia BH-BMPT'!$D$18,IF(I79=18,'[4]Equivalencia BH-BMPT'!$D$19,IF(I79=19,'[4]Equivalencia BH-BMPT'!$D$20,IF(I79=20,'[4]Equivalencia BH-BMPT'!$D$21,IF(I79=21,'[4]Equivalencia BH-BMPT'!$D$22,IF(I79=22,'[4]Equivalencia BH-BMPT'!$D$23,IF(I79=23,'[4]Equivalencia BH-BMPT'!#REF!,IF(I79=24,'[4]Equivalencia BH-BMPT'!$D$25,IF(I79=25,'[4]Equivalencia BH-BMPT'!$D$26,IF(I79=26,'[4]Equivalencia BH-BMPT'!$D$27,IF(I79=27,'[4]Equivalencia BH-BMPT'!$D$28,IF(I79=28,'[4]Equivalencia BH-BMPT'!$D$29,IF(I79=29,'[4]Equivalencia BH-BMPT'!$D$30,IF(I79=30,'[4]Equivalencia BH-BMPT'!$D$31,IF(I79=31,'[4]Equivalencia BH-BMPT'!$D$32,IF(I79=32,'[4]Equivalencia BH-BMPT'!$D$33,IF(I79=33,'[4]Equivalencia BH-BMPT'!$D$34,IF(I79=34,'[4]Equivalencia BH-BMPT'!$D$35,IF(I79=35,'[4]Equivalencia BH-BMPT'!$D$36,IF(I79=36,'[4]Equivalencia BH-BMPT'!$D$37,IF(I79=37,'[4]Equivalencia BH-BMPT'!$D$38,IF(I79=38,'[4]Equivalencia BH-BMPT'!#REF!,IF(I79=39,'[4]Equivalencia BH-BMPT'!$D$40,IF(I79=40,'[4]Equivalencia BH-BMPT'!$D$41,IF(I79=41,'[4]Equivalencia BH-BMPT'!$D$42,IF(I79=42,'[4]Equivalencia BH-BMPT'!$D$43,IF(I79=43,'[4]Equivalencia BH-BMPT'!$D$44,IF(I79=44,'[4]Equivalencia BH-BMPT'!$D$45,IF(I79=45,'[4]Equivalencia BH-BMPT'!$D$46,"No ha seleccionado un número de programa")))))))))))))))))))))))))))))))))))))))))))))</f>
        <v>Mejor movilidad para todos</v>
      </c>
      <c r="K79" s="141" t="str">
        <f>IF(ISERROR(VLOOKUP(I79,Eje_Pilar!$C$2:$E$47,3,FALSE))," ",VLOOKUP(I79,Eje_Pilar!$C$2:$E$47,3,FALSE))</f>
        <v>Pilar 2 Democracía Urbana</v>
      </c>
      <c r="L79" s="142" t="s">
        <v>779</v>
      </c>
      <c r="M79" s="138">
        <v>1016019344</v>
      </c>
      <c r="N79" s="138" t="s">
        <v>871</v>
      </c>
      <c r="O79" s="144">
        <v>18303333</v>
      </c>
      <c r="P79" s="100"/>
      <c r="Q79" s="101"/>
      <c r="R79" s="146"/>
      <c r="S79" s="146"/>
      <c r="T79" s="148">
        <f t="shared" si="7"/>
        <v>18303333</v>
      </c>
      <c r="U79" s="144">
        <v>18133333</v>
      </c>
      <c r="V79" s="104">
        <v>43503</v>
      </c>
      <c r="W79" s="104">
        <v>43507</v>
      </c>
      <c r="X79" s="104">
        <v>43829</v>
      </c>
      <c r="Y79" s="105">
        <v>323</v>
      </c>
      <c r="Z79" s="105"/>
      <c r="AA79" s="106"/>
      <c r="AB79" s="90"/>
      <c r="AC79" s="90"/>
      <c r="AD79" s="90" t="s">
        <v>1022</v>
      </c>
      <c r="AE79" s="90"/>
      <c r="AF79" s="150">
        <f t="shared" si="8"/>
        <v>0.99071207413425744</v>
      </c>
      <c r="AG79" s="108"/>
      <c r="AH79" s="129">
        <f>IF(SUMPRODUCT((A$14:A79=A79)*(B$14:B79=B79)*(C$14:C79=C79))&gt;1,0,1)</f>
        <v>1</v>
      </c>
      <c r="AI79" s="109" t="str">
        <f t="shared" si="6"/>
        <v>Contratos de prestación de servicios profesionales y de apoyo a la gestión</v>
      </c>
      <c r="AJ79" s="109" t="str">
        <f t="shared" si="9"/>
        <v>Contratación directa</v>
      </c>
      <c r="AK79" s="110" t="str">
        <f>IFERROR(VLOOKUP(F79,Tipo!$C$12:$C$27,1,FALSE),"NO")</f>
        <v>Prestación de servicios profesionales y de apoyo a la gestión, o para la ejecución de trabajos artísticos que sólo puedan encomendarse a determinadas personas naturales;</v>
      </c>
      <c r="AL79" s="109" t="str">
        <f t="shared" si="10"/>
        <v>Inversión</v>
      </c>
      <c r="AM79" s="109">
        <f t="shared" si="11"/>
        <v>18</v>
      </c>
      <c r="AN79" s="58"/>
      <c r="AO79" s="58"/>
      <c r="AP79" s="58"/>
    </row>
    <row r="80" spans="1:42" s="57" customFormat="1" ht="27" customHeight="1" x14ac:dyDescent="0.25">
      <c r="A80" s="90">
        <v>68</v>
      </c>
      <c r="B80" s="105">
        <v>2019</v>
      </c>
      <c r="C80" s="91" t="s">
        <v>350</v>
      </c>
      <c r="D80" s="91" t="s">
        <v>161</v>
      </c>
      <c r="E80" s="133" t="s">
        <v>38</v>
      </c>
      <c r="F80" s="133" t="s">
        <v>182</v>
      </c>
      <c r="G80" s="138" t="s">
        <v>597</v>
      </c>
      <c r="H80" s="140" t="s">
        <v>156</v>
      </c>
      <c r="I80" s="132">
        <v>45</v>
      </c>
      <c r="J80" s="133" t="str">
        <f>IF(I80=1,'[4]Equivalencia BH-BMPT'!$D$2,IF(I80=2,'[4]Equivalencia BH-BMPT'!$D$3,IF(I80=3,'[4]Equivalencia BH-BMPT'!$D$4,IF(I80=4,'[4]Equivalencia BH-BMPT'!$D$5,IF(I80=5,'[4]Equivalencia BH-BMPT'!$D$6,IF(I80=6,'[4]Equivalencia BH-BMPT'!$D$7,IF(I80=7,'[4]Equivalencia BH-BMPT'!$D$8,IF(I80=8,'[4]Equivalencia BH-BMPT'!$D$9,IF(I80=9,'[4]Equivalencia BH-BMPT'!$D$10,IF(I80=10,'[4]Equivalencia BH-BMPT'!$D$11,IF(I80=11,'[4]Equivalencia BH-BMPT'!$D$12,IF(I80=12,'[4]Equivalencia BH-BMPT'!$D$13,IF(I80=13,'[4]Equivalencia BH-BMPT'!$D$14,IF(I80=14,'[4]Equivalencia BH-BMPT'!$D$15,IF(I80=15,'[4]Equivalencia BH-BMPT'!$D$16,IF(I80=16,'[4]Equivalencia BH-BMPT'!$D$17,IF(I80=17,'[4]Equivalencia BH-BMPT'!$D$18,IF(I80=18,'[4]Equivalencia BH-BMPT'!$D$19,IF(I80=19,'[4]Equivalencia BH-BMPT'!$D$20,IF(I80=20,'[4]Equivalencia BH-BMPT'!$D$21,IF(I80=21,'[4]Equivalencia BH-BMPT'!$D$22,IF(I80=22,'[4]Equivalencia BH-BMPT'!$D$23,IF(I80=23,'[4]Equivalencia BH-BMPT'!#REF!,IF(I80=24,'[4]Equivalencia BH-BMPT'!$D$25,IF(I80=25,'[4]Equivalencia BH-BMPT'!$D$26,IF(I80=26,'[4]Equivalencia BH-BMPT'!$D$27,IF(I80=27,'[4]Equivalencia BH-BMPT'!$D$28,IF(I80=28,'[4]Equivalencia BH-BMPT'!$D$29,IF(I80=29,'[4]Equivalencia BH-BMPT'!$D$30,IF(I80=30,'[4]Equivalencia BH-BMPT'!$D$31,IF(I80=31,'[4]Equivalencia BH-BMPT'!$D$32,IF(I80=32,'[4]Equivalencia BH-BMPT'!$D$33,IF(I80=33,'[4]Equivalencia BH-BMPT'!$D$34,IF(I80=34,'[4]Equivalencia BH-BMPT'!$D$35,IF(I80=35,'[4]Equivalencia BH-BMPT'!$D$36,IF(I80=36,'[4]Equivalencia BH-BMPT'!$D$37,IF(I80=37,'[4]Equivalencia BH-BMPT'!$D$38,IF(I80=38,'[4]Equivalencia BH-BMPT'!#REF!,IF(I80=39,'[4]Equivalencia BH-BMPT'!$D$40,IF(I80=40,'[4]Equivalencia BH-BMPT'!$D$41,IF(I80=41,'[4]Equivalencia BH-BMPT'!$D$42,IF(I80=42,'[4]Equivalencia BH-BMPT'!$D$43,IF(I80=43,'[4]Equivalencia BH-BMPT'!$D$44,IF(I80=44,'[4]Equivalencia BH-BMPT'!$D$45,IF(I80=45,'[4]Equivalencia BH-BMPT'!$D$46,"No ha seleccionado un número de programa")))))))))))))))))))))))))))))))))))))))))))))</f>
        <v>Gobernanza e influencia local, regional e internacional</v>
      </c>
      <c r="K80" s="141" t="str">
        <f>IF(ISERROR(VLOOKUP(I80,Eje_Pilar!$C$2:$E$47,3,FALSE))," ",VLOOKUP(I80,Eje_Pilar!$C$2:$E$47,3,FALSE))</f>
        <v>Eje Transversal 4 Gobierno Legitimo, Fortalecimiento Local y Eficiencia</v>
      </c>
      <c r="L80" s="142" t="s">
        <v>778</v>
      </c>
      <c r="M80" s="138">
        <v>52482933</v>
      </c>
      <c r="N80" s="138" t="s">
        <v>872</v>
      </c>
      <c r="O80" s="144">
        <v>23775000</v>
      </c>
      <c r="P80" s="100"/>
      <c r="Q80" s="101"/>
      <c r="R80" s="146">
        <v>1</v>
      </c>
      <c r="S80" s="144">
        <v>4500000</v>
      </c>
      <c r="T80" s="148">
        <f t="shared" si="7"/>
        <v>28275000</v>
      </c>
      <c r="U80" s="144">
        <v>23775000</v>
      </c>
      <c r="V80" s="104">
        <v>43509</v>
      </c>
      <c r="W80" s="104">
        <v>43510</v>
      </c>
      <c r="X80" s="104">
        <v>43829</v>
      </c>
      <c r="Y80" s="105">
        <v>317</v>
      </c>
      <c r="Z80" s="105">
        <v>60</v>
      </c>
      <c r="AA80" s="106"/>
      <c r="AB80" s="90"/>
      <c r="AC80" s="90"/>
      <c r="AD80" s="90" t="s">
        <v>1022</v>
      </c>
      <c r="AE80" s="90"/>
      <c r="AF80" s="150">
        <f t="shared" si="8"/>
        <v>0.84084880636604775</v>
      </c>
      <c r="AG80" s="108"/>
      <c r="AH80" s="129">
        <f>IF(SUMPRODUCT((A$14:A80=A80)*(B$14:B80=B80)*(C$14:C80=C80))&gt;1,0,1)</f>
        <v>1</v>
      </c>
      <c r="AI80" s="109" t="str">
        <f t="shared" si="6"/>
        <v>Contratos de prestación de servicios profesionales y de apoyo a la gestión</v>
      </c>
      <c r="AJ80" s="109" t="str">
        <f t="shared" si="9"/>
        <v>Contratación directa</v>
      </c>
      <c r="AK80" s="110" t="str">
        <f>IFERROR(VLOOKUP(F80,Tipo!$C$12:$C$27,1,FALSE),"NO")</f>
        <v>Prestación de servicios profesionales y de apoyo a la gestión, o para la ejecución de trabajos artísticos que sólo puedan encomendarse a determinadas personas naturales;</v>
      </c>
      <c r="AL80" s="109" t="str">
        <f t="shared" si="10"/>
        <v>Inversión</v>
      </c>
      <c r="AM80" s="109">
        <f t="shared" si="11"/>
        <v>45</v>
      </c>
      <c r="AN80" s="58"/>
      <c r="AO80" s="58"/>
      <c r="AP80" s="58"/>
    </row>
    <row r="81" spans="1:42" s="57" customFormat="1" ht="27" customHeight="1" x14ac:dyDescent="0.25">
      <c r="A81" s="90">
        <v>69</v>
      </c>
      <c r="B81" s="105">
        <v>2019</v>
      </c>
      <c r="C81" s="91" t="s">
        <v>351</v>
      </c>
      <c r="D81" s="91" t="s">
        <v>161</v>
      </c>
      <c r="E81" s="133" t="s">
        <v>38</v>
      </c>
      <c r="F81" s="133" t="s">
        <v>182</v>
      </c>
      <c r="G81" s="138" t="s">
        <v>598</v>
      </c>
      <c r="H81" s="140" t="s">
        <v>156</v>
      </c>
      <c r="I81" s="132">
        <v>45</v>
      </c>
      <c r="J81" s="133" t="str">
        <f>IF(I81=1,'[4]Equivalencia BH-BMPT'!$D$2,IF(I81=2,'[4]Equivalencia BH-BMPT'!$D$3,IF(I81=3,'[4]Equivalencia BH-BMPT'!$D$4,IF(I81=4,'[4]Equivalencia BH-BMPT'!$D$5,IF(I81=5,'[4]Equivalencia BH-BMPT'!$D$6,IF(I81=6,'[4]Equivalencia BH-BMPT'!$D$7,IF(I81=7,'[4]Equivalencia BH-BMPT'!$D$8,IF(I81=8,'[4]Equivalencia BH-BMPT'!$D$9,IF(I81=9,'[4]Equivalencia BH-BMPT'!$D$10,IF(I81=10,'[4]Equivalencia BH-BMPT'!$D$11,IF(I81=11,'[4]Equivalencia BH-BMPT'!$D$12,IF(I81=12,'[4]Equivalencia BH-BMPT'!$D$13,IF(I81=13,'[4]Equivalencia BH-BMPT'!$D$14,IF(I81=14,'[4]Equivalencia BH-BMPT'!$D$15,IF(I81=15,'[4]Equivalencia BH-BMPT'!$D$16,IF(I81=16,'[4]Equivalencia BH-BMPT'!$D$17,IF(I81=17,'[4]Equivalencia BH-BMPT'!$D$18,IF(I81=18,'[4]Equivalencia BH-BMPT'!$D$19,IF(I81=19,'[4]Equivalencia BH-BMPT'!$D$20,IF(I81=20,'[4]Equivalencia BH-BMPT'!$D$21,IF(I81=21,'[4]Equivalencia BH-BMPT'!$D$22,IF(I81=22,'[4]Equivalencia BH-BMPT'!$D$23,IF(I81=23,'[4]Equivalencia BH-BMPT'!#REF!,IF(I81=24,'[4]Equivalencia BH-BMPT'!$D$25,IF(I81=25,'[4]Equivalencia BH-BMPT'!$D$26,IF(I81=26,'[4]Equivalencia BH-BMPT'!$D$27,IF(I81=27,'[4]Equivalencia BH-BMPT'!$D$28,IF(I81=28,'[4]Equivalencia BH-BMPT'!$D$29,IF(I81=29,'[4]Equivalencia BH-BMPT'!$D$30,IF(I81=30,'[4]Equivalencia BH-BMPT'!$D$31,IF(I81=31,'[4]Equivalencia BH-BMPT'!$D$32,IF(I81=32,'[4]Equivalencia BH-BMPT'!$D$33,IF(I81=33,'[4]Equivalencia BH-BMPT'!$D$34,IF(I81=34,'[4]Equivalencia BH-BMPT'!$D$35,IF(I81=35,'[4]Equivalencia BH-BMPT'!$D$36,IF(I81=36,'[4]Equivalencia BH-BMPT'!$D$37,IF(I81=37,'[4]Equivalencia BH-BMPT'!$D$38,IF(I81=38,'[4]Equivalencia BH-BMPT'!#REF!,IF(I81=39,'[4]Equivalencia BH-BMPT'!$D$40,IF(I81=40,'[4]Equivalencia BH-BMPT'!$D$41,IF(I81=41,'[4]Equivalencia BH-BMPT'!$D$42,IF(I81=42,'[4]Equivalencia BH-BMPT'!$D$43,IF(I81=43,'[4]Equivalencia BH-BMPT'!$D$44,IF(I81=44,'[4]Equivalencia BH-BMPT'!$D$45,IF(I81=45,'[4]Equivalencia BH-BMPT'!$D$46,"No ha seleccionado un número de programa")))))))))))))))))))))))))))))))))))))))))))))</f>
        <v>Gobernanza e influencia local, regional e internacional</v>
      </c>
      <c r="K81" s="141" t="str">
        <f>IF(ISERROR(VLOOKUP(I81,Eje_Pilar!$C$2:$E$47,3,FALSE))," ",VLOOKUP(I81,Eje_Pilar!$C$2:$E$47,3,FALSE))</f>
        <v>Eje Transversal 4 Gobierno Legitimo, Fortalecimiento Local y Eficiencia</v>
      </c>
      <c r="L81" s="142" t="s">
        <v>778</v>
      </c>
      <c r="M81" s="138">
        <v>84087935</v>
      </c>
      <c r="N81" s="138" t="s">
        <v>873</v>
      </c>
      <c r="O81" s="144">
        <v>32298000</v>
      </c>
      <c r="P81" s="100"/>
      <c r="Q81" s="101"/>
      <c r="R81" s="146"/>
      <c r="S81" s="146"/>
      <c r="T81" s="148">
        <f t="shared" si="7"/>
        <v>32298000</v>
      </c>
      <c r="U81" s="144">
        <v>32298000</v>
      </c>
      <c r="V81" s="104">
        <v>43503</v>
      </c>
      <c r="W81" s="104">
        <v>43504</v>
      </c>
      <c r="X81" s="104">
        <v>43684</v>
      </c>
      <c r="Y81" s="105">
        <v>180</v>
      </c>
      <c r="Z81" s="105"/>
      <c r="AA81" s="106"/>
      <c r="AB81" s="90"/>
      <c r="AC81" s="90"/>
      <c r="AD81" s="90" t="s">
        <v>1022</v>
      </c>
      <c r="AE81" s="90"/>
      <c r="AF81" s="150">
        <f t="shared" si="8"/>
        <v>1</v>
      </c>
      <c r="AG81" s="108"/>
      <c r="AH81" s="129">
        <f>IF(SUMPRODUCT((A$14:A81=A81)*(B$14:B81=B81)*(C$14:C81=C81))&gt;1,0,1)</f>
        <v>1</v>
      </c>
      <c r="AI81" s="109" t="str">
        <f t="shared" si="6"/>
        <v>Contratos de prestación de servicios profesionales y de apoyo a la gestión</v>
      </c>
      <c r="AJ81" s="109" t="str">
        <f t="shared" si="9"/>
        <v>Contratación directa</v>
      </c>
      <c r="AK81" s="110" t="str">
        <f>IFERROR(VLOOKUP(F81,Tipo!$C$12:$C$27,1,FALSE),"NO")</f>
        <v>Prestación de servicios profesionales y de apoyo a la gestión, o para la ejecución de trabajos artísticos que sólo puedan encomendarse a determinadas personas naturales;</v>
      </c>
      <c r="AL81" s="109" t="str">
        <f t="shared" si="10"/>
        <v>Inversión</v>
      </c>
      <c r="AM81" s="109">
        <f t="shared" si="11"/>
        <v>45</v>
      </c>
      <c r="AN81" s="58"/>
      <c r="AO81" s="58"/>
      <c r="AP81" s="58"/>
    </row>
    <row r="82" spans="1:42" s="57" customFormat="1" ht="27" customHeight="1" x14ac:dyDescent="0.25">
      <c r="A82" s="90">
        <v>70</v>
      </c>
      <c r="B82" s="105">
        <v>2019</v>
      </c>
      <c r="C82" s="91" t="s">
        <v>352</v>
      </c>
      <c r="D82" s="91" t="s">
        <v>161</v>
      </c>
      <c r="E82" s="133" t="s">
        <v>38</v>
      </c>
      <c r="F82" s="133" t="s">
        <v>182</v>
      </c>
      <c r="G82" s="138" t="s">
        <v>599</v>
      </c>
      <c r="H82" s="140" t="s">
        <v>156</v>
      </c>
      <c r="I82" s="132">
        <v>45</v>
      </c>
      <c r="J82" s="133" t="str">
        <f>IF(I82=1,'[4]Equivalencia BH-BMPT'!$D$2,IF(I82=2,'[4]Equivalencia BH-BMPT'!$D$3,IF(I82=3,'[4]Equivalencia BH-BMPT'!$D$4,IF(I82=4,'[4]Equivalencia BH-BMPT'!$D$5,IF(I82=5,'[4]Equivalencia BH-BMPT'!$D$6,IF(I82=6,'[4]Equivalencia BH-BMPT'!$D$7,IF(I82=7,'[4]Equivalencia BH-BMPT'!$D$8,IF(I82=8,'[4]Equivalencia BH-BMPT'!$D$9,IF(I82=9,'[4]Equivalencia BH-BMPT'!$D$10,IF(I82=10,'[4]Equivalencia BH-BMPT'!$D$11,IF(I82=11,'[4]Equivalencia BH-BMPT'!$D$12,IF(I82=12,'[4]Equivalencia BH-BMPT'!$D$13,IF(I82=13,'[4]Equivalencia BH-BMPT'!$D$14,IF(I82=14,'[4]Equivalencia BH-BMPT'!$D$15,IF(I82=15,'[4]Equivalencia BH-BMPT'!$D$16,IF(I82=16,'[4]Equivalencia BH-BMPT'!$D$17,IF(I82=17,'[4]Equivalencia BH-BMPT'!$D$18,IF(I82=18,'[4]Equivalencia BH-BMPT'!$D$19,IF(I82=19,'[4]Equivalencia BH-BMPT'!$D$20,IF(I82=20,'[4]Equivalencia BH-BMPT'!$D$21,IF(I82=21,'[4]Equivalencia BH-BMPT'!$D$22,IF(I82=22,'[4]Equivalencia BH-BMPT'!$D$23,IF(I82=23,'[4]Equivalencia BH-BMPT'!#REF!,IF(I82=24,'[4]Equivalencia BH-BMPT'!$D$25,IF(I82=25,'[4]Equivalencia BH-BMPT'!$D$26,IF(I82=26,'[4]Equivalencia BH-BMPT'!$D$27,IF(I82=27,'[4]Equivalencia BH-BMPT'!$D$28,IF(I82=28,'[4]Equivalencia BH-BMPT'!$D$29,IF(I82=29,'[4]Equivalencia BH-BMPT'!$D$30,IF(I82=30,'[4]Equivalencia BH-BMPT'!$D$31,IF(I82=31,'[4]Equivalencia BH-BMPT'!$D$32,IF(I82=32,'[4]Equivalencia BH-BMPT'!$D$33,IF(I82=33,'[4]Equivalencia BH-BMPT'!$D$34,IF(I82=34,'[4]Equivalencia BH-BMPT'!$D$35,IF(I82=35,'[4]Equivalencia BH-BMPT'!$D$36,IF(I82=36,'[4]Equivalencia BH-BMPT'!$D$37,IF(I82=37,'[4]Equivalencia BH-BMPT'!$D$38,IF(I82=38,'[4]Equivalencia BH-BMPT'!#REF!,IF(I82=39,'[4]Equivalencia BH-BMPT'!$D$40,IF(I82=40,'[4]Equivalencia BH-BMPT'!$D$41,IF(I82=41,'[4]Equivalencia BH-BMPT'!$D$42,IF(I82=42,'[4]Equivalencia BH-BMPT'!$D$43,IF(I82=43,'[4]Equivalencia BH-BMPT'!$D$44,IF(I82=44,'[4]Equivalencia BH-BMPT'!$D$45,IF(I82=45,'[4]Equivalencia BH-BMPT'!$D$46,"No ha seleccionado un número de programa")))))))))))))))))))))))))))))))))))))))))))))</f>
        <v>Gobernanza e influencia local, regional e internacional</v>
      </c>
      <c r="K82" s="141" t="str">
        <f>IF(ISERROR(VLOOKUP(I82,Eje_Pilar!$C$2:$E$47,3,FALSE))," ",VLOOKUP(I82,Eje_Pilar!$C$2:$E$47,3,FALSE))</f>
        <v>Eje Transversal 4 Gobierno Legitimo, Fortalecimiento Local y Eficiencia</v>
      </c>
      <c r="L82" s="142" t="s">
        <v>778</v>
      </c>
      <c r="M82" s="138">
        <v>1019034987</v>
      </c>
      <c r="N82" s="138" t="s">
        <v>874</v>
      </c>
      <c r="O82" s="144">
        <v>27330000</v>
      </c>
      <c r="P82" s="100"/>
      <c r="Q82" s="101"/>
      <c r="R82" s="146"/>
      <c r="S82" s="146"/>
      <c r="T82" s="148">
        <f t="shared" si="7"/>
        <v>27330000</v>
      </c>
      <c r="U82" s="144">
        <v>26419000</v>
      </c>
      <c r="V82" s="104">
        <v>43503</v>
      </c>
      <c r="W82" s="104">
        <v>43503</v>
      </c>
      <c r="X82" s="104">
        <v>43683</v>
      </c>
      <c r="Y82" s="105">
        <v>180</v>
      </c>
      <c r="Z82" s="105"/>
      <c r="AA82" s="106"/>
      <c r="AB82" s="90"/>
      <c r="AC82" s="90"/>
      <c r="AD82" s="90" t="s">
        <v>1022</v>
      </c>
      <c r="AE82" s="90"/>
      <c r="AF82" s="150">
        <f t="shared" si="8"/>
        <v>0.96666666666666667</v>
      </c>
      <c r="AG82" s="108"/>
      <c r="AH82" s="129">
        <f>IF(SUMPRODUCT((A$14:A82=A82)*(B$14:B82=B82)*(C$14:C82=C82))&gt;1,0,1)</f>
        <v>1</v>
      </c>
      <c r="AI82" s="109" t="str">
        <f t="shared" si="6"/>
        <v>Contratos de prestación de servicios profesionales y de apoyo a la gestión</v>
      </c>
      <c r="AJ82" s="109" t="str">
        <f t="shared" si="9"/>
        <v>Contratación directa</v>
      </c>
      <c r="AK82" s="110" t="str">
        <f>IFERROR(VLOOKUP(F82,Tipo!$C$12:$C$27,1,FALSE),"NO")</f>
        <v>Prestación de servicios profesionales y de apoyo a la gestión, o para la ejecución de trabajos artísticos que sólo puedan encomendarse a determinadas personas naturales;</v>
      </c>
      <c r="AL82" s="109" t="str">
        <f t="shared" si="10"/>
        <v>Inversión</v>
      </c>
      <c r="AM82" s="109">
        <f t="shared" si="11"/>
        <v>45</v>
      </c>
      <c r="AN82" s="58"/>
      <c r="AO82" s="58"/>
      <c r="AP82" s="58"/>
    </row>
    <row r="83" spans="1:42" s="57" customFormat="1" ht="27" customHeight="1" x14ac:dyDescent="0.25">
      <c r="A83" s="90">
        <v>71</v>
      </c>
      <c r="B83" s="105">
        <v>2019</v>
      </c>
      <c r="C83" s="91" t="s">
        <v>353</v>
      </c>
      <c r="D83" s="91" t="s">
        <v>161</v>
      </c>
      <c r="E83" s="133" t="s">
        <v>38</v>
      </c>
      <c r="F83" s="133" t="s">
        <v>182</v>
      </c>
      <c r="G83" s="138" t="s">
        <v>600</v>
      </c>
      <c r="H83" s="140" t="s">
        <v>156</v>
      </c>
      <c r="I83" s="132">
        <v>45</v>
      </c>
      <c r="J83" s="133" t="str">
        <f>IF(I83=1,'[4]Equivalencia BH-BMPT'!$D$2,IF(I83=2,'[4]Equivalencia BH-BMPT'!$D$3,IF(I83=3,'[4]Equivalencia BH-BMPT'!$D$4,IF(I83=4,'[4]Equivalencia BH-BMPT'!$D$5,IF(I83=5,'[4]Equivalencia BH-BMPT'!$D$6,IF(I83=6,'[4]Equivalencia BH-BMPT'!$D$7,IF(I83=7,'[4]Equivalencia BH-BMPT'!$D$8,IF(I83=8,'[4]Equivalencia BH-BMPT'!$D$9,IF(I83=9,'[4]Equivalencia BH-BMPT'!$D$10,IF(I83=10,'[4]Equivalencia BH-BMPT'!$D$11,IF(I83=11,'[4]Equivalencia BH-BMPT'!$D$12,IF(I83=12,'[4]Equivalencia BH-BMPT'!$D$13,IF(I83=13,'[4]Equivalencia BH-BMPT'!$D$14,IF(I83=14,'[4]Equivalencia BH-BMPT'!$D$15,IF(I83=15,'[4]Equivalencia BH-BMPT'!$D$16,IF(I83=16,'[4]Equivalencia BH-BMPT'!$D$17,IF(I83=17,'[4]Equivalencia BH-BMPT'!$D$18,IF(I83=18,'[4]Equivalencia BH-BMPT'!$D$19,IF(I83=19,'[4]Equivalencia BH-BMPT'!$D$20,IF(I83=20,'[4]Equivalencia BH-BMPT'!$D$21,IF(I83=21,'[4]Equivalencia BH-BMPT'!$D$22,IF(I83=22,'[4]Equivalencia BH-BMPT'!$D$23,IF(I83=23,'[4]Equivalencia BH-BMPT'!#REF!,IF(I83=24,'[4]Equivalencia BH-BMPT'!$D$25,IF(I83=25,'[4]Equivalencia BH-BMPT'!$D$26,IF(I83=26,'[4]Equivalencia BH-BMPT'!$D$27,IF(I83=27,'[4]Equivalencia BH-BMPT'!$D$28,IF(I83=28,'[4]Equivalencia BH-BMPT'!$D$29,IF(I83=29,'[4]Equivalencia BH-BMPT'!$D$30,IF(I83=30,'[4]Equivalencia BH-BMPT'!$D$31,IF(I83=31,'[4]Equivalencia BH-BMPT'!$D$32,IF(I83=32,'[4]Equivalencia BH-BMPT'!$D$33,IF(I83=33,'[4]Equivalencia BH-BMPT'!$D$34,IF(I83=34,'[4]Equivalencia BH-BMPT'!$D$35,IF(I83=35,'[4]Equivalencia BH-BMPT'!$D$36,IF(I83=36,'[4]Equivalencia BH-BMPT'!$D$37,IF(I83=37,'[4]Equivalencia BH-BMPT'!$D$38,IF(I83=38,'[4]Equivalencia BH-BMPT'!#REF!,IF(I83=39,'[4]Equivalencia BH-BMPT'!$D$40,IF(I83=40,'[4]Equivalencia BH-BMPT'!$D$41,IF(I83=41,'[4]Equivalencia BH-BMPT'!$D$42,IF(I83=42,'[4]Equivalencia BH-BMPT'!$D$43,IF(I83=43,'[4]Equivalencia BH-BMPT'!$D$44,IF(I83=44,'[4]Equivalencia BH-BMPT'!$D$45,IF(I83=45,'[4]Equivalencia BH-BMPT'!$D$46,"No ha seleccionado un número de programa")))))))))))))))))))))))))))))))))))))))))))))</f>
        <v>Gobernanza e influencia local, regional e internacional</v>
      </c>
      <c r="K83" s="141" t="str">
        <f>IF(ISERROR(VLOOKUP(I83,Eje_Pilar!$C$2:$E$47,3,FALSE))," ",VLOOKUP(I83,Eje_Pilar!$C$2:$E$47,3,FALSE))</f>
        <v>Eje Transversal 4 Gobierno Legitimo, Fortalecimiento Local y Eficiencia</v>
      </c>
      <c r="L83" s="142" t="s">
        <v>778</v>
      </c>
      <c r="M83" s="138">
        <v>79649063</v>
      </c>
      <c r="N83" s="138" t="s">
        <v>875</v>
      </c>
      <c r="O83" s="144">
        <v>32298000</v>
      </c>
      <c r="P83" s="100"/>
      <c r="Q83" s="101"/>
      <c r="R83" s="146"/>
      <c r="S83" s="146"/>
      <c r="T83" s="148">
        <f t="shared" si="7"/>
        <v>32298000</v>
      </c>
      <c r="U83" s="144">
        <v>32298000</v>
      </c>
      <c r="V83" s="104">
        <v>43503</v>
      </c>
      <c r="W83" s="104">
        <v>43504</v>
      </c>
      <c r="X83" s="104">
        <v>43684</v>
      </c>
      <c r="Y83" s="105">
        <v>180</v>
      </c>
      <c r="Z83" s="105"/>
      <c r="AA83" s="106"/>
      <c r="AB83" s="90"/>
      <c r="AC83" s="90"/>
      <c r="AD83" s="90" t="s">
        <v>1022</v>
      </c>
      <c r="AE83" s="90"/>
      <c r="AF83" s="150">
        <f t="shared" si="8"/>
        <v>1</v>
      </c>
      <c r="AG83" s="108"/>
      <c r="AH83" s="129">
        <f>IF(SUMPRODUCT((A$14:A83=A83)*(B$14:B83=B83)*(C$14:C83=C83))&gt;1,0,1)</f>
        <v>1</v>
      </c>
      <c r="AI83" s="109" t="str">
        <f t="shared" si="6"/>
        <v>Contratos de prestación de servicios profesionales y de apoyo a la gestión</v>
      </c>
      <c r="AJ83" s="109" t="str">
        <f t="shared" si="9"/>
        <v>Contratación directa</v>
      </c>
      <c r="AK83" s="110" t="str">
        <f>IFERROR(VLOOKUP(F83,Tipo!$C$12:$C$27,1,FALSE),"NO")</f>
        <v>Prestación de servicios profesionales y de apoyo a la gestión, o para la ejecución de trabajos artísticos que sólo puedan encomendarse a determinadas personas naturales;</v>
      </c>
      <c r="AL83" s="109" t="str">
        <f t="shared" si="10"/>
        <v>Inversión</v>
      </c>
      <c r="AM83" s="109">
        <f t="shared" si="11"/>
        <v>45</v>
      </c>
      <c r="AN83" s="58"/>
      <c r="AO83" s="58"/>
      <c r="AP83" s="58"/>
    </row>
    <row r="84" spans="1:42" s="57" customFormat="1" ht="27" customHeight="1" x14ac:dyDescent="0.25">
      <c r="A84" s="90">
        <v>72</v>
      </c>
      <c r="B84" s="105">
        <v>2019</v>
      </c>
      <c r="C84" s="91" t="s">
        <v>354</v>
      </c>
      <c r="D84" s="91" t="s">
        <v>161</v>
      </c>
      <c r="E84" s="133" t="s">
        <v>38</v>
      </c>
      <c r="F84" s="133" t="s">
        <v>182</v>
      </c>
      <c r="G84" s="138" t="s">
        <v>601</v>
      </c>
      <c r="H84" s="140" t="s">
        <v>156</v>
      </c>
      <c r="I84" s="132">
        <v>45</v>
      </c>
      <c r="J84" s="133" t="str">
        <f>IF(I84=1,'[4]Equivalencia BH-BMPT'!$D$2,IF(I84=2,'[4]Equivalencia BH-BMPT'!$D$3,IF(I84=3,'[4]Equivalencia BH-BMPT'!$D$4,IF(I84=4,'[4]Equivalencia BH-BMPT'!$D$5,IF(I84=5,'[4]Equivalencia BH-BMPT'!$D$6,IF(I84=6,'[4]Equivalencia BH-BMPT'!$D$7,IF(I84=7,'[4]Equivalencia BH-BMPT'!$D$8,IF(I84=8,'[4]Equivalencia BH-BMPT'!$D$9,IF(I84=9,'[4]Equivalencia BH-BMPT'!$D$10,IF(I84=10,'[4]Equivalencia BH-BMPT'!$D$11,IF(I84=11,'[4]Equivalencia BH-BMPT'!$D$12,IF(I84=12,'[4]Equivalencia BH-BMPT'!$D$13,IF(I84=13,'[4]Equivalencia BH-BMPT'!$D$14,IF(I84=14,'[4]Equivalencia BH-BMPT'!$D$15,IF(I84=15,'[4]Equivalencia BH-BMPT'!$D$16,IF(I84=16,'[4]Equivalencia BH-BMPT'!$D$17,IF(I84=17,'[4]Equivalencia BH-BMPT'!$D$18,IF(I84=18,'[4]Equivalencia BH-BMPT'!$D$19,IF(I84=19,'[4]Equivalencia BH-BMPT'!$D$20,IF(I84=20,'[4]Equivalencia BH-BMPT'!$D$21,IF(I84=21,'[4]Equivalencia BH-BMPT'!$D$22,IF(I84=22,'[4]Equivalencia BH-BMPT'!$D$23,IF(I84=23,'[4]Equivalencia BH-BMPT'!#REF!,IF(I84=24,'[4]Equivalencia BH-BMPT'!$D$25,IF(I84=25,'[4]Equivalencia BH-BMPT'!$D$26,IF(I84=26,'[4]Equivalencia BH-BMPT'!$D$27,IF(I84=27,'[4]Equivalencia BH-BMPT'!$D$28,IF(I84=28,'[4]Equivalencia BH-BMPT'!$D$29,IF(I84=29,'[4]Equivalencia BH-BMPT'!$D$30,IF(I84=30,'[4]Equivalencia BH-BMPT'!$D$31,IF(I84=31,'[4]Equivalencia BH-BMPT'!$D$32,IF(I84=32,'[4]Equivalencia BH-BMPT'!$D$33,IF(I84=33,'[4]Equivalencia BH-BMPT'!$D$34,IF(I84=34,'[4]Equivalencia BH-BMPT'!$D$35,IF(I84=35,'[4]Equivalencia BH-BMPT'!$D$36,IF(I84=36,'[4]Equivalencia BH-BMPT'!$D$37,IF(I84=37,'[4]Equivalencia BH-BMPT'!$D$38,IF(I84=38,'[4]Equivalencia BH-BMPT'!#REF!,IF(I84=39,'[4]Equivalencia BH-BMPT'!$D$40,IF(I84=40,'[4]Equivalencia BH-BMPT'!$D$41,IF(I84=41,'[4]Equivalencia BH-BMPT'!$D$42,IF(I84=42,'[4]Equivalencia BH-BMPT'!$D$43,IF(I84=43,'[4]Equivalencia BH-BMPT'!$D$44,IF(I84=44,'[4]Equivalencia BH-BMPT'!$D$45,IF(I84=45,'[4]Equivalencia BH-BMPT'!$D$46,"No ha seleccionado un número de programa")))))))))))))))))))))))))))))))))))))))))))))</f>
        <v>Gobernanza e influencia local, regional e internacional</v>
      </c>
      <c r="K84" s="141" t="str">
        <f>IF(ISERROR(VLOOKUP(I84,Eje_Pilar!$C$2:$E$47,3,FALSE))," ",VLOOKUP(I84,Eje_Pilar!$C$2:$E$47,3,FALSE))</f>
        <v>Eje Transversal 4 Gobierno Legitimo, Fortalecimiento Local y Eficiencia</v>
      </c>
      <c r="L84" s="142" t="s">
        <v>778</v>
      </c>
      <c r="M84" s="138">
        <v>1016011299</v>
      </c>
      <c r="N84" s="138" t="s">
        <v>876</v>
      </c>
      <c r="O84" s="144">
        <v>27330000</v>
      </c>
      <c r="P84" s="100"/>
      <c r="Q84" s="101"/>
      <c r="R84" s="146"/>
      <c r="S84" s="146"/>
      <c r="T84" s="148">
        <f t="shared" si="7"/>
        <v>27330000</v>
      </c>
      <c r="U84" s="144">
        <v>26419000</v>
      </c>
      <c r="V84" s="104">
        <v>43503</v>
      </c>
      <c r="W84" s="104">
        <v>43503</v>
      </c>
      <c r="X84" s="104">
        <v>43683</v>
      </c>
      <c r="Y84" s="105">
        <v>180</v>
      </c>
      <c r="Z84" s="105"/>
      <c r="AA84" s="106"/>
      <c r="AB84" s="90"/>
      <c r="AC84" s="90"/>
      <c r="AD84" s="90" t="s">
        <v>1022</v>
      </c>
      <c r="AE84" s="90"/>
      <c r="AF84" s="150">
        <f t="shared" si="8"/>
        <v>0.96666666666666667</v>
      </c>
      <c r="AG84" s="108"/>
      <c r="AH84" s="129">
        <f>IF(SUMPRODUCT((A$14:A84=A84)*(B$14:B84=B84)*(C$14:C84=C84))&gt;1,0,1)</f>
        <v>1</v>
      </c>
      <c r="AI84" s="109" t="str">
        <f t="shared" si="6"/>
        <v>Contratos de prestación de servicios profesionales y de apoyo a la gestión</v>
      </c>
      <c r="AJ84" s="109" t="str">
        <f t="shared" si="9"/>
        <v>Contratación directa</v>
      </c>
      <c r="AK84" s="110" t="str">
        <f>IFERROR(VLOOKUP(F84,Tipo!$C$12:$C$27,1,FALSE),"NO")</f>
        <v>Prestación de servicios profesionales y de apoyo a la gestión, o para la ejecución de trabajos artísticos que sólo puedan encomendarse a determinadas personas naturales;</v>
      </c>
      <c r="AL84" s="109" t="str">
        <f t="shared" si="10"/>
        <v>Inversión</v>
      </c>
      <c r="AM84" s="109">
        <f t="shared" si="11"/>
        <v>45</v>
      </c>
      <c r="AN84" s="58"/>
      <c r="AO84" s="58"/>
      <c r="AP84" s="58"/>
    </row>
    <row r="85" spans="1:42" s="57" customFormat="1" ht="27" customHeight="1" x14ac:dyDescent="0.25">
      <c r="A85" s="90">
        <v>73</v>
      </c>
      <c r="B85" s="105">
        <v>2019</v>
      </c>
      <c r="C85" s="91" t="s">
        <v>355</v>
      </c>
      <c r="D85" s="91" t="s">
        <v>161</v>
      </c>
      <c r="E85" s="133" t="s">
        <v>38</v>
      </c>
      <c r="F85" s="133" t="s">
        <v>182</v>
      </c>
      <c r="G85" s="138" t="s">
        <v>602</v>
      </c>
      <c r="H85" s="140" t="s">
        <v>156</v>
      </c>
      <c r="I85" s="132">
        <v>45</v>
      </c>
      <c r="J85" s="133" t="str">
        <f>IF(I85=1,'[4]Equivalencia BH-BMPT'!$D$2,IF(I85=2,'[4]Equivalencia BH-BMPT'!$D$3,IF(I85=3,'[4]Equivalencia BH-BMPT'!$D$4,IF(I85=4,'[4]Equivalencia BH-BMPT'!$D$5,IF(I85=5,'[4]Equivalencia BH-BMPT'!$D$6,IF(I85=6,'[4]Equivalencia BH-BMPT'!$D$7,IF(I85=7,'[4]Equivalencia BH-BMPT'!$D$8,IF(I85=8,'[4]Equivalencia BH-BMPT'!$D$9,IF(I85=9,'[4]Equivalencia BH-BMPT'!$D$10,IF(I85=10,'[4]Equivalencia BH-BMPT'!$D$11,IF(I85=11,'[4]Equivalencia BH-BMPT'!$D$12,IF(I85=12,'[4]Equivalencia BH-BMPT'!$D$13,IF(I85=13,'[4]Equivalencia BH-BMPT'!$D$14,IF(I85=14,'[4]Equivalencia BH-BMPT'!$D$15,IF(I85=15,'[4]Equivalencia BH-BMPT'!$D$16,IF(I85=16,'[4]Equivalencia BH-BMPT'!$D$17,IF(I85=17,'[4]Equivalencia BH-BMPT'!$D$18,IF(I85=18,'[4]Equivalencia BH-BMPT'!$D$19,IF(I85=19,'[4]Equivalencia BH-BMPT'!$D$20,IF(I85=20,'[4]Equivalencia BH-BMPT'!$D$21,IF(I85=21,'[4]Equivalencia BH-BMPT'!$D$22,IF(I85=22,'[4]Equivalencia BH-BMPT'!$D$23,IF(I85=23,'[4]Equivalencia BH-BMPT'!#REF!,IF(I85=24,'[4]Equivalencia BH-BMPT'!$D$25,IF(I85=25,'[4]Equivalencia BH-BMPT'!$D$26,IF(I85=26,'[4]Equivalencia BH-BMPT'!$D$27,IF(I85=27,'[4]Equivalencia BH-BMPT'!$D$28,IF(I85=28,'[4]Equivalencia BH-BMPT'!$D$29,IF(I85=29,'[4]Equivalencia BH-BMPT'!$D$30,IF(I85=30,'[4]Equivalencia BH-BMPT'!$D$31,IF(I85=31,'[4]Equivalencia BH-BMPT'!$D$32,IF(I85=32,'[4]Equivalencia BH-BMPT'!$D$33,IF(I85=33,'[4]Equivalencia BH-BMPT'!$D$34,IF(I85=34,'[4]Equivalencia BH-BMPT'!$D$35,IF(I85=35,'[4]Equivalencia BH-BMPT'!$D$36,IF(I85=36,'[4]Equivalencia BH-BMPT'!$D$37,IF(I85=37,'[4]Equivalencia BH-BMPT'!$D$38,IF(I85=38,'[4]Equivalencia BH-BMPT'!#REF!,IF(I85=39,'[4]Equivalencia BH-BMPT'!$D$40,IF(I85=40,'[4]Equivalencia BH-BMPT'!$D$41,IF(I85=41,'[4]Equivalencia BH-BMPT'!$D$42,IF(I85=42,'[4]Equivalencia BH-BMPT'!$D$43,IF(I85=43,'[4]Equivalencia BH-BMPT'!$D$44,IF(I85=44,'[4]Equivalencia BH-BMPT'!$D$45,IF(I85=45,'[4]Equivalencia BH-BMPT'!$D$46,"No ha seleccionado un número de programa")))))))))))))))))))))))))))))))))))))))))))))</f>
        <v>Gobernanza e influencia local, regional e internacional</v>
      </c>
      <c r="K85" s="141" t="str">
        <f>IF(ISERROR(VLOOKUP(I85,Eje_Pilar!$C$2:$E$47,3,FALSE))," ",VLOOKUP(I85,Eje_Pilar!$C$2:$E$47,3,FALSE))</f>
        <v>Eje Transversal 4 Gobierno Legitimo, Fortalecimiento Local y Eficiencia</v>
      </c>
      <c r="L85" s="142" t="s">
        <v>778</v>
      </c>
      <c r="M85" s="138">
        <v>80799413</v>
      </c>
      <c r="N85" s="138" t="s">
        <v>877</v>
      </c>
      <c r="O85" s="144">
        <v>50603333</v>
      </c>
      <c r="P85" s="100"/>
      <c r="Q85" s="101"/>
      <c r="R85" s="146">
        <v>1</v>
      </c>
      <c r="S85" s="144">
        <v>9400000</v>
      </c>
      <c r="T85" s="148">
        <f t="shared" si="7"/>
        <v>60003333</v>
      </c>
      <c r="U85" s="144">
        <v>50603333</v>
      </c>
      <c r="V85" s="104">
        <v>43503</v>
      </c>
      <c r="W85" s="104">
        <v>43504</v>
      </c>
      <c r="X85" s="104">
        <v>43890</v>
      </c>
      <c r="Y85" s="105">
        <v>180</v>
      </c>
      <c r="Z85" s="105">
        <v>60</v>
      </c>
      <c r="AA85" s="106"/>
      <c r="AB85" s="90"/>
      <c r="AC85" s="90" t="s">
        <v>1022</v>
      </c>
      <c r="AD85" s="90"/>
      <c r="AE85" s="90"/>
      <c r="AF85" s="150">
        <f t="shared" si="8"/>
        <v>0.84334203568325117</v>
      </c>
      <c r="AG85" s="108"/>
      <c r="AH85" s="129">
        <f>IF(SUMPRODUCT((A$14:A85=A85)*(B$14:B85=B85)*(C$14:C85=C85))&gt;1,0,1)</f>
        <v>1</v>
      </c>
      <c r="AI85" s="109" t="str">
        <f t="shared" si="6"/>
        <v>Contratos de prestación de servicios profesionales y de apoyo a la gestión</v>
      </c>
      <c r="AJ85" s="109" t="str">
        <f t="shared" si="9"/>
        <v>Contratación directa</v>
      </c>
      <c r="AK85" s="110" t="str">
        <f>IFERROR(VLOOKUP(F85,Tipo!$C$12:$C$27,1,FALSE),"NO")</f>
        <v>Prestación de servicios profesionales y de apoyo a la gestión, o para la ejecución de trabajos artísticos que sólo puedan encomendarse a determinadas personas naturales;</v>
      </c>
      <c r="AL85" s="109" t="str">
        <f t="shared" si="10"/>
        <v>Inversión</v>
      </c>
      <c r="AM85" s="109">
        <f t="shared" si="11"/>
        <v>45</v>
      </c>
      <c r="AN85" s="58"/>
      <c r="AO85" s="58"/>
      <c r="AP85" s="58"/>
    </row>
    <row r="86" spans="1:42" s="57" customFormat="1" ht="27" customHeight="1" x14ac:dyDescent="0.25">
      <c r="A86" s="90">
        <v>74</v>
      </c>
      <c r="B86" s="105">
        <v>2019</v>
      </c>
      <c r="C86" s="91" t="s">
        <v>356</v>
      </c>
      <c r="D86" s="91" t="s">
        <v>161</v>
      </c>
      <c r="E86" s="133" t="s">
        <v>38</v>
      </c>
      <c r="F86" s="133" t="s">
        <v>182</v>
      </c>
      <c r="G86" s="138" t="s">
        <v>603</v>
      </c>
      <c r="H86" s="140" t="s">
        <v>156</v>
      </c>
      <c r="I86" s="132">
        <v>18</v>
      </c>
      <c r="J86" s="133" t="str">
        <f>IF(I86=1,'[4]Equivalencia BH-BMPT'!$D$2,IF(I86=2,'[4]Equivalencia BH-BMPT'!$D$3,IF(I86=3,'[4]Equivalencia BH-BMPT'!$D$4,IF(I86=4,'[4]Equivalencia BH-BMPT'!$D$5,IF(I86=5,'[4]Equivalencia BH-BMPT'!$D$6,IF(I86=6,'[4]Equivalencia BH-BMPT'!$D$7,IF(I86=7,'[4]Equivalencia BH-BMPT'!$D$8,IF(I86=8,'[4]Equivalencia BH-BMPT'!$D$9,IF(I86=9,'[4]Equivalencia BH-BMPT'!$D$10,IF(I86=10,'[4]Equivalencia BH-BMPT'!$D$11,IF(I86=11,'[4]Equivalencia BH-BMPT'!$D$12,IF(I86=12,'[4]Equivalencia BH-BMPT'!$D$13,IF(I86=13,'[4]Equivalencia BH-BMPT'!$D$14,IF(I86=14,'[4]Equivalencia BH-BMPT'!$D$15,IF(I86=15,'[4]Equivalencia BH-BMPT'!$D$16,IF(I86=16,'[4]Equivalencia BH-BMPT'!$D$17,IF(I86=17,'[4]Equivalencia BH-BMPT'!$D$18,IF(I86=18,'[4]Equivalencia BH-BMPT'!$D$19,IF(I86=19,'[4]Equivalencia BH-BMPT'!$D$20,IF(I86=20,'[4]Equivalencia BH-BMPT'!$D$21,IF(I86=21,'[4]Equivalencia BH-BMPT'!$D$22,IF(I86=22,'[4]Equivalencia BH-BMPT'!$D$23,IF(I86=23,'[4]Equivalencia BH-BMPT'!#REF!,IF(I86=24,'[4]Equivalencia BH-BMPT'!$D$25,IF(I86=25,'[4]Equivalencia BH-BMPT'!$D$26,IF(I86=26,'[4]Equivalencia BH-BMPT'!$D$27,IF(I86=27,'[4]Equivalencia BH-BMPT'!$D$28,IF(I86=28,'[4]Equivalencia BH-BMPT'!$D$29,IF(I86=29,'[4]Equivalencia BH-BMPT'!$D$30,IF(I86=30,'[4]Equivalencia BH-BMPT'!$D$31,IF(I86=31,'[4]Equivalencia BH-BMPT'!$D$32,IF(I86=32,'[4]Equivalencia BH-BMPT'!$D$33,IF(I86=33,'[4]Equivalencia BH-BMPT'!$D$34,IF(I86=34,'[4]Equivalencia BH-BMPT'!$D$35,IF(I86=35,'[4]Equivalencia BH-BMPT'!$D$36,IF(I86=36,'[4]Equivalencia BH-BMPT'!$D$37,IF(I86=37,'[4]Equivalencia BH-BMPT'!$D$38,IF(I86=38,'[4]Equivalencia BH-BMPT'!#REF!,IF(I86=39,'[4]Equivalencia BH-BMPT'!$D$40,IF(I86=40,'[4]Equivalencia BH-BMPT'!$D$41,IF(I86=41,'[4]Equivalencia BH-BMPT'!$D$42,IF(I86=42,'[4]Equivalencia BH-BMPT'!$D$43,IF(I86=43,'[4]Equivalencia BH-BMPT'!$D$44,IF(I86=44,'[4]Equivalencia BH-BMPT'!$D$45,IF(I86=45,'[4]Equivalencia BH-BMPT'!$D$46,"No ha seleccionado un número de programa")))))))))))))))))))))))))))))))))))))))))))))</f>
        <v>Mejor movilidad para todos</v>
      </c>
      <c r="K86" s="141" t="str">
        <f>IF(ISERROR(VLOOKUP(I86,Eje_Pilar!$C$2:$E$47,3,FALSE))," ",VLOOKUP(I86,Eje_Pilar!$C$2:$E$47,3,FALSE))</f>
        <v>Pilar 2 Democracía Urbana</v>
      </c>
      <c r="L86" s="142" t="s">
        <v>779</v>
      </c>
      <c r="M86" s="138">
        <v>2954658</v>
      </c>
      <c r="N86" s="138" t="s">
        <v>878</v>
      </c>
      <c r="O86" s="144">
        <v>24225000</v>
      </c>
      <c r="P86" s="100"/>
      <c r="Q86" s="101"/>
      <c r="R86" s="146">
        <v>1</v>
      </c>
      <c r="S86" s="144">
        <v>2250000</v>
      </c>
      <c r="T86" s="148">
        <f t="shared" si="7"/>
        <v>26475000</v>
      </c>
      <c r="U86" s="144">
        <v>24225000</v>
      </c>
      <c r="V86" s="104">
        <v>43503</v>
      </c>
      <c r="W86" s="104">
        <v>43504</v>
      </c>
      <c r="X86" s="104">
        <v>43829</v>
      </c>
      <c r="Y86" s="105">
        <v>323</v>
      </c>
      <c r="Z86" s="105"/>
      <c r="AA86" s="106"/>
      <c r="AB86" s="90"/>
      <c r="AC86" s="90"/>
      <c r="AD86" s="90" t="s">
        <v>1022</v>
      </c>
      <c r="AE86" s="90"/>
      <c r="AF86" s="150">
        <f t="shared" si="8"/>
        <v>0.91501416430594906</v>
      </c>
      <c r="AG86" s="108"/>
      <c r="AH86" s="129">
        <f>IF(SUMPRODUCT((A$14:A86=A86)*(B$14:B86=B86)*(C$14:C86=C86))&gt;1,0,1)</f>
        <v>1</v>
      </c>
      <c r="AI86" s="109" t="str">
        <f t="shared" ref="AI86:AI149" si="12">IFERROR(VLOOKUP(D86,tipo,1,FALSE),"NO")</f>
        <v>Contratos de prestación de servicios profesionales y de apoyo a la gestión</v>
      </c>
      <c r="AJ86" s="109" t="str">
        <f t="shared" si="9"/>
        <v>Contratación directa</v>
      </c>
      <c r="AK86" s="110" t="str">
        <f>IFERROR(VLOOKUP(F86,Tipo!$C$12:$C$27,1,FALSE),"NO")</f>
        <v>Prestación de servicios profesionales y de apoyo a la gestión, o para la ejecución de trabajos artísticos que sólo puedan encomendarse a determinadas personas naturales;</v>
      </c>
      <c r="AL86" s="109" t="str">
        <f t="shared" si="10"/>
        <v>Inversión</v>
      </c>
      <c r="AM86" s="109">
        <f t="shared" si="11"/>
        <v>18</v>
      </c>
      <c r="AN86" s="58"/>
      <c r="AO86" s="58"/>
      <c r="AP86" s="58"/>
    </row>
    <row r="87" spans="1:42" s="57" customFormat="1" ht="27" customHeight="1" x14ac:dyDescent="0.25">
      <c r="A87" s="90">
        <v>75</v>
      </c>
      <c r="B87" s="105">
        <v>2019</v>
      </c>
      <c r="C87" s="91" t="s">
        <v>357</v>
      </c>
      <c r="D87" s="91" t="s">
        <v>161</v>
      </c>
      <c r="E87" s="133" t="s">
        <v>38</v>
      </c>
      <c r="F87" s="133" t="s">
        <v>182</v>
      </c>
      <c r="G87" s="138" t="s">
        <v>604</v>
      </c>
      <c r="H87" s="140" t="s">
        <v>156</v>
      </c>
      <c r="I87" s="132">
        <v>45</v>
      </c>
      <c r="J87" s="133" t="str">
        <f>IF(I87=1,'[4]Equivalencia BH-BMPT'!$D$2,IF(I87=2,'[4]Equivalencia BH-BMPT'!$D$3,IF(I87=3,'[4]Equivalencia BH-BMPT'!$D$4,IF(I87=4,'[4]Equivalencia BH-BMPT'!$D$5,IF(I87=5,'[4]Equivalencia BH-BMPT'!$D$6,IF(I87=6,'[4]Equivalencia BH-BMPT'!$D$7,IF(I87=7,'[4]Equivalencia BH-BMPT'!$D$8,IF(I87=8,'[4]Equivalencia BH-BMPT'!$D$9,IF(I87=9,'[4]Equivalencia BH-BMPT'!$D$10,IF(I87=10,'[4]Equivalencia BH-BMPT'!$D$11,IF(I87=11,'[4]Equivalencia BH-BMPT'!$D$12,IF(I87=12,'[4]Equivalencia BH-BMPT'!$D$13,IF(I87=13,'[4]Equivalencia BH-BMPT'!$D$14,IF(I87=14,'[4]Equivalencia BH-BMPT'!$D$15,IF(I87=15,'[4]Equivalencia BH-BMPT'!$D$16,IF(I87=16,'[4]Equivalencia BH-BMPT'!$D$17,IF(I87=17,'[4]Equivalencia BH-BMPT'!$D$18,IF(I87=18,'[4]Equivalencia BH-BMPT'!$D$19,IF(I87=19,'[4]Equivalencia BH-BMPT'!$D$20,IF(I87=20,'[4]Equivalencia BH-BMPT'!$D$21,IF(I87=21,'[4]Equivalencia BH-BMPT'!$D$22,IF(I87=22,'[4]Equivalencia BH-BMPT'!$D$23,IF(I87=23,'[4]Equivalencia BH-BMPT'!#REF!,IF(I87=24,'[4]Equivalencia BH-BMPT'!$D$25,IF(I87=25,'[4]Equivalencia BH-BMPT'!$D$26,IF(I87=26,'[4]Equivalencia BH-BMPT'!$D$27,IF(I87=27,'[4]Equivalencia BH-BMPT'!$D$28,IF(I87=28,'[4]Equivalencia BH-BMPT'!$D$29,IF(I87=29,'[4]Equivalencia BH-BMPT'!$D$30,IF(I87=30,'[4]Equivalencia BH-BMPT'!$D$31,IF(I87=31,'[4]Equivalencia BH-BMPT'!$D$32,IF(I87=32,'[4]Equivalencia BH-BMPT'!$D$33,IF(I87=33,'[4]Equivalencia BH-BMPT'!$D$34,IF(I87=34,'[4]Equivalencia BH-BMPT'!$D$35,IF(I87=35,'[4]Equivalencia BH-BMPT'!$D$36,IF(I87=36,'[4]Equivalencia BH-BMPT'!$D$37,IF(I87=37,'[4]Equivalencia BH-BMPT'!$D$38,IF(I87=38,'[4]Equivalencia BH-BMPT'!#REF!,IF(I87=39,'[4]Equivalencia BH-BMPT'!$D$40,IF(I87=40,'[4]Equivalencia BH-BMPT'!$D$41,IF(I87=41,'[4]Equivalencia BH-BMPT'!$D$42,IF(I87=42,'[4]Equivalencia BH-BMPT'!$D$43,IF(I87=43,'[4]Equivalencia BH-BMPT'!$D$44,IF(I87=44,'[4]Equivalencia BH-BMPT'!$D$45,IF(I87=45,'[4]Equivalencia BH-BMPT'!$D$46,"No ha seleccionado un número de programa")))))))))))))))))))))))))))))))))))))))))))))</f>
        <v>Gobernanza e influencia local, regional e internacional</v>
      </c>
      <c r="K87" s="141" t="str">
        <f>IF(ISERROR(VLOOKUP(I87,Eje_Pilar!$C$2:$E$47,3,FALSE))," ",VLOOKUP(I87,Eje_Pilar!$C$2:$E$47,3,FALSE))</f>
        <v>Eje Transversal 4 Gobierno Legitimo, Fortalecimiento Local y Eficiencia</v>
      </c>
      <c r="L87" s="142" t="s">
        <v>778</v>
      </c>
      <c r="M87" s="138">
        <v>80024092</v>
      </c>
      <c r="N87" s="138" t="s">
        <v>879</v>
      </c>
      <c r="O87" s="144">
        <v>32298000</v>
      </c>
      <c r="P87" s="100"/>
      <c r="Q87" s="101"/>
      <c r="R87" s="146"/>
      <c r="S87" s="146"/>
      <c r="T87" s="148">
        <f t="shared" si="7"/>
        <v>32298000</v>
      </c>
      <c r="U87" s="144">
        <v>32298000</v>
      </c>
      <c r="V87" s="104">
        <v>43504</v>
      </c>
      <c r="W87" s="104">
        <v>43504</v>
      </c>
      <c r="X87" s="104">
        <v>43699</v>
      </c>
      <c r="Y87" s="105">
        <v>180</v>
      </c>
      <c r="Z87" s="105"/>
      <c r="AA87" s="106"/>
      <c r="AB87" s="90"/>
      <c r="AC87" s="90"/>
      <c r="AD87" s="90" t="s">
        <v>1022</v>
      </c>
      <c r="AE87" s="90"/>
      <c r="AF87" s="150">
        <f t="shared" si="8"/>
        <v>1</v>
      </c>
      <c r="AG87" s="108"/>
      <c r="AH87" s="129">
        <f>IF(SUMPRODUCT((A$14:A87=A87)*(B$14:B87=B87)*(C$14:C87=C87))&gt;1,0,1)</f>
        <v>1</v>
      </c>
      <c r="AI87" s="109" t="str">
        <f t="shared" si="12"/>
        <v>Contratos de prestación de servicios profesionales y de apoyo a la gestión</v>
      </c>
      <c r="AJ87" s="109" t="str">
        <f t="shared" si="9"/>
        <v>Contratación directa</v>
      </c>
      <c r="AK87" s="110" t="str">
        <f>IFERROR(VLOOKUP(F87,Tipo!$C$12:$C$27,1,FALSE),"NO")</f>
        <v>Prestación de servicios profesionales y de apoyo a la gestión, o para la ejecución de trabajos artísticos que sólo puedan encomendarse a determinadas personas naturales;</v>
      </c>
      <c r="AL87" s="109" t="str">
        <f t="shared" si="10"/>
        <v>Inversión</v>
      </c>
      <c r="AM87" s="109">
        <f t="shared" si="11"/>
        <v>45</v>
      </c>
      <c r="AN87" s="58"/>
      <c r="AO87" s="58"/>
      <c r="AP87" s="58"/>
    </row>
    <row r="88" spans="1:42" s="57" customFormat="1" ht="27" customHeight="1" x14ac:dyDescent="0.25">
      <c r="A88" s="90">
        <v>76</v>
      </c>
      <c r="B88" s="105">
        <v>2019</v>
      </c>
      <c r="C88" s="91" t="s">
        <v>358</v>
      </c>
      <c r="D88" s="91" t="s">
        <v>161</v>
      </c>
      <c r="E88" s="133" t="s">
        <v>38</v>
      </c>
      <c r="F88" s="133" t="s">
        <v>182</v>
      </c>
      <c r="G88" s="138" t="s">
        <v>605</v>
      </c>
      <c r="H88" s="140" t="s">
        <v>156</v>
      </c>
      <c r="I88" s="132">
        <v>45</v>
      </c>
      <c r="J88" s="133" t="str">
        <f>IF(I88=1,'[4]Equivalencia BH-BMPT'!$D$2,IF(I88=2,'[4]Equivalencia BH-BMPT'!$D$3,IF(I88=3,'[4]Equivalencia BH-BMPT'!$D$4,IF(I88=4,'[4]Equivalencia BH-BMPT'!$D$5,IF(I88=5,'[4]Equivalencia BH-BMPT'!$D$6,IF(I88=6,'[4]Equivalencia BH-BMPT'!$D$7,IF(I88=7,'[4]Equivalencia BH-BMPT'!$D$8,IF(I88=8,'[4]Equivalencia BH-BMPT'!$D$9,IF(I88=9,'[4]Equivalencia BH-BMPT'!$D$10,IF(I88=10,'[4]Equivalencia BH-BMPT'!$D$11,IF(I88=11,'[4]Equivalencia BH-BMPT'!$D$12,IF(I88=12,'[4]Equivalencia BH-BMPT'!$D$13,IF(I88=13,'[4]Equivalencia BH-BMPT'!$D$14,IF(I88=14,'[4]Equivalencia BH-BMPT'!$D$15,IF(I88=15,'[4]Equivalencia BH-BMPT'!$D$16,IF(I88=16,'[4]Equivalencia BH-BMPT'!$D$17,IF(I88=17,'[4]Equivalencia BH-BMPT'!$D$18,IF(I88=18,'[4]Equivalencia BH-BMPT'!$D$19,IF(I88=19,'[4]Equivalencia BH-BMPT'!$D$20,IF(I88=20,'[4]Equivalencia BH-BMPT'!$D$21,IF(I88=21,'[4]Equivalencia BH-BMPT'!$D$22,IF(I88=22,'[4]Equivalencia BH-BMPT'!$D$23,IF(I88=23,'[4]Equivalencia BH-BMPT'!#REF!,IF(I88=24,'[4]Equivalencia BH-BMPT'!$D$25,IF(I88=25,'[4]Equivalencia BH-BMPT'!$D$26,IF(I88=26,'[4]Equivalencia BH-BMPT'!$D$27,IF(I88=27,'[4]Equivalencia BH-BMPT'!$D$28,IF(I88=28,'[4]Equivalencia BH-BMPT'!$D$29,IF(I88=29,'[4]Equivalencia BH-BMPT'!$D$30,IF(I88=30,'[4]Equivalencia BH-BMPT'!$D$31,IF(I88=31,'[4]Equivalencia BH-BMPT'!$D$32,IF(I88=32,'[4]Equivalencia BH-BMPT'!$D$33,IF(I88=33,'[4]Equivalencia BH-BMPT'!$D$34,IF(I88=34,'[4]Equivalencia BH-BMPT'!$D$35,IF(I88=35,'[4]Equivalencia BH-BMPT'!$D$36,IF(I88=36,'[4]Equivalencia BH-BMPT'!$D$37,IF(I88=37,'[4]Equivalencia BH-BMPT'!$D$38,IF(I88=38,'[4]Equivalencia BH-BMPT'!#REF!,IF(I88=39,'[4]Equivalencia BH-BMPT'!$D$40,IF(I88=40,'[4]Equivalencia BH-BMPT'!$D$41,IF(I88=41,'[4]Equivalencia BH-BMPT'!$D$42,IF(I88=42,'[4]Equivalencia BH-BMPT'!$D$43,IF(I88=43,'[4]Equivalencia BH-BMPT'!$D$44,IF(I88=44,'[4]Equivalencia BH-BMPT'!$D$45,IF(I88=45,'[4]Equivalencia BH-BMPT'!$D$46,"No ha seleccionado un número de programa")))))))))))))))))))))))))))))))))))))))))))))</f>
        <v>Gobernanza e influencia local, regional e internacional</v>
      </c>
      <c r="K88" s="141" t="str">
        <f>IF(ISERROR(VLOOKUP(I88,Eje_Pilar!$C$2:$E$47,3,FALSE))," ",VLOOKUP(I88,Eje_Pilar!$C$2:$E$47,3,FALSE))</f>
        <v>Eje Transversal 4 Gobierno Legitimo, Fortalecimiento Local y Eficiencia</v>
      </c>
      <c r="L88" s="142" t="s">
        <v>778</v>
      </c>
      <c r="M88" s="138">
        <v>1024482506</v>
      </c>
      <c r="N88" s="138" t="s">
        <v>880</v>
      </c>
      <c r="O88" s="144">
        <v>53295000</v>
      </c>
      <c r="P88" s="100"/>
      <c r="Q88" s="101"/>
      <c r="R88" s="146">
        <v>1</v>
      </c>
      <c r="S88" s="146">
        <v>19800000</v>
      </c>
      <c r="T88" s="148">
        <f t="shared" si="7"/>
        <v>73095000</v>
      </c>
      <c r="U88" s="144">
        <v>53295000</v>
      </c>
      <c r="V88" s="104">
        <v>43503</v>
      </c>
      <c r="W88" s="104">
        <v>43504</v>
      </c>
      <c r="X88" s="104">
        <v>43951</v>
      </c>
      <c r="Y88" s="105">
        <v>323</v>
      </c>
      <c r="Z88" s="105">
        <v>120</v>
      </c>
      <c r="AA88" s="106"/>
      <c r="AB88" s="90"/>
      <c r="AC88" s="90" t="s">
        <v>1022</v>
      </c>
      <c r="AD88" s="90"/>
      <c r="AE88" s="90"/>
      <c r="AF88" s="150">
        <f t="shared" si="8"/>
        <v>0.72911963882618513</v>
      </c>
      <c r="AG88" s="108"/>
      <c r="AH88" s="129">
        <f>IF(SUMPRODUCT((A$14:A88=A88)*(B$14:B88=B88)*(C$14:C88=C88))&gt;1,0,1)</f>
        <v>1</v>
      </c>
      <c r="AI88" s="109" t="str">
        <f t="shared" si="12"/>
        <v>Contratos de prestación de servicios profesionales y de apoyo a la gestión</v>
      </c>
      <c r="AJ88" s="109" t="str">
        <f t="shared" si="9"/>
        <v>Contratación directa</v>
      </c>
      <c r="AK88" s="110" t="str">
        <f>IFERROR(VLOOKUP(F88,Tipo!$C$12:$C$27,1,FALSE),"NO")</f>
        <v>Prestación de servicios profesionales y de apoyo a la gestión, o para la ejecución de trabajos artísticos que sólo puedan encomendarse a determinadas personas naturales;</v>
      </c>
      <c r="AL88" s="109" t="str">
        <f t="shared" si="10"/>
        <v>Inversión</v>
      </c>
      <c r="AM88" s="109">
        <f t="shared" si="11"/>
        <v>45</v>
      </c>
      <c r="AN88" s="58"/>
      <c r="AO88" s="58"/>
      <c r="AP88" s="58"/>
    </row>
    <row r="89" spans="1:42" s="57" customFormat="1" ht="27" customHeight="1" x14ac:dyDescent="0.25">
      <c r="A89" s="90">
        <v>77</v>
      </c>
      <c r="B89" s="105">
        <v>2019</v>
      </c>
      <c r="C89" s="91" t="s">
        <v>359</v>
      </c>
      <c r="D89" s="91" t="s">
        <v>161</v>
      </c>
      <c r="E89" s="133" t="s">
        <v>38</v>
      </c>
      <c r="F89" s="133" t="s">
        <v>182</v>
      </c>
      <c r="G89" s="138" t="s">
        <v>606</v>
      </c>
      <c r="H89" s="140" t="s">
        <v>156</v>
      </c>
      <c r="I89" s="132">
        <v>45</v>
      </c>
      <c r="J89" s="133" t="str">
        <f>IF(I89=1,'[4]Equivalencia BH-BMPT'!$D$2,IF(I89=2,'[4]Equivalencia BH-BMPT'!$D$3,IF(I89=3,'[4]Equivalencia BH-BMPT'!$D$4,IF(I89=4,'[4]Equivalencia BH-BMPT'!$D$5,IF(I89=5,'[4]Equivalencia BH-BMPT'!$D$6,IF(I89=6,'[4]Equivalencia BH-BMPT'!$D$7,IF(I89=7,'[4]Equivalencia BH-BMPT'!$D$8,IF(I89=8,'[4]Equivalencia BH-BMPT'!$D$9,IF(I89=9,'[4]Equivalencia BH-BMPT'!$D$10,IF(I89=10,'[4]Equivalencia BH-BMPT'!$D$11,IF(I89=11,'[4]Equivalencia BH-BMPT'!$D$12,IF(I89=12,'[4]Equivalencia BH-BMPT'!$D$13,IF(I89=13,'[4]Equivalencia BH-BMPT'!$D$14,IF(I89=14,'[4]Equivalencia BH-BMPT'!$D$15,IF(I89=15,'[4]Equivalencia BH-BMPT'!$D$16,IF(I89=16,'[4]Equivalencia BH-BMPT'!$D$17,IF(I89=17,'[4]Equivalencia BH-BMPT'!$D$18,IF(I89=18,'[4]Equivalencia BH-BMPT'!$D$19,IF(I89=19,'[4]Equivalencia BH-BMPT'!$D$20,IF(I89=20,'[4]Equivalencia BH-BMPT'!$D$21,IF(I89=21,'[4]Equivalencia BH-BMPT'!$D$22,IF(I89=22,'[4]Equivalencia BH-BMPT'!$D$23,IF(I89=23,'[4]Equivalencia BH-BMPT'!#REF!,IF(I89=24,'[4]Equivalencia BH-BMPT'!$D$25,IF(I89=25,'[4]Equivalencia BH-BMPT'!$D$26,IF(I89=26,'[4]Equivalencia BH-BMPT'!$D$27,IF(I89=27,'[4]Equivalencia BH-BMPT'!$D$28,IF(I89=28,'[4]Equivalencia BH-BMPT'!$D$29,IF(I89=29,'[4]Equivalencia BH-BMPT'!$D$30,IF(I89=30,'[4]Equivalencia BH-BMPT'!$D$31,IF(I89=31,'[4]Equivalencia BH-BMPT'!$D$32,IF(I89=32,'[4]Equivalencia BH-BMPT'!$D$33,IF(I89=33,'[4]Equivalencia BH-BMPT'!$D$34,IF(I89=34,'[4]Equivalencia BH-BMPT'!$D$35,IF(I89=35,'[4]Equivalencia BH-BMPT'!$D$36,IF(I89=36,'[4]Equivalencia BH-BMPT'!$D$37,IF(I89=37,'[4]Equivalencia BH-BMPT'!$D$38,IF(I89=38,'[4]Equivalencia BH-BMPT'!#REF!,IF(I89=39,'[4]Equivalencia BH-BMPT'!$D$40,IF(I89=40,'[4]Equivalencia BH-BMPT'!$D$41,IF(I89=41,'[4]Equivalencia BH-BMPT'!$D$42,IF(I89=42,'[4]Equivalencia BH-BMPT'!$D$43,IF(I89=43,'[4]Equivalencia BH-BMPT'!$D$44,IF(I89=44,'[4]Equivalencia BH-BMPT'!$D$45,IF(I89=45,'[4]Equivalencia BH-BMPT'!$D$46,"No ha seleccionado un número de programa")))))))))))))))))))))))))))))))))))))))))))))</f>
        <v>Gobernanza e influencia local, regional e internacional</v>
      </c>
      <c r="K89" s="141" t="str">
        <f>IF(ISERROR(VLOOKUP(I89,Eje_Pilar!$C$2:$E$47,3,FALSE))," ",VLOOKUP(I89,Eje_Pilar!$C$2:$E$47,3,FALSE))</f>
        <v>Eje Transversal 4 Gobierno Legitimo, Fortalecimiento Local y Eficiencia</v>
      </c>
      <c r="L89" s="142" t="s">
        <v>778</v>
      </c>
      <c r="M89" s="138">
        <v>1110523046</v>
      </c>
      <c r="N89" s="138" t="s">
        <v>881</v>
      </c>
      <c r="O89" s="144">
        <v>57418666</v>
      </c>
      <c r="P89" s="100"/>
      <c r="Q89" s="101"/>
      <c r="R89" s="146">
        <v>1</v>
      </c>
      <c r="S89" s="144">
        <v>10766000</v>
      </c>
      <c r="T89" s="148">
        <f t="shared" si="7"/>
        <v>68184666</v>
      </c>
      <c r="U89" s="144">
        <v>55265466</v>
      </c>
      <c r="V89" s="104">
        <v>43504</v>
      </c>
      <c r="W89" s="104">
        <v>43507</v>
      </c>
      <c r="X89" s="104">
        <v>43901</v>
      </c>
      <c r="Y89" s="105">
        <v>320</v>
      </c>
      <c r="Z89" s="105">
        <v>60</v>
      </c>
      <c r="AA89" s="106"/>
      <c r="AB89" s="90"/>
      <c r="AC89" s="90" t="s">
        <v>1022</v>
      </c>
      <c r="AD89" s="90"/>
      <c r="AE89" s="90"/>
      <c r="AF89" s="150">
        <f t="shared" si="8"/>
        <v>0.81052631393691943</v>
      </c>
      <c r="AG89" s="108"/>
      <c r="AH89" s="129">
        <f>IF(SUMPRODUCT((A$14:A89=A89)*(B$14:B89=B89)*(C$14:C89=C89))&gt;1,0,1)</f>
        <v>1</v>
      </c>
      <c r="AI89" s="109" t="str">
        <f t="shared" si="12"/>
        <v>Contratos de prestación de servicios profesionales y de apoyo a la gestión</v>
      </c>
      <c r="AJ89" s="109" t="str">
        <f t="shared" si="9"/>
        <v>Contratación directa</v>
      </c>
      <c r="AK89" s="110" t="str">
        <f>IFERROR(VLOOKUP(F89,Tipo!$C$12:$C$27,1,FALSE),"NO")</f>
        <v>Prestación de servicios profesionales y de apoyo a la gestión, o para la ejecución de trabajos artísticos que sólo puedan encomendarse a determinadas personas naturales;</v>
      </c>
      <c r="AL89" s="109" t="str">
        <f t="shared" si="10"/>
        <v>Inversión</v>
      </c>
      <c r="AM89" s="109">
        <f t="shared" si="11"/>
        <v>45</v>
      </c>
      <c r="AN89" s="58"/>
      <c r="AO89" s="58"/>
      <c r="AP89" s="58"/>
    </row>
    <row r="90" spans="1:42" s="57" customFormat="1" ht="27" customHeight="1" x14ac:dyDescent="0.25">
      <c r="A90" s="90">
        <v>78</v>
      </c>
      <c r="B90" s="105">
        <v>2019</v>
      </c>
      <c r="C90" s="91" t="s">
        <v>360</v>
      </c>
      <c r="D90" s="91" t="s">
        <v>161</v>
      </c>
      <c r="E90" s="133" t="s">
        <v>38</v>
      </c>
      <c r="F90" s="133" t="s">
        <v>182</v>
      </c>
      <c r="G90" s="138" t="s">
        <v>607</v>
      </c>
      <c r="H90" s="140" t="s">
        <v>156</v>
      </c>
      <c r="I90" s="132">
        <v>45</v>
      </c>
      <c r="J90" s="133" t="str">
        <f>IF(I90=1,'[4]Equivalencia BH-BMPT'!$D$2,IF(I90=2,'[4]Equivalencia BH-BMPT'!$D$3,IF(I90=3,'[4]Equivalencia BH-BMPT'!$D$4,IF(I90=4,'[4]Equivalencia BH-BMPT'!$D$5,IF(I90=5,'[4]Equivalencia BH-BMPT'!$D$6,IF(I90=6,'[4]Equivalencia BH-BMPT'!$D$7,IF(I90=7,'[4]Equivalencia BH-BMPT'!$D$8,IF(I90=8,'[4]Equivalencia BH-BMPT'!$D$9,IF(I90=9,'[4]Equivalencia BH-BMPT'!$D$10,IF(I90=10,'[4]Equivalencia BH-BMPT'!$D$11,IF(I90=11,'[4]Equivalencia BH-BMPT'!$D$12,IF(I90=12,'[4]Equivalencia BH-BMPT'!$D$13,IF(I90=13,'[4]Equivalencia BH-BMPT'!$D$14,IF(I90=14,'[4]Equivalencia BH-BMPT'!$D$15,IF(I90=15,'[4]Equivalencia BH-BMPT'!$D$16,IF(I90=16,'[4]Equivalencia BH-BMPT'!$D$17,IF(I90=17,'[4]Equivalencia BH-BMPT'!$D$18,IF(I90=18,'[4]Equivalencia BH-BMPT'!$D$19,IF(I90=19,'[4]Equivalencia BH-BMPT'!$D$20,IF(I90=20,'[4]Equivalencia BH-BMPT'!$D$21,IF(I90=21,'[4]Equivalencia BH-BMPT'!$D$22,IF(I90=22,'[4]Equivalencia BH-BMPT'!$D$23,IF(I90=23,'[4]Equivalencia BH-BMPT'!#REF!,IF(I90=24,'[4]Equivalencia BH-BMPT'!$D$25,IF(I90=25,'[4]Equivalencia BH-BMPT'!$D$26,IF(I90=26,'[4]Equivalencia BH-BMPT'!$D$27,IF(I90=27,'[4]Equivalencia BH-BMPT'!$D$28,IF(I90=28,'[4]Equivalencia BH-BMPT'!$D$29,IF(I90=29,'[4]Equivalencia BH-BMPT'!$D$30,IF(I90=30,'[4]Equivalencia BH-BMPT'!$D$31,IF(I90=31,'[4]Equivalencia BH-BMPT'!$D$32,IF(I90=32,'[4]Equivalencia BH-BMPT'!$D$33,IF(I90=33,'[4]Equivalencia BH-BMPT'!$D$34,IF(I90=34,'[4]Equivalencia BH-BMPT'!$D$35,IF(I90=35,'[4]Equivalencia BH-BMPT'!$D$36,IF(I90=36,'[4]Equivalencia BH-BMPT'!$D$37,IF(I90=37,'[4]Equivalencia BH-BMPT'!$D$38,IF(I90=38,'[4]Equivalencia BH-BMPT'!#REF!,IF(I90=39,'[4]Equivalencia BH-BMPT'!$D$40,IF(I90=40,'[4]Equivalencia BH-BMPT'!$D$41,IF(I90=41,'[4]Equivalencia BH-BMPT'!$D$42,IF(I90=42,'[4]Equivalencia BH-BMPT'!$D$43,IF(I90=43,'[4]Equivalencia BH-BMPT'!$D$44,IF(I90=44,'[4]Equivalencia BH-BMPT'!$D$45,IF(I90=45,'[4]Equivalencia BH-BMPT'!$D$46,"No ha seleccionado un número de programa")))))))))))))))))))))))))))))))))))))))))))))</f>
        <v>Gobernanza e influencia local, regional e internacional</v>
      </c>
      <c r="K90" s="141" t="str">
        <f>IF(ISERROR(VLOOKUP(I90,Eje_Pilar!$C$2:$E$47,3,FALSE))," ",VLOOKUP(I90,Eje_Pilar!$C$2:$E$47,3,FALSE))</f>
        <v>Eje Transversal 4 Gobierno Legitimo, Fortalecimiento Local y Eficiencia</v>
      </c>
      <c r="L90" s="142" t="s">
        <v>778</v>
      </c>
      <c r="M90" s="138">
        <v>80351426</v>
      </c>
      <c r="N90" s="138" t="s">
        <v>882</v>
      </c>
      <c r="O90" s="144">
        <v>40000000</v>
      </c>
      <c r="P90" s="100"/>
      <c r="Q90" s="101"/>
      <c r="R90" s="146">
        <v>1</v>
      </c>
      <c r="S90" s="144">
        <v>11333333</v>
      </c>
      <c r="T90" s="148">
        <f t="shared" si="7"/>
        <v>51333333</v>
      </c>
      <c r="U90" s="144">
        <v>46666660</v>
      </c>
      <c r="V90" s="104">
        <v>43503</v>
      </c>
      <c r="W90" s="104">
        <v>43503</v>
      </c>
      <c r="X90" s="104">
        <v>43829</v>
      </c>
      <c r="Y90" s="105">
        <v>240</v>
      </c>
      <c r="Z90" s="105">
        <v>68</v>
      </c>
      <c r="AA90" s="106"/>
      <c r="AB90" s="90"/>
      <c r="AC90" s="90"/>
      <c r="AD90" s="90" t="s">
        <v>1022</v>
      </c>
      <c r="AE90" s="90"/>
      <c r="AF90" s="150">
        <f t="shared" si="8"/>
        <v>0.90909078512396613</v>
      </c>
      <c r="AG90" s="108"/>
      <c r="AH90" s="129">
        <f>IF(SUMPRODUCT((A$14:A90=A90)*(B$14:B90=B90)*(C$14:C90=C90))&gt;1,0,1)</f>
        <v>1</v>
      </c>
      <c r="AI90" s="109" t="str">
        <f t="shared" si="12"/>
        <v>Contratos de prestación de servicios profesionales y de apoyo a la gestión</v>
      </c>
      <c r="AJ90" s="109" t="str">
        <f t="shared" si="9"/>
        <v>Contratación directa</v>
      </c>
      <c r="AK90" s="110" t="str">
        <f>IFERROR(VLOOKUP(F90,Tipo!$C$12:$C$27,1,FALSE),"NO")</f>
        <v>Prestación de servicios profesionales y de apoyo a la gestión, o para la ejecución de trabajos artísticos que sólo puedan encomendarse a determinadas personas naturales;</v>
      </c>
      <c r="AL90" s="109" t="str">
        <f t="shared" si="10"/>
        <v>Inversión</v>
      </c>
      <c r="AM90" s="109">
        <f t="shared" si="11"/>
        <v>45</v>
      </c>
      <c r="AN90" s="58"/>
      <c r="AO90" s="58"/>
      <c r="AP90" s="58"/>
    </row>
    <row r="91" spans="1:42" s="57" customFormat="1" ht="27" customHeight="1" x14ac:dyDescent="0.25">
      <c r="A91" s="90">
        <v>79</v>
      </c>
      <c r="B91" s="105">
        <v>2019</v>
      </c>
      <c r="C91" s="91" t="s">
        <v>361</v>
      </c>
      <c r="D91" s="91" t="s">
        <v>161</v>
      </c>
      <c r="E91" s="133" t="s">
        <v>38</v>
      </c>
      <c r="F91" s="133" t="s">
        <v>182</v>
      </c>
      <c r="G91" s="138" t="s">
        <v>608</v>
      </c>
      <c r="H91" s="140" t="s">
        <v>156</v>
      </c>
      <c r="I91" s="132">
        <v>45</v>
      </c>
      <c r="J91" s="133" t="str">
        <f>IF(I91=1,'[4]Equivalencia BH-BMPT'!$D$2,IF(I91=2,'[4]Equivalencia BH-BMPT'!$D$3,IF(I91=3,'[4]Equivalencia BH-BMPT'!$D$4,IF(I91=4,'[4]Equivalencia BH-BMPT'!$D$5,IF(I91=5,'[4]Equivalencia BH-BMPT'!$D$6,IF(I91=6,'[4]Equivalencia BH-BMPT'!$D$7,IF(I91=7,'[4]Equivalencia BH-BMPT'!$D$8,IF(I91=8,'[4]Equivalencia BH-BMPT'!$D$9,IF(I91=9,'[4]Equivalencia BH-BMPT'!$D$10,IF(I91=10,'[4]Equivalencia BH-BMPT'!$D$11,IF(I91=11,'[4]Equivalencia BH-BMPT'!$D$12,IF(I91=12,'[4]Equivalencia BH-BMPT'!$D$13,IF(I91=13,'[4]Equivalencia BH-BMPT'!$D$14,IF(I91=14,'[4]Equivalencia BH-BMPT'!$D$15,IF(I91=15,'[4]Equivalencia BH-BMPT'!$D$16,IF(I91=16,'[4]Equivalencia BH-BMPT'!$D$17,IF(I91=17,'[4]Equivalencia BH-BMPT'!$D$18,IF(I91=18,'[4]Equivalencia BH-BMPT'!$D$19,IF(I91=19,'[4]Equivalencia BH-BMPT'!$D$20,IF(I91=20,'[4]Equivalencia BH-BMPT'!$D$21,IF(I91=21,'[4]Equivalencia BH-BMPT'!$D$22,IF(I91=22,'[4]Equivalencia BH-BMPT'!$D$23,IF(I91=23,'[4]Equivalencia BH-BMPT'!#REF!,IF(I91=24,'[4]Equivalencia BH-BMPT'!$D$25,IF(I91=25,'[4]Equivalencia BH-BMPT'!$D$26,IF(I91=26,'[4]Equivalencia BH-BMPT'!$D$27,IF(I91=27,'[4]Equivalencia BH-BMPT'!$D$28,IF(I91=28,'[4]Equivalencia BH-BMPT'!$D$29,IF(I91=29,'[4]Equivalencia BH-BMPT'!$D$30,IF(I91=30,'[4]Equivalencia BH-BMPT'!$D$31,IF(I91=31,'[4]Equivalencia BH-BMPT'!$D$32,IF(I91=32,'[4]Equivalencia BH-BMPT'!$D$33,IF(I91=33,'[4]Equivalencia BH-BMPT'!$D$34,IF(I91=34,'[4]Equivalencia BH-BMPT'!$D$35,IF(I91=35,'[4]Equivalencia BH-BMPT'!$D$36,IF(I91=36,'[4]Equivalencia BH-BMPT'!$D$37,IF(I91=37,'[4]Equivalencia BH-BMPT'!$D$38,IF(I91=38,'[4]Equivalencia BH-BMPT'!#REF!,IF(I91=39,'[4]Equivalencia BH-BMPT'!$D$40,IF(I91=40,'[4]Equivalencia BH-BMPT'!$D$41,IF(I91=41,'[4]Equivalencia BH-BMPT'!$D$42,IF(I91=42,'[4]Equivalencia BH-BMPT'!$D$43,IF(I91=43,'[4]Equivalencia BH-BMPT'!$D$44,IF(I91=44,'[4]Equivalencia BH-BMPT'!$D$45,IF(I91=45,'[4]Equivalencia BH-BMPT'!$D$46,"No ha seleccionado un número de programa")))))))))))))))))))))))))))))))))))))))))))))</f>
        <v>Gobernanza e influencia local, regional e internacional</v>
      </c>
      <c r="K91" s="141" t="str">
        <f>IF(ISERROR(VLOOKUP(I91,Eje_Pilar!$C$2:$E$47,3,FALSE))," ",VLOOKUP(I91,Eje_Pilar!$C$2:$E$47,3,FALSE))</f>
        <v>Eje Transversal 4 Gobierno Legitimo, Fortalecimiento Local y Eficiencia</v>
      </c>
      <c r="L91" s="142" t="s">
        <v>778</v>
      </c>
      <c r="M91" s="138">
        <v>33307650</v>
      </c>
      <c r="N91" s="138" t="s">
        <v>883</v>
      </c>
      <c r="O91" s="144">
        <v>27300000</v>
      </c>
      <c r="P91" s="100"/>
      <c r="Q91" s="101"/>
      <c r="R91" s="146"/>
      <c r="S91" s="146"/>
      <c r="T91" s="148">
        <f t="shared" si="7"/>
        <v>27300000</v>
      </c>
      <c r="U91" s="144">
        <v>27300000</v>
      </c>
      <c r="V91" s="104">
        <v>43506</v>
      </c>
      <c r="W91" s="104">
        <v>43507</v>
      </c>
      <c r="X91" s="104">
        <v>43687</v>
      </c>
      <c r="Y91" s="105">
        <v>180</v>
      </c>
      <c r="Z91" s="105"/>
      <c r="AA91" s="106"/>
      <c r="AB91" s="90"/>
      <c r="AC91" s="90"/>
      <c r="AD91" s="90" t="s">
        <v>1022</v>
      </c>
      <c r="AE91" s="90"/>
      <c r="AF91" s="150">
        <f t="shared" si="8"/>
        <v>1</v>
      </c>
      <c r="AG91" s="108"/>
      <c r="AH91" s="129">
        <f>IF(SUMPRODUCT((A$14:A91=A91)*(B$14:B91=B91)*(C$14:C91=C91))&gt;1,0,1)</f>
        <v>1</v>
      </c>
      <c r="AI91" s="109" t="str">
        <f t="shared" si="12"/>
        <v>Contratos de prestación de servicios profesionales y de apoyo a la gestión</v>
      </c>
      <c r="AJ91" s="109" t="str">
        <f t="shared" si="9"/>
        <v>Contratación directa</v>
      </c>
      <c r="AK91" s="110" t="str">
        <f>IFERROR(VLOOKUP(F91,Tipo!$C$12:$C$27,1,FALSE),"NO")</f>
        <v>Prestación de servicios profesionales y de apoyo a la gestión, o para la ejecución de trabajos artísticos que sólo puedan encomendarse a determinadas personas naturales;</v>
      </c>
      <c r="AL91" s="109" t="str">
        <f t="shared" si="10"/>
        <v>Inversión</v>
      </c>
      <c r="AM91" s="109">
        <f t="shared" si="11"/>
        <v>45</v>
      </c>
      <c r="AN91" s="58"/>
      <c r="AO91" s="58"/>
      <c r="AP91" s="58"/>
    </row>
    <row r="92" spans="1:42" s="57" customFormat="1" ht="27" customHeight="1" x14ac:dyDescent="0.25">
      <c r="A92" s="90">
        <v>80</v>
      </c>
      <c r="B92" s="105">
        <v>2019</v>
      </c>
      <c r="C92" s="91" t="s">
        <v>362</v>
      </c>
      <c r="D92" s="91" t="s">
        <v>161</v>
      </c>
      <c r="E92" s="133" t="s">
        <v>38</v>
      </c>
      <c r="F92" s="133" t="s">
        <v>182</v>
      </c>
      <c r="G92" s="138" t="s">
        <v>609</v>
      </c>
      <c r="H92" s="140" t="s">
        <v>156</v>
      </c>
      <c r="I92" s="132">
        <v>45</v>
      </c>
      <c r="J92" s="133" t="str">
        <f>IF(I92=1,'[4]Equivalencia BH-BMPT'!$D$2,IF(I92=2,'[4]Equivalencia BH-BMPT'!$D$3,IF(I92=3,'[4]Equivalencia BH-BMPT'!$D$4,IF(I92=4,'[4]Equivalencia BH-BMPT'!$D$5,IF(I92=5,'[4]Equivalencia BH-BMPT'!$D$6,IF(I92=6,'[4]Equivalencia BH-BMPT'!$D$7,IF(I92=7,'[4]Equivalencia BH-BMPT'!$D$8,IF(I92=8,'[4]Equivalencia BH-BMPT'!$D$9,IF(I92=9,'[4]Equivalencia BH-BMPT'!$D$10,IF(I92=10,'[4]Equivalencia BH-BMPT'!$D$11,IF(I92=11,'[4]Equivalencia BH-BMPT'!$D$12,IF(I92=12,'[4]Equivalencia BH-BMPT'!$D$13,IF(I92=13,'[4]Equivalencia BH-BMPT'!$D$14,IF(I92=14,'[4]Equivalencia BH-BMPT'!$D$15,IF(I92=15,'[4]Equivalencia BH-BMPT'!$D$16,IF(I92=16,'[4]Equivalencia BH-BMPT'!$D$17,IF(I92=17,'[4]Equivalencia BH-BMPT'!$D$18,IF(I92=18,'[4]Equivalencia BH-BMPT'!$D$19,IF(I92=19,'[4]Equivalencia BH-BMPT'!$D$20,IF(I92=20,'[4]Equivalencia BH-BMPT'!$D$21,IF(I92=21,'[4]Equivalencia BH-BMPT'!$D$22,IF(I92=22,'[4]Equivalencia BH-BMPT'!$D$23,IF(I92=23,'[4]Equivalencia BH-BMPT'!#REF!,IF(I92=24,'[4]Equivalencia BH-BMPT'!$D$25,IF(I92=25,'[4]Equivalencia BH-BMPT'!$D$26,IF(I92=26,'[4]Equivalencia BH-BMPT'!$D$27,IF(I92=27,'[4]Equivalencia BH-BMPT'!$D$28,IF(I92=28,'[4]Equivalencia BH-BMPT'!$D$29,IF(I92=29,'[4]Equivalencia BH-BMPT'!$D$30,IF(I92=30,'[4]Equivalencia BH-BMPT'!$D$31,IF(I92=31,'[4]Equivalencia BH-BMPT'!$D$32,IF(I92=32,'[4]Equivalencia BH-BMPT'!$D$33,IF(I92=33,'[4]Equivalencia BH-BMPT'!$D$34,IF(I92=34,'[4]Equivalencia BH-BMPT'!$D$35,IF(I92=35,'[4]Equivalencia BH-BMPT'!$D$36,IF(I92=36,'[4]Equivalencia BH-BMPT'!$D$37,IF(I92=37,'[4]Equivalencia BH-BMPT'!$D$38,IF(I92=38,'[4]Equivalencia BH-BMPT'!#REF!,IF(I92=39,'[4]Equivalencia BH-BMPT'!$D$40,IF(I92=40,'[4]Equivalencia BH-BMPT'!$D$41,IF(I92=41,'[4]Equivalencia BH-BMPT'!$D$42,IF(I92=42,'[4]Equivalencia BH-BMPT'!$D$43,IF(I92=43,'[4]Equivalencia BH-BMPT'!$D$44,IF(I92=44,'[4]Equivalencia BH-BMPT'!$D$45,IF(I92=45,'[4]Equivalencia BH-BMPT'!$D$46,"No ha seleccionado un número de programa")))))))))))))))))))))))))))))))))))))))))))))</f>
        <v>Gobernanza e influencia local, regional e internacional</v>
      </c>
      <c r="K92" s="141" t="str">
        <f>IF(ISERROR(VLOOKUP(I92,Eje_Pilar!$C$2:$E$47,3,FALSE))," ",VLOOKUP(I92,Eje_Pilar!$C$2:$E$47,3,FALSE))</f>
        <v>Eje Transversal 4 Gobierno Legitimo, Fortalecimiento Local y Eficiencia</v>
      </c>
      <c r="L92" s="142" t="s">
        <v>778</v>
      </c>
      <c r="M92" s="138">
        <v>7701170</v>
      </c>
      <c r="N92" s="138" t="s">
        <v>884</v>
      </c>
      <c r="O92" s="144">
        <v>69973333</v>
      </c>
      <c r="P92" s="100"/>
      <c r="Q92" s="101"/>
      <c r="R92" s="146">
        <v>1</v>
      </c>
      <c r="S92" s="144">
        <v>13120000</v>
      </c>
      <c r="T92" s="148">
        <f t="shared" si="7"/>
        <v>83093333</v>
      </c>
      <c r="U92" s="144">
        <v>69973333</v>
      </c>
      <c r="V92" s="104">
        <v>43503</v>
      </c>
      <c r="W92" s="104">
        <v>43507</v>
      </c>
      <c r="X92" s="104">
        <v>43890</v>
      </c>
      <c r="Y92" s="105">
        <v>320</v>
      </c>
      <c r="Z92" s="105">
        <v>60</v>
      </c>
      <c r="AA92" s="106"/>
      <c r="AB92" s="90"/>
      <c r="AC92" s="90" t="s">
        <v>1022</v>
      </c>
      <c r="AD92" s="90"/>
      <c r="AE92" s="90"/>
      <c r="AF92" s="150">
        <f t="shared" si="8"/>
        <v>0.84210526252449158</v>
      </c>
      <c r="AG92" s="108"/>
      <c r="AH92" s="129">
        <f>IF(SUMPRODUCT((A$14:A92=A92)*(B$14:B92=B92)*(C$14:C92=C92))&gt;1,0,1)</f>
        <v>1</v>
      </c>
      <c r="AI92" s="109" t="str">
        <f t="shared" si="12"/>
        <v>Contratos de prestación de servicios profesionales y de apoyo a la gestión</v>
      </c>
      <c r="AJ92" s="109" t="str">
        <f t="shared" si="9"/>
        <v>Contratación directa</v>
      </c>
      <c r="AK92" s="110" t="str">
        <f>IFERROR(VLOOKUP(F92,Tipo!$C$12:$C$27,1,FALSE),"NO")</f>
        <v>Prestación de servicios profesionales y de apoyo a la gestión, o para la ejecución de trabajos artísticos que sólo puedan encomendarse a determinadas personas naturales;</v>
      </c>
      <c r="AL92" s="109" t="str">
        <f t="shared" si="10"/>
        <v>Inversión</v>
      </c>
      <c r="AM92" s="109">
        <f t="shared" si="11"/>
        <v>45</v>
      </c>
      <c r="AN92" s="58"/>
      <c r="AO92" s="58"/>
      <c r="AP92" s="58"/>
    </row>
    <row r="93" spans="1:42" s="57" customFormat="1" ht="27" customHeight="1" x14ac:dyDescent="0.25">
      <c r="A93" s="90">
        <v>81</v>
      </c>
      <c r="B93" s="105">
        <v>2019</v>
      </c>
      <c r="C93" s="91" t="s">
        <v>363</v>
      </c>
      <c r="D93" s="91" t="s">
        <v>161</v>
      </c>
      <c r="E93" s="133" t="s">
        <v>38</v>
      </c>
      <c r="F93" s="133" t="s">
        <v>182</v>
      </c>
      <c r="G93" s="138" t="s">
        <v>610</v>
      </c>
      <c r="H93" s="140" t="s">
        <v>156</v>
      </c>
      <c r="I93" s="132">
        <v>45</v>
      </c>
      <c r="J93" s="133" t="str">
        <f>IF(I93=1,'[4]Equivalencia BH-BMPT'!$D$2,IF(I93=2,'[4]Equivalencia BH-BMPT'!$D$3,IF(I93=3,'[4]Equivalencia BH-BMPT'!$D$4,IF(I93=4,'[4]Equivalencia BH-BMPT'!$D$5,IF(I93=5,'[4]Equivalencia BH-BMPT'!$D$6,IF(I93=6,'[4]Equivalencia BH-BMPT'!$D$7,IF(I93=7,'[4]Equivalencia BH-BMPT'!$D$8,IF(I93=8,'[4]Equivalencia BH-BMPT'!$D$9,IF(I93=9,'[4]Equivalencia BH-BMPT'!$D$10,IF(I93=10,'[4]Equivalencia BH-BMPT'!$D$11,IF(I93=11,'[4]Equivalencia BH-BMPT'!$D$12,IF(I93=12,'[4]Equivalencia BH-BMPT'!$D$13,IF(I93=13,'[4]Equivalencia BH-BMPT'!$D$14,IF(I93=14,'[4]Equivalencia BH-BMPT'!$D$15,IF(I93=15,'[4]Equivalencia BH-BMPT'!$D$16,IF(I93=16,'[4]Equivalencia BH-BMPT'!$D$17,IF(I93=17,'[4]Equivalencia BH-BMPT'!$D$18,IF(I93=18,'[4]Equivalencia BH-BMPT'!$D$19,IF(I93=19,'[4]Equivalencia BH-BMPT'!$D$20,IF(I93=20,'[4]Equivalencia BH-BMPT'!$D$21,IF(I93=21,'[4]Equivalencia BH-BMPT'!$D$22,IF(I93=22,'[4]Equivalencia BH-BMPT'!$D$23,IF(I93=23,'[4]Equivalencia BH-BMPT'!#REF!,IF(I93=24,'[4]Equivalencia BH-BMPT'!$D$25,IF(I93=25,'[4]Equivalencia BH-BMPT'!$D$26,IF(I93=26,'[4]Equivalencia BH-BMPT'!$D$27,IF(I93=27,'[4]Equivalencia BH-BMPT'!$D$28,IF(I93=28,'[4]Equivalencia BH-BMPT'!$D$29,IF(I93=29,'[4]Equivalencia BH-BMPT'!$D$30,IF(I93=30,'[4]Equivalencia BH-BMPT'!$D$31,IF(I93=31,'[4]Equivalencia BH-BMPT'!$D$32,IF(I93=32,'[4]Equivalencia BH-BMPT'!$D$33,IF(I93=33,'[4]Equivalencia BH-BMPT'!$D$34,IF(I93=34,'[4]Equivalencia BH-BMPT'!$D$35,IF(I93=35,'[4]Equivalencia BH-BMPT'!$D$36,IF(I93=36,'[4]Equivalencia BH-BMPT'!$D$37,IF(I93=37,'[4]Equivalencia BH-BMPT'!$D$38,IF(I93=38,'[4]Equivalencia BH-BMPT'!#REF!,IF(I93=39,'[4]Equivalencia BH-BMPT'!$D$40,IF(I93=40,'[4]Equivalencia BH-BMPT'!$D$41,IF(I93=41,'[4]Equivalencia BH-BMPT'!$D$42,IF(I93=42,'[4]Equivalencia BH-BMPT'!$D$43,IF(I93=43,'[4]Equivalencia BH-BMPT'!$D$44,IF(I93=44,'[4]Equivalencia BH-BMPT'!$D$45,IF(I93=45,'[4]Equivalencia BH-BMPT'!$D$46,"No ha seleccionado un número de programa")))))))))))))))))))))))))))))))))))))))))))))</f>
        <v>Gobernanza e influencia local, regional e internacional</v>
      </c>
      <c r="K93" s="141" t="str">
        <f>IF(ISERROR(VLOOKUP(I93,Eje_Pilar!$C$2:$E$47,3,FALSE))," ",VLOOKUP(I93,Eje_Pilar!$C$2:$E$47,3,FALSE))</f>
        <v>Eje Transversal 4 Gobierno Legitimo, Fortalecimiento Local y Eficiencia</v>
      </c>
      <c r="L93" s="142" t="s">
        <v>778</v>
      </c>
      <c r="M93" s="138">
        <v>1016053840</v>
      </c>
      <c r="N93" s="138" t="s">
        <v>885</v>
      </c>
      <c r="O93" s="144">
        <v>27330333</v>
      </c>
      <c r="P93" s="100"/>
      <c r="Q93" s="101"/>
      <c r="R93" s="146"/>
      <c r="S93" s="146"/>
      <c r="T93" s="148">
        <f t="shared" si="7"/>
        <v>27330333</v>
      </c>
      <c r="U93" s="144">
        <v>27330000</v>
      </c>
      <c r="V93" s="104">
        <v>43503</v>
      </c>
      <c r="W93" s="104">
        <v>43507</v>
      </c>
      <c r="X93" s="104">
        <v>43687</v>
      </c>
      <c r="Y93" s="105">
        <v>180</v>
      </c>
      <c r="Z93" s="105"/>
      <c r="AA93" s="106"/>
      <c r="AB93" s="90"/>
      <c r="AC93" s="90"/>
      <c r="AD93" s="90" t="s">
        <v>1022</v>
      </c>
      <c r="AE93" s="90"/>
      <c r="AF93" s="150">
        <f t="shared" si="8"/>
        <v>0.99998781573572482</v>
      </c>
      <c r="AG93" s="108"/>
      <c r="AH93" s="129">
        <f>IF(SUMPRODUCT((A$14:A93=A93)*(B$14:B93=B93)*(C$14:C93=C93))&gt;1,0,1)</f>
        <v>1</v>
      </c>
      <c r="AI93" s="109" t="str">
        <f t="shared" si="12"/>
        <v>Contratos de prestación de servicios profesionales y de apoyo a la gestión</v>
      </c>
      <c r="AJ93" s="109" t="str">
        <f t="shared" si="9"/>
        <v>Contratación directa</v>
      </c>
      <c r="AK93" s="110" t="str">
        <f>IFERROR(VLOOKUP(F93,Tipo!$C$12:$C$27,1,FALSE),"NO")</f>
        <v>Prestación de servicios profesionales y de apoyo a la gestión, o para la ejecución de trabajos artísticos que sólo puedan encomendarse a determinadas personas naturales;</v>
      </c>
      <c r="AL93" s="109" t="str">
        <f t="shared" si="10"/>
        <v>Inversión</v>
      </c>
      <c r="AM93" s="109">
        <f t="shared" si="11"/>
        <v>45</v>
      </c>
      <c r="AN93" s="58"/>
      <c r="AO93" s="58"/>
      <c r="AP93" s="58"/>
    </row>
    <row r="94" spans="1:42" s="57" customFormat="1" ht="27" customHeight="1" x14ac:dyDescent="0.25">
      <c r="A94" s="90">
        <v>82</v>
      </c>
      <c r="B94" s="105">
        <v>2019</v>
      </c>
      <c r="C94" s="91" t="s">
        <v>364</v>
      </c>
      <c r="D94" s="91" t="s">
        <v>161</v>
      </c>
      <c r="E94" s="133" t="s">
        <v>38</v>
      </c>
      <c r="F94" s="133" t="s">
        <v>182</v>
      </c>
      <c r="G94" s="138" t="s">
        <v>611</v>
      </c>
      <c r="H94" s="140" t="s">
        <v>156</v>
      </c>
      <c r="I94" s="132">
        <v>45</v>
      </c>
      <c r="J94" s="133" t="str">
        <f>IF(I94=1,'[4]Equivalencia BH-BMPT'!$D$2,IF(I94=2,'[4]Equivalencia BH-BMPT'!$D$3,IF(I94=3,'[4]Equivalencia BH-BMPT'!$D$4,IF(I94=4,'[4]Equivalencia BH-BMPT'!$D$5,IF(I94=5,'[4]Equivalencia BH-BMPT'!$D$6,IF(I94=6,'[4]Equivalencia BH-BMPT'!$D$7,IF(I94=7,'[4]Equivalencia BH-BMPT'!$D$8,IF(I94=8,'[4]Equivalencia BH-BMPT'!$D$9,IF(I94=9,'[4]Equivalencia BH-BMPT'!$D$10,IF(I94=10,'[4]Equivalencia BH-BMPT'!$D$11,IF(I94=11,'[4]Equivalencia BH-BMPT'!$D$12,IF(I94=12,'[4]Equivalencia BH-BMPT'!$D$13,IF(I94=13,'[4]Equivalencia BH-BMPT'!$D$14,IF(I94=14,'[4]Equivalencia BH-BMPT'!$D$15,IF(I94=15,'[4]Equivalencia BH-BMPT'!$D$16,IF(I94=16,'[4]Equivalencia BH-BMPT'!$D$17,IF(I94=17,'[4]Equivalencia BH-BMPT'!$D$18,IF(I94=18,'[4]Equivalencia BH-BMPT'!$D$19,IF(I94=19,'[4]Equivalencia BH-BMPT'!$D$20,IF(I94=20,'[4]Equivalencia BH-BMPT'!$D$21,IF(I94=21,'[4]Equivalencia BH-BMPT'!$D$22,IF(I94=22,'[4]Equivalencia BH-BMPT'!$D$23,IF(I94=23,'[4]Equivalencia BH-BMPT'!#REF!,IF(I94=24,'[4]Equivalencia BH-BMPT'!$D$25,IF(I94=25,'[4]Equivalencia BH-BMPT'!$D$26,IF(I94=26,'[4]Equivalencia BH-BMPT'!$D$27,IF(I94=27,'[4]Equivalencia BH-BMPT'!$D$28,IF(I94=28,'[4]Equivalencia BH-BMPT'!$D$29,IF(I94=29,'[4]Equivalencia BH-BMPT'!$D$30,IF(I94=30,'[4]Equivalencia BH-BMPT'!$D$31,IF(I94=31,'[4]Equivalencia BH-BMPT'!$D$32,IF(I94=32,'[4]Equivalencia BH-BMPT'!$D$33,IF(I94=33,'[4]Equivalencia BH-BMPT'!$D$34,IF(I94=34,'[4]Equivalencia BH-BMPT'!$D$35,IF(I94=35,'[4]Equivalencia BH-BMPT'!$D$36,IF(I94=36,'[4]Equivalencia BH-BMPT'!$D$37,IF(I94=37,'[4]Equivalencia BH-BMPT'!$D$38,IF(I94=38,'[4]Equivalencia BH-BMPT'!#REF!,IF(I94=39,'[4]Equivalencia BH-BMPT'!$D$40,IF(I94=40,'[4]Equivalencia BH-BMPT'!$D$41,IF(I94=41,'[4]Equivalencia BH-BMPT'!$D$42,IF(I94=42,'[4]Equivalencia BH-BMPT'!$D$43,IF(I94=43,'[4]Equivalencia BH-BMPT'!$D$44,IF(I94=44,'[4]Equivalencia BH-BMPT'!$D$45,IF(I94=45,'[4]Equivalencia BH-BMPT'!$D$46,"No ha seleccionado un número de programa")))))))))))))))))))))))))))))))))))))))))))))</f>
        <v>Gobernanza e influencia local, regional e internacional</v>
      </c>
      <c r="K94" s="141" t="str">
        <f>IF(ISERROR(VLOOKUP(I94,Eje_Pilar!$C$2:$E$47,3,FALSE))," ",VLOOKUP(I94,Eje_Pilar!$C$2:$E$47,3,FALSE))</f>
        <v>Eje Transversal 4 Gobierno Legitimo, Fortalecimiento Local y Eficiencia</v>
      </c>
      <c r="L94" s="142" t="s">
        <v>778</v>
      </c>
      <c r="M94" s="138">
        <v>80163954</v>
      </c>
      <c r="N94" s="138" t="s">
        <v>886</v>
      </c>
      <c r="O94" s="144">
        <v>27330000</v>
      </c>
      <c r="P94" s="100"/>
      <c r="Q94" s="101"/>
      <c r="R94" s="146"/>
      <c r="S94" s="146"/>
      <c r="T94" s="148">
        <f t="shared" si="7"/>
        <v>27330000</v>
      </c>
      <c r="U94" s="144">
        <v>27330000</v>
      </c>
      <c r="V94" s="104">
        <v>43503</v>
      </c>
      <c r="W94" s="104">
        <v>43507</v>
      </c>
      <c r="X94" s="104">
        <v>43687</v>
      </c>
      <c r="Y94" s="105">
        <v>180</v>
      </c>
      <c r="Z94" s="105"/>
      <c r="AA94" s="106"/>
      <c r="AB94" s="90"/>
      <c r="AC94" s="90"/>
      <c r="AD94" s="90" t="s">
        <v>1022</v>
      </c>
      <c r="AE94" s="90"/>
      <c r="AF94" s="150">
        <f t="shared" si="8"/>
        <v>1</v>
      </c>
      <c r="AG94" s="108"/>
      <c r="AH94" s="129">
        <f>IF(SUMPRODUCT((A$14:A94=A94)*(B$14:B94=B94)*(C$14:C94=C94))&gt;1,0,1)</f>
        <v>1</v>
      </c>
      <c r="AI94" s="109" t="str">
        <f t="shared" si="12"/>
        <v>Contratos de prestación de servicios profesionales y de apoyo a la gestión</v>
      </c>
      <c r="AJ94" s="109" t="str">
        <f t="shared" si="9"/>
        <v>Contratación directa</v>
      </c>
      <c r="AK94" s="110" t="str">
        <f>IFERROR(VLOOKUP(F94,Tipo!$C$12:$C$27,1,FALSE),"NO")</f>
        <v>Prestación de servicios profesionales y de apoyo a la gestión, o para la ejecución de trabajos artísticos que sólo puedan encomendarse a determinadas personas naturales;</v>
      </c>
      <c r="AL94" s="109" t="str">
        <f t="shared" si="10"/>
        <v>Inversión</v>
      </c>
      <c r="AM94" s="109">
        <f t="shared" si="11"/>
        <v>45</v>
      </c>
      <c r="AN94" s="58"/>
      <c r="AO94" s="58"/>
      <c r="AP94" s="58"/>
    </row>
    <row r="95" spans="1:42" s="57" customFormat="1" ht="27" customHeight="1" x14ac:dyDescent="0.25">
      <c r="A95" s="90">
        <v>83</v>
      </c>
      <c r="B95" s="105">
        <v>2019</v>
      </c>
      <c r="C95" s="91" t="s">
        <v>365</v>
      </c>
      <c r="D95" s="91" t="s">
        <v>161</v>
      </c>
      <c r="E95" s="133" t="s">
        <v>38</v>
      </c>
      <c r="F95" s="133" t="s">
        <v>182</v>
      </c>
      <c r="G95" s="138" t="s">
        <v>612</v>
      </c>
      <c r="H95" s="140" t="s">
        <v>156</v>
      </c>
      <c r="I95" s="132">
        <v>11</v>
      </c>
      <c r="J95" s="133" t="str">
        <f>IF(I95=1,'[4]Equivalencia BH-BMPT'!$D$2,IF(I95=2,'[4]Equivalencia BH-BMPT'!$D$3,IF(I95=3,'[4]Equivalencia BH-BMPT'!$D$4,IF(I95=4,'[4]Equivalencia BH-BMPT'!$D$5,IF(I95=5,'[4]Equivalencia BH-BMPT'!$D$6,IF(I95=6,'[4]Equivalencia BH-BMPT'!$D$7,IF(I95=7,'[4]Equivalencia BH-BMPT'!$D$8,IF(I95=8,'[4]Equivalencia BH-BMPT'!$D$9,IF(I95=9,'[4]Equivalencia BH-BMPT'!$D$10,IF(I95=10,'[4]Equivalencia BH-BMPT'!$D$11,IF(I95=11,'[4]Equivalencia BH-BMPT'!$D$12,IF(I95=12,'[4]Equivalencia BH-BMPT'!$D$13,IF(I95=13,'[4]Equivalencia BH-BMPT'!$D$14,IF(I95=14,'[4]Equivalencia BH-BMPT'!$D$15,IF(I95=15,'[4]Equivalencia BH-BMPT'!$D$16,IF(I95=16,'[4]Equivalencia BH-BMPT'!$D$17,IF(I95=17,'[4]Equivalencia BH-BMPT'!$D$18,IF(I95=18,'[4]Equivalencia BH-BMPT'!$D$19,IF(I95=19,'[4]Equivalencia BH-BMPT'!$D$20,IF(I95=20,'[4]Equivalencia BH-BMPT'!$D$21,IF(I95=21,'[4]Equivalencia BH-BMPT'!$D$22,IF(I95=22,'[4]Equivalencia BH-BMPT'!$D$23,IF(I95=23,'[4]Equivalencia BH-BMPT'!#REF!,IF(I95=24,'[4]Equivalencia BH-BMPT'!$D$25,IF(I95=25,'[4]Equivalencia BH-BMPT'!$D$26,IF(I95=26,'[4]Equivalencia BH-BMPT'!$D$27,IF(I95=27,'[4]Equivalencia BH-BMPT'!$D$28,IF(I95=28,'[4]Equivalencia BH-BMPT'!$D$29,IF(I95=29,'[4]Equivalencia BH-BMPT'!$D$30,IF(I95=30,'[4]Equivalencia BH-BMPT'!$D$31,IF(I95=31,'[4]Equivalencia BH-BMPT'!$D$32,IF(I95=32,'[4]Equivalencia BH-BMPT'!$D$33,IF(I95=33,'[4]Equivalencia BH-BMPT'!$D$34,IF(I95=34,'[4]Equivalencia BH-BMPT'!$D$35,IF(I95=35,'[4]Equivalencia BH-BMPT'!$D$36,IF(I95=36,'[4]Equivalencia BH-BMPT'!$D$37,IF(I95=37,'[4]Equivalencia BH-BMPT'!$D$38,IF(I95=38,'[4]Equivalencia BH-BMPT'!#REF!,IF(I95=39,'[4]Equivalencia BH-BMPT'!$D$40,IF(I95=40,'[4]Equivalencia BH-BMPT'!$D$41,IF(I95=41,'[4]Equivalencia BH-BMPT'!$D$42,IF(I95=42,'[4]Equivalencia BH-BMPT'!$D$43,IF(I95=43,'[4]Equivalencia BH-BMPT'!$D$44,IF(I95=44,'[4]Equivalencia BH-BMPT'!$D$45,IF(I95=45,'[4]Equivalencia BH-BMPT'!$D$46,"No ha seleccionado un número de programa")))))))))))))))))))))))))))))))))))))))))))))</f>
        <v>Mejores oportunidades para el desarrollo a través de la cultura, la recreación y el deporte</v>
      </c>
      <c r="K95" s="141" t="str">
        <f>IF(ISERROR(VLOOKUP(I95,Eje_Pilar!$C$2:$E$47,3,FALSE))," ",VLOOKUP(I95,Eje_Pilar!$C$2:$E$47,3,FALSE))</f>
        <v>Pilar 1 Igualdad de Calidad de Vida</v>
      </c>
      <c r="L95" s="142" t="s">
        <v>784</v>
      </c>
      <c r="M95" s="138">
        <v>53092719</v>
      </c>
      <c r="N95" s="138" t="s">
        <v>887</v>
      </c>
      <c r="O95" s="144">
        <v>52800000</v>
      </c>
      <c r="P95" s="100"/>
      <c r="Q95" s="101"/>
      <c r="R95" s="146"/>
      <c r="S95" s="146"/>
      <c r="T95" s="148">
        <f t="shared" si="7"/>
        <v>52800000</v>
      </c>
      <c r="U95" s="144">
        <v>47850000</v>
      </c>
      <c r="V95" s="104">
        <v>43504</v>
      </c>
      <c r="W95" s="104">
        <v>43507</v>
      </c>
      <c r="X95" s="104">
        <v>43829</v>
      </c>
      <c r="Y95" s="105">
        <v>320</v>
      </c>
      <c r="Z95" s="105"/>
      <c r="AA95" s="106"/>
      <c r="AB95" s="90"/>
      <c r="AC95" s="90"/>
      <c r="AD95" s="90" t="s">
        <v>1022</v>
      </c>
      <c r="AE95" s="90"/>
      <c r="AF95" s="150">
        <f t="shared" si="8"/>
        <v>0.90625</v>
      </c>
      <c r="AG95" s="108"/>
      <c r="AH95" s="129">
        <f>IF(SUMPRODUCT((A$14:A95=A95)*(B$14:B95=B95)*(C$14:C95=C95))&gt;1,0,1)</f>
        <v>1</v>
      </c>
      <c r="AI95" s="109" t="str">
        <f t="shared" si="12"/>
        <v>Contratos de prestación de servicios profesionales y de apoyo a la gestión</v>
      </c>
      <c r="AJ95" s="109" t="str">
        <f t="shared" si="9"/>
        <v>Contratación directa</v>
      </c>
      <c r="AK95" s="110" t="str">
        <f>IFERROR(VLOOKUP(F95,Tipo!$C$12:$C$27,1,FALSE),"NO")</f>
        <v>Prestación de servicios profesionales y de apoyo a la gestión, o para la ejecución de trabajos artísticos que sólo puedan encomendarse a determinadas personas naturales;</v>
      </c>
      <c r="AL95" s="109" t="str">
        <f t="shared" si="10"/>
        <v>Inversión</v>
      </c>
      <c r="AM95" s="109">
        <f t="shared" si="11"/>
        <v>11</v>
      </c>
      <c r="AN95" s="58"/>
      <c r="AO95" s="58"/>
      <c r="AP95" s="58"/>
    </row>
    <row r="96" spans="1:42" s="57" customFormat="1" ht="27" customHeight="1" x14ac:dyDescent="0.25">
      <c r="A96" s="90">
        <v>84</v>
      </c>
      <c r="B96" s="105">
        <v>2019</v>
      </c>
      <c r="C96" s="91" t="s">
        <v>366</v>
      </c>
      <c r="D96" s="91" t="s">
        <v>161</v>
      </c>
      <c r="E96" s="133" t="s">
        <v>38</v>
      </c>
      <c r="F96" s="133" t="s">
        <v>182</v>
      </c>
      <c r="G96" s="138" t="s">
        <v>613</v>
      </c>
      <c r="H96" s="140" t="s">
        <v>156</v>
      </c>
      <c r="I96" s="132">
        <v>11</v>
      </c>
      <c r="J96" s="133" t="str">
        <f>IF(I96=1,'[4]Equivalencia BH-BMPT'!$D$2,IF(I96=2,'[4]Equivalencia BH-BMPT'!$D$3,IF(I96=3,'[4]Equivalencia BH-BMPT'!$D$4,IF(I96=4,'[4]Equivalencia BH-BMPT'!$D$5,IF(I96=5,'[4]Equivalencia BH-BMPT'!$D$6,IF(I96=6,'[4]Equivalencia BH-BMPT'!$D$7,IF(I96=7,'[4]Equivalencia BH-BMPT'!$D$8,IF(I96=8,'[4]Equivalencia BH-BMPT'!$D$9,IF(I96=9,'[4]Equivalencia BH-BMPT'!$D$10,IF(I96=10,'[4]Equivalencia BH-BMPT'!$D$11,IF(I96=11,'[4]Equivalencia BH-BMPT'!$D$12,IF(I96=12,'[4]Equivalencia BH-BMPT'!$D$13,IF(I96=13,'[4]Equivalencia BH-BMPT'!$D$14,IF(I96=14,'[4]Equivalencia BH-BMPT'!$D$15,IF(I96=15,'[4]Equivalencia BH-BMPT'!$D$16,IF(I96=16,'[4]Equivalencia BH-BMPT'!$D$17,IF(I96=17,'[4]Equivalencia BH-BMPT'!$D$18,IF(I96=18,'[4]Equivalencia BH-BMPT'!$D$19,IF(I96=19,'[4]Equivalencia BH-BMPT'!$D$20,IF(I96=20,'[4]Equivalencia BH-BMPT'!$D$21,IF(I96=21,'[4]Equivalencia BH-BMPT'!$D$22,IF(I96=22,'[4]Equivalencia BH-BMPT'!$D$23,IF(I96=23,'[4]Equivalencia BH-BMPT'!#REF!,IF(I96=24,'[4]Equivalencia BH-BMPT'!$D$25,IF(I96=25,'[4]Equivalencia BH-BMPT'!$D$26,IF(I96=26,'[4]Equivalencia BH-BMPT'!$D$27,IF(I96=27,'[4]Equivalencia BH-BMPT'!$D$28,IF(I96=28,'[4]Equivalencia BH-BMPT'!$D$29,IF(I96=29,'[4]Equivalencia BH-BMPT'!$D$30,IF(I96=30,'[4]Equivalencia BH-BMPT'!$D$31,IF(I96=31,'[4]Equivalencia BH-BMPT'!$D$32,IF(I96=32,'[4]Equivalencia BH-BMPT'!$D$33,IF(I96=33,'[4]Equivalencia BH-BMPT'!$D$34,IF(I96=34,'[4]Equivalencia BH-BMPT'!$D$35,IF(I96=35,'[4]Equivalencia BH-BMPT'!$D$36,IF(I96=36,'[4]Equivalencia BH-BMPT'!$D$37,IF(I96=37,'[4]Equivalencia BH-BMPT'!$D$38,IF(I96=38,'[4]Equivalencia BH-BMPT'!#REF!,IF(I96=39,'[4]Equivalencia BH-BMPT'!$D$40,IF(I96=40,'[4]Equivalencia BH-BMPT'!$D$41,IF(I96=41,'[4]Equivalencia BH-BMPT'!$D$42,IF(I96=42,'[4]Equivalencia BH-BMPT'!$D$43,IF(I96=43,'[4]Equivalencia BH-BMPT'!$D$44,IF(I96=44,'[4]Equivalencia BH-BMPT'!$D$45,IF(I96=45,'[4]Equivalencia BH-BMPT'!$D$46,"No ha seleccionado un número de programa")))))))))))))))))))))))))))))))))))))))))))))</f>
        <v>Mejores oportunidades para el desarrollo a través de la cultura, la recreación y el deporte</v>
      </c>
      <c r="K96" s="141" t="str">
        <f>IF(ISERROR(VLOOKUP(I96,Eje_Pilar!$C$2:$E$47,3,FALSE))," ",VLOOKUP(I96,Eje_Pilar!$C$2:$E$47,3,FALSE))</f>
        <v>Pilar 1 Igualdad de Calidad de Vida</v>
      </c>
      <c r="L96" s="142" t="s">
        <v>784</v>
      </c>
      <c r="M96" s="138">
        <v>52151739</v>
      </c>
      <c r="N96" s="138" t="s">
        <v>888</v>
      </c>
      <c r="O96" s="144">
        <v>47220166</v>
      </c>
      <c r="P96" s="100"/>
      <c r="Q96" s="101"/>
      <c r="R96" s="146"/>
      <c r="S96" s="146"/>
      <c r="T96" s="148">
        <f t="shared" si="7"/>
        <v>47220166</v>
      </c>
      <c r="U96" s="144">
        <v>42665166</v>
      </c>
      <c r="V96" s="104">
        <v>43539</v>
      </c>
      <c r="W96" s="104">
        <v>43539</v>
      </c>
      <c r="X96" s="104">
        <v>43829</v>
      </c>
      <c r="Y96" s="105">
        <v>286</v>
      </c>
      <c r="Z96" s="105"/>
      <c r="AA96" s="106"/>
      <c r="AB96" s="90"/>
      <c r="AC96" s="90"/>
      <c r="AD96" s="90" t="s">
        <v>1022</v>
      </c>
      <c r="AE96" s="90"/>
      <c r="AF96" s="150">
        <f t="shared" si="8"/>
        <v>0.90353697613007122</v>
      </c>
      <c r="AG96" s="108"/>
      <c r="AH96" s="129">
        <f>IF(SUMPRODUCT((A$14:A96=A96)*(B$14:B96=B96)*(C$14:C96=C96))&gt;1,0,1)</f>
        <v>1</v>
      </c>
      <c r="AI96" s="109" t="str">
        <f t="shared" si="12"/>
        <v>Contratos de prestación de servicios profesionales y de apoyo a la gestión</v>
      </c>
      <c r="AJ96" s="109" t="str">
        <f t="shared" si="9"/>
        <v>Contratación directa</v>
      </c>
      <c r="AK96" s="110" t="str">
        <f>IFERROR(VLOOKUP(F96,Tipo!$C$12:$C$27,1,FALSE),"NO")</f>
        <v>Prestación de servicios profesionales y de apoyo a la gestión, o para la ejecución de trabajos artísticos que sólo puedan encomendarse a determinadas personas naturales;</v>
      </c>
      <c r="AL96" s="109" t="str">
        <f t="shared" si="10"/>
        <v>Inversión</v>
      </c>
      <c r="AM96" s="109">
        <f t="shared" si="11"/>
        <v>11</v>
      </c>
      <c r="AN96" s="58"/>
      <c r="AO96" s="58"/>
      <c r="AP96" s="58"/>
    </row>
    <row r="97" spans="1:42" s="57" customFormat="1" ht="27" customHeight="1" x14ac:dyDescent="0.25">
      <c r="A97" s="90">
        <v>85</v>
      </c>
      <c r="B97" s="105">
        <v>2019</v>
      </c>
      <c r="C97" s="91" t="s">
        <v>367</v>
      </c>
      <c r="D97" s="91" t="s">
        <v>161</v>
      </c>
      <c r="E97" s="133" t="s">
        <v>38</v>
      </c>
      <c r="F97" s="133" t="s">
        <v>182</v>
      </c>
      <c r="G97" s="138" t="s">
        <v>614</v>
      </c>
      <c r="H97" s="140" t="s">
        <v>156</v>
      </c>
      <c r="I97" s="132">
        <v>45</v>
      </c>
      <c r="J97" s="133" t="str">
        <f>IF(I97=1,'[4]Equivalencia BH-BMPT'!$D$2,IF(I97=2,'[4]Equivalencia BH-BMPT'!$D$3,IF(I97=3,'[4]Equivalencia BH-BMPT'!$D$4,IF(I97=4,'[4]Equivalencia BH-BMPT'!$D$5,IF(I97=5,'[4]Equivalencia BH-BMPT'!$D$6,IF(I97=6,'[4]Equivalencia BH-BMPT'!$D$7,IF(I97=7,'[4]Equivalencia BH-BMPT'!$D$8,IF(I97=8,'[4]Equivalencia BH-BMPT'!$D$9,IF(I97=9,'[4]Equivalencia BH-BMPT'!$D$10,IF(I97=10,'[4]Equivalencia BH-BMPT'!$D$11,IF(I97=11,'[4]Equivalencia BH-BMPT'!$D$12,IF(I97=12,'[4]Equivalencia BH-BMPT'!$D$13,IF(I97=13,'[4]Equivalencia BH-BMPT'!$D$14,IF(I97=14,'[4]Equivalencia BH-BMPT'!$D$15,IF(I97=15,'[4]Equivalencia BH-BMPT'!$D$16,IF(I97=16,'[4]Equivalencia BH-BMPT'!$D$17,IF(I97=17,'[4]Equivalencia BH-BMPT'!$D$18,IF(I97=18,'[4]Equivalencia BH-BMPT'!$D$19,IF(I97=19,'[4]Equivalencia BH-BMPT'!$D$20,IF(I97=20,'[4]Equivalencia BH-BMPT'!$D$21,IF(I97=21,'[4]Equivalencia BH-BMPT'!$D$22,IF(I97=22,'[4]Equivalencia BH-BMPT'!$D$23,IF(I97=23,'[4]Equivalencia BH-BMPT'!#REF!,IF(I97=24,'[4]Equivalencia BH-BMPT'!$D$25,IF(I97=25,'[4]Equivalencia BH-BMPT'!$D$26,IF(I97=26,'[4]Equivalencia BH-BMPT'!$D$27,IF(I97=27,'[4]Equivalencia BH-BMPT'!$D$28,IF(I97=28,'[4]Equivalencia BH-BMPT'!$D$29,IF(I97=29,'[4]Equivalencia BH-BMPT'!$D$30,IF(I97=30,'[4]Equivalencia BH-BMPT'!$D$31,IF(I97=31,'[4]Equivalencia BH-BMPT'!$D$32,IF(I97=32,'[4]Equivalencia BH-BMPT'!$D$33,IF(I97=33,'[4]Equivalencia BH-BMPT'!$D$34,IF(I97=34,'[4]Equivalencia BH-BMPT'!$D$35,IF(I97=35,'[4]Equivalencia BH-BMPT'!$D$36,IF(I97=36,'[4]Equivalencia BH-BMPT'!$D$37,IF(I97=37,'[4]Equivalencia BH-BMPT'!$D$38,IF(I97=38,'[4]Equivalencia BH-BMPT'!#REF!,IF(I97=39,'[4]Equivalencia BH-BMPT'!$D$40,IF(I97=40,'[4]Equivalencia BH-BMPT'!$D$41,IF(I97=41,'[4]Equivalencia BH-BMPT'!$D$42,IF(I97=42,'[4]Equivalencia BH-BMPT'!$D$43,IF(I97=43,'[4]Equivalencia BH-BMPT'!$D$44,IF(I97=44,'[4]Equivalencia BH-BMPT'!$D$45,IF(I97=45,'[4]Equivalencia BH-BMPT'!$D$46,"No ha seleccionado un número de programa")))))))))))))))))))))))))))))))))))))))))))))</f>
        <v>Gobernanza e influencia local, regional e internacional</v>
      </c>
      <c r="K97" s="141" t="str">
        <f>IF(ISERROR(VLOOKUP(I97,Eje_Pilar!$C$2:$E$47,3,FALSE))," ",VLOOKUP(I97,Eje_Pilar!$C$2:$E$47,3,FALSE))</f>
        <v>Eje Transversal 4 Gobierno Legitimo, Fortalecimiento Local y Eficiencia</v>
      </c>
      <c r="L97" s="142" t="s">
        <v>778</v>
      </c>
      <c r="M97" s="138">
        <v>80828265</v>
      </c>
      <c r="N97" s="138" t="s">
        <v>889</v>
      </c>
      <c r="O97" s="144">
        <v>29999400</v>
      </c>
      <c r="P97" s="100"/>
      <c r="Q97" s="101"/>
      <c r="R97" s="146"/>
      <c r="S97" s="146"/>
      <c r="T97" s="148">
        <f t="shared" si="7"/>
        <v>29999400</v>
      </c>
      <c r="U97" s="144">
        <v>29999400</v>
      </c>
      <c r="V97" s="104">
        <v>43420</v>
      </c>
      <c r="W97" s="104">
        <v>43512</v>
      </c>
      <c r="X97" s="104">
        <v>43694</v>
      </c>
      <c r="Y97" s="105">
        <v>180</v>
      </c>
      <c r="Z97" s="105"/>
      <c r="AA97" s="106"/>
      <c r="AB97" s="90"/>
      <c r="AC97" s="90"/>
      <c r="AD97" s="90" t="s">
        <v>1022</v>
      </c>
      <c r="AE97" s="90"/>
      <c r="AF97" s="150">
        <f t="shared" si="8"/>
        <v>1</v>
      </c>
      <c r="AG97" s="108"/>
      <c r="AH97" s="129">
        <f>IF(SUMPRODUCT((A$14:A97=A97)*(B$14:B97=B97)*(C$14:C97=C97))&gt;1,0,1)</f>
        <v>1</v>
      </c>
      <c r="AI97" s="109" t="str">
        <f t="shared" si="12"/>
        <v>Contratos de prestación de servicios profesionales y de apoyo a la gestión</v>
      </c>
      <c r="AJ97" s="109" t="str">
        <f t="shared" si="9"/>
        <v>Contratación directa</v>
      </c>
      <c r="AK97" s="110" t="str">
        <f>IFERROR(VLOOKUP(F97,Tipo!$C$12:$C$27,1,FALSE),"NO")</f>
        <v>Prestación de servicios profesionales y de apoyo a la gestión, o para la ejecución de trabajos artísticos que sólo puedan encomendarse a determinadas personas naturales;</v>
      </c>
      <c r="AL97" s="109" t="str">
        <f t="shared" si="10"/>
        <v>Inversión</v>
      </c>
      <c r="AM97" s="109">
        <f t="shared" si="11"/>
        <v>45</v>
      </c>
      <c r="AN97" s="58"/>
      <c r="AO97" s="58"/>
      <c r="AP97" s="58"/>
    </row>
    <row r="98" spans="1:42" s="57" customFormat="1" ht="27" customHeight="1" x14ac:dyDescent="0.25">
      <c r="A98" s="90">
        <v>86</v>
      </c>
      <c r="B98" s="105">
        <v>2019</v>
      </c>
      <c r="C98" s="91" t="s">
        <v>368</v>
      </c>
      <c r="D98" s="91" t="s">
        <v>161</v>
      </c>
      <c r="E98" s="133" t="s">
        <v>38</v>
      </c>
      <c r="F98" s="133" t="s">
        <v>182</v>
      </c>
      <c r="G98" s="138" t="s">
        <v>615</v>
      </c>
      <c r="H98" s="140" t="s">
        <v>156</v>
      </c>
      <c r="I98" s="132">
        <v>45</v>
      </c>
      <c r="J98" s="133" t="str">
        <f>IF(I98=1,'[4]Equivalencia BH-BMPT'!$D$2,IF(I98=2,'[4]Equivalencia BH-BMPT'!$D$3,IF(I98=3,'[4]Equivalencia BH-BMPT'!$D$4,IF(I98=4,'[4]Equivalencia BH-BMPT'!$D$5,IF(I98=5,'[4]Equivalencia BH-BMPT'!$D$6,IF(I98=6,'[4]Equivalencia BH-BMPT'!$D$7,IF(I98=7,'[4]Equivalencia BH-BMPT'!$D$8,IF(I98=8,'[4]Equivalencia BH-BMPT'!$D$9,IF(I98=9,'[4]Equivalencia BH-BMPT'!$D$10,IF(I98=10,'[4]Equivalencia BH-BMPT'!$D$11,IF(I98=11,'[4]Equivalencia BH-BMPT'!$D$12,IF(I98=12,'[4]Equivalencia BH-BMPT'!$D$13,IF(I98=13,'[4]Equivalencia BH-BMPT'!$D$14,IF(I98=14,'[4]Equivalencia BH-BMPT'!$D$15,IF(I98=15,'[4]Equivalencia BH-BMPT'!$D$16,IF(I98=16,'[4]Equivalencia BH-BMPT'!$D$17,IF(I98=17,'[4]Equivalencia BH-BMPT'!$D$18,IF(I98=18,'[4]Equivalencia BH-BMPT'!$D$19,IF(I98=19,'[4]Equivalencia BH-BMPT'!$D$20,IF(I98=20,'[4]Equivalencia BH-BMPT'!$D$21,IF(I98=21,'[4]Equivalencia BH-BMPT'!$D$22,IF(I98=22,'[4]Equivalencia BH-BMPT'!$D$23,IF(I98=23,'[4]Equivalencia BH-BMPT'!#REF!,IF(I98=24,'[4]Equivalencia BH-BMPT'!$D$25,IF(I98=25,'[4]Equivalencia BH-BMPT'!$D$26,IF(I98=26,'[4]Equivalencia BH-BMPT'!$D$27,IF(I98=27,'[4]Equivalencia BH-BMPT'!$D$28,IF(I98=28,'[4]Equivalencia BH-BMPT'!$D$29,IF(I98=29,'[4]Equivalencia BH-BMPT'!$D$30,IF(I98=30,'[4]Equivalencia BH-BMPT'!$D$31,IF(I98=31,'[4]Equivalencia BH-BMPT'!$D$32,IF(I98=32,'[4]Equivalencia BH-BMPT'!$D$33,IF(I98=33,'[4]Equivalencia BH-BMPT'!$D$34,IF(I98=34,'[4]Equivalencia BH-BMPT'!$D$35,IF(I98=35,'[4]Equivalencia BH-BMPT'!$D$36,IF(I98=36,'[4]Equivalencia BH-BMPT'!$D$37,IF(I98=37,'[4]Equivalencia BH-BMPT'!$D$38,IF(I98=38,'[4]Equivalencia BH-BMPT'!#REF!,IF(I98=39,'[4]Equivalencia BH-BMPT'!$D$40,IF(I98=40,'[4]Equivalencia BH-BMPT'!$D$41,IF(I98=41,'[4]Equivalencia BH-BMPT'!$D$42,IF(I98=42,'[4]Equivalencia BH-BMPT'!$D$43,IF(I98=43,'[4]Equivalencia BH-BMPT'!$D$44,IF(I98=44,'[4]Equivalencia BH-BMPT'!$D$45,IF(I98=45,'[4]Equivalencia BH-BMPT'!$D$46,"No ha seleccionado un número de programa")))))))))))))))))))))))))))))))))))))))))))))</f>
        <v>Gobernanza e influencia local, regional e internacional</v>
      </c>
      <c r="K98" s="141" t="str">
        <f>IF(ISERROR(VLOOKUP(I98,Eje_Pilar!$C$2:$E$47,3,FALSE))," ",VLOOKUP(I98,Eje_Pilar!$C$2:$E$47,3,FALSE))</f>
        <v>Eje Transversal 4 Gobierno Legitimo, Fortalecimiento Local y Eficiencia</v>
      </c>
      <c r="L98" s="142" t="s">
        <v>778</v>
      </c>
      <c r="M98" s="138">
        <v>86004084</v>
      </c>
      <c r="N98" s="138" t="s">
        <v>821</v>
      </c>
      <c r="O98" s="144">
        <v>24000000</v>
      </c>
      <c r="P98" s="100"/>
      <c r="Q98" s="101"/>
      <c r="R98" s="146">
        <v>1</v>
      </c>
      <c r="S98" s="144">
        <v>4500000</v>
      </c>
      <c r="T98" s="148">
        <f t="shared" si="7"/>
        <v>28500000</v>
      </c>
      <c r="U98" s="144">
        <v>24000000</v>
      </c>
      <c r="V98" s="104">
        <v>43504</v>
      </c>
      <c r="W98" s="104">
        <v>43507</v>
      </c>
      <c r="X98" s="104">
        <v>43829</v>
      </c>
      <c r="Y98" s="105">
        <v>320</v>
      </c>
      <c r="Z98" s="105"/>
      <c r="AA98" s="106"/>
      <c r="AB98" s="90"/>
      <c r="AC98" s="90"/>
      <c r="AD98" s="90" t="s">
        <v>1022</v>
      </c>
      <c r="AE98" s="90"/>
      <c r="AF98" s="150">
        <f t="shared" si="8"/>
        <v>0.84210526315789469</v>
      </c>
      <c r="AG98" s="108"/>
      <c r="AH98" s="129">
        <f>IF(SUMPRODUCT((A$14:A98=A98)*(B$14:B98=B98)*(C$14:C98=C98))&gt;1,0,1)</f>
        <v>1</v>
      </c>
      <c r="AI98" s="109" t="str">
        <f t="shared" si="12"/>
        <v>Contratos de prestación de servicios profesionales y de apoyo a la gestión</v>
      </c>
      <c r="AJ98" s="109" t="str">
        <f t="shared" si="9"/>
        <v>Contratación directa</v>
      </c>
      <c r="AK98" s="110" t="str">
        <f>IFERROR(VLOOKUP(F98,Tipo!$C$12:$C$27,1,FALSE),"NO")</f>
        <v>Prestación de servicios profesionales y de apoyo a la gestión, o para la ejecución de trabajos artísticos que sólo puedan encomendarse a determinadas personas naturales;</v>
      </c>
      <c r="AL98" s="109" t="str">
        <f t="shared" si="10"/>
        <v>Inversión</v>
      </c>
      <c r="AM98" s="109">
        <f t="shared" si="11"/>
        <v>45</v>
      </c>
      <c r="AN98" s="58"/>
      <c r="AO98" s="58"/>
      <c r="AP98" s="58"/>
    </row>
    <row r="99" spans="1:42" s="57" customFormat="1" ht="27" customHeight="1" x14ac:dyDescent="0.25">
      <c r="A99" s="90">
        <v>87</v>
      </c>
      <c r="B99" s="105">
        <v>2019</v>
      </c>
      <c r="C99" s="91" t="s">
        <v>369</v>
      </c>
      <c r="D99" s="91" t="s">
        <v>161</v>
      </c>
      <c r="E99" s="133" t="s">
        <v>38</v>
      </c>
      <c r="F99" s="133" t="s">
        <v>182</v>
      </c>
      <c r="G99" s="138" t="s">
        <v>616</v>
      </c>
      <c r="H99" s="140" t="s">
        <v>156</v>
      </c>
      <c r="I99" s="132">
        <v>45</v>
      </c>
      <c r="J99" s="133" t="str">
        <f>IF(I99=1,'[4]Equivalencia BH-BMPT'!$D$2,IF(I99=2,'[4]Equivalencia BH-BMPT'!$D$3,IF(I99=3,'[4]Equivalencia BH-BMPT'!$D$4,IF(I99=4,'[4]Equivalencia BH-BMPT'!$D$5,IF(I99=5,'[4]Equivalencia BH-BMPT'!$D$6,IF(I99=6,'[4]Equivalencia BH-BMPT'!$D$7,IF(I99=7,'[4]Equivalencia BH-BMPT'!$D$8,IF(I99=8,'[4]Equivalencia BH-BMPT'!$D$9,IF(I99=9,'[4]Equivalencia BH-BMPT'!$D$10,IF(I99=10,'[4]Equivalencia BH-BMPT'!$D$11,IF(I99=11,'[4]Equivalencia BH-BMPT'!$D$12,IF(I99=12,'[4]Equivalencia BH-BMPT'!$D$13,IF(I99=13,'[4]Equivalencia BH-BMPT'!$D$14,IF(I99=14,'[4]Equivalencia BH-BMPT'!$D$15,IF(I99=15,'[4]Equivalencia BH-BMPT'!$D$16,IF(I99=16,'[4]Equivalencia BH-BMPT'!$D$17,IF(I99=17,'[4]Equivalencia BH-BMPT'!$D$18,IF(I99=18,'[4]Equivalencia BH-BMPT'!$D$19,IF(I99=19,'[4]Equivalencia BH-BMPT'!$D$20,IF(I99=20,'[4]Equivalencia BH-BMPT'!$D$21,IF(I99=21,'[4]Equivalencia BH-BMPT'!$D$22,IF(I99=22,'[4]Equivalencia BH-BMPT'!$D$23,IF(I99=23,'[4]Equivalencia BH-BMPT'!#REF!,IF(I99=24,'[4]Equivalencia BH-BMPT'!$D$25,IF(I99=25,'[4]Equivalencia BH-BMPT'!$D$26,IF(I99=26,'[4]Equivalencia BH-BMPT'!$D$27,IF(I99=27,'[4]Equivalencia BH-BMPT'!$D$28,IF(I99=28,'[4]Equivalencia BH-BMPT'!$D$29,IF(I99=29,'[4]Equivalencia BH-BMPT'!$D$30,IF(I99=30,'[4]Equivalencia BH-BMPT'!$D$31,IF(I99=31,'[4]Equivalencia BH-BMPT'!$D$32,IF(I99=32,'[4]Equivalencia BH-BMPT'!$D$33,IF(I99=33,'[4]Equivalencia BH-BMPT'!$D$34,IF(I99=34,'[4]Equivalencia BH-BMPT'!$D$35,IF(I99=35,'[4]Equivalencia BH-BMPT'!$D$36,IF(I99=36,'[4]Equivalencia BH-BMPT'!$D$37,IF(I99=37,'[4]Equivalencia BH-BMPT'!$D$38,IF(I99=38,'[4]Equivalencia BH-BMPT'!#REF!,IF(I99=39,'[4]Equivalencia BH-BMPT'!$D$40,IF(I99=40,'[4]Equivalencia BH-BMPT'!$D$41,IF(I99=41,'[4]Equivalencia BH-BMPT'!$D$42,IF(I99=42,'[4]Equivalencia BH-BMPT'!$D$43,IF(I99=43,'[4]Equivalencia BH-BMPT'!$D$44,IF(I99=44,'[4]Equivalencia BH-BMPT'!$D$45,IF(I99=45,'[4]Equivalencia BH-BMPT'!$D$46,"No ha seleccionado un número de programa")))))))))))))))))))))))))))))))))))))))))))))</f>
        <v>Gobernanza e influencia local, regional e internacional</v>
      </c>
      <c r="K99" s="141" t="str">
        <f>IF(ISERROR(VLOOKUP(I99,Eje_Pilar!$C$2:$E$47,3,FALSE))," ",VLOOKUP(I99,Eje_Pilar!$C$2:$E$47,3,FALSE))</f>
        <v>Eje Transversal 4 Gobierno Legitimo, Fortalecimiento Local y Eficiencia</v>
      </c>
      <c r="L99" s="142" t="s">
        <v>778</v>
      </c>
      <c r="M99" s="138">
        <v>1010188901</v>
      </c>
      <c r="N99" s="138" t="s">
        <v>890</v>
      </c>
      <c r="O99" s="144">
        <v>48586666</v>
      </c>
      <c r="P99" s="100"/>
      <c r="Q99" s="101"/>
      <c r="R99" s="146">
        <v>1</v>
      </c>
      <c r="S99" s="146">
        <v>18220000</v>
      </c>
      <c r="T99" s="148">
        <f t="shared" si="7"/>
        <v>66806666</v>
      </c>
      <c r="U99" s="144">
        <v>47220166</v>
      </c>
      <c r="V99" s="104">
        <v>43504</v>
      </c>
      <c r="W99" s="104">
        <v>43507</v>
      </c>
      <c r="X99" s="104">
        <v>43959</v>
      </c>
      <c r="Y99" s="105">
        <v>320</v>
      </c>
      <c r="Z99" s="105">
        <v>120</v>
      </c>
      <c r="AA99" s="106"/>
      <c r="AB99" s="90"/>
      <c r="AC99" s="90" t="s">
        <v>1022</v>
      </c>
      <c r="AD99" s="90"/>
      <c r="AE99" s="90"/>
      <c r="AF99" s="150">
        <f t="shared" si="8"/>
        <v>0.70681817889250753</v>
      </c>
      <c r="AG99" s="108"/>
      <c r="AH99" s="129">
        <f>IF(SUMPRODUCT((A$14:A99=A99)*(B$14:B99=B99)*(C$14:C99=C99))&gt;1,0,1)</f>
        <v>1</v>
      </c>
      <c r="AI99" s="109" t="str">
        <f t="shared" si="12"/>
        <v>Contratos de prestación de servicios profesionales y de apoyo a la gestión</v>
      </c>
      <c r="AJ99" s="109" t="str">
        <f t="shared" si="9"/>
        <v>Contratación directa</v>
      </c>
      <c r="AK99" s="110" t="str">
        <f>IFERROR(VLOOKUP(F99,Tipo!$C$12:$C$27,1,FALSE),"NO")</f>
        <v>Prestación de servicios profesionales y de apoyo a la gestión, o para la ejecución de trabajos artísticos que sólo puedan encomendarse a determinadas personas naturales;</v>
      </c>
      <c r="AL99" s="109" t="str">
        <f t="shared" si="10"/>
        <v>Inversión</v>
      </c>
      <c r="AM99" s="109">
        <f t="shared" si="11"/>
        <v>45</v>
      </c>
      <c r="AN99" s="58"/>
      <c r="AO99" s="58"/>
      <c r="AP99" s="58"/>
    </row>
    <row r="100" spans="1:42" s="57" customFormat="1" ht="27" customHeight="1" x14ac:dyDescent="0.25">
      <c r="A100" s="90">
        <v>88</v>
      </c>
      <c r="B100" s="105">
        <v>2019</v>
      </c>
      <c r="C100" s="91" t="s">
        <v>370</v>
      </c>
      <c r="D100" s="91" t="s">
        <v>161</v>
      </c>
      <c r="E100" s="133" t="s">
        <v>38</v>
      </c>
      <c r="F100" s="133" t="s">
        <v>182</v>
      </c>
      <c r="G100" s="138" t="s">
        <v>617</v>
      </c>
      <c r="H100" s="140" t="s">
        <v>156</v>
      </c>
      <c r="I100" s="132">
        <v>45</v>
      </c>
      <c r="J100" s="133" t="str">
        <f>IF(I100=1,'[4]Equivalencia BH-BMPT'!$D$2,IF(I100=2,'[4]Equivalencia BH-BMPT'!$D$3,IF(I100=3,'[4]Equivalencia BH-BMPT'!$D$4,IF(I100=4,'[4]Equivalencia BH-BMPT'!$D$5,IF(I100=5,'[4]Equivalencia BH-BMPT'!$D$6,IF(I100=6,'[4]Equivalencia BH-BMPT'!$D$7,IF(I100=7,'[4]Equivalencia BH-BMPT'!$D$8,IF(I100=8,'[4]Equivalencia BH-BMPT'!$D$9,IF(I100=9,'[4]Equivalencia BH-BMPT'!$D$10,IF(I100=10,'[4]Equivalencia BH-BMPT'!$D$11,IF(I100=11,'[4]Equivalencia BH-BMPT'!$D$12,IF(I100=12,'[4]Equivalencia BH-BMPT'!$D$13,IF(I100=13,'[4]Equivalencia BH-BMPT'!$D$14,IF(I100=14,'[4]Equivalencia BH-BMPT'!$D$15,IF(I100=15,'[4]Equivalencia BH-BMPT'!$D$16,IF(I100=16,'[4]Equivalencia BH-BMPT'!$D$17,IF(I100=17,'[4]Equivalencia BH-BMPT'!$D$18,IF(I100=18,'[4]Equivalencia BH-BMPT'!$D$19,IF(I100=19,'[4]Equivalencia BH-BMPT'!$D$20,IF(I100=20,'[4]Equivalencia BH-BMPT'!$D$21,IF(I100=21,'[4]Equivalencia BH-BMPT'!$D$22,IF(I100=22,'[4]Equivalencia BH-BMPT'!$D$23,IF(I100=23,'[4]Equivalencia BH-BMPT'!#REF!,IF(I100=24,'[4]Equivalencia BH-BMPT'!$D$25,IF(I100=25,'[4]Equivalencia BH-BMPT'!$D$26,IF(I100=26,'[4]Equivalencia BH-BMPT'!$D$27,IF(I100=27,'[4]Equivalencia BH-BMPT'!$D$28,IF(I100=28,'[4]Equivalencia BH-BMPT'!$D$29,IF(I100=29,'[4]Equivalencia BH-BMPT'!$D$30,IF(I100=30,'[4]Equivalencia BH-BMPT'!$D$31,IF(I100=31,'[4]Equivalencia BH-BMPT'!$D$32,IF(I100=32,'[4]Equivalencia BH-BMPT'!$D$33,IF(I100=33,'[4]Equivalencia BH-BMPT'!$D$34,IF(I100=34,'[4]Equivalencia BH-BMPT'!$D$35,IF(I100=35,'[4]Equivalencia BH-BMPT'!$D$36,IF(I100=36,'[4]Equivalencia BH-BMPT'!$D$37,IF(I100=37,'[4]Equivalencia BH-BMPT'!$D$38,IF(I100=38,'[4]Equivalencia BH-BMPT'!#REF!,IF(I100=39,'[4]Equivalencia BH-BMPT'!$D$40,IF(I100=40,'[4]Equivalencia BH-BMPT'!$D$41,IF(I100=41,'[4]Equivalencia BH-BMPT'!$D$42,IF(I100=42,'[4]Equivalencia BH-BMPT'!$D$43,IF(I100=43,'[4]Equivalencia BH-BMPT'!$D$44,IF(I100=44,'[4]Equivalencia BH-BMPT'!$D$45,IF(I100=45,'[4]Equivalencia BH-BMPT'!$D$46,"No ha seleccionado un número de programa")))))))))))))))))))))))))))))))))))))))))))))</f>
        <v>Gobernanza e influencia local, regional e internacional</v>
      </c>
      <c r="K100" s="141" t="str">
        <f>IF(ISERROR(VLOOKUP(I100,Eje_Pilar!$C$2:$E$47,3,FALSE))," ",VLOOKUP(I100,Eje_Pilar!$C$2:$E$47,3,FALSE))</f>
        <v>Eje Transversal 4 Gobierno Legitimo, Fortalecimiento Local y Eficiencia</v>
      </c>
      <c r="L100" s="142" t="s">
        <v>778</v>
      </c>
      <c r="M100" s="138">
        <v>85272493</v>
      </c>
      <c r="N100" s="138" t="s">
        <v>891</v>
      </c>
      <c r="O100" s="144">
        <v>27330000</v>
      </c>
      <c r="P100" s="100"/>
      <c r="Q100" s="101"/>
      <c r="R100" s="146"/>
      <c r="S100" s="146"/>
      <c r="T100" s="148">
        <f t="shared" si="7"/>
        <v>27330000</v>
      </c>
      <c r="U100" s="144">
        <v>27330000</v>
      </c>
      <c r="V100" s="104">
        <v>43504</v>
      </c>
      <c r="W100" s="104">
        <v>43514</v>
      </c>
      <c r="X100" s="104">
        <v>43694</v>
      </c>
      <c r="Y100" s="105">
        <v>180</v>
      </c>
      <c r="Z100" s="105"/>
      <c r="AA100" s="106"/>
      <c r="AB100" s="90"/>
      <c r="AC100" s="90"/>
      <c r="AD100" s="90" t="s">
        <v>1022</v>
      </c>
      <c r="AE100" s="90"/>
      <c r="AF100" s="150">
        <f t="shared" si="8"/>
        <v>1</v>
      </c>
      <c r="AG100" s="108"/>
      <c r="AH100" s="129">
        <f>IF(SUMPRODUCT((A$14:A100=A100)*(B$14:B100=B100)*(C$14:C100=C100))&gt;1,0,1)</f>
        <v>1</v>
      </c>
      <c r="AI100" s="109" t="str">
        <f t="shared" si="12"/>
        <v>Contratos de prestación de servicios profesionales y de apoyo a la gestión</v>
      </c>
      <c r="AJ100" s="109" t="str">
        <f t="shared" si="9"/>
        <v>Contratación directa</v>
      </c>
      <c r="AK100" s="110" t="str">
        <f>IFERROR(VLOOKUP(F100,Tipo!$C$12:$C$27,1,FALSE),"NO")</f>
        <v>Prestación de servicios profesionales y de apoyo a la gestión, o para la ejecución de trabajos artísticos que sólo puedan encomendarse a determinadas personas naturales;</v>
      </c>
      <c r="AL100" s="109" t="str">
        <f t="shared" si="10"/>
        <v>Inversión</v>
      </c>
      <c r="AM100" s="109">
        <f t="shared" si="11"/>
        <v>45</v>
      </c>
      <c r="AN100" s="58"/>
      <c r="AO100" s="58"/>
      <c r="AP100" s="58"/>
    </row>
    <row r="101" spans="1:42" s="57" customFormat="1" ht="27" customHeight="1" x14ac:dyDescent="0.25">
      <c r="A101" s="90">
        <v>89</v>
      </c>
      <c r="B101" s="105">
        <v>2019</v>
      </c>
      <c r="C101" s="91" t="s">
        <v>371</v>
      </c>
      <c r="D101" s="91" t="s">
        <v>161</v>
      </c>
      <c r="E101" s="133" t="s">
        <v>38</v>
      </c>
      <c r="F101" s="133" t="s">
        <v>182</v>
      </c>
      <c r="G101" s="138" t="s">
        <v>618</v>
      </c>
      <c r="H101" s="140" t="s">
        <v>156</v>
      </c>
      <c r="I101" s="132">
        <v>45</v>
      </c>
      <c r="J101" s="133" t="str">
        <f>IF(I101=1,'[4]Equivalencia BH-BMPT'!$D$2,IF(I101=2,'[4]Equivalencia BH-BMPT'!$D$3,IF(I101=3,'[4]Equivalencia BH-BMPT'!$D$4,IF(I101=4,'[4]Equivalencia BH-BMPT'!$D$5,IF(I101=5,'[4]Equivalencia BH-BMPT'!$D$6,IF(I101=6,'[4]Equivalencia BH-BMPT'!$D$7,IF(I101=7,'[4]Equivalencia BH-BMPT'!$D$8,IF(I101=8,'[4]Equivalencia BH-BMPT'!$D$9,IF(I101=9,'[4]Equivalencia BH-BMPT'!$D$10,IF(I101=10,'[4]Equivalencia BH-BMPT'!$D$11,IF(I101=11,'[4]Equivalencia BH-BMPT'!$D$12,IF(I101=12,'[4]Equivalencia BH-BMPT'!$D$13,IF(I101=13,'[4]Equivalencia BH-BMPT'!$D$14,IF(I101=14,'[4]Equivalencia BH-BMPT'!$D$15,IF(I101=15,'[4]Equivalencia BH-BMPT'!$D$16,IF(I101=16,'[4]Equivalencia BH-BMPT'!$D$17,IF(I101=17,'[4]Equivalencia BH-BMPT'!$D$18,IF(I101=18,'[4]Equivalencia BH-BMPT'!$D$19,IF(I101=19,'[4]Equivalencia BH-BMPT'!$D$20,IF(I101=20,'[4]Equivalencia BH-BMPT'!$D$21,IF(I101=21,'[4]Equivalencia BH-BMPT'!$D$22,IF(I101=22,'[4]Equivalencia BH-BMPT'!$D$23,IF(I101=23,'[4]Equivalencia BH-BMPT'!#REF!,IF(I101=24,'[4]Equivalencia BH-BMPT'!$D$25,IF(I101=25,'[4]Equivalencia BH-BMPT'!$D$26,IF(I101=26,'[4]Equivalencia BH-BMPT'!$D$27,IF(I101=27,'[4]Equivalencia BH-BMPT'!$D$28,IF(I101=28,'[4]Equivalencia BH-BMPT'!$D$29,IF(I101=29,'[4]Equivalencia BH-BMPT'!$D$30,IF(I101=30,'[4]Equivalencia BH-BMPT'!$D$31,IF(I101=31,'[4]Equivalencia BH-BMPT'!$D$32,IF(I101=32,'[4]Equivalencia BH-BMPT'!$D$33,IF(I101=33,'[4]Equivalencia BH-BMPT'!$D$34,IF(I101=34,'[4]Equivalencia BH-BMPT'!$D$35,IF(I101=35,'[4]Equivalencia BH-BMPT'!$D$36,IF(I101=36,'[4]Equivalencia BH-BMPT'!$D$37,IF(I101=37,'[4]Equivalencia BH-BMPT'!$D$38,IF(I101=38,'[4]Equivalencia BH-BMPT'!#REF!,IF(I101=39,'[4]Equivalencia BH-BMPT'!$D$40,IF(I101=40,'[4]Equivalencia BH-BMPT'!$D$41,IF(I101=41,'[4]Equivalencia BH-BMPT'!$D$42,IF(I101=42,'[4]Equivalencia BH-BMPT'!$D$43,IF(I101=43,'[4]Equivalencia BH-BMPT'!$D$44,IF(I101=44,'[4]Equivalencia BH-BMPT'!$D$45,IF(I101=45,'[4]Equivalencia BH-BMPT'!$D$46,"No ha seleccionado un número de programa")))))))))))))))))))))))))))))))))))))))))))))</f>
        <v>Gobernanza e influencia local, regional e internacional</v>
      </c>
      <c r="K101" s="141" t="str">
        <f>IF(ISERROR(VLOOKUP(I101,Eje_Pilar!$C$2:$E$47,3,FALSE))," ",VLOOKUP(I101,Eje_Pilar!$C$2:$E$47,3,FALSE))</f>
        <v>Eje Transversal 4 Gobierno Legitimo, Fortalecimiento Local y Eficiencia</v>
      </c>
      <c r="L101" s="142" t="s">
        <v>778</v>
      </c>
      <c r="M101" s="138">
        <v>79306113</v>
      </c>
      <c r="N101" s="138" t="s">
        <v>892</v>
      </c>
      <c r="O101" s="144">
        <v>57418666</v>
      </c>
      <c r="P101" s="100"/>
      <c r="Q101" s="101"/>
      <c r="R101" s="146">
        <v>1</v>
      </c>
      <c r="S101" s="144">
        <v>5383000</v>
      </c>
      <c r="T101" s="148">
        <f t="shared" si="7"/>
        <v>62801666</v>
      </c>
      <c r="U101" s="144">
        <v>52038666</v>
      </c>
      <c r="V101" s="104">
        <v>43504</v>
      </c>
      <c r="W101" s="104">
        <v>43507</v>
      </c>
      <c r="X101" s="104">
        <v>43860</v>
      </c>
      <c r="Y101" s="105">
        <v>320</v>
      </c>
      <c r="Z101" s="105">
        <v>30</v>
      </c>
      <c r="AA101" s="106"/>
      <c r="AB101" s="90"/>
      <c r="AC101" s="90" t="s">
        <v>1022</v>
      </c>
      <c r="AD101" s="90"/>
      <c r="AE101" s="90"/>
      <c r="AF101" s="150">
        <f t="shared" si="8"/>
        <v>0.82861919618501845</v>
      </c>
      <c r="AG101" s="108"/>
      <c r="AH101" s="129">
        <f>IF(SUMPRODUCT((A$14:A101=A101)*(B$14:B101=B101)*(C$14:C101=C101))&gt;1,0,1)</f>
        <v>1</v>
      </c>
      <c r="AI101" s="109" t="str">
        <f t="shared" si="12"/>
        <v>Contratos de prestación de servicios profesionales y de apoyo a la gestión</v>
      </c>
      <c r="AJ101" s="109" t="str">
        <f t="shared" si="9"/>
        <v>Contratación directa</v>
      </c>
      <c r="AK101" s="110" t="str">
        <f>IFERROR(VLOOKUP(F101,Tipo!$C$12:$C$27,1,FALSE),"NO")</f>
        <v>Prestación de servicios profesionales y de apoyo a la gestión, o para la ejecución de trabajos artísticos que sólo puedan encomendarse a determinadas personas naturales;</v>
      </c>
      <c r="AL101" s="109" t="str">
        <f t="shared" si="10"/>
        <v>Inversión</v>
      </c>
      <c r="AM101" s="109">
        <f t="shared" si="11"/>
        <v>45</v>
      </c>
      <c r="AN101" s="58"/>
      <c r="AO101" s="58"/>
      <c r="AP101" s="58"/>
    </row>
    <row r="102" spans="1:42" s="57" customFormat="1" ht="27" customHeight="1" x14ac:dyDescent="0.25">
      <c r="A102" s="90">
        <v>90</v>
      </c>
      <c r="B102" s="105">
        <v>2019</v>
      </c>
      <c r="C102" s="91" t="s">
        <v>372</v>
      </c>
      <c r="D102" s="91" t="s">
        <v>161</v>
      </c>
      <c r="E102" s="133" t="s">
        <v>38</v>
      </c>
      <c r="F102" s="133" t="s">
        <v>182</v>
      </c>
      <c r="G102" s="138" t="s">
        <v>619</v>
      </c>
      <c r="H102" s="140" t="s">
        <v>156</v>
      </c>
      <c r="I102" s="132">
        <v>45</v>
      </c>
      <c r="J102" s="133" t="str">
        <f>IF(I102=1,'[4]Equivalencia BH-BMPT'!$D$2,IF(I102=2,'[4]Equivalencia BH-BMPT'!$D$3,IF(I102=3,'[4]Equivalencia BH-BMPT'!$D$4,IF(I102=4,'[4]Equivalencia BH-BMPT'!$D$5,IF(I102=5,'[4]Equivalencia BH-BMPT'!$D$6,IF(I102=6,'[4]Equivalencia BH-BMPT'!$D$7,IF(I102=7,'[4]Equivalencia BH-BMPT'!$D$8,IF(I102=8,'[4]Equivalencia BH-BMPT'!$D$9,IF(I102=9,'[4]Equivalencia BH-BMPT'!$D$10,IF(I102=10,'[4]Equivalencia BH-BMPT'!$D$11,IF(I102=11,'[4]Equivalencia BH-BMPT'!$D$12,IF(I102=12,'[4]Equivalencia BH-BMPT'!$D$13,IF(I102=13,'[4]Equivalencia BH-BMPT'!$D$14,IF(I102=14,'[4]Equivalencia BH-BMPT'!$D$15,IF(I102=15,'[4]Equivalencia BH-BMPT'!$D$16,IF(I102=16,'[4]Equivalencia BH-BMPT'!$D$17,IF(I102=17,'[4]Equivalencia BH-BMPT'!$D$18,IF(I102=18,'[4]Equivalencia BH-BMPT'!$D$19,IF(I102=19,'[4]Equivalencia BH-BMPT'!$D$20,IF(I102=20,'[4]Equivalencia BH-BMPT'!$D$21,IF(I102=21,'[4]Equivalencia BH-BMPT'!$D$22,IF(I102=22,'[4]Equivalencia BH-BMPT'!$D$23,IF(I102=23,'[4]Equivalencia BH-BMPT'!#REF!,IF(I102=24,'[4]Equivalencia BH-BMPT'!$D$25,IF(I102=25,'[4]Equivalencia BH-BMPT'!$D$26,IF(I102=26,'[4]Equivalencia BH-BMPT'!$D$27,IF(I102=27,'[4]Equivalencia BH-BMPT'!$D$28,IF(I102=28,'[4]Equivalencia BH-BMPT'!$D$29,IF(I102=29,'[4]Equivalencia BH-BMPT'!$D$30,IF(I102=30,'[4]Equivalencia BH-BMPT'!$D$31,IF(I102=31,'[4]Equivalencia BH-BMPT'!$D$32,IF(I102=32,'[4]Equivalencia BH-BMPT'!$D$33,IF(I102=33,'[4]Equivalencia BH-BMPT'!$D$34,IF(I102=34,'[4]Equivalencia BH-BMPT'!$D$35,IF(I102=35,'[4]Equivalencia BH-BMPT'!$D$36,IF(I102=36,'[4]Equivalencia BH-BMPT'!$D$37,IF(I102=37,'[4]Equivalencia BH-BMPT'!$D$38,IF(I102=38,'[4]Equivalencia BH-BMPT'!#REF!,IF(I102=39,'[4]Equivalencia BH-BMPT'!$D$40,IF(I102=40,'[4]Equivalencia BH-BMPT'!$D$41,IF(I102=41,'[4]Equivalencia BH-BMPT'!$D$42,IF(I102=42,'[4]Equivalencia BH-BMPT'!$D$43,IF(I102=43,'[4]Equivalencia BH-BMPT'!$D$44,IF(I102=44,'[4]Equivalencia BH-BMPT'!$D$45,IF(I102=45,'[4]Equivalencia BH-BMPT'!$D$46,"No ha seleccionado un número de programa")))))))))))))))))))))))))))))))))))))))))))))</f>
        <v>Gobernanza e influencia local, regional e internacional</v>
      </c>
      <c r="K102" s="141" t="str">
        <f>IF(ISERROR(VLOOKUP(I102,Eje_Pilar!$C$2:$E$47,3,FALSE))," ",VLOOKUP(I102,Eje_Pilar!$C$2:$E$47,3,FALSE))</f>
        <v>Eje Transversal 4 Gobierno Legitimo, Fortalecimiento Local y Eficiencia</v>
      </c>
      <c r="L102" s="142" t="s">
        <v>778</v>
      </c>
      <c r="M102" s="138">
        <v>53123014</v>
      </c>
      <c r="N102" s="138" t="s">
        <v>893</v>
      </c>
      <c r="O102" s="144">
        <v>27330000</v>
      </c>
      <c r="P102" s="100"/>
      <c r="Q102" s="101"/>
      <c r="R102" s="146"/>
      <c r="S102" s="146"/>
      <c r="T102" s="148">
        <f t="shared" si="7"/>
        <v>27330000</v>
      </c>
      <c r="U102" s="144">
        <v>27330000</v>
      </c>
      <c r="V102" s="104">
        <v>43504</v>
      </c>
      <c r="W102" s="104">
        <v>43507</v>
      </c>
      <c r="X102" s="104">
        <v>43687</v>
      </c>
      <c r="Y102" s="105">
        <v>180</v>
      </c>
      <c r="Z102" s="105"/>
      <c r="AA102" s="106"/>
      <c r="AB102" s="90"/>
      <c r="AC102" s="90"/>
      <c r="AD102" s="90" t="s">
        <v>1022</v>
      </c>
      <c r="AE102" s="90"/>
      <c r="AF102" s="150">
        <f t="shared" si="8"/>
        <v>1</v>
      </c>
      <c r="AG102" s="108"/>
      <c r="AH102" s="129">
        <f>IF(SUMPRODUCT((A$14:A102=A102)*(B$14:B102=B102)*(C$14:C102=C102))&gt;1,0,1)</f>
        <v>1</v>
      </c>
      <c r="AI102" s="109" t="str">
        <f t="shared" si="12"/>
        <v>Contratos de prestación de servicios profesionales y de apoyo a la gestión</v>
      </c>
      <c r="AJ102" s="109" t="str">
        <f t="shared" si="9"/>
        <v>Contratación directa</v>
      </c>
      <c r="AK102" s="110" t="str">
        <f>IFERROR(VLOOKUP(F102,Tipo!$C$12:$C$27,1,FALSE),"NO")</f>
        <v>Prestación de servicios profesionales y de apoyo a la gestión, o para la ejecución de trabajos artísticos que sólo puedan encomendarse a determinadas personas naturales;</v>
      </c>
      <c r="AL102" s="109" t="str">
        <f t="shared" si="10"/>
        <v>Inversión</v>
      </c>
      <c r="AM102" s="109">
        <f t="shared" si="11"/>
        <v>45</v>
      </c>
      <c r="AN102" s="58"/>
      <c r="AO102" s="58"/>
      <c r="AP102" s="58"/>
    </row>
    <row r="103" spans="1:42" s="57" customFormat="1" ht="27" customHeight="1" x14ac:dyDescent="0.25">
      <c r="A103" s="90">
        <v>91</v>
      </c>
      <c r="B103" s="105">
        <v>2019</v>
      </c>
      <c r="C103" s="91" t="s">
        <v>373</v>
      </c>
      <c r="D103" s="91" t="s">
        <v>161</v>
      </c>
      <c r="E103" s="133" t="s">
        <v>38</v>
      </c>
      <c r="F103" s="133" t="s">
        <v>182</v>
      </c>
      <c r="G103" s="138" t="s">
        <v>620</v>
      </c>
      <c r="H103" s="140" t="s">
        <v>156</v>
      </c>
      <c r="I103" s="132">
        <v>11</v>
      </c>
      <c r="J103" s="133" t="str">
        <f>IF(I103=1,'[4]Equivalencia BH-BMPT'!$D$2,IF(I103=2,'[4]Equivalencia BH-BMPT'!$D$3,IF(I103=3,'[4]Equivalencia BH-BMPT'!$D$4,IF(I103=4,'[4]Equivalencia BH-BMPT'!$D$5,IF(I103=5,'[4]Equivalencia BH-BMPT'!$D$6,IF(I103=6,'[4]Equivalencia BH-BMPT'!$D$7,IF(I103=7,'[4]Equivalencia BH-BMPT'!$D$8,IF(I103=8,'[4]Equivalencia BH-BMPT'!$D$9,IF(I103=9,'[4]Equivalencia BH-BMPT'!$D$10,IF(I103=10,'[4]Equivalencia BH-BMPT'!$D$11,IF(I103=11,'[4]Equivalencia BH-BMPT'!$D$12,IF(I103=12,'[4]Equivalencia BH-BMPT'!$D$13,IF(I103=13,'[4]Equivalencia BH-BMPT'!$D$14,IF(I103=14,'[4]Equivalencia BH-BMPT'!$D$15,IF(I103=15,'[4]Equivalencia BH-BMPT'!$D$16,IF(I103=16,'[4]Equivalencia BH-BMPT'!$D$17,IF(I103=17,'[4]Equivalencia BH-BMPT'!$D$18,IF(I103=18,'[4]Equivalencia BH-BMPT'!$D$19,IF(I103=19,'[4]Equivalencia BH-BMPT'!$D$20,IF(I103=20,'[4]Equivalencia BH-BMPT'!$D$21,IF(I103=21,'[4]Equivalencia BH-BMPT'!$D$22,IF(I103=22,'[4]Equivalencia BH-BMPT'!$D$23,IF(I103=23,'[4]Equivalencia BH-BMPT'!#REF!,IF(I103=24,'[4]Equivalencia BH-BMPT'!$D$25,IF(I103=25,'[4]Equivalencia BH-BMPT'!$D$26,IF(I103=26,'[4]Equivalencia BH-BMPT'!$D$27,IF(I103=27,'[4]Equivalencia BH-BMPT'!$D$28,IF(I103=28,'[4]Equivalencia BH-BMPT'!$D$29,IF(I103=29,'[4]Equivalencia BH-BMPT'!$D$30,IF(I103=30,'[4]Equivalencia BH-BMPT'!$D$31,IF(I103=31,'[4]Equivalencia BH-BMPT'!$D$32,IF(I103=32,'[4]Equivalencia BH-BMPT'!$D$33,IF(I103=33,'[4]Equivalencia BH-BMPT'!$D$34,IF(I103=34,'[4]Equivalencia BH-BMPT'!$D$35,IF(I103=35,'[4]Equivalencia BH-BMPT'!$D$36,IF(I103=36,'[4]Equivalencia BH-BMPT'!$D$37,IF(I103=37,'[4]Equivalencia BH-BMPT'!$D$38,IF(I103=38,'[4]Equivalencia BH-BMPT'!#REF!,IF(I103=39,'[4]Equivalencia BH-BMPT'!$D$40,IF(I103=40,'[4]Equivalencia BH-BMPT'!$D$41,IF(I103=41,'[4]Equivalencia BH-BMPT'!$D$42,IF(I103=42,'[4]Equivalencia BH-BMPT'!$D$43,IF(I103=43,'[4]Equivalencia BH-BMPT'!$D$44,IF(I103=44,'[4]Equivalencia BH-BMPT'!$D$45,IF(I103=45,'[4]Equivalencia BH-BMPT'!$D$46,"No ha seleccionado un número de programa")))))))))))))))))))))))))))))))))))))))))))))</f>
        <v>Mejores oportunidades para el desarrollo a través de la cultura, la recreación y el deporte</v>
      </c>
      <c r="K103" s="141" t="str">
        <f>IF(ISERROR(VLOOKUP(I103,Eje_Pilar!$C$2:$E$47,3,FALSE))," ",VLOOKUP(I103,Eje_Pilar!$C$2:$E$47,3,FALSE))</f>
        <v>Pilar 1 Igualdad de Calidad de Vida</v>
      </c>
      <c r="L103" s="142" t="s">
        <v>784</v>
      </c>
      <c r="M103" s="138">
        <v>1030534533</v>
      </c>
      <c r="N103" s="138" t="s">
        <v>894</v>
      </c>
      <c r="O103" s="144">
        <v>48586666</v>
      </c>
      <c r="P103" s="100"/>
      <c r="Q103" s="101"/>
      <c r="R103" s="146">
        <v>1</v>
      </c>
      <c r="S103" s="144">
        <v>18220000</v>
      </c>
      <c r="T103" s="148">
        <f t="shared" si="7"/>
        <v>66806666</v>
      </c>
      <c r="U103" s="144">
        <v>47979333</v>
      </c>
      <c r="V103" s="104">
        <v>43506</v>
      </c>
      <c r="W103" s="104">
        <v>43511</v>
      </c>
      <c r="X103" s="104">
        <v>43951</v>
      </c>
      <c r="Y103" s="105">
        <v>316</v>
      </c>
      <c r="Z103" s="105">
        <v>120</v>
      </c>
      <c r="AA103" s="106"/>
      <c r="AB103" s="90"/>
      <c r="AC103" s="90" t="s">
        <v>1022</v>
      </c>
      <c r="AD103" s="90"/>
      <c r="AE103" s="90"/>
      <c r="AF103" s="150">
        <f t="shared" si="8"/>
        <v>0.71818182035906419</v>
      </c>
      <c r="AG103" s="108"/>
      <c r="AH103" s="129">
        <f>IF(SUMPRODUCT((A$14:A103=A103)*(B$14:B103=B103)*(C$14:C103=C103))&gt;1,0,1)</f>
        <v>1</v>
      </c>
      <c r="AI103" s="109" t="str">
        <f t="shared" si="12"/>
        <v>Contratos de prestación de servicios profesionales y de apoyo a la gestión</v>
      </c>
      <c r="AJ103" s="109" t="str">
        <f t="shared" si="9"/>
        <v>Contratación directa</v>
      </c>
      <c r="AK103" s="110" t="str">
        <f>IFERROR(VLOOKUP(F103,Tipo!$C$12:$C$27,1,FALSE),"NO")</f>
        <v>Prestación de servicios profesionales y de apoyo a la gestión, o para la ejecución de trabajos artísticos que sólo puedan encomendarse a determinadas personas naturales;</v>
      </c>
      <c r="AL103" s="109" t="str">
        <f t="shared" si="10"/>
        <v>Inversión</v>
      </c>
      <c r="AM103" s="109">
        <f t="shared" si="11"/>
        <v>11</v>
      </c>
      <c r="AN103" s="58"/>
      <c r="AO103" s="58"/>
      <c r="AP103" s="58"/>
    </row>
    <row r="104" spans="1:42" s="57" customFormat="1" ht="27" customHeight="1" x14ac:dyDescent="0.25">
      <c r="A104" s="90">
        <v>92</v>
      </c>
      <c r="B104" s="105">
        <v>2019</v>
      </c>
      <c r="C104" s="91" t="s">
        <v>374</v>
      </c>
      <c r="D104" s="91" t="s">
        <v>161</v>
      </c>
      <c r="E104" s="133" t="s">
        <v>38</v>
      </c>
      <c r="F104" s="133" t="s">
        <v>182</v>
      </c>
      <c r="G104" s="138" t="s">
        <v>621</v>
      </c>
      <c r="H104" s="140" t="s">
        <v>156</v>
      </c>
      <c r="I104" s="132">
        <v>45</v>
      </c>
      <c r="J104" s="133" t="str">
        <f>IF(I104=1,'[4]Equivalencia BH-BMPT'!$D$2,IF(I104=2,'[4]Equivalencia BH-BMPT'!$D$3,IF(I104=3,'[4]Equivalencia BH-BMPT'!$D$4,IF(I104=4,'[4]Equivalencia BH-BMPT'!$D$5,IF(I104=5,'[4]Equivalencia BH-BMPT'!$D$6,IF(I104=6,'[4]Equivalencia BH-BMPT'!$D$7,IF(I104=7,'[4]Equivalencia BH-BMPT'!$D$8,IF(I104=8,'[4]Equivalencia BH-BMPT'!$D$9,IF(I104=9,'[4]Equivalencia BH-BMPT'!$D$10,IF(I104=10,'[4]Equivalencia BH-BMPT'!$D$11,IF(I104=11,'[4]Equivalencia BH-BMPT'!$D$12,IF(I104=12,'[4]Equivalencia BH-BMPT'!$D$13,IF(I104=13,'[4]Equivalencia BH-BMPT'!$D$14,IF(I104=14,'[4]Equivalencia BH-BMPT'!$D$15,IF(I104=15,'[4]Equivalencia BH-BMPT'!$D$16,IF(I104=16,'[4]Equivalencia BH-BMPT'!$D$17,IF(I104=17,'[4]Equivalencia BH-BMPT'!$D$18,IF(I104=18,'[4]Equivalencia BH-BMPT'!$D$19,IF(I104=19,'[4]Equivalencia BH-BMPT'!$D$20,IF(I104=20,'[4]Equivalencia BH-BMPT'!$D$21,IF(I104=21,'[4]Equivalencia BH-BMPT'!$D$22,IF(I104=22,'[4]Equivalencia BH-BMPT'!$D$23,IF(I104=23,'[4]Equivalencia BH-BMPT'!#REF!,IF(I104=24,'[4]Equivalencia BH-BMPT'!$D$25,IF(I104=25,'[4]Equivalencia BH-BMPT'!$D$26,IF(I104=26,'[4]Equivalencia BH-BMPT'!$D$27,IF(I104=27,'[4]Equivalencia BH-BMPT'!$D$28,IF(I104=28,'[4]Equivalencia BH-BMPT'!$D$29,IF(I104=29,'[4]Equivalencia BH-BMPT'!$D$30,IF(I104=30,'[4]Equivalencia BH-BMPT'!$D$31,IF(I104=31,'[4]Equivalencia BH-BMPT'!$D$32,IF(I104=32,'[4]Equivalencia BH-BMPT'!$D$33,IF(I104=33,'[4]Equivalencia BH-BMPT'!$D$34,IF(I104=34,'[4]Equivalencia BH-BMPT'!$D$35,IF(I104=35,'[4]Equivalencia BH-BMPT'!$D$36,IF(I104=36,'[4]Equivalencia BH-BMPT'!$D$37,IF(I104=37,'[4]Equivalencia BH-BMPT'!$D$38,IF(I104=38,'[4]Equivalencia BH-BMPT'!#REF!,IF(I104=39,'[4]Equivalencia BH-BMPT'!$D$40,IF(I104=40,'[4]Equivalencia BH-BMPT'!$D$41,IF(I104=41,'[4]Equivalencia BH-BMPT'!$D$42,IF(I104=42,'[4]Equivalencia BH-BMPT'!$D$43,IF(I104=43,'[4]Equivalencia BH-BMPT'!$D$44,IF(I104=44,'[4]Equivalencia BH-BMPT'!$D$45,IF(I104=45,'[4]Equivalencia BH-BMPT'!$D$46,"No ha seleccionado un número de programa")))))))))))))))))))))))))))))))))))))))))))))</f>
        <v>Gobernanza e influencia local, regional e internacional</v>
      </c>
      <c r="K104" s="141" t="str">
        <f>IF(ISERROR(VLOOKUP(I104,Eje_Pilar!$C$2:$E$47,3,FALSE))," ",VLOOKUP(I104,Eje_Pilar!$C$2:$E$47,3,FALSE))</f>
        <v>Eje Transversal 4 Gobierno Legitimo, Fortalecimiento Local y Eficiencia</v>
      </c>
      <c r="L104" s="142" t="s">
        <v>778</v>
      </c>
      <c r="M104" s="138">
        <v>1031152968</v>
      </c>
      <c r="N104" s="138" t="s">
        <v>895</v>
      </c>
      <c r="O104" s="144">
        <v>27330000</v>
      </c>
      <c r="P104" s="100"/>
      <c r="Q104" s="101"/>
      <c r="R104" s="146"/>
      <c r="S104" s="146"/>
      <c r="T104" s="148">
        <f t="shared" ref="T104:T125" si="13">O104+Q104+S104</f>
        <v>27330000</v>
      </c>
      <c r="U104" s="144">
        <v>27330000</v>
      </c>
      <c r="V104" s="104">
        <v>43504</v>
      </c>
      <c r="W104" s="104">
        <v>43507</v>
      </c>
      <c r="X104" s="104">
        <v>43687</v>
      </c>
      <c r="Y104" s="105">
        <v>180</v>
      </c>
      <c r="Z104" s="105"/>
      <c r="AA104" s="106"/>
      <c r="AB104" s="90"/>
      <c r="AC104" s="90"/>
      <c r="AD104" s="90" t="s">
        <v>1022</v>
      </c>
      <c r="AE104" s="90"/>
      <c r="AF104" s="150">
        <f t="shared" si="8"/>
        <v>1</v>
      </c>
      <c r="AG104" s="108"/>
      <c r="AH104" s="129">
        <f>IF(SUMPRODUCT((A$14:A104=A104)*(B$14:B104=B104)*(C$14:C104=C104))&gt;1,0,1)</f>
        <v>1</v>
      </c>
      <c r="AI104" s="109" t="str">
        <f t="shared" si="12"/>
        <v>Contratos de prestación de servicios profesionales y de apoyo a la gestión</v>
      </c>
      <c r="AJ104" s="109" t="str">
        <f t="shared" si="9"/>
        <v>Contratación directa</v>
      </c>
      <c r="AK104" s="110" t="str">
        <f>IFERROR(VLOOKUP(F104,Tipo!$C$12:$C$27,1,FALSE),"NO")</f>
        <v>Prestación de servicios profesionales y de apoyo a la gestión, o para la ejecución de trabajos artísticos que sólo puedan encomendarse a determinadas personas naturales;</v>
      </c>
      <c r="AL104" s="109" t="str">
        <f t="shared" si="10"/>
        <v>Inversión</v>
      </c>
      <c r="AM104" s="109">
        <f t="shared" si="11"/>
        <v>45</v>
      </c>
      <c r="AN104" s="58"/>
      <c r="AO104" s="58"/>
      <c r="AP104" s="58"/>
    </row>
    <row r="105" spans="1:42" s="57" customFormat="1" ht="27" customHeight="1" x14ac:dyDescent="0.25">
      <c r="A105" s="90">
        <v>93</v>
      </c>
      <c r="B105" s="105">
        <v>2019</v>
      </c>
      <c r="C105" s="91" t="s">
        <v>375</v>
      </c>
      <c r="D105" s="91" t="s">
        <v>161</v>
      </c>
      <c r="E105" s="133" t="s">
        <v>38</v>
      </c>
      <c r="F105" s="133" t="s">
        <v>182</v>
      </c>
      <c r="G105" s="138" t="s">
        <v>622</v>
      </c>
      <c r="H105" s="140" t="s">
        <v>156</v>
      </c>
      <c r="I105" s="132">
        <v>18</v>
      </c>
      <c r="J105" s="133" t="str">
        <f>IF(I105=1,'[4]Equivalencia BH-BMPT'!$D$2,IF(I105=2,'[4]Equivalencia BH-BMPT'!$D$3,IF(I105=3,'[4]Equivalencia BH-BMPT'!$D$4,IF(I105=4,'[4]Equivalencia BH-BMPT'!$D$5,IF(I105=5,'[4]Equivalencia BH-BMPT'!$D$6,IF(I105=6,'[4]Equivalencia BH-BMPT'!$D$7,IF(I105=7,'[4]Equivalencia BH-BMPT'!$D$8,IF(I105=8,'[4]Equivalencia BH-BMPT'!$D$9,IF(I105=9,'[4]Equivalencia BH-BMPT'!$D$10,IF(I105=10,'[4]Equivalencia BH-BMPT'!$D$11,IF(I105=11,'[4]Equivalencia BH-BMPT'!$D$12,IF(I105=12,'[4]Equivalencia BH-BMPT'!$D$13,IF(I105=13,'[4]Equivalencia BH-BMPT'!$D$14,IF(I105=14,'[4]Equivalencia BH-BMPT'!$D$15,IF(I105=15,'[4]Equivalencia BH-BMPT'!$D$16,IF(I105=16,'[4]Equivalencia BH-BMPT'!$D$17,IF(I105=17,'[4]Equivalencia BH-BMPT'!$D$18,IF(I105=18,'[4]Equivalencia BH-BMPT'!$D$19,IF(I105=19,'[4]Equivalencia BH-BMPT'!$D$20,IF(I105=20,'[4]Equivalencia BH-BMPT'!$D$21,IF(I105=21,'[4]Equivalencia BH-BMPT'!$D$22,IF(I105=22,'[4]Equivalencia BH-BMPT'!$D$23,IF(I105=23,'[4]Equivalencia BH-BMPT'!#REF!,IF(I105=24,'[4]Equivalencia BH-BMPT'!$D$25,IF(I105=25,'[4]Equivalencia BH-BMPT'!$D$26,IF(I105=26,'[4]Equivalencia BH-BMPT'!$D$27,IF(I105=27,'[4]Equivalencia BH-BMPT'!$D$28,IF(I105=28,'[4]Equivalencia BH-BMPT'!$D$29,IF(I105=29,'[4]Equivalencia BH-BMPT'!$D$30,IF(I105=30,'[4]Equivalencia BH-BMPT'!$D$31,IF(I105=31,'[4]Equivalencia BH-BMPT'!$D$32,IF(I105=32,'[4]Equivalencia BH-BMPT'!$D$33,IF(I105=33,'[4]Equivalencia BH-BMPT'!$D$34,IF(I105=34,'[4]Equivalencia BH-BMPT'!$D$35,IF(I105=35,'[4]Equivalencia BH-BMPT'!$D$36,IF(I105=36,'[4]Equivalencia BH-BMPT'!$D$37,IF(I105=37,'[4]Equivalencia BH-BMPT'!$D$38,IF(I105=38,'[4]Equivalencia BH-BMPT'!#REF!,IF(I105=39,'[4]Equivalencia BH-BMPT'!$D$40,IF(I105=40,'[4]Equivalencia BH-BMPT'!$D$41,IF(I105=41,'[4]Equivalencia BH-BMPT'!$D$42,IF(I105=42,'[4]Equivalencia BH-BMPT'!$D$43,IF(I105=43,'[4]Equivalencia BH-BMPT'!$D$44,IF(I105=44,'[4]Equivalencia BH-BMPT'!$D$45,IF(I105=45,'[4]Equivalencia BH-BMPT'!$D$46,"No ha seleccionado un número de programa")))))))))))))))))))))))))))))))))))))))))))))</f>
        <v>Mejor movilidad para todos</v>
      </c>
      <c r="K105" s="141" t="str">
        <f>IF(ISERROR(VLOOKUP(I105,Eje_Pilar!$C$2:$E$47,3,FALSE))," ",VLOOKUP(I105,Eje_Pilar!$C$2:$E$47,3,FALSE))</f>
        <v>Pilar 2 Democracía Urbana</v>
      </c>
      <c r="L105" s="142" t="s">
        <v>779</v>
      </c>
      <c r="M105" s="138">
        <v>1026585031</v>
      </c>
      <c r="N105" s="138" t="s">
        <v>896</v>
      </c>
      <c r="O105" s="144">
        <v>18133333</v>
      </c>
      <c r="P105" s="100"/>
      <c r="Q105" s="101"/>
      <c r="R105" s="146">
        <v>1</v>
      </c>
      <c r="S105" s="144">
        <v>1700000</v>
      </c>
      <c r="T105" s="148">
        <f t="shared" si="13"/>
        <v>19833333</v>
      </c>
      <c r="U105" s="144">
        <v>18133333</v>
      </c>
      <c r="V105" s="104">
        <v>43504</v>
      </c>
      <c r="W105" s="104">
        <v>43507</v>
      </c>
      <c r="X105" s="104">
        <v>43860</v>
      </c>
      <c r="Y105" s="105">
        <v>320</v>
      </c>
      <c r="Z105" s="105">
        <v>30</v>
      </c>
      <c r="AA105" s="106"/>
      <c r="AB105" s="90"/>
      <c r="AC105" s="90" t="s">
        <v>1022</v>
      </c>
      <c r="AD105" s="90"/>
      <c r="AE105" s="90"/>
      <c r="AF105" s="150">
        <f t="shared" si="8"/>
        <v>0.91428571284513804</v>
      </c>
      <c r="AG105" s="108"/>
      <c r="AH105" s="129">
        <f>IF(SUMPRODUCT((A$14:A105=A105)*(B$14:B105=B105)*(C$14:C105=C105))&gt;1,0,1)</f>
        <v>1</v>
      </c>
      <c r="AI105" s="109" t="str">
        <f t="shared" si="12"/>
        <v>Contratos de prestación de servicios profesionales y de apoyo a la gestión</v>
      </c>
      <c r="AJ105" s="109" t="str">
        <f t="shared" si="9"/>
        <v>Contratación directa</v>
      </c>
      <c r="AK105" s="110" t="str">
        <f>IFERROR(VLOOKUP(F105,Tipo!$C$12:$C$27,1,FALSE),"NO")</f>
        <v>Prestación de servicios profesionales y de apoyo a la gestión, o para la ejecución de trabajos artísticos que sólo puedan encomendarse a determinadas personas naturales;</v>
      </c>
      <c r="AL105" s="109" t="str">
        <f t="shared" si="10"/>
        <v>Inversión</v>
      </c>
      <c r="AM105" s="109">
        <f t="shared" si="11"/>
        <v>18</v>
      </c>
      <c r="AN105" s="58"/>
      <c r="AO105" s="58"/>
      <c r="AP105" s="58"/>
    </row>
    <row r="106" spans="1:42" s="57" customFormat="1" ht="27" customHeight="1" x14ac:dyDescent="0.25">
      <c r="A106" s="90">
        <v>94</v>
      </c>
      <c r="B106" s="105">
        <v>2019</v>
      </c>
      <c r="C106" s="91" t="s">
        <v>376</v>
      </c>
      <c r="D106" s="91" t="s">
        <v>161</v>
      </c>
      <c r="E106" s="133" t="s">
        <v>38</v>
      </c>
      <c r="F106" s="133" t="s">
        <v>182</v>
      </c>
      <c r="G106" s="138" t="s">
        <v>623</v>
      </c>
      <c r="H106" s="140" t="s">
        <v>156</v>
      </c>
      <c r="I106" s="132">
        <v>45</v>
      </c>
      <c r="J106" s="133" t="str">
        <f>IF(I106=1,'[4]Equivalencia BH-BMPT'!$D$2,IF(I106=2,'[4]Equivalencia BH-BMPT'!$D$3,IF(I106=3,'[4]Equivalencia BH-BMPT'!$D$4,IF(I106=4,'[4]Equivalencia BH-BMPT'!$D$5,IF(I106=5,'[4]Equivalencia BH-BMPT'!$D$6,IF(I106=6,'[4]Equivalencia BH-BMPT'!$D$7,IF(I106=7,'[4]Equivalencia BH-BMPT'!$D$8,IF(I106=8,'[4]Equivalencia BH-BMPT'!$D$9,IF(I106=9,'[4]Equivalencia BH-BMPT'!$D$10,IF(I106=10,'[4]Equivalencia BH-BMPT'!$D$11,IF(I106=11,'[4]Equivalencia BH-BMPT'!$D$12,IF(I106=12,'[4]Equivalencia BH-BMPT'!$D$13,IF(I106=13,'[4]Equivalencia BH-BMPT'!$D$14,IF(I106=14,'[4]Equivalencia BH-BMPT'!$D$15,IF(I106=15,'[4]Equivalencia BH-BMPT'!$D$16,IF(I106=16,'[4]Equivalencia BH-BMPT'!$D$17,IF(I106=17,'[4]Equivalencia BH-BMPT'!$D$18,IF(I106=18,'[4]Equivalencia BH-BMPT'!$D$19,IF(I106=19,'[4]Equivalencia BH-BMPT'!$D$20,IF(I106=20,'[4]Equivalencia BH-BMPT'!$D$21,IF(I106=21,'[4]Equivalencia BH-BMPT'!$D$22,IF(I106=22,'[4]Equivalencia BH-BMPT'!$D$23,IF(I106=23,'[4]Equivalencia BH-BMPT'!#REF!,IF(I106=24,'[4]Equivalencia BH-BMPT'!$D$25,IF(I106=25,'[4]Equivalencia BH-BMPT'!$D$26,IF(I106=26,'[4]Equivalencia BH-BMPT'!$D$27,IF(I106=27,'[4]Equivalencia BH-BMPT'!$D$28,IF(I106=28,'[4]Equivalencia BH-BMPT'!$D$29,IF(I106=29,'[4]Equivalencia BH-BMPT'!$D$30,IF(I106=30,'[4]Equivalencia BH-BMPT'!$D$31,IF(I106=31,'[4]Equivalencia BH-BMPT'!$D$32,IF(I106=32,'[4]Equivalencia BH-BMPT'!$D$33,IF(I106=33,'[4]Equivalencia BH-BMPT'!$D$34,IF(I106=34,'[4]Equivalencia BH-BMPT'!$D$35,IF(I106=35,'[4]Equivalencia BH-BMPT'!$D$36,IF(I106=36,'[4]Equivalencia BH-BMPT'!$D$37,IF(I106=37,'[4]Equivalencia BH-BMPT'!$D$38,IF(I106=38,'[4]Equivalencia BH-BMPT'!#REF!,IF(I106=39,'[4]Equivalencia BH-BMPT'!$D$40,IF(I106=40,'[4]Equivalencia BH-BMPT'!$D$41,IF(I106=41,'[4]Equivalencia BH-BMPT'!$D$42,IF(I106=42,'[4]Equivalencia BH-BMPT'!$D$43,IF(I106=43,'[4]Equivalencia BH-BMPT'!$D$44,IF(I106=44,'[4]Equivalencia BH-BMPT'!$D$45,IF(I106=45,'[4]Equivalencia BH-BMPT'!$D$46,"No ha seleccionado un número de programa")))))))))))))))))))))))))))))))))))))))))))))</f>
        <v>Gobernanza e influencia local, regional e internacional</v>
      </c>
      <c r="K106" s="141" t="str">
        <f>IF(ISERROR(VLOOKUP(I106,Eje_Pilar!$C$2:$E$47,3,FALSE))," ",VLOOKUP(I106,Eje_Pilar!$C$2:$E$47,3,FALSE))</f>
        <v>Eje Transversal 4 Gobierno Legitimo, Fortalecimiento Local y Eficiencia</v>
      </c>
      <c r="L106" s="142" t="s">
        <v>778</v>
      </c>
      <c r="M106" s="138">
        <v>23496384</v>
      </c>
      <c r="N106" s="138" t="s">
        <v>897</v>
      </c>
      <c r="O106" s="144">
        <v>27330000</v>
      </c>
      <c r="P106" s="100"/>
      <c r="Q106" s="101"/>
      <c r="R106" s="146"/>
      <c r="S106" s="146"/>
      <c r="T106" s="148">
        <f t="shared" si="13"/>
        <v>27330000</v>
      </c>
      <c r="U106" s="144">
        <v>27329399</v>
      </c>
      <c r="V106" s="104">
        <v>43504</v>
      </c>
      <c r="W106" s="104">
        <v>43507</v>
      </c>
      <c r="X106" s="104">
        <v>43690</v>
      </c>
      <c r="Y106" s="105">
        <v>180</v>
      </c>
      <c r="Z106" s="105"/>
      <c r="AA106" s="106"/>
      <c r="AB106" s="90"/>
      <c r="AC106" s="90"/>
      <c r="AD106" s="90" t="s">
        <v>1022</v>
      </c>
      <c r="AE106" s="90"/>
      <c r="AF106" s="150">
        <f t="shared" si="8"/>
        <v>0.99997800951335525</v>
      </c>
      <c r="AG106" s="108"/>
      <c r="AH106" s="129">
        <f>IF(SUMPRODUCT((A$14:A106=A106)*(B$14:B106=B106)*(C$14:C106=C106))&gt;1,0,1)</f>
        <v>1</v>
      </c>
      <c r="AI106" s="109" t="str">
        <f t="shared" si="12"/>
        <v>Contratos de prestación de servicios profesionales y de apoyo a la gestión</v>
      </c>
      <c r="AJ106" s="109" t="str">
        <f t="shared" si="9"/>
        <v>Contratación directa</v>
      </c>
      <c r="AK106" s="110" t="str">
        <f>IFERROR(VLOOKUP(F106,Tipo!$C$12:$C$27,1,FALSE),"NO")</f>
        <v>Prestación de servicios profesionales y de apoyo a la gestión, o para la ejecución de trabajos artísticos que sólo puedan encomendarse a determinadas personas naturales;</v>
      </c>
      <c r="AL106" s="109" t="str">
        <f t="shared" si="10"/>
        <v>Inversión</v>
      </c>
      <c r="AM106" s="109">
        <f t="shared" si="11"/>
        <v>45</v>
      </c>
      <c r="AN106" s="58"/>
      <c r="AO106" s="58"/>
      <c r="AP106" s="58"/>
    </row>
    <row r="107" spans="1:42" s="57" customFormat="1" ht="27" customHeight="1" x14ac:dyDescent="0.25">
      <c r="A107" s="90">
        <v>95</v>
      </c>
      <c r="B107" s="105">
        <v>2019</v>
      </c>
      <c r="C107" s="91" t="s">
        <v>377</v>
      </c>
      <c r="D107" s="91" t="s">
        <v>161</v>
      </c>
      <c r="E107" s="133" t="s">
        <v>38</v>
      </c>
      <c r="F107" s="133" t="s">
        <v>182</v>
      </c>
      <c r="G107" s="138" t="s">
        <v>624</v>
      </c>
      <c r="H107" s="140" t="s">
        <v>156</v>
      </c>
      <c r="I107" s="132">
        <v>45</v>
      </c>
      <c r="J107" s="133" t="str">
        <f>IF(I107=1,'[4]Equivalencia BH-BMPT'!$D$2,IF(I107=2,'[4]Equivalencia BH-BMPT'!$D$3,IF(I107=3,'[4]Equivalencia BH-BMPT'!$D$4,IF(I107=4,'[4]Equivalencia BH-BMPT'!$D$5,IF(I107=5,'[4]Equivalencia BH-BMPT'!$D$6,IF(I107=6,'[4]Equivalencia BH-BMPT'!$D$7,IF(I107=7,'[4]Equivalencia BH-BMPT'!$D$8,IF(I107=8,'[4]Equivalencia BH-BMPT'!$D$9,IF(I107=9,'[4]Equivalencia BH-BMPT'!$D$10,IF(I107=10,'[4]Equivalencia BH-BMPT'!$D$11,IF(I107=11,'[4]Equivalencia BH-BMPT'!$D$12,IF(I107=12,'[4]Equivalencia BH-BMPT'!$D$13,IF(I107=13,'[4]Equivalencia BH-BMPT'!$D$14,IF(I107=14,'[4]Equivalencia BH-BMPT'!$D$15,IF(I107=15,'[4]Equivalencia BH-BMPT'!$D$16,IF(I107=16,'[4]Equivalencia BH-BMPT'!$D$17,IF(I107=17,'[4]Equivalencia BH-BMPT'!$D$18,IF(I107=18,'[4]Equivalencia BH-BMPT'!$D$19,IF(I107=19,'[4]Equivalencia BH-BMPT'!$D$20,IF(I107=20,'[4]Equivalencia BH-BMPT'!$D$21,IF(I107=21,'[4]Equivalencia BH-BMPT'!$D$22,IF(I107=22,'[4]Equivalencia BH-BMPT'!$D$23,IF(I107=23,'[4]Equivalencia BH-BMPT'!#REF!,IF(I107=24,'[4]Equivalencia BH-BMPT'!$D$25,IF(I107=25,'[4]Equivalencia BH-BMPT'!$D$26,IF(I107=26,'[4]Equivalencia BH-BMPT'!$D$27,IF(I107=27,'[4]Equivalencia BH-BMPT'!$D$28,IF(I107=28,'[4]Equivalencia BH-BMPT'!$D$29,IF(I107=29,'[4]Equivalencia BH-BMPT'!$D$30,IF(I107=30,'[4]Equivalencia BH-BMPT'!$D$31,IF(I107=31,'[4]Equivalencia BH-BMPT'!$D$32,IF(I107=32,'[4]Equivalencia BH-BMPT'!$D$33,IF(I107=33,'[4]Equivalencia BH-BMPT'!$D$34,IF(I107=34,'[4]Equivalencia BH-BMPT'!$D$35,IF(I107=35,'[4]Equivalencia BH-BMPT'!$D$36,IF(I107=36,'[4]Equivalencia BH-BMPT'!$D$37,IF(I107=37,'[4]Equivalencia BH-BMPT'!$D$38,IF(I107=38,'[4]Equivalencia BH-BMPT'!#REF!,IF(I107=39,'[4]Equivalencia BH-BMPT'!$D$40,IF(I107=40,'[4]Equivalencia BH-BMPT'!$D$41,IF(I107=41,'[4]Equivalencia BH-BMPT'!$D$42,IF(I107=42,'[4]Equivalencia BH-BMPT'!$D$43,IF(I107=43,'[4]Equivalencia BH-BMPT'!$D$44,IF(I107=44,'[4]Equivalencia BH-BMPT'!$D$45,IF(I107=45,'[4]Equivalencia BH-BMPT'!$D$46,"No ha seleccionado un número de programa")))))))))))))))))))))))))))))))))))))))))))))</f>
        <v>Gobernanza e influencia local, regional e internacional</v>
      </c>
      <c r="K107" s="141" t="str">
        <f>IF(ISERROR(VLOOKUP(I107,Eje_Pilar!$C$2:$E$47,3,FALSE))," ",VLOOKUP(I107,Eje_Pilar!$C$2:$E$47,3,FALSE))</f>
        <v>Eje Transversal 4 Gobierno Legitimo, Fortalecimiento Local y Eficiencia</v>
      </c>
      <c r="L107" s="142" t="s">
        <v>778</v>
      </c>
      <c r="M107" s="138">
        <v>1000269976</v>
      </c>
      <c r="N107" s="138" t="s">
        <v>898</v>
      </c>
      <c r="O107" s="144">
        <v>48586667</v>
      </c>
      <c r="P107" s="100"/>
      <c r="Q107" s="101"/>
      <c r="R107" s="146">
        <v>1</v>
      </c>
      <c r="S107" s="144">
        <v>4555000</v>
      </c>
      <c r="T107" s="148">
        <f t="shared" si="13"/>
        <v>53141667</v>
      </c>
      <c r="U107" s="144">
        <v>48586667</v>
      </c>
      <c r="V107" s="104">
        <v>43504</v>
      </c>
      <c r="W107" s="104">
        <v>43507</v>
      </c>
      <c r="X107" s="104">
        <v>43860</v>
      </c>
      <c r="Y107" s="105">
        <v>320</v>
      </c>
      <c r="Z107" s="105">
        <v>30</v>
      </c>
      <c r="AA107" s="106"/>
      <c r="AB107" s="90"/>
      <c r="AC107" s="90" t="s">
        <v>1022</v>
      </c>
      <c r="AD107" s="90"/>
      <c r="AE107" s="90"/>
      <c r="AF107" s="150">
        <f t="shared" si="8"/>
        <v>0.91428571482336074</v>
      </c>
      <c r="AG107" s="108"/>
      <c r="AH107" s="129">
        <f>IF(SUMPRODUCT((A$14:A107=A107)*(B$14:B107=B107)*(C$14:C107=C107))&gt;1,0,1)</f>
        <v>1</v>
      </c>
      <c r="AI107" s="109" t="str">
        <f t="shared" si="12"/>
        <v>Contratos de prestación de servicios profesionales y de apoyo a la gestión</v>
      </c>
      <c r="AJ107" s="109" t="str">
        <f t="shared" si="9"/>
        <v>Contratación directa</v>
      </c>
      <c r="AK107" s="110" t="str">
        <f>IFERROR(VLOOKUP(F107,Tipo!$C$12:$C$27,1,FALSE),"NO")</f>
        <v>Prestación de servicios profesionales y de apoyo a la gestión, o para la ejecución de trabajos artísticos que sólo puedan encomendarse a determinadas personas naturales;</v>
      </c>
      <c r="AL107" s="109" t="str">
        <f t="shared" si="10"/>
        <v>Inversión</v>
      </c>
      <c r="AM107" s="109">
        <f t="shared" si="11"/>
        <v>45</v>
      </c>
      <c r="AN107" s="58"/>
      <c r="AO107" s="58"/>
      <c r="AP107" s="58"/>
    </row>
    <row r="108" spans="1:42" s="57" customFormat="1" ht="27" customHeight="1" x14ac:dyDescent="0.25">
      <c r="A108" s="90">
        <v>96</v>
      </c>
      <c r="B108" s="105">
        <v>2019</v>
      </c>
      <c r="C108" s="91" t="s">
        <v>378</v>
      </c>
      <c r="D108" s="91" t="s">
        <v>161</v>
      </c>
      <c r="E108" s="133" t="s">
        <v>38</v>
      </c>
      <c r="F108" s="133" t="s">
        <v>182</v>
      </c>
      <c r="G108" s="138" t="s">
        <v>625</v>
      </c>
      <c r="H108" s="140" t="s">
        <v>156</v>
      </c>
      <c r="I108" s="132">
        <v>45</v>
      </c>
      <c r="J108" s="133" t="str">
        <f>IF(I108=1,'[4]Equivalencia BH-BMPT'!$D$2,IF(I108=2,'[4]Equivalencia BH-BMPT'!$D$3,IF(I108=3,'[4]Equivalencia BH-BMPT'!$D$4,IF(I108=4,'[4]Equivalencia BH-BMPT'!$D$5,IF(I108=5,'[4]Equivalencia BH-BMPT'!$D$6,IF(I108=6,'[4]Equivalencia BH-BMPT'!$D$7,IF(I108=7,'[4]Equivalencia BH-BMPT'!$D$8,IF(I108=8,'[4]Equivalencia BH-BMPT'!$D$9,IF(I108=9,'[4]Equivalencia BH-BMPT'!$D$10,IF(I108=10,'[4]Equivalencia BH-BMPT'!$D$11,IF(I108=11,'[4]Equivalencia BH-BMPT'!$D$12,IF(I108=12,'[4]Equivalencia BH-BMPT'!$D$13,IF(I108=13,'[4]Equivalencia BH-BMPT'!$D$14,IF(I108=14,'[4]Equivalencia BH-BMPT'!$D$15,IF(I108=15,'[4]Equivalencia BH-BMPT'!$D$16,IF(I108=16,'[4]Equivalencia BH-BMPT'!$D$17,IF(I108=17,'[4]Equivalencia BH-BMPT'!$D$18,IF(I108=18,'[4]Equivalencia BH-BMPT'!$D$19,IF(I108=19,'[4]Equivalencia BH-BMPT'!$D$20,IF(I108=20,'[4]Equivalencia BH-BMPT'!$D$21,IF(I108=21,'[4]Equivalencia BH-BMPT'!$D$22,IF(I108=22,'[4]Equivalencia BH-BMPT'!$D$23,IF(I108=23,'[4]Equivalencia BH-BMPT'!#REF!,IF(I108=24,'[4]Equivalencia BH-BMPT'!$D$25,IF(I108=25,'[4]Equivalencia BH-BMPT'!$D$26,IF(I108=26,'[4]Equivalencia BH-BMPT'!$D$27,IF(I108=27,'[4]Equivalencia BH-BMPT'!$D$28,IF(I108=28,'[4]Equivalencia BH-BMPT'!$D$29,IF(I108=29,'[4]Equivalencia BH-BMPT'!$D$30,IF(I108=30,'[4]Equivalencia BH-BMPT'!$D$31,IF(I108=31,'[4]Equivalencia BH-BMPT'!$D$32,IF(I108=32,'[4]Equivalencia BH-BMPT'!$D$33,IF(I108=33,'[4]Equivalencia BH-BMPT'!$D$34,IF(I108=34,'[4]Equivalencia BH-BMPT'!$D$35,IF(I108=35,'[4]Equivalencia BH-BMPT'!$D$36,IF(I108=36,'[4]Equivalencia BH-BMPT'!$D$37,IF(I108=37,'[4]Equivalencia BH-BMPT'!$D$38,IF(I108=38,'[4]Equivalencia BH-BMPT'!#REF!,IF(I108=39,'[4]Equivalencia BH-BMPT'!$D$40,IF(I108=40,'[4]Equivalencia BH-BMPT'!$D$41,IF(I108=41,'[4]Equivalencia BH-BMPT'!$D$42,IF(I108=42,'[4]Equivalencia BH-BMPT'!$D$43,IF(I108=43,'[4]Equivalencia BH-BMPT'!$D$44,IF(I108=44,'[4]Equivalencia BH-BMPT'!$D$45,IF(I108=45,'[4]Equivalencia BH-BMPT'!$D$46,"No ha seleccionado un número de programa")))))))))))))))))))))))))))))))))))))))))))))</f>
        <v>Gobernanza e influencia local, regional e internacional</v>
      </c>
      <c r="K108" s="141" t="str">
        <f>IF(ISERROR(VLOOKUP(I108,Eje_Pilar!$C$2:$E$47,3,FALSE))," ",VLOOKUP(I108,Eje_Pilar!$C$2:$E$47,3,FALSE))</f>
        <v>Eje Transversal 4 Gobierno Legitimo, Fortalecimiento Local y Eficiencia</v>
      </c>
      <c r="L108" s="142" t="s">
        <v>778</v>
      </c>
      <c r="M108" s="138">
        <v>80250708</v>
      </c>
      <c r="N108" s="138" t="s">
        <v>899</v>
      </c>
      <c r="O108" s="144">
        <v>13500000</v>
      </c>
      <c r="P108" s="100"/>
      <c r="Q108" s="101"/>
      <c r="R108" s="146"/>
      <c r="S108" s="146"/>
      <c r="T108" s="148">
        <f t="shared" si="13"/>
        <v>13500000</v>
      </c>
      <c r="U108" s="144">
        <v>13500000</v>
      </c>
      <c r="V108" s="104">
        <v>43506</v>
      </c>
      <c r="W108" s="104">
        <v>43507</v>
      </c>
      <c r="X108" s="104">
        <v>43687</v>
      </c>
      <c r="Y108" s="105">
        <v>180</v>
      </c>
      <c r="Z108" s="105"/>
      <c r="AA108" s="106"/>
      <c r="AB108" s="90"/>
      <c r="AC108" s="90"/>
      <c r="AD108" s="90" t="s">
        <v>1022</v>
      </c>
      <c r="AE108" s="90"/>
      <c r="AF108" s="150">
        <f t="shared" si="8"/>
        <v>1</v>
      </c>
      <c r="AG108" s="108"/>
      <c r="AH108" s="129">
        <f>IF(SUMPRODUCT((A$14:A108=A108)*(B$14:B108=B108)*(C$14:C108=C108))&gt;1,0,1)</f>
        <v>1</v>
      </c>
      <c r="AI108" s="109" t="str">
        <f t="shared" si="12"/>
        <v>Contratos de prestación de servicios profesionales y de apoyo a la gestión</v>
      </c>
      <c r="AJ108" s="109" t="str">
        <f t="shared" si="9"/>
        <v>Contratación directa</v>
      </c>
      <c r="AK108" s="110" t="str">
        <f>IFERROR(VLOOKUP(F108,Tipo!$C$12:$C$27,1,FALSE),"NO")</f>
        <v>Prestación de servicios profesionales y de apoyo a la gestión, o para la ejecución de trabajos artísticos que sólo puedan encomendarse a determinadas personas naturales;</v>
      </c>
      <c r="AL108" s="109" t="str">
        <f t="shared" si="10"/>
        <v>Inversión</v>
      </c>
      <c r="AM108" s="109">
        <f t="shared" si="11"/>
        <v>45</v>
      </c>
      <c r="AN108" s="58"/>
      <c r="AO108" s="58"/>
      <c r="AP108" s="58"/>
    </row>
    <row r="109" spans="1:42" s="57" customFormat="1" ht="27" customHeight="1" x14ac:dyDescent="0.25">
      <c r="A109" s="90">
        <v>97</v>
      </c>
      <c r="B109" s="105">
        <v>2019</v>
      </c>
      <c r="C109" s="91" t="s">
        <v>379</v>
      </c>
      <c r="D109" s="91" t="s">
        <v>161</v>
      </c>
      <c r="E109" s="133" t="s">
        <v>38</v>
      </c>
      <c r="F109" s="133" t="s">
        <v>182</v>
      </c>
      <c r="G109" s="138" t="s">
        <v>626</v>
      </c>
      <c r="H109" s="140" t="s">
        <v>156</v>
      </c>
      <c r="I109" s="132">
        <v>45</v>
      </c>
      <c r="J109" s="133" t="str">
        <f>IF(I109=1,'[4]Equivalencia BH-BMPT'!$D$2,IF(I109=2,'[4]Equivalencia BH-BMPT'!$D$3,IF(I109=3,'[4]Equivalencia BH-BMPT'!$D$4,IF(I109=4,'[4]Equivalencia BH-BMPT'!$D$5,IF(I109=5,'[4]Equivalencia BH-BMPT'!$D$6,IF(I109=6,'[4]Equivalencia BH-BMPT'!$D$7,IF(I109=7,'[4]Equivalencia BH-BMPT'!$D$8,IF(I109=8,'[4]Equivalencia BH-BMPT'!$D$9,IF(I109=9,'[4]Equivalencia BH-BMPT'!$D$10,IF(I109=10,'[4]Equivalencia BH-BMPT'!$D$11,IF(I109=11,'[4]Equivalencia BH-BMPT'!$D$12,IF(I109=12,'[4]Equivalencia BH-BMPT'!$D$13,IF(I109=13,'[4]Equivalencia BH-BMPT'!$D$14,IF(I109=14,'[4]Equivalencia BH-BMPT'!$D$15,IF(I109=15,'[4]Equivalencia BH-BMPT'!$D$16,IF(I109=16,'[4]Equivalencia BH-BMPT'!$D$17,IF(I109=17,'[4]Equivalencia BH-BMPT'!$D$18,IF(I109=18,'[4]Equivalencia BH-BMPT'!$D$19,IF(I109=19,'[4]Equivalencia BH-BMPT'!$D$20,IF(I109=20,'[4]Equivalencia BH-BMPT'!$D$21,IF(I109=21,'[4]Equivalencia BH-BMPT'!$D$22,IF(I109=22,'[4]Equivalencia BH-BMPT'!$D$23,IF(I109=23,'[4]Equivalencia BH-BMPT'!#REF!,IF(I109=24,'[4]Equivalencia BH-BMPT'!$D$25,IF(I109=25,'[4]Equivalencia BH-BMPT'!$D$26,IF(I109=26,'[4]Equivalencia BH-BMPT'!$D$27,IF(I109=27,'[4]Equivalencia BH-BMPT'!$D$28,IF(I109=28,'[4]Equivalencia BH-BMPT'!$D$29,IF(I109=29,'[4]Equivalencia BH-BMPT'!$D$30,IF(I109=30,'[4]Equivalencia BH-BMPT'!$D$31,IF(I109=31,'[4]Equivalencia BH-BMPT'!$D$32,IF(I109=32,'[4]Equivalencia BH-BMPT'!$D$33,IF(I109=33,'[4]Equivalencia BH-BMPT'!$D$34,IF(I109=34,'[4]Equivalencia BH-BMPT'!$D$35,IF(I109=35,'[4]Equivalencia BH-BMPT'!$D$36,IF(I109=36,'[4]Equivalencia BH-BMPT'!$D$37,IF(I109=37,'[4]Equivalencia BH-BMPT'!$D$38,IF(I109=38,'[4]Equivalencia BH-BMPT'!#REF!,IF(I109=39,'[4]Equivalencia BH-BMPT'!$D$40,IF(I109=40,'[4]Equivalencia BH-BMPT'!$D$41,IF(I109=41,'[4]Equivalencia BH-BMPT'!$D$42,IF(I109=42,'[4]Equivalencia BH-BMPT'!$D$43,IF(I109=43,'[4]Equivalencia BH-BMPT'!$D$44,IF(I109=44,'[4]Equivalencia BH-BMPT'!$D$45,IF(I109=45,'[4]Equivalencia BH-BMPT'!$D$46,"No ha seleccionado un número de programa")))))))))))))))))))))))))))))))))))))))))))))</f>
        <v>Gobernanza e influencia local, regional e internacional</v>
      </c>
      <c r="K109" s="141" t="str">
        <f>IF(ISERROR(VLOOKUP(I109,Eje_Pilar!$C$2:$E$47,3,FALSE))," ",VLOOKUP(I109,Eje_Pilar!$C$2:$E$47,3,FALSE))</f>
        <v>Eje Transversal 4 Gobierno Legitimo, Fortalecimiento Local y Eficiencia</v>
      </c>
      <c r="L109" s="142" t="s">
        <v>778</v>
      </c>
      <c r="M109" s="138">
        <v>79850571</v>
      </c>
      <c r="N109" s="138" t="s">
        <v>900</v>
      </c>
      <c r="O109" s="144">
        <v>53000000</v>
      </c>
      <c r="P109" s="100"/>
      <c r="Q109" s="101"/>
      <c r="R109" s="146">
        <v>1</v>
      </c>
      <c r="S109" s="144">
        <v>10000000</v>
      </c>
      <c r="T109" s="148">
        <f t="shared" si="13"/>
        <v>63000000</v>
      </c>
      <c r="U109" s="144">
        <v>52666666</v>
      </c>
      <c r="V109" s="104">
        <v>43509</v>
      </c>
      <c r="W109" s="104">
        <v>43511</v>
      </c>
      <c r="X109" s="104">
        <v>43890</v>
      </c>
      <c r="Y109" s="105">
        <v>316</v>
      </c>
      <c r="Z109" s="105">
        <v>60</v>
      </c>
      <c r="AA109" s="106"/>
      <c r="AB109" s="90"/>
      <c r="AC109" s="90" t="s">
        <v>1022</v>
      </c>
      <c r="AD109" s="90"/>
      <c r="AE109" s="90"/>
      <c r="AF109" s="150">
        <f t="shared" si="8"/>
        <v>0.83597882539682544</v>
      </c>
      <c r="AG109" s="108"/>
      <c r="AH109" s="129">
        <f>IF(SUMPRODUCT((A$14:A109=A109)*(B$14:B109=B109)*(C$14:C109=C109))&gt;1,0,1)</f>
        <v>1</v>
      </c>
      <c r="AI109" s="109" t="str">
        <f t="shared" si="12"/>
        <v>Contratos de prestación de servicios profesionales y de apoyo a la gestión</v>
      </c>
      <c r="AJ109" s="109" t="str">
        <f t="shared" si="9"/>
        <v>Contratación directa</v>
      </c>
      <c r="AK109" s="110" t="str">
        <f>IFERROR(VLOOKUP(F109,Tipo!$C$12:$C$27,1,FALSE),"NO")</f>
        <v>Prestación de servicios profesionales y de apoyo a la gestión, o para la ejecución de trabajos artísticos que sólo puedan encomendarse a determinadas personas naturales;</v>
      </c>
      <c r="AL109" s="109" t="str">
        <f t="shared" si="10"/>
        <v>Inversión</v>
      </c>
      <c r="AM109" s="109">
        <f t="shared" si="11"/>
        <v>45</v>
      </c>
      <c r="AN109" s="58"/>
      <c r="AO109" s="58"/>
      <c r="AP109" s="58"/>
    </row>
    <row r="110" spans="1:42" s="57" customFormat="1" ht="27" customHeight="1" x14ac:dyDescent="0.25">
      <c r="A110" s="90">
        <v>98</v>
      </c>
      <c r="B110" s="105">
        <v>2019</v>
      </c>
      <c r="C110" s="91" t="s">
        <v>380</v>
      </c>
      <c r="D110" s="91" t="s">
        <v>161</v>
      </c>
      <c r="E110" s="133" t="s">
        <v>38</v>
      </c>
      <c r="F110" s="133" t="s">
        <v>182</v>
      </c>
      <c r="G110" s="138" t="s">
        <v>627</v>
      </c>
      <c r="H110" s="140" t="s">
        <v>156</v>
      </c>
      <c r="I110" s="132">
        <v>45</v>
      </c>
      <c r="J110" s="133" t="str">
        <f>IF(I110=1,'[4]Equivalencia BH-BMPT'!$D$2,IF(I110=2,'[4]Equivalencia BH-BMPT'!$D$3,IF(I110=3,'[4]Equivalencia BH-BMPT'!$D$4,IF(I110=4,'[4]Equivalencia BH-BMPT'!$D$5,IF(I110=5,'[4]Equivalencia BH-BMPT'!$D$6,IF(I110=6,'[4]Equivalencia BH-BMPT'!$D$7,IF(I110=7,'[4]Equivalencia BH-BMPT'!$D$8,IF(I110=8,'[4]Equivalencia BH-BMPT'!$D$9,IF(I110=9,'[4]Equivalencia BH-BMPT'!$D$10,IF(I110=10,'[4]Equivalencia BH-BMPT'!$D$11,IF(I110=11,'[4]Equivalencia BH-BMPT'!$D$12,IF(I110=12,'[4]Equivalencia BH-BMPT'!$D$13,IF(I110=13,'[4]Equivalencia BH-BMPT'!$D$14,IF(I110=14,'[4]Equivalencia BH-BMPT'!$D$15,IF(I110=15,'[4]Equivalencia BH-BMPT'!$D$16,IF(I110=16,'[4]Equivalencia BH-BMPT'!$D$17,IF(I110=17,'[4]Equivalencia BH-BMPT'!$D$18,IF(I110=18,'[4]Equivalencia BH-BMPT'!$D$19,IF(I110=19,'[4]Equivalencia BH-BMPT'!$D$20,IF(I110=20,'[4]Equivalencia BH-BMPT'!$D$21,IF(I110=21,'[4]Equivalencia BH-BMPT'!$D$22,IF(I110=22,'[4]Equivalencia BH-BMPT'!$D$23,IF(I110=23,'[4]Equivalencia BH-BMPT'!#REF!,IF(I110=24,'[4]Equivalencia BH-BMPT'!$D$25,IF(I110=25,'[4]Equivalencia BH-BMPT'!$D$26,IF(I110=26,'[4]Equivalencia BH-BMPT'!$D$27,IF(I110=27,'[4]Equivalencia BH-BMPT'!$D$28,IF(I110=28,'[4]Equivalencia BH-BMPT'!$D$29,IF(I110=29,'[4]Equivalencia BH-BMPT'!$D$30,IF(I110=30,'[4]Equivalencia BH-BMPT'!$D$31,IF(I110=31,'[4]Equivalencia BH-BMPT'!$D$32,IF(I110=32,'[4]Equivalencia BH-BMPT'!$D$33,IF(I110=33,'[4]Equivalencia BH-BMPT'!$D$34,IF(I110=34,'[4]Equivalencia BH-BMPT'!$D$35,IF(I110=35,'[4]Equivalencia BH-BMPT'!$D$36,IF(I110=36,'[4]Equivalencia BH-BMPT'!$D$37,IF(I110=37,'[4]Equivalencia BH-BMPT'!$D$38,IF(I110=38,'[4]Equivalencia BH-BMPT'!#REF!,IF(I110=39,'[4]Equivalencia BH-BMPT'!$D$40,IF(I110=40,'[4]Equivalencia BH-BMPT'!$D$41,IF(I110=41,'[4]Equivalencia BH-BMPT'!$D$42,IF(I110=42,'[4]Equivalencia BH-BMPT'!$D$43,IF(I110=43,'[4]Equivalencia BH-BMPT'!$D$44,IF(I110=44,'[4]Equivalencia BH-BMPT'!$D$45,IF(I110=45,'[4]Equivalencia BH-BMPT'!$D$46,"No ha seleccionado un número de programa")))))))))))))))))))))))))))))))))))))))))))))</f>
        <v>Gobernanza e influencia local, regional e internacional</v>
      </c>
      <c r="K110" s="141" t="str">
        <f>IF(ISERROR(VLOOKUP(I110,Eje_Pilar!$C$2:$E$47,3,FALSE))," ",VLOOKUP(I110,Eje_Pilar!$C$2:$E$47,3,FALSE))</f>
        <v>Eje Transversal 4 Gobierno Legitimo, Fortalecimiento Local y Eficiencia</v>
      </c>
      <c r="L110" s="142" t="s">
        <v>778</v>
      </c>
      <c r="M110" s="138">
        <v>1016072030</v>
      </c>
      <c r="N110" s="138" t="s">
        <v>901</v>
      </c>
      <c r="O110" s="144">
        <v>23325000</v>
      </c>
      <c r="P110" s="100"/>
      <c r="Q110" s="101"/>
      <c r="R110" s="146"/>
      <c r="S110" s="146"/>
      <c r="T110" s="148">
        <f t="shared" si="13"/>
        <v>23325000</v>
      </c>
      <c r="U110" s="144">
        <v>23325000</v>
      </c>
      <c r="V110" s="104">
        <v>43516</v>
      </c>
      <c r="W110" s="104">
        <v>43516</v>
      </c>
      <c r="X110" s="104">
        <v>43829</v>
      </c>
      <c r="Y110" s="105">
        <v>311</v>
      </c>
      <c r="Z110" s="105"/>
      <c r="AA110" s="106"/>
      <c r="AB110" s="90"/>
      <c r="AC110" s="90"/>
      <c r="AD110" s="90" t="s">
        <v>1022</v>
      </c>
      <c r="AE110" s="90"/>
      <c r="AF110" s="150">
        <f t="shared" ref="AF110:AF149" si="14">SUM(U110/T110)</f>
        <v>1</v>
      </c>
      <c r="AG110" s="108"/>
      <c r="AH110" s="129">
        <f>IF(SUMPRODUCT((A$14:A110=A110)*(B$14:B110=B110)*(C$14:C110=C110))&gt;1,0,1)</f>
        <v>1</v>
      </c>
      <c r="AI110" s="109" t="str">
        <f t="shared" si="12"/>
        <v>Contratos de prestación de servicios profesionales y de apoyo a la gestión</v>
      </c>
      <c r="AJ110" s="109" t="str">
        <f t="shared" si="9"/>
        <v>Contratación directa</v>
      </c>
      <c r="AK110" s="110" t="str">
        <f>IFERROR(VLOOKUP(F110,Tipo!$C$12:$C$27,1,FALSE),"NO")</f>
        <v>Prestación de servicios profesionales y de apoyo a la gestión, o para la ejecución de trabajos artísticos que sólo puedan encomendarse a determinadas personas naturales;</v>
      </c>
      <c r="AL110" s="109" t="str">
        <f t="shared" si="10"/>
        <v>Inversión</v>
      </c>
      <c r="AM110" s="109">
        <f t="shared" si="11"/>
        <v>45</v>
      </c>
      <c r="AN110" s="58"/>
      <c r="AO110" s="58"/>
      <c r="AP110" s="58"/>
    </row>
    <row r="111" spans="1:42" s="57" customFormat="1" ht="27" customHeight="1" x14ac:dyDescent="0.25">
      <c r="A111" s="90">
        <v>99</v>
      </c>
      <c r="B111" s="105">
        <v>2019</v>
      </c>
      <c r="C111" s="91" t="s">
        <v>381</v>
      </c>
      <c r="D111" s="91" t="s">
        <v>161</v>
      </c>
      <c r="E111" s="133" t="s">
        <v>38</v>
      </c>
      <c r="F111" s="133" t="s">
        <v>182</v>
      </c>
      <c r="G111" s="138" t="s">
        <v>628</v>
      </c>
      <c r="H111" s="140" t="s">
        <v>156</v>
      </c>
      <c r="I111" s="132">
        <v>45</v>
      </c>
      <c r="J111" s="133" t="str">
        <f>IF(I111=1,'[4]Equivalencia BH-BMPT'!$D$2,IF(I111=2,'[4]Equivalencia BH-BMPT'!$D$3,IF(I111=3,'[4]Equivalencia BH-BMPT'!$D$4,IF(I111=4,'[4]Equivalencia BH-BMPT'!$D$5,IF(I111=5,'[4]Equivalencia BH-BMPT'!$D$6,IF(I111=6,'[4]Equivalencia BH-BMPT'!$D$7,IF(I111=7,'[4]Equivalencia BH-BMPT'!$D$8,IF(I111=8,'[4]Equivalencia BH-BMPT'!$D$9,IF(I111=9,'[4]Equivalencia BH-BMPT'!$D$10,IF(I111=10,'[4]Equivalencia BH-BMPT'!$D$11,IF(I111=11,'[4]Equivalencia BH-BMPT'!$D$12,IF(I111=12,'[4]Equivalencia BH-BMPT'!$D$13,IF(I111=13,'[4]Equivalencia BH-BMPT'!$D$14,IF(I111=14,'[4]Equivalencia BH-BMPT'!$D$15,IF(I111=15,'[4]Equivalencia BH-BMPT'!$D$16,IF(I111=16,'[4]Equivalencia BH-BMPT'!$D$17,IF(I111=17,'[4]Equivalencia BH-BMPT'!$D$18,IF(I111=18,'[4]Equivalencia BH-BMPT'!$D$19,IF(I111=19,'[4]Equivalencia BH-BMPT'!$D$20,IF(I111=20,'[4]Equivalencia BH-BMPT'!$D$21,IF(I111=21,'[4]Equivalencia BH-BMPT'!$D$22,IF(I111=22,'[4]Equivalencia BH-BMPT'!$D$23,IF(I111=23,'[4]Equivalencia BH-BMPT'!#REF!,IF(I111=24,'[4]Equivalencia BH-BMPT'!$D$25,IF(I111=25,'[4]Equivalencia BH-BMPT'!$D$26,IF(I111=26,'[4]Equivalencia BH-BMPT'!$D$27,IF(I111=27,'[4]Equivalencia BH-BMPT'!$D$28,IF(I111=28,'[4]Equivalencia BH-BMPT'!$D$29,IF(I111=29,'[4]Equivalencia BH-BMPT'!$D$30,IF(I111=30,'[4]Equivalencia BH-BMPT'!$D$31,IF(I111=31,'[4]Equivalencia BH-BMPT'!$D$32,IF(I111=32,'[4]Equivalencia BH-BMPT'!$D$33,IF(I111=33,'[4]Equivalencia BH-BMPT'!$D$34,IF(I111=34,'[4]Equivalencia BH-BMPT'!$D$35,IF(I111=35,'[4]Equivalencia BH-BMPT'!$D$36,IF(I111=36,'[4]Equivalencia BH-BMPT'!$D$37,IF(I111=37,'[4]Equivalencia BH-BMPT'!$D$38,IF(I111=38,'[4]Equivalencia BH-BMPT'!#REF!,IF(I111=39,'[4]Equivalencia BH-BMPT'!$D$40,IF(I111=40,'[4]Equivalencia BH-BMPT'!$D$41,IF(I111=41,'[4]Equivalencia BH-BMPT'!$D$42,IF(I111=42,'[4]Equivalencia BH-BMPT'!$D$43,IF(I111=43,'[4]Equivalencia BH-BMPT'!$D$44,IF(I111=44,'[4]Equivalencia BH-BMPT'!$D$45,IF(I111=45,'[4]Equivalencia BH-BMPT'!$D$46,"No ha seleccionado un número de programa")))))))))))))))))))))))))))))))))))))))))))))</f>
        <v>Gobernanza e influencia local, regional e internacional</v>
      </c>
      <c r="K111" s="141" t="str">
        <f>IF(ISERROR(VLOOKUP(I111,Eje_Pilar!$C$2:$E$47,3,FALSE))," ",VLOOKUP(I111,Eje_Pilar!$C$2:$E$47,3,FALSE))</f>
        <v>Eje Transversal 4 Gobierno Legitimo, Fortalecimiento Local y Eficiencia</v>
      </c>
      <c r="L111" s="142" t="s">
        <v>778</v>
      </c>
      <c r="M111" s="138">
        <v>52132266</v>
      </c>
      <c r="N111" s="138" t="s">
        <v>902</v>
      </c>
      <c r="O111" s="144">
        <v>33600000</v>
      </c>
      <c r="P111" s="100"/>
      <c r="Q111" s="101"/>
      <c r="R111" s="146">
        <v>1</v>
      </c>
      <c r="S111" s="144">
        <v>16800000</v>
      </c>
      <c r="T111" s="148">
        <f t="shared" si="13"/>
        <v>50400000</v>
      </c>
      <c r="U111" s="144">
        <v>50400000</v>
      </c>
      <c r="V111" s="104">
        <v>43515</v>
      </c>
      <c r="W111" s="104">
        <v>43516</v>
      </c>
      <c r="X111" s="104">
        <v>43788</v>
      </c>
      <c r="Y111" s="105">
        <v>180</v>
      </c>
      <c r="Z111" s="105">
        <v>90</v>
      </c>
      <c r="AA111" s="106"/>
      <c r="AB111" s="90"/>
      <c r="AC111" s="90"/>
      <c r="AD111" s="90" t="s">
        <v>1022</v>
      </c>
      <c r="AE111" s="90"/>
      <c r="AF111" s="150">
        <f t="shared" si="14"/>
        <v>1</v>
      </c>
      <c r="AG111" s="108"/>
      <c r="AH111" s="129">
        <f>IF(SUMPRODUCT((A$14:A111=A111)*(B$14:B111=B111)*(C$14:C111=C111))&gt;1,0,1)</f>
        <v>1</v>
      </c>
      <c r="AI111" s="109" t="str">
        <f t="shared" si="12"/>
        <v>Contratos de prestación de servicios profesionales y de apoyo a la gestión</v>
      </c>
      <c r="AJ111" s="109" t="str">
        <f t="shared" si="9"/>
        <v>Contratación directa</v>
      </c>
      <c r="AK111" s="110" t="str">
        <f>IFERROR(VLOOKUP(F111,Tipo!$C$12:$C$27,1,FALSE),"NO")</f>
        <v>Prestación de servicios profesionales y de apoyo a la gestión, o para la ejecución de trabajos artísticos que sólo puedan encomendarse a determinadas personas naturales;</v>
      </c>
      <c r="AL111" s="109" t="str">
        <f t="shared" si="10"/>
        <v>Inversión</v>
      </c>
      <c r="AM111" s="109">
        <f t="shared" si="11"/>
        <v>45</v>
      </c>
      <c r="AN111" s="58"/>
      <c r="AO111" s="58"/>
      <c r="AP111" s="58"/>
    </row>
    <row r="112" spans="1:42" s="57" customFormat="1" ht="27" customHeight="1" x14ac:dyDescent="0.25">
      <c r="A112" s="90">
        <v>100</v>
      </c>
      <c r="B112" s="105">
        <v>2019</v>
      </c>
      <c r="C112" s="91" t="s">
        <v>382</v>
      </c>
      <c r="D112" s="91" t="s">
        <v>161</v>
      </c>
      <c r="E112" s="133" t="s">
        <v>38</v>
      </c>
      <c r="F112" s="133" t="s">
        <v>182</v>
      </c>
      <c r="G112" s="138" t="s">
        <v>629</v>
      </c>
      <c r="H112" s="140" t="s">
        <v>156</v>
      </c>
      <c r="I112" s="132">
        <v>45</v>
      </c>
      <c r="J112" s="133" t="str">
        <f>IF(I112=1,'[4]Equivalencia BH-BMPT'!$D$2,IF(I112=2,'[4]Equivalencia BH-BMPT'!$D$3,IF(I112=3,'[4]Equivalencia BH-BMPT'!$D$4,IF(I112=4,'[4]Equivalencia BH-BMPT'!$D$5,IF(I112=5,'[4]Equivalencia BH-BMPT'!$D$6,IF(I112=6,'[4]Equivalencia BH-BMPT'!$D$7,IF(I112=7,'[4]Equivalencia BH-BMPT'!$D$8,IF(I112=8,'[4]Equivalencia BH-BMPT'!$D$9,IF(I112=9,'[4]Equivalencia BH-BMPT'!$D$10,IF(I112=10,'[4]Equivalencia BH-BMPT'!$D$11,IF(I112=11,'[4]Equivalencia BH-BMPT'!$D$12,IF(I112=12,'[4]Equivalencia BH-BMPT'!$D$13,IF(I112=13,'[4]Equivalencia BH-BMPT'!$D$14,IF(I112=14,'[4]Equivalencia BH-BMPT'!$D$15,IF(I112=15,'[4]Equivalencia BH-BMPT'!$D$16,IF(I112=16,'[4]Equivalencia BH-BMPT'!$D$17,IF(I112=17,'[4]Equivalencia BH-BMPT'!$D$18,IF(I112=18,'[4]Equivalencia BH-BMPT'!$D$19,IF(I112=19,'[4]Equivalencia BH-BMPT'!$D$20,IF(I112=20,'[4]Equivalencia BH-BMPT'!$D$21,IF(I112=21,'[4]Equivalencia BH-BMPT'!$D$22,IF(I112=22,'[4]Equivalencia BH-BMPT'!$D$23,IF(I112=23,'[4]Equivalencia BH-BMPT'!#REF!,IF(I112=24,'[4]Equivalencia BH-BMPT'!$D$25,IF(I112=25,'[4]Equivalencia BH-BMPT'!$D$26,IF(I112=26,'[4]Equivalencia BH-BMPT'!$D$27,IF(I112=27,'[4]Equivalencia BH-BMPT'!$D$28,IF(I112=28,'[4]Equivalencia BH-BMPT'!$D$29,IF(I112=29,'[4]Equivalencia BH-BMPT'!$D$30,IF(I112=30,'[4]Equivalencia BH-BMPT'!$D$31,IF(I112=31,'[4]Equivalencia BH-BMPT'!$D$32,IF(I112=32,'[4]Equivalencia BH-BMPT'!$D$33,IF(I112=33,'[4]Equivalencia BH-BMPT'!$D$34,IF(I112=34,'[4]Equivalencia BH-BMPT'!$D$35,IF(I112=35,'[4]Equivalencia BH-BMPT'!$D$36,IF(I112=36,'[4]Equivalencia BH-BMPT'!$D$37,IF(I112=37,'[4]Equivalencia BH-BMPT'!$D$38,IF(I112=38,'[4]Equivalencia BH-BMPT'!#REF!,IF(I112=39,'[4]Equivalencia BH-BMPT'!$D$40,IF(I112=40,'[4]Equivalencia BH-BMPT'!$D$41,IF(I112=41,'[4]Equivalencia BH-BMPT'!$D$42,IF(I112=42,'[4]Equivalencia BH-BMPT'!$D$43,IF(I112=43,'[4]Equivalencia BH-BMPT'!$D$44,IF(I112=44,'[4]Equivalencia BH-BMPT'!$D$45,IF(I112=45,'[4]Equivalencia BH-BMPT'!$D$46,"No ha seleccionado un número de programa")))))))))))))))))))))))))))))))))))))))))))))</f>
        <v>Gobernanza e influencia local, regional e internacional</v>
      </c>
      <c r="K112" s="141" t="str">
        <f>IF(ISERROR(VLOOKUP(I112,Eje_Pilar!$C$2:$E$47,3,FALSE))," ",VLOOKUP(I112,Eje_Pilar!$C$2:$E$47,3,FALSE))</f>
        <v>Eje Transversal 4 Gobierno Legitimo, Fortalecimiento Local y Eficiencia</v>
      </c>
      <c r="L112" s="142" t="s">
        <v>778</v>
      </c>
      <c r="M112" s="138">
        <v>79131970</v>
      </c>
      <c r="N112" s="138" t="s">
        <v>903</v>
      </c>
      <c r="O112" s="144">
        <v>28200000</v>
      </c>
      <c r="P112" s="100"/>
      <c r="Q112" s="101"/>
      <c r="R112" s="146"/>
      <c r="S112" s="146"/>
      <c r="T112" s="148">
        <f t="shared" si="13"/>
        <v>28200000</v>
      </c>
      <c r="U112" s="144">
        <v>28200000</v>
      </c>
      <c r="V112" s="104">
        <v>43516</v>
      </c>
      <c r="W112" s="104">
        <v>43517</v>
      </c>
      <c r="X112" s="104">
        <v>43697</v>
      </c>
      <c r="Y112" s="105">
        <v>180</v>
      </c>
      <c r="Z112" s="105"/>
      <c r="AA112" s="106"/>
      <c r="AB112" s="90"/>
      <c r="AC112" s="90"/>
      <c r="AD112" s="90" t="s">
        <v>1022</v>
      </c>
      <c r="AE112" s="90"/>
      <c r="AF112" s="150">
        <f t="shared" si="14"/>
        <v>1</v>
      </c>
      <c r="AG112" s="108"/>
      <c r="AH112" s="129">
        <f>IF(SUMPRODUCT((A$14:A112=A112)*(B$14:B112=B112)*(C$14:C112=C112))&gt;1,0,1)</f>
        <v>1</v>
      </c>
      <c r="AI112" s="109" t="str">
        <f t="shared" si="12"/>
        <v>Contratos de prestación de servicios profesionales y de apoyo a la gestión</v>
      </c>
      <c r="AJ112" s="109" t="str">
        <f t="shared" si="9"/>
        <v>Contratación directa</v>
      </c>
      <c r="AK112" s="110" t="str">
        <f>IFERROR(VLOOKUP(F112,Tipo!$C$12:$C$27,1,FALSE),"NO")</f>
        <v>Prestación de servicios profesionales y de apoyo a la gestión, o para la ejecución de trabajos artísticos que sólo puedan encomendarse a determinadas personas naturales;</v>
      </c>
      <c r="AL112" s="109" t="str">
        <f t="shared" si="10"/>
        <v>Inversión</v>
      </c>
      <c r="AM112" s="109">
        <f t="shared" si="11"/>
        <v>45</v>
      </c>
      <c r="AN112" s="58"/>
      <c r="AO112" s="58"/>
      <c r="AP112" s="58"/>
    </row>
    <row r="113" spans="1:42" s="57" customFormat="1" ht="27" customHeight="1" x14ac:dyDescent="0.25">
      <c r="A113" s="90">
        <v>101</v>
      </c>
      <c r="B113" s="105">
        <v>2019</v>
      </c>
      <c r="C113" s="91" t="s">
        <v>383</v>
      </c>
      <c r="D113" s="91" t="s">
        <v>161</v>
      </c>
      <c r="E113" s="133" t="s">
        <v>38</v>
      </c>
      <c r="F113" s="133" t="s">
        <v>182</v>
      </c>
      <c r="G113" s="138" t="s">
        <v>630</v>
      </c>
      <c r="H113" s="140" t="s">
        <v>156</v>
      </c>
      <c r="I113" s="132">
        <v>45</v>
      </c>
      <c r="J113" s="133" t="str">
        <f>IF(I113=1,'[4]Equivalencia BH-BMPT'!$D$2,IF(I113=2,'[4]Equivalencia BH-BMPT'!$D$3,IF(I113=3,'[4]Equivalencia BH-BMPT'!$D$4,IF(I113=4,'[4]Equivalencia BH-BMPT'!$D$5,IF(I113=5,'[4]Equivalencia BH-BMPT'!$D$6,IF(I113=6,'[4]Equivalencia BH-BMPT'!$D$7,IF(I113=7,'[4]Equivalencia BH-BMPT'!$D$8,IF(I113=8,'[4]Equivalencia BH-BMPT'!$D$9,IF(I113=9,'[4]Equivalencia BH-BMPT'!$D$10,IF(I113=10,'[4]Equivalencia BH-BMPT'!$D$11,IF(I113=11,'[4]Equivalencia BH-BMPT'!$D$12,IF(I113=12,'[4]Equivalencia BH-BMPT'!$D$13,IF(I113=13,'[4]Equivalencia BH-BMPT'!$D$14,IF(I113=14,'[4]Equivalencia BH-BMPT'!$D$15,IF(I113=15,'[4]Equivalencia BH-BMPT'!$D$16,IF(I113=16,'[4]Equivalencia BH-BMPT'!$D$17,IF(I113=17,'[4]Equivalencia BH-BMPT'!$D$18,IF(I113=18,'[4]Equivalencia BH-BMPT'!$D$19,IF(I113=19,'[4]Equivalencia BH-BMPT'!$D$20,IF(I113=20,'[4]Equivalencia BH-BMPT'!$D$21,IF(I113=21,'[4]Equivalencia BH-BMPT'!$D$22,IF(I113=22,'[4]Equivalencia BH-BMPT'!$D$23,IF(I113=23,'[4]Equivalencia BH-BMPT'!#REF!,IF(I113=24,'[4]Equivalencia BH-BMPT'!$D$25,IF(I113=25,'[4]Equivalencia BH-BMPT'!$D$26,IF(I113=26,'[4]Equivalencia BH-BMPT'!$D$27,IF(I113=27,'[4]Equivalencia BH-BMPT'!$D$28,IF(I113=28,'[4]Equivalencia BH-BMPT'!$D$29,IF(I113=29,'[4]Equivalencia BH-BMPT'!$D$30,IF(I113=30,'[4]Equivalencia BH-BMPT'!$D$31,IF(I113=31,'[4]Equivalencia BH-BMPT'!$D$32,IF(I113=32,'[4]Equivalencia BH-BMPT'!$D$33,IF(I113=33,'[4]Equivalencia BH-BMPT'!$D$34,IF(I113=34,'[4]Equivalencia BH-BMPT'!$D$35,IF(I113=35,'[4]Equivalencia BH-BMPT'!$D$36,IF(I113=36,'[4]Equivalencia BH-BMPT'!$D$37,IF(I113=37,'[4]Equivalencia BH-BMPT'!$D$38,IF(I113=38,'[4]Equivalencia BH-BMPT'!#REF!,IF(I113=39,'[4]Equivalencia BH-BMPT'!$D$40,IF(I113=40,'[4]Equivalencia BH-BMPT'!$D$41,IF(I113=41,'[4]Equivalencia BH-BMPT'!$D$42,IF(I113=42,'[4]Equivalencia BH-BMPT'!$D$43,IF(I113=43,'[4]Equivalencia BH-BMPT'!$D$44,IF(I113=44,'[4]Equivalencia BH-BMPT'!$D$45,IF(I113=45,'[4]Equivalencia BH-BMPT'!$D$46,"No ha seleccionado un número de programa")))))))))))))))))))))))))))))))))))))))))))))</f>
        <v>Gobernanza e influencia local, regional e internacional</v>
      </c>
      <c r="K113" s="141" t="str">
        <f>IF(ISERROR(VLOOKUP(I113,Eje_Pilar!$C$2:$E$47,3,FALSE))," ",VLOOKUP(I113,Eje_Pilar!$C$2:$E$47,3,FALSE))</f>
        <v>Eje Transversal 4 Gobierno Legitimo, Fortalecimiento Local y Eficiencia</v>
      </c>
      <c r="L113" s="142" t="s">
        <v>778</v>
      </c>
      <c r="M113" s="138">
        <v>79628456</v>
      </c>
      <c r="N113" s="138" t="s">
        <v>904</v>
      </c>
      <c r="O113" s="144">
        <v>28200000</v>
      </c>
      <c r="P113" s="100"/>
      <c r="Q113" s="101"/>
      <c r="R113" s="146"/>
      <c r="S113" s="146"/>
      <c r="T113" s="148">
        <f t="shared" si="13"/>
        <v>28200000</v>
      </c>
      <c r="U113" s="144">
        <v>28200000</v>
      </c>
      <c r="V113" s="104">
        <v>43118</v>
      </c>
      <c r="W113" s="104">
        <v>43511</v>
      </c>
      <c r="X113" s="104">
        <v>43691</v>
      </c>
      <c r="Y113" s="105">
        <v>180</v>
      </c>
      <c r="Z113" s="105"/>
      <c r="AA113" s="106"/>
      <c r="AB113" s="90"/>
      <c r="AC113" s="90"/>
      <c r="AD113" s="90" t="s">
        <v>1022</v>
      </c>
      <c r="AE113" s="90"/>
      <c r="AF113" s="150">
        <f t="shared" si="14"/>
        <v>1</v>
      </c>
      <c r="AG113" s="108"/>
      <c r="AH113" s="129">
        <f>IF(SUMPRODUCT((A$14:A113=A113)*(B$14:B113=B113)*(C$14:C113=C113))&gt;1,0,1)</f>
        <v>1</v>
      </c>
      <c r="AI113" s="109" t="str">
        <f t="shared" si="12"/>
        <v>Contratos de prestación de servicios profesionales y de apoyo a la gestión</v>
      </c>
      <c r="AJ113" s="109" t="str">
        <f t="shared" ref="AJ113:AJ176" si="15">IFERROR(VLOOKUP(E113,modal,1,FALSE),"NO")</f>
        <v>Contratación directa</v>
      </c>
      <c r="AK113" s="110" t="str">
        <f>IFERROR(VLOOKUP(F113,Tipo!$C$12:$C$27,1,FALSE),"NO")</f>
        <v>Prestación de servicios profesionales y de apoyo a la gestión, o para la ejecución de trabajos artísticos que sólo puedan encomendarse a determinadas personas naturales;</v>
      </c>
      <c r="AL113" s="109" t="str">
        <f t="shared" ref="AL113:AL176" si="16">IFERROR(VLOOKUP(H113,afectacion,1,FALSE),"NO")</f>
        <v>Inversión</v>
      </c>
      <c r="AM113" s="109">
        <f t="shared" ref="AM113:AM176" si="17">IFERROR(VLOOKUP(I113,programa,1,FALSE),"NO")</f>
        <v>45</v>
      </c>
      <c r="AN113" s="58"/>
      <c r="AO113" s="58"/>
      <c r="AP113" s="58"/>
    </row>
    <row r="114" spans="1:42" s="57" customFormat="1" ht="27" customHeight="1" x14ac:dyDescent="0.25">
      <c r="A114" s="90">
        <v>102</v>
      </c>
      <c r="B114" s="105">
        <v>2019</v>
      </c>
      <c r="C114" s="91" t="s">
        <v>384</v>
      </c>
      <c r="D114" s="91" t="s">
        <v>161</v>
      </c>
      <c r="E114" s="133" t="s">
        <v>38</v>
      </c>
      <c r="F114" s="133" t="s">
        <v>182</v>
      </c>
      <c r="G114" s="138" t="s">
        <v>631</v>
      </c>
      <c r="H114" s="140" t="s">
        <v>156</v>
      </c>
      <c r="I114" s="132">
        <v>18</v>
      </c>
      <c r="J114" s="133" t="str">
        <f>IF(I114=1,'[4]Equivalencia BH-BMPT'!$D$2,IF(I114=2,'[4]Equivalencia BH-BMPT'!$D$3,IF(I114=3,'[4]Equivalencia BH-BMPT'!$D$4,IF(I114=4,'[4]Equivalencia BH-BMPT'!$D$5,IF(I114=5,'[4]Equivalencia BH-BMPT'!$D$6,IF(I114=6,'[4]Equivalencia BH-BMPT'!$D$7,IF(I114=7,'[4]Equivalencia BH-BMPT'!$D$8,IF(I114=8,'[4]Equivalencia BH-BMPT'!$D$9,IF(I114=9,'[4]Equivalencia BH-BMPT'!$D$10,IF(I114=10,'[4]Equivalencia BH-BMPT'!$D$11,IF(I114=11,'[4]Equivalencia BH-BMPT'!$D$12,IF(I114=12,'[4]Equivalencia BH-BMPT'!$D$13,IF(I114=13,'[4]Equivalencia BH-BMPT'!$D$14,IF(I114=14,'[4]Equivalencia BH-BMPT'!$D$15,IF(I114=15,'[4]Equivalencia BH-BMPT'!$D$16,IF(I114=16,'[4]Equivalencia BH-BMPT'!$D$17,IF(I114=17,'[4]Equivalencia BH-BMPT'!$D$18,IF(I114=18,'[4]Equivalencia BH-BMPT'!$D$19,IF(I114=19,'[4]Equivalencia BH-BMPT'!$D$20,IF(I114=20,'[4]Equivalencia BH-BMPT'!$D$21,IF(I114=21,'[4]Equivalencia BH-BMPT'!$D$22,IF(I114=22,'[4]Equivalencia BH-BMPT'!$D$23,IF(I114=23,'[4]Equivalencia BH-BMPT'!#REF!,IF(I114=24,'[4]Equivalencia BH-BMPT'!$D$25,IF(I114=25,'[4]Equivalencia BH-BMPT'!$D$26,IF(I114=26,'[4]Equivalencia BH-BMPT'!$D$27,IF(I114=27,'[4]Equivalencia BH-BMPT'!$D$28,IF(I114=28,'[4]Equivalencia BH-BMPT'!$D$29,IF(I114=29,'[4]Equivalencia BH-BMPT'!$D$30,IF(I114=30,'[4]Equivalencia BH-BMPT'!$D$31,IF(I114=31,'[4]Equivalencia BH-BMPT'!$D$32,IF(I114=32,'[4]Equivalencia BH-BMPT'!$D$33,IF(I114=33,'[4]Equivalencia BH-BMPT'!$D$34,IF(I114=34,'[4]Equivalencia BH-BMPT'!$D$35,IF(I114=35,'[4]Equivalencia BH-BMPT'!$D$36,IF(I114=36,'[4]Equivalencia BH-BMPT'!$D$37,IF(I114=37,'[4]Equivalencia BH-BMPT'!$D$38,IF(I114=38,'[4]Equivalencia BH-BMPT'!#REF!,IF(I114=39,'[4]Equivalencia BH-BMPT'!$D$40,IF(I114=40,'[4]Equivalencia BH-BMPT'!$D$41,IF(I114=41,'[4]Equivalencia BH-BMPT'!$D$42,IF(I114=42,'[4]Equivalencia BH-BMPT'!$D$43,IF(I114=43,'[4]Equivalencia BH-BMPT'!$D$44,IF(I114=44,'[4]Equivalencia BH-BMPT'!$D$45,IF(I114=45,'[4]Equivalencia BH-BMPT'!$D$46,"No ha seleccionado un número de programa")))))))))))))))))))))))))))))))))))))))))))))</f>
        <v>Mejor movilidad para todos</v>
      </c>
      <c r="K114" s="141" t="str">
        <f>IF(ISERROR(VLOOKUP(I114,Eje_Pilar!$C$2:$E$47,3,FALSE))," ",VLOOKUP(I114,Eje_Pilar!$C$2:$E$47,3,FALSE))</f>
        <v>Pilar 2 Democracía Urbana</v>
      </c>
      <c r="L114" s="142" t="s">
        <v>779</v>
      </c>
      <c r="M114" s="138">
        <v>1016035551</v>
      </c>
      <c r="N114" s="138" t="s">
        <v>905</v>
      </c>
      <c r="O114" s="144">
        <v>17963333</v>
      </c>
      <c r="P114" s="100"/>
      <c r="Q114" s="101"/>
      <c r="R114" s="146">
        <v>1</v>
      </c>
      <c r="S114" s="144">
        <v>1700000</v>
      </c>
      <c r="T114" s="148">
        <f t="shared" si="13"/>
        <v>19663333</v>
      </c>
      <c r="U114" s="144">
        <v>17906666</v>
      </c>
      <c r="V114" s="104">
        <v>43509</v>
      </c>
      <c r="W114" s="104">
        <v>43511</v>
      </c>
      <c r="X114" s="104">
        <v>43860</v>
      </c>
      <c r="Y114" s="105">
        <v>316</v>
      </c>
      <c r="Z114" s="105">
        <v>30</v>
      </c>
      <c r="AA114" s="106"/>
      <c r="AB114" s="90"/>
      <c r="AC114" s="90" t="s">
        <v>1022</v>
      </c>
      <c r="AD114" s="90"/>
      <c r="AE114" s="90"/>
      <c r="AF114" s="150">
        <f t="shared" si="14"/>
        <v>0.91066280574102065</v>
      </c>
      <c r="AG114" s="108"/>
      <c r="AH114" s="129">
        <f>IF(SUMPRODUCT((A$14:A114=A114)*(B$14:B114=B114)*(C$14:C114=C114))&gt;1,0,1)</f>
        <v>1</v>
      </c>
      <c r="AI114" s="109" t="str">
        <f t="shared" si="12"/>
        <v>Contratos de prestación de servicios profesionales y de apoyo a la gestión</v>
      </c>
      <c r="AJ114" s="109" t="str">
        <f t="shared" si="15"/>
        <v>Contratación directa</v>
      </c>
      <c r="AK114" s="110" t="str">
        <f>IFERROR(VLOOKUP(F114,Tipo!$C$12:$C$27,1,FALSE),"NO")</f>
        <v>Prestación de servicios profesionales y de apoyo a la gestión, o para la ejecución de trabajos artísticos que sólo puedan encomendarse a determinadas personas naturales;</v>
      </c>
      <c r="AL114" s="109" t="str">
        <f t="shared" si="16"/>
        <v>Inversión</v>
      </c>
      <c r="AM114" s="109">
        <f t="shared" si="17"/>
        <v>18</v>
      </c>
      <c r="AN114" s="58"/>
      <c r="AO114" s="58"/>
      <c r="AP114" s="58"/>
    </row>
    <row r="115" spans="1:42" s="57" customFormat="1" ht="27" customHeight="1" x14ac:dyDescent="0.25">
      <c r="A115" s="90">
        <v>103</v>
      </c>
      <c r="B115" s="105">
        <v>2019</v>
      </c>
      <c r="C115" s="91" t="s">
        <v>385</v>
      </c>
      <c r="D115" s="91" t="s">
        <v>161</v>
      </c>
      <c r="E115" s="133" t="s">
        <v>38</v>
      </c>
      <c r="F115" s="133" t="s">
        <v>182</v>
      </c>
      <c r="G115" s="138" t="s">
        <v>632</v>
      </c>
      <c r="H115" s="140" t="s">
        <v>156</v>
      </c>
      <c r="I115" s="132">
        <v>45</v>
      </c>
      <c r="J115" s="133" t="str">
        <f>IF(I115=1,'[4]Equivalencia BH-BMPT'!$D$2,IF(I115=2,'[4]Equivalencia BH-BMPT'!$D$3,IF(I115=3,'[4]Equivalencia BH-BMPT'!$D$4,IF(I115=4,'[4]Equivalencia BH-BMPT'!$D$5,IF(I115=5,'[4]Equivalencia BH-BMPT'!$D$6,IF(I115=6,'[4]Equivalencia BH-BMPT'!$D$7,IF(I115=7,'[4]Equivalencia BH-BMPT'!$D$8,IF(I115=8,'[4]Equivalencia BH-BMPT'!$D$9,IF(I115=9,'[4]Equivalencia BH-BMPT'!$D$10,IF(I115=10,'[4]Equivalencia BH-BMPT'!$D$11,IF(I115=11,'[4]Equivalencia BH-BMPT'!$D$12,IF(I115=12,'[4]Equivalencia BH-BMPT'!$D$13,IF(I115=13,'[4]Equivalencia BH-BMPT'!$D$14,IF(I115=14,'[4]Equivalencia BH-BMPT'!$D$15,IF(I115=15,'[4]Equivalencia BH-BMPT'!$D$16,IF(I115=16,'[4]Equivalencia BH-BMPT'!$D$17,IF(I115=17,'[4]Equivalencia BH-BMPT'!$D$18,IF(I115=18,'[4]Equivalencia BH-BMPT'!$D$19,IF(I115=19,'[4]Equivalencia BH-BMPT'!$D$20,IF(I115=20,'[4]Equivalencia BH-BMPT'!$D$21,IF(I115=21,'[4]Equivalencia BH-BMPT'!$D$22,IF(I115=22,'[4]Equivalencia BH-BMPT'!$D$23,IF(I115=23,'[4]Equivalencia BH-BMPT'!#REF!,IF(I115=24,'[4]Equivalencia BH-BMPT'!$D$25,IF(I115=25,'[4]Equivalencia BH-BMPT'!$D$26,IF(I115=26,'[4]Equivalencia BH-BMPT'!$D$27,IF(I115=27,'[4]Equivalencia BH-BMPT'!$D$28,IF(I115=28,'[4]Equivalencia BH-BMPT'!$D$29,IF(I115=29,'[4]Equivalencia BH-BMPT'!$D$30,IF(I115=30,'[4]Equivalencia BH-BMPT'!$D$31,IF(I115=31,'[4]Equivalencia BH-BMPT'!$D$32,IF(I115=32,'[4]Equivalencia BH-BMPT'!$D$33,IF(I115=33,'[4]Equivalencia BH-BMPT'!$D$34,IF(I115=34,'[4]Equivalencia BH-BMPT'!$D$35,IF(I115=35,'[4]Equivalencia BH-BMPT'!$D$36,IF(I115=36,'[4]Equivalencia BH-BMPT'!$D$37,IF(I115=37,'[4]Equivalencia BH-BMPT'!$D$38,IF(I115=38,'[4]Equivalencia BH-BMPT'!#REF!,IF(I115=39,'[4]Equivalencia BH-BMPT'!$D$40,IF(I115=40,'[4]Equivalencia BH-BMPT'!$D$41,IF(I115=41,'[4]Equivalencia BH-BMPT'!$D$42,IF(I115=42,'[4]Equivalencia BH-BMPT'!$D$43,IF(I115=43,'[4]Equivalencia BH-BMPT'!$D$44,IF(I115=44,'[4]Equivalencia BH-BMPT'!$D$45,IF(I115=45,'[4]Equivalencia BH-BMPT'!$D$46,"No ha seleccionado un número de programa")))))))))))))))))))))))))))))))))))))))))))))</f>
        <v>Gobernanza e influencia local, regional e internacional</v>
      </c>
      <c r="K115" s="141" t="str">
        <f>IF(ISERROR(VLOOKUP(I115,Eje_Pilar!$C$2:$E$47,3,FALSE))," ",VLOOKUP(I115,Eje_Pilar!$C$2:$E$47,3,FALSE))</f>
        <v>Eje Transversal 4 Gobierno Legitimo, Fortalecimiento Local y Eficiencia</v>
      </c>
      <c r="L115" s="142" t="s">
        <v>778</v>
      </c>
      <c r="M115" s="138">
        <v>1015410053</v>
      </c>
      <c r="N115" s="138" t="s">
        <v>906</v>
      </c>
      <c r="O115" s="144">
        <v>21000000</v>
      </c>
      <c r="P115" s="100"/>
      <c r="Q115" s="101"/>
      <c r="R115" s="146"/>
      <c r="S115" s="146"/>
      <c r="T115" s="148">
        <f t="shared" si="13"/>
        <v>21000000</v>
      </c>
      <c r="U115" s="144">
        <v>20300000</v>
      </c>
      <c r="V115" s="104">
        <v>43543</v>
      </c>
      <c r="W115" s="104">
        <v>43531</v>
      </c>
      <c r="X115" s="104">
        <v>43714</v>
      </c>
      <c r="Y115" s="105">
        <v>180</v>
      </c>
      <c r="Z115" s="105"/>
      <c r="AA115" s="106"/>
      <c r="AB115" s="90"/>
      <c r="AC115" s="90"/>
      <c r="AD115" s="90" t="s">
        <v>1022</v>
      </c>
      <c r="AE115" s="90"/>
      <c r="AF115" s="150">
        <f t="shared" si="14"/>
        <v>0.96666666666666667</v>
      </c>
      <c r="AG115" s="108"/>
      <c r="AH115" s="129">
        <f>IF(SUMPRODUCT((A$14:A115=A115)*(B$14:B115=B115)*(C$14:C115=C115))&gt;1,0,1)</f>
        <v>1</v>
      </c>
      <c r="AI115" s="109" t="str">
        <f t="shared" si="12"/>
        <v>Contratos de prestación de servicios profesionales y de apoyo a la gestión</v>
      </c>
      <c r="AJ115" s="109" t="str">
        <f t="shared" si="15"/>
        <v>Contratación directa</v>
      </c>
      <c r="AK115" s="110" t="str">
        <f>IFERROR(VLOOKUP(F115,Tipo!$C$12:$C$27,1,FALSE),"NO")</f>
        <v>Prestación de servicios profesionales y de apoyo a la gestión, o para la ejecución de trabajos artísticos que sólo puedan encomendarse a determinadas personas naturales;</v>
      </c>
      <c r="AL115" s="109" t="str">
        <f t="shared" si="16"/>
        <v>Inversión</v>
      </c>
      <c r="AM115" s="109">
        <f t="shared" si="17"/>
        <v>45</v>
      </c>
      <c r="AN115" s="58"/>
      <c r="AO115" s="58"/>
      <c r="AP115" s="58"/>
    </row>
    <row r="116" spans="1:42" s="57" customFormat="1" ht="27" customHeight="1" x14ac:dyDescent="0.25">
      <c r="A116" s="90">
        <v>104</v>
      </c>
      <c r="B116" s="105">
        <v>2019</v>
      </c>
      <c r="C116" s="91" t="s">
        <v>386</v>
      </c>
      <c r="D116" s="91" t="s">
        <v>161</v>
      </c>
      <c r="E116" s="133" t="s">
        <v>38</v>
      </c>
      <c r="F116" s="133" t="s">
        <v>182</v>
      </c>
      <c r="G116" s="138" t="s">
        <v>633</v>
      </c>
      <c r="H116" s="140" t="s">
        <v>156</v>
      </c>
      <c r="I116" s="132">
        <v>45</v>
      </c>
      <c r="J116" s="133" t="str">
        <f>IF(I116=1,'[4]Equivalencia BH-BMPT'!$D$2,IF(I116=2,'[4]Equivalencia BH-BMPT'!$D$3,IF(I116=3,'[4]Equivalencia BH-BMPT'!$D$4,IF(I116=4,'[4]Equivalencia BH-BMPT'!$D$5,IF(I116=5,'[4]Equivalencia BH-BMPT'!$D$6,IF(I116=6,'[4]Equivalencia BH-BMPT'!$D$7,IF(I116=7,'[4]Equivalencia BH-BMPT'!$D$8,IF(I116=8,'[4]Equivalencia BH-BMPT'!$D$9,IF(I116=9,'[4]Equivalencia BH-BMPT'!$D$10,IF(I116=10,'[4]Equivalencia BH-BMPT'!$D$11,IF(I116=11,'[4]Equivalencia BH-BMPT'!$D$12,IF(I116=12,'[4]Equivalencia BH-BMPT'!$D$13,IF(I116=13,'[4]Equivalencia BH-BMPT'!$D$14,IF(I116=14,'[4]Equivalencia BH-BMPT'!$D$15,IF(I116=15,'[4]Equivalencia BH-BMPT'!$D$16,IF(I116=16,'[4]Equivalencia BH-BMPT'!$D$17,IF(I116=17,'[4]Equivalencia BH-BMPT'!$D$18,IF(I116=18,'[4]Equivalencia BH-BMPT'!$D$19,IF(I116=19,'[4]Equivalencia BH-BMPT'!$D$20,IF(I116=20,'[4]Equivalencia BH-BMPT'!$D$21,IF(I116=21,'[4]Equivalencia BH-BMPT'!$D$22,IF(I116=22,'[4]Equivalencia BH-BMPT'!$D$23,IF(I116=23,'[4]Equivalencia BH-BMPT'!#REF!,IF(I116=24,'[4]Equivalencia BH-BMPT'!$D$25,IF(I116=25,'[4]Equivalencia BH-BMPT'!$D$26,IF(I116=26,'[4]Equivalencia BH-BMPT'!$D$27,IF(I116=27,'[4]Equivalencia BH-BMPT'!$D$28,IF(I116=28,'[4]Equivalencia BH-BMPT'!$D$29,IF(I116=29,'[4]Equivalencia BH-BMPT'!$D$30,IF(I116=30,'[4]Equivalencia BH-BMPT'!$D$31,IF(I116=31,'[4]Equivalencia BH-BMPT'!$D$32,IF(I116=32,'[4]Equivalencia BH-BMPT'!$D$33,IF(I116=33,'[4]Equivalencia BH-BMPT'!$D$34,IF(I116=34,'[4]Equivalencia BH-BMPT'!$D$35,IF(I116=35,'[4]Equivalencia BH-BMPT'!$D$36,IF(I116=36,'[4]Equivalencia BH-BMPT'!$D$37,IF(I116=37,'[4]Equivalencia BH-BMPT'!$D$38,IF(I116=38,'[4]Equivalencia BH-BMPT'!#REF!,IF(I116=39,'[4]Equivalencia BH-BMPT'!$D$40,IF(I116=40,'[4]Equivalencia BH-BMPT'!$D$41,IF(I116=41,'[4]Equivalencia BH-BMPT'!$D$42,IF(I116=42,'[4]Equivalencia BH-BMPT'!$D$43,IF(I116=43,'[4]Equivalencia BH-BMPT'!$D$44,IF(I116=44,'[4]Equivalencia BH-BMPT'!$D$45,IF(I116=45,'[4]Equivalencia BH-BMPT'!$D$46,"No ha seleccionado un número de programa")))))))))))))))))))))))))))))))))))))))))))))</f>
        <v>Gobernanza e influencia local, regional e internacional</v>
      </c>
      <c r="K116" s="141" t="str">
        <f>IF(ISERROR(VLOOKUP(I116,Eje_Pilar!$C$2:$E$47,3,FALSE))," ",VLOOKUP(I116,Eje_Pilar!$C$2:$E$47,3,FALSE))</f>
        <v>Eje Transversal 4 Gobierno Legitimo, Fortalecimiento Local y Eficiencia</v>
      </c>
      <c r="L116" s="142" t="s">
        <v>778</v>
      </c>
      <c r="M116" s="138">
        <v>1037546192</v>
      </c>
      <c r="N116" s="138" t="s">
        <v>907</v>
      </c>
      <c r="O116" s="144">
        <v>27330000</v>
      </c>
      <c r="P116" s="100"/>
      <c r="Q116" s="101"/>
      <c r="R116" s="146"/>
      <c r="S116" s="146"/>
      <c r="T116" s="148">
        <f t="shared" si="13"/>
        <v>27330000</v>
      </c>
      <c r="U116" s="144">
        <v>27330000</v>
      </c>
      <c r="V116" s="104">
        <v>43514</v>
      </c>
      <c r="W116" s="104">
        <v>43515</v>
      </c>
      <c r="X116" s="104">
        <v>43695</v>
      </c>
      <c r="Y116" s="105">
        <v>180</v>
      </c>
      <c r="Z116" s="105"/>
      <c r="AA116" s="106"/>
      <c r="AB116" s="90"/>
      <c r="AC116" s="90"/>
      <c r="AD116" s="90" t="s">
        <v>1022</v>
      </c>
      <c r="AE116" s="90"/>
      <c r="AF116" s="150">
        <f t="shared" si="14"/>
        <v>1</v>
      </c>
      <c r="AG116" s="108"/>
      <c r="AH116" s="129">
        <f>IF(SUMPRODUCT((A$14:A116=A116)*(B$14:B116=B116)*(C$14:C116=C116))&gt;1,0,1)</f>
        <v>1</v>
      </c>
      <c r="AI116" s="109" t="str">
        <f t="shared" si="12"/>
        <v>Contratos de prestación de servicios profesionales y de apoyo a la gestión</v>
      </c>
      <c r="AJ116" s="109" t="str">
        <f t="shared" si="15"/>
        <v>Contratación directa</v>
      </c>
      <c r="AK116" s="110" t="str">
        <f>IFERROR(VLOOKUP(F116,Tipo!$C$12:$C$27,1,FALSE),"NO")</f>
        <v>Prestación de servicios profesionales y de apoyo a la gestión, o para la ejecución de trabajos artísticos que sólo puedan encomendarse a determinadas personas naturales;</v>
      </c>
      <c r="AL116" s="109" t="str">
        <f t="shared" si="16"/>
        <v>Inversión</v>
      </c>
      <c r="AM116" s="109">
        <f t="shared" si="17"/>
        <v>45</v>
      </c>
      <c r="AN116" s="58"/>
      <c r="AO116" s="58"/>
      <c r="AP116" s="58"/>
    </row>
    <row r="117" spans="1:42" s="57" customFormat="1" ht="27" customHeight="1" x14ac:dyDescent="0.25">
      <c r="A117" s="90">
        <v>105</v>
      </c>
      <c r="B117" s="105">
        <v>2019</v>
      </c>
      <c r="C117" s="91" t="s">
        <v>387</v>
      </c>
      <c r="D117" s="91" t="s">
        <v>161</v>
      </c>
      <c r="E117" s="133" t="s">
        <v>38</v>
      </c>
      <c r="F117" s="133" t="s">
        <v>182</v>
      </c>
      <c r="G117" s="138" t="s">
        <v>634</v>
      </c>
      <c r="H117" s="140" t="s">
        <v>156</v>
      </c>
      <c r="I117" s="132">
        <v>45</v>
      </c>
      <c r="J117" s="133" t="str">
        <f>IF(I117=1,'[4]Equivalencia BH-BMPT'!$D$2,IF(I117=2,'[4]Equivalencia BH-BMPT'!$D$3,IF(I117=3,'[4]Equivalencia BH-BMPT'!$D$4,IF(I117=4,'[4]Equivalencia BH-BMPT'!$D$5,IF(I117=5,'[4]Equivalencia BH-BMPT'!$D$6,IF(I117=6,'[4]Equivalencia BH-BMPT'!$D$7,IF(I117=7,'[4]Equivalencia BH-BMPT'!$D$8,IF(I117=8,'[4]Equivalencia BH-BMPT'!$D$9,IF(I117=9,'[4]Equivalencia BH-BMPT'!$D$10,IF(I117=10,'[4]Equivalencia BH-BMPT'!$D$11,IF(I117=11,'[4]Equivalencia BH-BMPT'!$D$12,IF(I117=12,'[4]Equivalencia BH-BMPT'!$D$13,IF(I117=13,'[4]Equivalencia BH-BMPT'!$D$14,IF(I117=14,'[4]Equivalencia BH-BMPT'!$D$15,IF(I117=15,'[4]Equivalencia BH-BMPT'!$D$16,IF(I117=16,'[4]Equivalencia BH-BMPT'!$D$17,IF(I117=17,'[4]Equivalencia BH-BMPT'!$D$18,IF(I117=18,'[4]Equivalencia BH-BMPT'!$D$19,IF(I117=19,'[4]Equivalencia BH-BMPT'!$D$20,IF(I117=20,'[4]Equivalencia BH-BMPT'!$D$21,IF(I117=21,'[4]Equivalencia BH-BMPT'!$D$22,IF(I117=22,'[4]Equivalencia BH-BMPT'!$D$23,IF(I117=23,'[4]Equivalencia BH-BMPT'!#REF!,IF(I117=24,'[4]Equivalencia BH-BMPT'!$D$25,IF(I117=25,'[4]Equivalencia BH-BMPT'!$D$26,IF(I117=26,'[4]Equivalencia BH-BMPT'!$D$27,IF(I117=27,'[4]Equivalencia BH-BMPT'!$D$28,IF(I117=28,'[4]Equivalencia BH-BMPT'!$D$29,IF(I117=29,'[4]Equivalencia BH-BMPT'!$D$30,IF(I117=30,'[4]Equivalencia BH-BMPT'!$D$31,IF(I117=31,'[4]Equivalencia BH-BMPT'!$D$32,IF(I117=32,'[4]Equivalencia BH-BMPT'!$D$33,IF(I117=33,'[4]Equivalencia BH-BMPT'!$D$34,IF(I117=34,'[4]Equivalencia BH-BMPT'!$D$35,IF(I117=35,'[4]Equivalencia BH-BMPT'!$D$36,IF(I117=36,'[4]Equivalencia BH-BMPT'!$D$37,IF(I117=37,'[4]Equivalencia BH-BMPT'!$D$38,IF(I117=38,'[4]Equivalencia BH-BMPT'!#REF!,IF(I117=39,'[4]Equivalencia BH-BMPT'!$D$40,IF(I117=40,'[4]Equivalencia BH-BMPT'!$D$41,IF(I117=41,'[4]Equivalencia BH-BMPT'!$D$42,IF(I117=42,'[4]Equivalencia BH-BMPT'!$D$43,IF(I117=43,'[4]Equivalencia BH-BMPT'!$D$44,IF(I117=44,'[4]Equivalencia BH-BMPT'!$D$45,IF(I117=45,'[4]Equivalencia BH-BMPT'!$D$46,"No ha seleccionado un número de programa")))))))))))))))))))))))))))))))))))))))))))))</f>
        <v>Gobernanza e influencia local, regional e internacional</v>
      </c>
      <c r="K117" s="141" t="str">
        <f>IF(ISERROR(VLOOKUP(I117,Eje_Pilar!$C$2:$E$47,3,FALSE))," ",VLOOKUP(I117,Eje_Pilar!$C$2:$E$47,3,FALSE))</f>
        <v>Eje Transversal 4 Gobierno Legitimo, Fortalecimiento Local y Eficiencia</v>
      </c>
      <c r="L117" s="142" t="s">
        <v>778</v>
      </c>
      <c r="M117" s="138">
        <v>1033701606</v>
      </c>
      <c r="N117" s="138" t="s">
        <v>908</v>
      </c>
      <c r="O117" s="144">
        <v>47979333</v>
      </c>
      <c r="P117" s="100"/>
      <c r="Q117" s="101"/>
      <c r="R117" s="146">
        <v>1</v>
      </c>
      <c r="S117" s="146">
        <v>18220000</v>
      </c>
      <c r="T117" s="148">
        <f t="shared" si="13"/>
        <v>66199333</v>
      </c>
      <c r="U117" s="144">
        <v>47372000</v>
      </c>
      <c r="V117" s="104">
        <v>43510</v>
      </c>
      <c r="W117" s="104">
        <v>43515</v>
      </c>
      <c r="X117" s="104">
        <v>43951</v>
      </c>
      <c r="Y117" s="105">
        <v>312</v>
      </c>
      <c r="Z117" s="105">
        <v>120</v>
      </c>
      <c r="AA117" s="106"/>
      <c r="AB117" s="90"/>
      <c r="AC117" s="90" t="s">
        <v>1022</v>
      </c>
      <c r="AD117" s="90"/>
      <c r="AE117" s="90"/>
      <c r="AF117" s="150">
        <f t="shared" si="14"/>
        <v>0.71559633387846977</v>
      </c>
      <c r="AG117" s="108"/>
      <c r="AH117" s="129">
        <f>IF(SUMPRODUCT((A$14:A117=A117)*(B$14:B117=B117)*(C$14:C117=C117))&gt;1,0,1)</f>
        <v>1</v>
      </c>
      <c r="AI117" s="109" t="str">
        <f t="shared" si="12"/>
        <v>Contratos de prestación de servicios profesionales y de apoyo a la gestión</v>
      </c>
      <c r="AJ117" s="109" t="str">
        <f t="shared" si="15"/>
        <v>Contratación directa</v>
      </c>
      <c r="AK117" s="110" t="str">
        <f>IFERROR(VLOOKUP(F117,Tipo!$C$12:$C$27,1,FALSE),"NO")</f>
        <v>Prestación de servicios profesionales y de apoyo a la gestión, o para la ejecución de trabajos artísticos que sólo puedan encomendarse a determinadas personas naturales;</v>
      </c>
      <c r="AL117" s="109" t="str">
        <f t="shared" si="16"/>
        <v>Inversión</v>
      </c>
      <c r="AM117" s="109">
        <f t="shared" si="17"/>
        <v>45</v>
      </c>
      <c r="AN117" s="58"/>
      <c r="AO117" s="58"/>
      <c r="AP117" s="58"/>
    </row>
    <row r="118" spans="1:42" s="57" customFormat="1" ht="27" customHeight="1" x14ac:dyDescent="0.25">
      <c r="A118" s="90">
        <v>106</v>
      </c>
      <c r="B118" s="105">
        <v>2019</v>
      </c>
      <c r="C118" s="91" t="s">
        <v>388</v>
      </c>
      <c r="D118" s="91" t="s">
        <v>161</v>
      </c>
      <c r="E118" s="133" t="s">
        <v>38</v>
      </c>
      <c r="F118" s="133" t="s">
        <v>182</v>
      </c>
      <c r="G118" s="138" t="s">
        <v>635</v>
      </c>
      <c r="H118" s="140" t="s">
        <v>156</v>
      </c>
      <c r="I118" s="132">
        <v>45</v>
      </c>
      <c r="J118" s="133" t="str">
        <f>IF(I118=1,'[4]Equivalencia BH-BMPT'!$D$2,IF(I118=2,'[4]Equivalencia BH-BMPT'!$D$3,IF(I118=3,'[4]Equivalencia BH-BMPT'!$D$4,IF(I118=4,'[4]Equivalencia BH-BMPT'!$D$5,IF(I118=5,'[4]Equivalencia BH-BMPT'!$D$6,IF(I118=6,'[4]Equivalencia BH-BMPT'!$D$7,IF(I118=7,'[4]Equivalencia BH-BMPT'!$D$8,IF(I118=8,'[4]Equivalencia BH-BMPT'!$D$9,IF(I118=9,'[4]Equivalencia BH-BMPT'!$D$10,IF(I118=10,'[4]Equivalencia BH-BMPT'!$D$11,IF(I118=11,'[4]Equivalencia BH-BMPT'!$D$12,IF(I118=12,'[4]Equivalencia BH-BMPT'!$D$13,IF(I118=13,'[4]Equivalencia BH-BMPT'!$D$14,IF(I118=14,'[4]Equivalencia BH-BMPT'!$D$15,IF(I118=15,'[4]Equivalencia BH-BMPT'!$D$16,IF(I118=16,'[4]Equivalencia BH-BMPT'!$D$17,IF(I118=17,'[4]Equivalencia BH-BMPT'!$D$18,IF(I118=18,'[4]Equivalencia BH-BMPT'!$D$19,IF(I118=19,'[4]Equivalencia BH-BMPT'!$D$20,IF(I118=20,'[4]Equivalencia BH-BMPT'!$D$21,IF(I118=21,'[4]Equivalencia BH-BMPT'!$D$22,IF(I118=22,'[4]Equivalencia BH-BMPT'!$D$23,IF(I118=23,'[4]Equivalencia BH-BMPT'!#REF!,IF(I118=24,'[4]Equivalencia BH-BMPT'!$D$25,IF(I118=25,'[4]Equivalencia BH-BMPT'!$D$26,IF(I118=26,'[4]Equivalencia BH-BMPT'!$D$27,IF(I118=27,'[4]Equivalencia BH-BMPT'!$D$28,IF(I118=28,'[4]Equivalencia BH-BMPT'!$D$29,IF(I118=29,'[4]Equivalencia BH-BMPT'!$D$30,IF(I118=30,'[4]Equivalencia BH-BMPT'!$D$31,IF(I118=31,'[4]Equivalencia BH-BMPT'!$D$32,IF(I118=32,'[4]Equivalencia BH-BMPT'!$D$33,IF(I118=33,'[4]Equivalencia BH-BMPT'!$D$34,IF(I118=34,'[4]Equivalencia BH-BMPT'!$D$35,IF(I118=35,'[4]Equivalencia BH-BMPT'!$D$36,IF(I118=36,'[4]Equivalencia BH-BMPT'!$D$37,IF(I118=37,'[4]Equivalencia BH-BMPT'!$D$38,IF(I118=38,'[4]Equivalencia BH-BMPT'!#REF!,IF(I118=39,'[4]Equivalencia BH-BMPT'!$D$40,IF(I118=40,'[4]Equivalencia BH-BMPT'!$D$41,IF(I118=41,'[4]Equivalencia BH-BMPT'!$D$42,IF(I118=42,'[4]Equivalencia BH-BMPT'!$D$43,IF(I118=43,'[4]Equivalencia BH-BMPT'!$D$44,IF(I118=44,'[4]Equivalencia BH-BMPT'!$D$45,IF(I118=45,'[4]Equivalencia BH-BMPT'!$D$46,"No ha seleccionado un número de programa")))))))))))))))))))))))))))))))))))))))))))))</f>
        <v>Gobernanza e influencia local, regional e internacional</v>
      </c>
      <c r="K118" s="141" t="str">
        <f>IF(ISERROR(VLOOKUP(I118,Eje_Pilar!$C$2:$E$47,3,FALSE))," ",VLOOKUP(I118,Eje_Pilar!$C$2:$E$47,3,FALSE))</f>
        <v>Eje Transversal 4 Gobierno Legitimo, Fortalecimiento Local y Eficiencia</v>
      </c>
      <c r="L118" s="142" t="s">
        <v>778</v>
      </c>
      <c r="M118" s="138">
        <v>80804691</v>
      </c>
      <c r="N118" s="138" t="s">
        <v>909</v>
      </c>
      <c r="O118" s="144">
        <v>13500000</v>
      </c>
      <c r="P118" s="100"/>
      <c r="Q118" s="101"/>
      <c r="R118" s="146"/>
      <c r="S118" s="146"/>
      <c r="T118" s="148">
        <f t="shared" si="13"/>
        <v>13500000</v>
      </c>
      <c r="U118" s="144">
        <v>13500000</v>
      </c>
      <c r="V118" s="104">
        <v>43509</v>
      </c>
      <c r="W118" s="104">
        <v>43514</v>
      </c>
      <c r="X118" s="104">
        <v>43694</v>
      </c>
      <c r="Y118" s="105">
        <v>180</v>
      </c>
      <c r="Z118" s="105"/>
      <c r="AA118" s="106"/>
      <c r="AB118" s="90"/>
      <c r="AC118" s="90"/>
      <c r="AD118" s="90" t="s">
        <v>1022</v>
      </c>
      <c r="AE118" s="90"/>
      <c r="AF118" s="150">
        <f t="shared" si="14"/>
        <v>1</v>
      </c>
      <c r="AG118" s="108"/>
      <c r="AH118" s="129">
        <f>IF(SUMPRODUCT((A$14:A118=A118)*(B$14:B118=B118)*(C$14:C118=C118))&gt;1,0,1)</f>
        <v>1</v>
      </c>
      <c r="AI118" s="109" t="str">
        <f t="shared" si="12"/>
        <v>Contratos de prestación de servicios profesionales y de apoyo a la gestión</v>
      </c>
      <c r="AJ118" s="109" t="str">
        <f t="shared" si="15"/>
        <v>Contratación directa</v>
      </c>
      <c r="AK118" s="110" t="str">
        <f>IFERROR(VLOOKUP(F118,Tipo!$C$12:$C$27,1,FALSE),"NO")</f>
        <v>Prestación de servicios profesionales y de apoyo a la gestión, o para la ejecución de trabajos artísticos que sólo puedan encomendarse a determinadas personas naturales;</v>
      </c>
      <c r="AL118" s="109" t="str">
        <f t="shared" si="16"/>
        <v>Inversión</v>
      </c>
      <c r="AM118" s="109">
        <f t="shared" si="17"/>
        <v>45</v>
      </c>
      <c r="AN118" s="58"/>
      <c r="AO118" s="58"/>
      <c r="AP118" s="58"/>
    </row>
    <row r="119" spans="1:42" s="57" customFormat="1" ht="27" customHeight="1" x14ac:dyDescent="0.25">
      <c r="A119" s="90">
        <v>107</v>
      </c>
      <c r="B119" s="105">
        <v>2019</v>
      </c>
      <c r="C119" s="91" t="s">
        <v>389</v>
      </c>
      <c r="D119" s="91" t="s">
        <v>161</v>
      </c>
      <c r="E119" s="133" t="s">
        <v>38</v>
      </c>
      <c r="F119" s="133" t="s">
        <v>182</v>
      </c>
      <c r="G119" s="138" t="s">
        <v>636</v>
      </c>
      <c r="H119" s="140" t="s">
        <v>156</v>
      </c>
      <c r="I119" s="132">
        <v>45</v>
      </c>
      <c r="J119" s="133" t="str">
        <f>IF(I119=1,'[4]Equivalencia BH-BMPT'!$D$2,IF(I119=2,'[4]Equivalencia BH-BMPT'!$D$3,IF(I119=3,'[4]Equivalencia BH-BMPT'!$D$4,IF(I119=4,'[4]Equivalencia BH-BMPT'!$D$5,IF(I119=5,'[4]Equivalencia BH-BMPT'!$D$6,IF(I119=6,'[4]Equivalencia BH-BMPT'!$D$7,IF(I119=7,'[4]Equivalencia BH-BMPT'!$D$8,IF(I119=8,'[4]Equivalencia BH-BMPT'!$D$9,IF(I119=9,'[4]Equivalencia BH-BMPT'!$D$10,IF(I119=10,'[4]Equivalencia BH-BMPT'!$D$11,IF(I119=11,'[4]Equivalencia BH-BMPT'!$D$12,IF(I119=12,'[4]Equivalencia BH-BMPT'!$D$13,IF(I119=13,'[4]Equivalencia BH-BMPT'!$D$14,IF(I119=14,'[4]Equivalencia BH-BMPT'!$D$15,IF(I119=15,'[4]Equivalencia BH-BMPT'!$D$16,IF(I119=16,'[4]Equivalencia BH-BMPT'!$D$17,IF(I119=17,'[4]Equivalencia BH-BMPT'!$D$18,IF(I119=18,'[4]Equivalencia BH-BMPT'!$D$19,IF(I119=19,'[4]Equivalencia BH-BMPT'!$D$20,IF(I119=20,'[4]Equivalencia BH-BMPT'!$D$21,IF(I119=21,'[4]Equivalencia BH-BMPT'!$D$22,IF(I119=22,'[4]Equivalencia BH-BMPT'!$D$23,IF(I119=23,'[4]Equivalencia BH-BMPT'!#REF!,IF(I119=24,'[4]Equivalencia BH-BMPT'!$D$25,IF(I119=25,'[4]Equivalencia BH-BMPT'!$D$26,IF(I119=26,'[4]Equivalencia BH-BMPT'!$D$27,IF(I119=27,'[4]Equivalencia BH-BMPT'!$D$28,IF(I119=28,'[4]Equivalencia BH-BMPT'!$D$29,IF(I119=29,'[4]Equivalencia BH-BMPT'!$D$30,IF(I119=30,'[4]Equivalencia BH-BMPT'!$D$31,IF(I119=31,'[4]Equivalencia BH-BMPT'!$D$32,IF(I119=32,'[4]Equivalencia BH-BMPT'!$D$33,IF(I119=33,'[4]Equivalencia BH-BMPT'!$D$34,IF(I119=34,'[4]Equivalencia BH-BMPT'!$D$35,IF(I119=35,'[4]Equivalencia BH-BMPT'!$D$36,IF(I119=36,'[4]Equivalencia BH-BMPT'!$D$37,IF(I119=37,'[4]Equivalencia BH-BMPT'!$D$38,IF(I119=38,'[4]Equivalencia BH-BMPT'!#REF!,IF(I119=39,'[4]Equivalencia BH-BMPT'!$D$40,IF(I119=40,'[4]Equivalencia BH-BMPT'!$D$41,IF(I119=41,'[4]Equivalencia BH-BMPT'!$D$42,IF(I119=42,'[4]Equivalencia BH-BMPT'!$D$43,IF(I119=43,'[4]Equivalencia BH-BMPT'!$D$44,IF(I119=44,'[4]Equivalencia BH-BMPT'!$D$45,IF(I119=45,'[4]Equivalencia BH-BMPT'!$D$46,"No ha seleccionado un número de programa")))))))))))))))))))))))))))))))))))))))))))))</f>
        <v>Gobernanza e influencia local, regional e internacional</v>
      </c>
      <c r="K119" s="141" t="str">
        <f>IF(ISERROR(VLOOKUP(I119,Eje_Pilar!$C$2:$E$47,3,FALSE))," ",VLOOKUP(I119,Eje_Pilar!$C$2:$E$47,3,FALSE))</f>
        <v>Eje Transversal 4 Gobierno Legitimo, Fortalecimiento Local y Eficiencia</v>
      </c>
      <c r="L119" s="142" t="s">
        <v>778</v>
      </c>
      <c r="M119" s="138">
        <v>19426466</v>
      </c>
      <c r="N119" s="138" t="s">
        <v>910</v>
      </c>
      <c r="O119" s="144">
        <v>13500000</v>
      </c>
      <c r="P119" s="100"/>
      <c r="Q119" s="101"/>
      <c r="R119" s="146"/>
      <c r="S119" s="146"/>
      <c r="T119" s="148">
        <f t="shared" si="13"/>
        <v>13500000</v>
      </c>
      <c r="U119" s="144">
        <v>13500000</v>
      </c>
      <c r="V119" s="104">
        <v>43509</v>
      </c>
      <c r="W119" s="104">
        <v>43511</v>
      </c>
      <c r="X119" s="104">
        <v>43691</v>
      </c>
      <c r="Y119" s="105">
        <v>180</v>
      </c>
      <c r="Z119" s="105"/>
      <c r="AA119" s="106"/>
      <c r="AB119" s="90"/>
      <c r="AC119" s="90"/>
      <c r="AD119" s="90" t="s">
        <v>1022</v>
      </c>
      <c r="AE119" s="90"/>
      <c r="AF119" s="150">
        <f t="shared" si="14"/>
        <v>1</v>
      </c>
      <c r="AG119" s="108"/>
      <c r="AH119" s="129">
        <f>IF(SUMPRODUCT((A$14:A119=A119)*(B$14:B119=B119)*(C$14:C119=C119))&gt;1,0,1)</f>
        <v>1</v>
      </c>
      <c r="AI119" s="109" t="str">
        <f t="shared" si="12"/>
        <v>Contratos de prestación de servicios profesionales y de apoyo a la gestión</v>
      </c>
      <c r="AJ119" s="109" t="str">
        <f t="shared" si="15"/>
        <v>Contratación directa</v>
      </c>
      <c r="AK119" s="110" t="str">
        <f>IFERROR(VLOOKUP(F119,Tipo!$C$12:$C$27,1,FALSE),"NO")</f>
        <v>Prestación de servicios profesionales y de apoyo a la gestión, o para la ejecución de trabajos artísticos que sólo puedan encomendarse a determinadas personas naturales;</v>
      </c>
      <c r="AL119" s="109" t="str">
        <f t="shared" si="16"/>
        <v>Inversión</v>
      </c>
      <c r="AM119" s="109">
        <f t="shared" si="17"/>
        <v>45</v>
      </c>
      <c r="AN119" s="58"/>
      <c r="AO119" s="58"/>
      <c r="AP119" s="58"/>
    </row>
    <row r="120" spans="1:42" s="57" customFormat="1" ht="27" customHeight="1" x14ac:dyDescent="0.25">
      <c r="A120" s="90">
        <v>108</v>
      </c>
      <c r="B120" s="105">
        <v>2019</v>
      </c>
      <c r="C120" s="91" t="s">
        <v>390</v>
      </c>
      <c r="D120" s="91" t="s">
        <v>161</v>
      </c>
      <c r="E120" s="133" t="s">
        <v>38</v>
      </c>
      <c r="F120" s="133" t="s">
        <v>182</v>
      </c>
      <c r="G120" s="138" t="s">
        <v>637</v>
      </c>
      <c r="H120" s="140" t="s">
        <v>156</v>
      </c>
      <c r="I120" s="132">
        <v>45</v>
      </c>
      <c r="J120" s="133" t="str">
        <f>IF(I120=1,'[4]Equivalencia BH-BMPT'!$D$2,IF(I120=2,'[4]Equivalencia BH-BMPT'!$D$3,IF(I120=3,'[4]Equivalencia BH-BMPT'!$D$4,IF(I120=4,'[4]Equivalencia BH-BMPT'!$D$5,IF(I120=5,'[4]Equivalencia BH-BMPT'!$D$6,IF(I120=6,'[4]Equivalencia BH-BMPT'!$D$7,IF(I120=7,'[4]Equivalencia BH-BMPT'!$D$8,IF(I120=8,'[4]Equivalencia BH-BMPT'!$D$9,IF(I120=9,'[4]Equivalencia BH-BMPT'!$D$10,IF(I120=10,'[4]Equivalencia BH-BMPT'!$D$11,IF(I120=11,'[4]Equivalencia BH-BMPT'!$D$12,IF(I120=12,'[4]Equivalencia BH-BMPT'!$D$13,IF(I120=13,'[4]Equivalencia BH-BMPT'!$D$14,IF(I120=14,'[4]Equivalencia BH-BMPT'!$D$15,IF(I120=15,'[4]Equivalencia BH-BMPT'!$D$16,IF(I120=16,'[4]Equivalencia BH-BMPT'!$D$17,IF(I120=17,'[4]Equivalencia BH-BMPT'!$D$18,IF(I120=18,'[4]Equivalencia BH-BMPT'!$D$19,IF(I120=19,'[4]Equivalencia BH-BMPT'!$D$20,IF(I120=20,'[4]Equivalencia BH-BMPT'!$D$21,IF(I120=21,'[4]Equivalencia BH-BMPT'!$D$22,IF(I120=22,'[4]Equivalencia BH-BMPT'!$D$23,IF(I120=23,'[4]Equivalencia BH-BMPT'!#REF!,IF(I120=24,'[4]Equivalencia BH-BMPT'!$D$25,IF(I120=25,'[4]Equivalencia BH-BMPT'!$D$26,IF(I120=26,'[4]Equivalencia BH-BMPT'!$D$27,IF(I120=27,'[4]Equivalencia BH-BMPT'!$D$28,IF(I120=28,'[4]Equivalencia BH-BMPT'!$D$29,IF(I120=29,'[4]Equivalencia BH-BMPT'!$D$30,IF(I120=30,'[4]Equivalencia BH-BMPT'!$D$31,IF(I120=31,'[4]Equivalencia BH-BMPT'!$D$32,IF(I120=32,'[4]Equivalencia BH-BMPT'!$D$33,IF(I120=33,'[4]Equivalencia BH-BMPT'!$D$34,IF(I120=34,'[4]Equivalencia BH-BMPT'!$D$35,IF(I120=35,'[4]Equivalencia BH-BMPT'!$D$36,IF(I120=36,'[4]Equivalencia BH-BMPT'!$D$37,IF(I120=37,'[4]Equivalencia BH-BMPT'!$D$38,IF(I120=38,'[4]Equivalencia BH-BMPT'!#REF!,IF(I120=39,'[4]Equivalencia BH-BMPT'!$D$40,IF(I120=40,'[4]Equivalencia BH-BMPT'!$D$41,IF(I120=41,'[4]Equivalencia BH-BMPT'!$D$42,IF(I120=42,'[4]Equivalencia BH-BMPT'!$D$43,IF(I120=43,'[4]Equivalencia BH-BMPT'!$D$44,IF(I120=44,'[4]Equivalencia BH-BMPT'!$D$45,IF(I120=45,'[4]Equivalencia BH-BMPT'!$D$46,"No ha seleccionado un número de programa")))))))))))))))))))))))))))))))))))))))))))))</f>
        <v>Gobernanza e influencia local, regional e internacional</v>
      </c>
      <c r="K120" s="141" t="str">
        <f>IF(ISERROR(VLOOKUP(I120,Eje_Pilar!$C$2:$E$47,3,FALSE))," ",VLOOKUP(I120,Eje_Pilar!$C$2:$E$47,3,FALSE))</f>
        <v>Eje Transversal 4 Gobierno Legitimo, Fortalecimiento Local y Eficiencia</v>
      </c>
      <c r="L120" s="142" t="s">
        <v>778</v>
      </c>
      <c r="M120" s="138">
        <v>1024530900</v>
      </c>
      <c r="N120" s="138" t="s">
        <v>911</v>
      </c>
      <c r="O120" s="144">
        <v>27330000</v>
      </c>
      <c r="P120" s="100"/>
      <c r="Q120" s="101"/>
      <c r="R120" s="146"/>
      <c r="S120" s="146"/>
      <c r="T120" s="148">
        <f t="shared" si="13"/>
        <v>27330000</v>
      </c>
      <c r="U120" s="144">
        <v>27330000</v>
      </c>
      <c r="V120" s="104">
        <v>43510</v>
      </c>
      <c r="W120" s="104">
        <v>43516</v>
      </c>
      <c r="X120" s="104">
        <v>43696</v>
      </c>
      <c r="Y120" s="105">
        <v>180</v>
      </c>
      <c r="Z120" s="105"/>
      <c r="AA120" s="106"/>
      <c r="AB120" s="90"/>
      <c r="AC120" s="90"/>
      <c r="AD120" s="90" t="s">
        <v>1022</v>
      </c>
      <c r="AE120" s="90"/>
      <c r="AF120" s="150">
        <f t="shared" si="14"/>
        <v>1</v>
      </c>
      <c r="AG120" s="108"/>
      <c r="AH120" s="129">
        <f>IF(SUMPRODUCT((A$14:A120=A120)*(B$14:B120=B120)*(C$14:C120=C120))&gt;1,0,1)</f>
        <v>1</v>
      </c>
      <c r="AI120" s="109" t="str">
        <f t="shared" si="12"/>
        <v>Contratos de prestación de servicios profesionales y de apoyo a la gestión</v>
      </c>
      <c r="AJ120" s="109" t="str">
        <f t="shared" si="15"/>
        <v>Contratación directa</v>
      </c>
      <c r="AK120" s="110" t="str">
        <f>IFERROR(VLOOKUP(F120,Tipo!$C$12:$C$27,1,FALSE),"NO")</f>
        <v>Prestación de servicios profesionales y de apoyo a la gestión, o para la ejecución de trabajos artísticos que sólo puedan encomendarse a determinadas personas naturales;</v>
      </c>
      <c r="AL120" s="109" t="str">
        <f t="shared" si="16"/>
        <v>Inversión</v>
      </c>
      <c r="AM120" s="109">
        <f t="shared" si="17"/>
        <v>45</v>
      </c>
      <c r="AN120" s="58"/>
      <c r="AO120" s="58"/>
      <c r="AP120" s="58"/>
    </row>
    <row r="121" spans="1:42" s="57" customFormat="1" ht="27" customHeight="1" x14ac:dyDescent="0.25">
      <c r="A121" s="90">
        <v>109</v>
      </c>
      <c r="B121" s="105">
        <v>2019</v>
      </c>
      <c r="C121" s="91" t="s">
        <v>391</v>
      </c>
      <c r="D121" s="91" t="s">
        <v>161</v>
      </c>
      <c r="E121" s="133" t="s">
        <v>38</v>
      </c>
      <c r="F121" s="133" t="s">
        <v>182</v>
      </c>
      <c r="G121" s="138" t="s">
        <v>638</v>
      </c>
      <c r="H121" s="140" t="s">
        <v>156</v>
      </c>
      <c r="I121" s="132">
        <v>45</v>
      </c>
      <c r="J121" s="133" t="str">
        <f>IF(I121=1,'[4]Equivalencia BH-BMPT'!$D$2,IF(I121=2,'[4]Equivalencia BH-BMPT'!$D$3,IF(I121=3,'[4]Equivalencia BH-BMPT'!$D$4,IF(I121=4,'[4]Equivalencia BH-BMPT'!$D$5,IF(I121=5,'[4]Equivalencia BH-BMPT'!$D$6,IF(I121=6,'[4]Equivalencia BH-BMPT'!$D$7,IF(I121=7,'[4]Equivalencia BH-BMPT'!$D$8,IF(I121=8,'[4]Equivalencia BH-BMPT'!$D$9,IF(I121=9,'[4]Equivalencia BH-BMPT'!$D$10,IF(I121=10,'[4]Equivalencia BH-BMPT'!$D$11,IF(I121=11,'[4]Equivalencia BH-BMPT'!$D$12,IF(I121=12,'[4]Equivalencia BH-BMPT'!$D$13,IF(I121=13,'[4]Equivalencia BH-BMPT'!$D$14,IF(I121=14,'[4]Equivalencia BH-BMPT'!$D$15,IF(I121=15,'[4]Equivalencia BH-BMPT'!$D$16,IF(I121=16,'[4]Equivalencia BH-BMPT'!$D$17,IF(I121=17,'[4]Equivalencia BH-BMPT'!$D$18,IF(I121=18,'[4]Equivalencia BH-BMPT'!$D$19,IF(I121=19,'[4]Equivalencia BH-BMPT'!$D$20,IF(I121=20,'[4]Equivalencia BH-BMPT'!$D$21,IF(I121=21,'[4]Equivalencia BH-BMPT'!$D$22,IF(I121=22,'[4]Equivalencia BH-BMPT'!$D$23,IF(I121=23,'[4]Equivalencia BH-BMPT'!#REF!,IF(I121=24,'[4]Equivalencia BH-BMPT'!$D$25,IF(I121=25,'[4]Equivalencia BH-BMPT'!$D$26,IF(I121=26,'[4]Equivalencia BH-BMPT'!$D$27,IF(I121=27,'[4]Equivalencia BH-BMPT'!$D$28,IF(I121=28,'[4]Equivalencia BH-BMPT'!$D$29,IF(I121=29,'[4]Equivalencia BH-BMPT'!$D$30,IF(I121=30,'[4]Equivalencia BH-BMPT'!$D$31,IF(I121=31,'[4]Equivalencia BH-BMPT'!$D$32,IF(I121=32,'[4]Equivalencia BH-BMPT'!$D$33,IF(I121=33,'[4]Equivalencia BH-BMPT'!$D$34,IF(I121=34,'[4]Equivalencia BH-BMPT'!$D$35,IF(I121=35,'[4]Equivalencia BH-BMPT'!$D$36,IF(I121=36,'[4]Equivalencia BH-BMPT'!$D$37,IF(I121=37,'[4]Equivalencia BH-BMPT'!$D$38,IF(I121=38,'[4]Equivalencia BH-BMPT'!#REF!,IF(I121=39,'[4]Equivalencia BH-BMPT'!$D$40,IF(I121=40,'[4]Equivalencia BH-BMPT'!$D$41,IF(I121=41,'[4]Equivalencia BH-BMPT'!$D$42,IF(I121=42,'[4]Equivalencia BH-BMPT'!$D$43,IF(I121=43,'[4]Equivalencia BH-BMPT'!$D$44,IF(I121=44,'[4]Equivalencia BH-BMPT'!$D$45,IF(I121=45,'[4]Equivalencia BH-BMPT'!$D$46,"No ha seleccionado un número de programa")))))))))))))))))))))))))))))))))))))))))))))</f>
        <v>Gobernanza e influencia local, regional e internacional</v>
      </c>
      <c r="K121" s="141" t="str">
        <f>IF(ISERROR(VLOOKUP(I121,Eje_Pilar!$C$2:$E$47,3,FALSE))," ",VLOOKUP(I121,Eje_Pilar!$C$2:$E$47,3,FALSE))</f>
        <v>Eje Transversal 4 Gobierno Legitimo, Fortalecimiento Local y Eficiencia</v>
      </c>
      <c r="L121" s="142" t="s">
        <v>778</v>
      </c>
      <c r="M121" s="138">
        <v>1052916138</v>
      </c>
      <c r="N121" s="138" t="s">
        <v>912</v>
      </c>
      <c r="O121" s="144">
        <v>27330000</v>
      </c>
      <c r="P121" s="100"/>
      <c r="Q121" s="101"/>
      <c r="R121" s="146"/>
      <c r="S121" s="146"/>
      <c r="T121" s="148">
        <f t="shared" si="13"/>
        <v>27330000</v>
      </c>
      <c r="U121" s="144">
        <v>27330000</v>
      </c>
      <c r="V121" s="104">
        <v>43515</v>
      </c>
      <c r="W121" s="104">
        <v>43517</v>
      </c>
      <c r="X121" s="104">
        <v>43697</v>
      </c>
      <c r="Y121" s="105">
        <v>180</v>
      </c>
      <c r="Z121" s="105"/>
      <c r="AA121" s="106"/>
      <c r="AB121" s="90"/>
      <c r="AC121" s="90"/>
      <c r="AD121" s="90" t="s">
        <v>1022</v>
      </c>
      <c r="AE121" s="90"/>
      <c r="AF121" s="150">
        <f t="shared" si="14"/>
        <v>1</v>
      </c>
      <c r="AG121" s="108"/>
      <c r="AH121" s="129">
        <f>IF(SUMPRODUCT((A$14:A121=A121)*(B$14:B121=B121)*(C$14:C121=C121))&gt;1,0,1)</f>
        <v>1</v>
      </c>
      <c r="AI121" s="109" t="str">
        <f t="shared" si="12"/>
        <v>Contratos de prestación de servicios profesionales y de apoyo a la gestión</v>
      </c>
      <c r="AJ121" s="109" t="str">
        <f t="shared" si="15"/>
        <v>Contratación directa</v>
      </c>
      <c r="AK121" s="110" t="str">
        <f>IFERROR(VLOOKUP(F121,Tipo!$C$12:$C$27,1,FALSE),"NO")</f>
        <v>Prestación de servicios profesionales y de apoyo a la gestión, o para la ejecución de trabajos artísticos que sólo puedan encomendarse a determinadas personas naturales;</v>
      </c>
      <c r="AL121" s="109" t="str">
        <f t="shared" si="16"/>
        <v>Inversión</v>
      </c>
      <c r="AM121" s="109">
        <f t="shared" si="17"/>
        <v>45</v>
      </c>
      <c r="AN121" s="58"/>
      <c r="AO121" s="58"/>
      <c r="AP121" s="58"/>
    </row>
    <row r="122" spans="1:42" s="57" customFormat="1" ht="27" customHeight="1" x14ac:dyDescent="0.25">
      <c r="A122" s="90">
        <v>110</v>
      </c>
      <c r="B122" s="105">
        <v>2019</v>
      </c>
      <c r="C122" s="91" t="s">
        <v>392</v>
      </c>
      <c r="D122" s="91" t="s">
        <v>161</v>
      </c>
      <c r="E122" s="133" t="s">
        <v>38</v>
      </c>
      <c r="F122" s="133" t="s">
        <v>182</v>
      </c>
      <c r="G122" s="138" t="s">
        <v>639</v>
      </c>
      <c r="H122" s="140" t="s">
        <v>156</v>
      </c>
      <c r="I122" s="132">
        <v>45</v>
      </c>
      <c r="J122" s="133" t="str">
        <f>IF(I122=1,'[4]Equivalencia BH-BMPT'!$D$2,IF(I122=2,'[4]Equivalencia BH-BMPT'!$D$3,IF(I122=3,'[4]Equivalencia BH-BMPT'!$D$4,IF(I122=4,'[4]Equivalencia BH-BMPT'!$D$5,IF(I122=5,'[4]Equivalencia BH-BMPT'!$D$6,IF(I122=6,'[4]Equivalencia BH-BMPT'!$D$7,IF(I122=7,'[4]Equivalencia BH-BMPT'!$D$8,IF(I122=8,'[4]Equivalencia BH-BMPT'!$D$9,IF(I122=9,'[4]Equivalencia BH-BMPT'!$D$10,IF(I122=10,'[4]Equivalencia BH-BMPT'!$D$11,IF(I122=11,'[4]Equivalencia BH-BMPT'!$D$12,IF(I122=12,'[4]Equivalencia BH-BMPT'!$D$13,IF(I122=13,'[4]Equivalencia BH-BMPT'!$D$14,IF(I122=14,'[4]Equivalencia BH-BMPT'!$D$15,IF(I122=15,'[4]Equivalencia BH-BMPT'!$D$16,IF(I122=16,'[4]Equivalencia BH-BMPT'!$D$17,IF(I122=17,'[4]Equivalencia BH-BMPT'!$D$18,IF(I122=18,'[4]Equivalencia BH-BMPT'!$D$19,IF(I122=19,'[4]Equivalencia BH-BMPT'!$D$20,IF(I122=20,'[4]Equivalencia BH-BMPT'!$D$21,IF(I122=21,'[4]Equivalencia BH-BMPT'!$D$22,IF(I122=22,'[4]Equivalencia BH-BMPT'!$D$23,IF(I122=23,'[4]Equivalencia BH-BMPT'!#REF!,IF(I122=24,'[4]Equivalencia BH-BMPT'!$D$25,IF(I122=25,'[4]Equivalencia BH-BMPT'!$D$26,IF(I122=26,'[4]Equivalencia BH-BMPT'!$D$27,IF(I122=27,'[4]Equivalencia BH-BMPT'!$D$28,IF(I122=28,'[4]Equivalencia BH-BMPT'!$D$29,IF(I122=29,'[4]Equivalencia BH-BMPT'!$D$30,IF(I122=30,'[4]Equivalencia BH-BMPT'!$D$31,IF(I122=31,'[4]Equivalencia BH-BMPT'!$D$32,IF(I122=32,'[4]Equivalencia BH-BMPT'!$D$33,IF(I122=33,'[4]Equivalencia BH-BMPT'!$D$34,IF(I122=34,'[4]Equivalencia BH-BMPT'!$D$35,IF(I122=35,'[4]Equivalencia BH-BMPT'!$D$36,IF(I122=36,'[4]Equivalencia BH-BMPT'!$D$37,IF(I122=37,'[4]Equivalencia BH-BMPT'!$D$38,IF(I122=38,'[4]Equivalencia BH-BMPT'!#REF!,IF(I122=39,'[4]Equivalencia BH-BMPT'!$D$40,IF(I122=40,'[4]Equivalencia BH-BMPT'!$D$41,IF(I122=41,'[4]Equivalencia BH-BMPT'!$D$42,IF(I122=42,'[4]Equivalencia BH-BMPT'!$D$43,IF(I122=43,'[4]Equivalencia BH-BMPT'!$D$44,IF(I122=44,'[4]Equivalencia BH-BMPT'!$D$45,IF(I122=45,'[4]Equivalencia BH-BMPT'!$D$46,"No ha seleccionado un número de programa")))))))))))))))))))))))))))))))))))))))))))))</f>
        <v>Gobernanza e influencia local, regional e internacional</v>
      </c>
      <c r="K122" s="141" t="str">
        <f>IF(ISERROR(VLOOKUP(I122,Eje_Pilar!$C$2:$E$47,3,FALSE))," ",VLOOKUP(I122,Eje_Pilar!$C$2:$E$47,3,FALSE))</f>
        <v>Eje Transversal 4 Gobierno Legitimo, Fortalecimiento Local y Eficiencia</v>
      </c>
      <c r="L122" s="142" t="s">
        <v>778</v>
      </c>
      <c r="M122" s="138">
        <v>79129505</v>
      </c>
      <c r="N122" s="138" t="s">
        <v>913</v>
      </c>
      <c r="O122" s="144">
        <v>42240000</v>
      </c>
      <c r="P122" s="100"/>
      <c r="Q122" s="101"/>
      <c r="R122" s="146">
        <v>1</v>
      </c>
      <c r="S122" s="144">
        <v>21120000</v>
      </c>
      <c r="T122" s="148">
        <f t="shared" si="13"/>
        <v>63360000</v>
      </c>
      <c r="U122" s="144">
        <v>63360000</v>
      </c>
      <c r="V122" s="104">
        <v>43516</v>
      </c>
      <c r="W122" s="104">
        <v>43523</v>
      </c>
      <c r="X122" s="104">
        <v>43795</v>
      </c>
      <c r="Y122" s="105">
        <v>180</v>
      </c>
      <c r="Z122" s="105">
        <v>90</v>
      </c>
      <c r="AA122" s="106"/>
      <c r="AB122" s="90"/>
      <c r="AC122" s="90"/>
      <c r="AD122" s="90" t="s">
        <v>1022</v>
      </c>
      <c r="AE122" s="90"/>
      <c r="AF122" s="150">
        <f t="shared" si="14"/>
        <v>1</v>
      </c>
      <c r="AG122" s="108"/>
      <c r="AH122" s="129">
        <f>IF(SUMPRODUCT((A$14:A122=A122)*(B$14:B122=B122)*(C$14:C122=C122))&gt;1,0,1)</f>
        <v>1</v>
      </c>
      <c r="AI122" s="109" t="str">
        <f t="shared" si="12"/>
        <v>Contratos de prestación de servicios profesionales y de apoyo a la gestión</v>
      </c>
      <c r="AJ122" s="109" t="str">
        <f t="shared" si="15"/>
        <v>Contratación directa</v>
      </c>
      <c r="AK122" s="110" t="str">
        <f>IFERROR(VLOOKUP(F122,Tipo!$C$12:$C$27,1,FALSE),"NO")</f>
        <v>Prestación de servicios profesionales y de apoyo a la gestión, o para la ejecución de trabajos artísticos que sólo puedan encomendarse a determinadas personas naturales;</v>
      </c>
      <c r="AL122" s="109" t="str">
        <f t="shared" si="16"/>
        <v>Inversión</v>
      </c>
      <c r="AM122" s="109">
        <f t="shared" si="17"/>
        <v>45</v>
      </c>
      <c r="AN122" s="58"/>
      <c r="AO122" s="58"/>
      <c r="AP122" s="58"/>
    </row>
    <row r="123" spans="1:42" s="57" customFormat="1" ht="27" customHeight="1" x14ac:dyDescent="0.25">
      <c r="A123" s="90">
        <v>111</v>
      </c>
      <c r="B123" s="105">
        <v>2019</v>
      </c>
      <c r="C123" s="91" t="s">
        <v>393</v>
      </c>
      <c r="D123" s="91" t="s">
        <v>161</v>
      </c>
      <c r="E123" s="133" t="s">
        <v>38</v>
      </c>
      <c r="F123" s="133" t="s">
        <v>182</v>
      </c>
      <c r="G123" s="138" t="s">
        <v>640</v>
      </c>
      <c r="H123" s="140" t="s">
        <v>156</v>
      </c>
      <c r="I123" s="132">
        <v>45</v>
      </c>
      <c r="J123" s="133" t="str">
        <f>IF(I123=1,'[4]Equivalencia BH-BMPT'!$D$2,IF(I123=2,'[4]Equivalencia BH-BMPT'!$D$3,IF(I123=3,'[4]Equivalencia BH-BMPT'!$D$4,IF(I123=4,'[4]Equivalencia BH-BMPT'!$D$5,IF(I123=5,'[4]Equivalencia BH-BMPT'!$D$6,IF(I123=6,'[4]Equivalencia BH-BMPT'!$D$7,IF(I123=7,'[4]Equivalencia BH-BMPT'!$D$8,IF(I123=8,'[4]Equivalencia BH-BMPT'!$D$9,IF(I123=9,'[4]Equivalencia BH-BMPT'!$D$10,IF(I123=10,'[4]Equivalencia BH-BMPT'!$D$11,IF(I123=11,'[4]Equivalencia BH-BMPT'!$D$12,IF(I123=12,'[4]Equivalencia BH-BMPT'!$D$13,IF(I123=13,'[4]Equivalencia BH-BMPT'!$D$14,IF(I123=14,'[4]Equivalencia BH-BMPT'!$D$15,IF(I123=15,'[4]Equivalencia BH-BMPT'!$D$16,IF(I123=16,'[4]Equivalencia BH-BMPT'!$D$17,IF(I123=17,'[4]Equivalencia BH-BMPT'!$D$18,IF(I123=18,'[4]Equivalencia BH-BMPT'!$D$19,IF(I123=19,'[4]Equivalencia BH-BMPT'!$D$20,IF(I123=20,'[4]Equivalencia BH-BMPT'!$D$21,IF(I123=21,'[4]Equivalencia BH-BMPT'!$D$22,IF(I123=22,'[4]Equivalencia BH-BMPT'!$D$23,IF(I123=23,'[4]Equivalencia BH-BMPT'!#REF!,IF(I123=24,'[4]Equivalencia BH-BMPT'!$D$25,IF(I123=25,'[4]Equivalencia BH-BMPT'!$D$26,IF(I123=26,'[4]Equivalencia BH-BMPT'!$D$27,IF(I123=27,'[4]Equivalencia BH-BMPT'!$D$28,IF(I123=28,'[4]Equivalencia BH-BMPT'!$D$29,IF(I123=29,'[4]Equivalencia BH-BMPT'!$D$30,IF(I123=30,'[4]Equivalencia BH-BMPT'!$D$31,IF(I123=31,'[4]Equivalencia BH-BMPT'!$D$32,IF(I123=32,'[4]Equivalencia BH-BMPT'!$D$33,IF(I123=33,'[4]Equivalencia BH-BMPT'!$D$34,IF(I123=34,'[4]Equivalencia BH-BMPT'!$D$35,IF(I123=35,'[4]Equivalencia BH-BMPT'!$D$36,IF(I123=36,'[4]Equivalencia BH-BMPT'!$D$37,IF(I123=37,'[4]Equivalencia BH-BMPT'!$D$38,IF(I123=38,'[4]Equivalencia BH-BMPT'!#REF!,IF(I123=39,'[4]Equivalencia BH-BMPT'!$D$40,IF(I123=40,'[4]Equivalencia BH-BMPT'!$D$41,IF(I123=41,'[4]Equivalencia BH-BMPT'!$D$42,IF(I123=42,'[4]Equivalencia BH-BMPT'!$D$43,IF(I123=43,'[4]Equivalencia BH-BMPT'!$D$44,IF(I123=44,'[4]Equivalencia BH-BMPT'!$D$45,IF(I123=45,'[4]Equivalencia BH-BMPT'!$D$46,"No ha seleccionado un número de programa")))))))))))))))))))))))))))))))))))))))))))))</f>
        <v>Gobernanza e influencia local, regional e internacional</v>
      </c>
      <c r="K123" s="141" t="str">
        <f>IF(ISERROR(VLOOKUP(I123,Eje_Pilar!$C$2:$E$47,3,FALSE))," ",VLOOKUP(I123,Eje_Pilar!$C$2:$E$47,3,FALSE))</f>
        <v>Eje Transversal 4 Gobierno Legitimo, Fortalecimiento Local y Eficiencia</v>
      </c>
      <c r="L123" s="142" t="s">
        <v>786</v>
      </c>
      <c r="M123" s="138">
        <v>78689286</v>
      </c>
      <c r="N123" s="138" t="s">
        <v>914</v>
      </c>
      <c r="O123" s="144">
        <v>71889000</v>
      </c>
      <c r="P123" s="100"/>
      <c r="Q123" s="101"/>
      <c r="R123" s="146">
        <v>1</v>
      </c>
      <c r="S123" s="144">
        <v>20871000</v>
      </c>
      <c r="T123" s="148">
        <f t="shared" si="13"/>
        <v>92760000</v>
      </c>
      <c r="U123" s="144">
        <v>71889000</v>
      </c>
      <c r="V123" s="104">
        <v>43516</v>
      </c>
      <c r="W123" s="104">
        <v>43517</v>
      </c>
      <c r="X123" s="104">
        <v>43920</v>
      </c>
      <c r="Y123" s="105">
        <v>310</v>
      </c>
      <c r="Z123" s="105">
        <v>90</v>
      </c>
      <c r="AA123" s="106"/>
      <c r="AB123" s="90"/>
      <c r="AC123" s="90" t="s">
        <v>1022</v>
      </c>
      <c r="AD123" s="90"/>
      <c r="AE123" s="90"/>
      <c r="AF123" s="150">
        <f t="shared" si="14"/>
        <v>0.77500000000000002</v>
      </c>
      <c r="AG123" s="108"/>
      <c r="AH123" s="129">
        <f>IF(SUMPRODUCT((A$14:A123=A123)*(B$14:B123=B123)*(C$14:C123=C123))&gt;1,0,1)</f>
        <v>1</v>
      </c>
      <c r="AI123" s="109" t="str">
        <f t="shared" si="12"/>
        <v>Contratos de prestación de servicios profesionales y de apoyo a la gestión</v>
      </c>
      <c r="AJ123" s="109" t="str">
        <f t="shared" si="15"/>
        <v>Contratación directa</v>
      </c>
      <c r="AK123" s="110" t="str">
        <f>IFERROR(VLOOKUP(F123,Tipo!$C$12:$C$27,1,FALSE),"NO")</f>
        <v>Prestación de servicios profesionales y de apoyo a la gestión, o para la ejecución de trabajos artísticos que sólo puedan encomendarse a determinadas personas naturales;</v>
      </c>
      <c r="AL123" s="109" t="str">
        <f t="shared" si="16"/>
        <v>Inversión</v>
      </c>
      <c r="AM123" s="109">
        <f t="shared" si="17"/>
        <v>45</v>
      </c>
      <c r="AN123" s="58"/>
      <c r="AO123" s="58"/>
      <c r="AP123" s="58"/>
    </row>
    <row r="124" spans="1:42" s="57" customFormat="1" ht="27" customHeight="1" x14ac:dyDescent="0.25">
      <c r="A124" s="90">
        <v>112</v>
      </c>
      <c r="B124" s="105">
        <v>2019</v>
      </c>
      <c r="C124" s="91" t="s">
        <v>394</v>
      </c>
      <c r="D124" s="91" t="s">
        <v>161</v>
      </c>
      <c r="E124" s="133" t="s">
        <v>38</v>
      </c>
      <c r="F124" s="133" t="s">
        <v>182</v>
      </c>
      <c r="G124" s="138" t="s">
        <v>641</v>
      </c>
      <c r="H124" s="140" t="s">
        <v>156</v>
      </c>
      <c r="I124" s="132">
        <v>45</v>
      </c>
      <c r="J124" s="133" t="str">
        <f>IF(I124=1,'[4]Equivalencia BH-BMPT'!$D$2,IF(I124=2,'[4]Equivalencia BH-BMPT'!$D$3,IF(I124=3,'[4]Equivalencia BH-BMPT'!$D$4,IF(I124=4,'[4]Equivalencia BH-BMPT'!$D$5,IF(I124=5,'[4]Equivalencia BH-BMPT'!$D$6,IF(I124=6,'[4]Equivalencia BH-BMPT'!$D$7,IF(I124=7,'[4]Equivalencia BH-BMPT'!$D$8,IF(I124=8,'[4]Equivalencia BH-BMPT'!$D$9,IF(I124=9,'[4]Equivalencia BH-BMPT'!$D$10,IF(I124=10,'[4]Equivalencia BH-BMPT'!$D$11,IF(I124=11,'[4]Equivalencia BH-BMPT'!$D$12,IF(I124=12,'[4]Equivalencia BH-BMPT'!$D$13,IF(I124=13,'[4]Equivalencia BH-BMPT'!$D$14,IF(I124=14,'[4]Equivalencia BH-BMPT'!$D$15,IF(I124=15,'[4]Equivalencia BH-BMPT'!$D$16,IF(I124=16,'[4]Equivalencia BH-BMPT'!$D$17,IF(I124=17,'[4]Equivalencia BH-BMPT'!$D$18,IF(I124=18,'[4]Equivalencia BH-BMPT'!$D$19,IF(I124=19,'[4]Equivalencia BH-BMPT'!$D$20,IF(I124=20,'[4]Equivalencia BH-BMPT'!$D$21,IF(I124=21,'[4]Equivalencia BH-BMPT'!$D$22,IF(I124=22,'[4]Equivalencia BH-BMPT'!$D$23,IF(I124=23,'[4]Equivalencia BH-BMPT'!#REF!,IF(I124=24,'[4]Equivalencia BH-BMPT'!$D$25,IF(I124=25,'[4]Equivalencia BH-BMPT'!$D$26,IF(I124=26,'[4]Equivalencia BH-BMPT'!$D$27,IF(I124=27,'[4]Equivalencia BH-BMPT'!$D$28,IF(I124=28,'[4]Equivalencia BH-BMPT'!$D$29,IF(I124=29,'[4]Equivalencia BH-BMPT'!$D$30,IF(I124=30,'[4]Equivalencia BH-BMPT'!$D$31,IF(I124=31,'[4]Equivalencia BH-BMPT'!$D$32,IF(I124=32,'[4]Equivalencia BH-BMPT'!$D$33,IF(I124=33,'[4]Equivalencia BH-BMPT'!$D$34,IF(I124=34,'[4]Equivalencia BH-BMPT'!$D$35,IF(I124=35,'[4]Equivalencia BH-BMPT'!$D$36,IF(I124=36,'[4]Equivalencia BH-BMPT'!$D$37,IF(I124=37,'[4]Equivalencia BH-BMPT'!$D$38,IF(I124=38,'[4]Equivalencia BH-BMPT'!#REF!,IF(I124=39,'[4]Equivalencia BH-BMPT'!$D$40,IF(I124=40,'[4]Equivalencia BH-BMPT'!$D$41,IF(I124=41,'[4]Equivalencia BH-BMPT'!$D$42,IF(I124=42,'[4]Equivalencia BH-BMPT'!$D$43,IF(I124=43,'[4]Equivalencia BH-BMPT'!$D$44,IF(I124=44,'[4]Equivalencia BH-BMPT'!$D$45,IF(I124=45,'[4]Equivalencia BH-BMPT'!$D$46,"No ha seleccionado un número de programa")))))))))))))))))))))))))))))))))))))))))))))</f>
        <v>Gobernanza e influencia local, regional e internacional</v>
      </c>
      <c r="K124" s="141" t="str">
        <f>IF(ISERROR(VLOOKUP(I124,Eje_Pilar!$C$2:$E$47,3,FALSE))," ",VLOOKUP(I124,Eje_Pilar!$C$2:$E$47,3,FALSE))</f>
        <v>Eje Transversal 4 Gobierno Legitimo, Fortalecimiento Local y Eficiencia</v>
      </c>
      <c r="L124" s="142" t="s">
        <v>778</v>
      </c>
      <c r="M124" s="138">
        <v>79138055</v>
      </c>
      <c r="N124" s="138" t="s">
        <v>915</v>
      </c>
      <c r="O124" s="144">
        <v>13500000</v>
      </c>
      <c r="P124" s="100"/>
      <c r="Q124" s="101"/>
      <c r="R124" s="146">
        <v>1</v>
      </c>
      <c r="S124" s="144">
        <v>6750000</v>
      </c>
      <c r="T124" s="148">
        <f t="shared" si="13"/>
        <v>20250000</v>
      </c>
      <c r="U124" s="144">
        <v>20250000</v>
      </c>
      <c r="V124" s="104">
        <v>43531</v>
      </c>
      <c r="W124" s="104">
        <v>43532</v>
      </c>
      <c r="X124" s="104">
        <v>43806</v>
      </c>
      <c r="Y124" s="105">
        <v>180</v>
      </c>
      <c r="Z124" s="105">
        <v>90</v>
      </c>
      <c r="AA124" s="106"/>
      <c r="AB124" s="90"/>
      <c r="AC124" s="90"/>
      <c r="AD124" s="90" t="s">
        <v>1022</v>
      </c>
      <c r="AE124" s="90"/>
      <c r="AF124" s="150">
        <f t="shared" si="14"/>
        <v>1</v>
      </c>
      <c r="AG124" s="108"/>
      <c r="AH124" s="129">
        <f>IF(SUMPRODUCT((A$14:A124=A124)*(B$14:B124=B124)*(C$14:C124=C124))&gt;1,0,1)</f>
        <v>1</v>
      </c>
      <c r="AI124" s="109" t="str">
        <f t="shared" si="12"/>
        <v>Contratos de prestación de servicios profesionales y de apoyo a la gestión</v>
      </c>
      <c r="AJ124" s="109" t="str">
        <f t="shared" si="15"/>
        <v>Contratación directa</v>
      </c>
      <c r="AK124" s="110" t="str">
        <f>IFERROR(VLOOKUP(F124,Tipo!$C$12:$C$27,1,FALSE),"NO")</f>
        <v>Prestación de servicios profesionales y de apoyo a la gestión, o para la ejecución de trabajos artísticos que sólo puedan encomendarse a determinadas personas naturales;</v>
      </c>
      <c r="AL124" s="109" t="str">
        <f t="shared" si="16"/>
        <v>Inversión</v>
      </c>
      <c r="AM124" s="109">
        <f t="shared" si="17"/>
        <v>45</v>
      </c>
      <c r="AN124" s="58"/>
      <c r="AO124" s="58"/>
      <c r="AP124" s="58"/>
    </row>
    <row r="125" spans="1:42" s="57" customFormat="1" ht="27" customHeight="1" x14ac:dyDescent="0.25">
      <c r="A125" s="90">
        <v>113</v>
      </c>
      <c r="B125" s="105">
        <v>2019</v>
      </c>
      <c r="C125" s="91" t="s">
        <v>395</v>
      </c>
      <c r="D125" s="91" t="s">
        <v>161</v>
      </c>
      <c r="E125" s="133" t="s">
        <v>38</v>
      </c>
      <c r="F125" s="133" t="s">
        <v>182</v>
      </c>
      <c r="G125" s="138" t="s">
        <v>642</v>
      </c>
      <c r="H125" s="140" t="s">
        <v>156</v>
      </c>
      <c r="I125" s="132">
        <v>45</v>
      </c>
      <c r="J125" s="133" t="str">
        <f>IF(I125=1,'[4]Equivalencia BH-BMPT'!$D$2,IF(I125=2,'[4]Equivalencia BH-BMPT'!$D$3,IF(I125=3,'[4]Equivalencia BH-BMPT'!$D$4,IF(I125=4,'[4]Equivalencia BH-BMPT'!$D$5,IF(I125=5,'[4]Equivalencia BH-BMPT'!$D$6,IF(I125=6,'[4]Equivalencia BH-BMPT'!$D$7,IF(I125=7,'[4]Equivalencia BH-BMPT'!$D$8,IF(I125=8,'[4]Equivalencia BH-BMPT'!$D$9,IF(I125=9,'[4]Equivalencia BH-BMPT'!$D$10,IF(I125=10,'[4]Equivalencia BH-BMPT'!$D$11,IF(I125=11,'[4]Equivalencia BH-BMPT'!$D$12,IF(I125=12,'[4]Equivalencia BH-BMPT'!$D$13,IF(I125=13,'[4]Equivalencia BH-BMPT'!$D$14,IF(I125=14,'[4]Equivalencia BH-BMPT'!$D$15,IF(I125=15,'[4]Equivalencia BH-BMPT'!$D$16,IF(I125=16,'[4]Equivalencia BH-BMPT'!$D$17,IF(I125=17,'[4]Equivalencia BH-BMPT'!$D$18,IF(I125=18,'[4]Equivalencia BH-BMPT'!$D$19,IF(I125=19,'[4]Equivalencia BH-BMPT'!$D$20,IF(I125=20,'[4]Equivalencia BH-BMPT'!$D$21,IF(I125=21,'[4]Equivalencia BH-BMPT'!$D$22,IF(I125=22,'[4]Equivalencia BH-BMPT'!$D$23,IF(I125=23,'[4]Equivalencia BH-BMPT'!#REF!,IF(I125=24,'[4]Equivalencia BH-BMPT'!$D$25,IF(I125=25,'[4]Equivalencia BH-BMPT'!$D$26,IF(I125=26,'[4]Equivalencia BH-BMPT'!$D$27,IF(I125=27,'[4]Equivalencia BH-BMPT'!$D$28,IF(I125=28,'[4]Equivalencia BH-BMPT'!$D$29,IF(I125=29,'[4]Equivalencia BH-BMPT'!$D$30,IF(I125=30,'[4]Equivalencia BH-BMPT'!$D$31,IF(I125=31,'[4]Equivalencia BH-BMPT'!$D$32,IF(I125=32,'[4]Equivalencia BH-BMPT'!$D$33,IF(I125=33,'[4]Equivalencia BH-BMPT'!$D$34,IF(I125=34,'[4]Equivalencia BH-BMPT'!$D$35,IF(I125=35,'[4]Equivalencia BH-BMPT'!$D$36,IF(I125=36,'[4]Equivalencia BH-BMPT'!$D$37,IF(I125=37,'[4]Equivalencia BH-BMPT'!$D$38,IF(I125=38,'[4]Equivalencia BH-BMPT'!#REF!,IF(I125=39,'[4]Equivalencia BH-BMPT'!$D$40,IF(I125=40,'[4]Equivalencia BH-BMPT'!$D$41,IF(I125=41,'[4]Equivalencia BH-BMPT'!$D$42,IF(I125=42,'[4]Equivalencia BH-BMPT'!$D$43,IF(I125=43,'[4]Equivalencia BH-BMPT'!$D$44,IF(I125=44,'[4]Equivalencia BH-BMPT'!$D$45,IF(I125=45,'[4]Equivalencia BH-BMPT'!$D$46,"No ha seleccionado un número de programa")))))))))))))))))))))))))))))))))))))))))))))</f>
        <v>Gobernanza e influencia local, regional e internacional</v>
      </c>
      <c r="K125" s="141" t="str">
        <f>IF(ISERROR(VLOOKUP(I125,Eje_Pilar!$C$2:$E$47,3,FALSE))," ",VLOOKUP(I125,Eje_Pilar!$C$2:$E$47,3,FALSE))</f>
        <v>Eje Transversal 4 Gobierno Legitimo, Fortalecimiento Local y Eficiencia</v>
      </c>
      <c r="L125" s="142" t="s">
        <v>778</v>
      </c>
      <c r="M125" s="138">
        <v>1016055535</v>
      </c>
      <c r="N125" s="138" t="s">
        <v>916</v>
      </c>
      <c r="O125" s="144">
        <v>13500000</v>
      </c>
      <c r="P125" s="100"/>
      <c r="Q125" s="101"/>
      <c r="R125" s="146"/>
      <c r="S125" s="146"/>
      <c r="T125" s="148">
        <f t="shared" si="13"/>
        <v>13500000</v>
      </c>
      <c r="U125" s="144">
        <v>9675000</v>
      </c>
      <c r="V125" s="104">
        <v>43516</v>
      </c>
      <c r="W125" s="104">
        <v>43518</v>
      </c>
      <c r="X125" s="104">
        <v>43698</v>
      </c>
      <c r="Y125" s="105">
        <v>180</v>
      </c>
      <c r="Z125" s="105"/>
      <c r="AA125" s="106"/>
      <c r="AB125" s="90"/>
      <c r="AC125" s="90"/>
      <c r="AD125" s="90" t="s">
        <v>1022</v>
      </c>
      <c r="AE125" s="90"/>
      <c r="AF125" s="151">
        <f t="shared" si="14"/>
        <v>0.71666666666666667</v>
      </c>
      <c r="AG125" s="108"/>
      <c r="AH125" s="129">
        <f>IF(SUMPRODUCT((A$14:A125=A125)*(B$14:B125=B125)*(C$14:C125=C125))&gt;1,0,1)</f>
        <v>1</v>
      </c>
      <c r="AI125" s="109" t="str">
        <f t="shared" si="12"/>
        <v>Contratos de prestación de servicios profesionales y de apoyo a la gestión</v>
      </c>
      <c r="AJ125" s="109" t="str">
        <f t="shared" si="15"/>
        <v>Contratación directa</v>
      </c>
      <c r="AK125" s="110" t="str">
        <f>IFERROR(VLOOKUP(F125,Tipo!$C$12:$C$27,1,FALSE),"NO")</f>
        <v>Prestación de servicios profesionales y de apoyo a la gestión, o para la ejecución de trabajos artísticos que sólo puedan encomendarse a determinadas personas naturales;</v>
      </c>
      <c r="AL125" s="109" t="str">
        <f t="shared" si="16"/>
        <v>Inversión</v>
      </c>
      <c r="AM125" s="109">
        <f t="shared" si="17"/>
        <v>45</v>
      </c>
      <c r="AN125" s="58"/>
      <c r="AO125" s="58"/>
      <c r="AP125" s="58"/>
    </row>
    <row r="126" spans="1:42" s="57" customFormat="1" ht="27" customHeight="1" x14ac:dyDescent="0.25">
      <c r="A126" s="90">
        <v>114</v>
      </c>
      <c r="B126" s="105">
        <v>2019</v>
      </c>
      <c r="C126" s="91" t="s">
        <v>396</v>
      </c>
      <c r="D126" s="93" t="s">
        <v>159</v>
      </c>
      <c r="E126" s="133" t="s">
        <v>38</v>
      </c>
      <c r="F126" s="133" t="s">
        <v>183</v>
      </c>
      <c r="G126" s="138" t="s">
        <v>643</v>
      </c>
      <c r="H126" s="140" t="s">
        <v>155</v>
      </c>
      <c r="I126" s="132">
        <v>45</v>
      </c>
      <c r="J126" s="133" t="str">
        <f>IF(I126=1,'[4]Equivalencia BH-BMPT'!$D$2,IF(I126=2,'[4]Equivalencia BH-BMPT'!$D$3,IF(I126=3,'[4]Equivalencia BH-BMPT'!$D$4,IF(I126=4,'[4]Equivalencia BH-BMPT'!$D$5,IF(I126=5,'[4]Equivalencia BH-BMPT'!$D$6,IF(I126=6,'[4]Equivalencia BH-BMPT'!$D$7,IF(I126=7,'[4]Equivalencia BH-BMPT'!$D$8,IF(I126=8,'[4]Equivalencia BH-BMPT'!$D$9,IF(I126=9,'[4]Equivalencia BH-BMPT'!$D$10,IF(I126=10,'[4]Equivalencia BH-BMPT'!$D$11,IF(I126=11,'[4]Equivalencia BH-BMPT'!$D$12,IF(I126=12,'[4]Equivalencia BH-BMPT'!$D$13,IF(I126=13,'[4]Equivalencia BH-BMPT'!$D$14,IF(I126=14,'[4]Equivalencia BH-BMPT'!$D$15,IF(I126=15,'[4]Equivalencia BH-BMPT'!$D$16,IF(I126=16,'[4]Equivalencia BH-BMPT'!$D$17,IF(I126=17,'[4]Equivalencia BH-BMPT'!$D$18,IF(I126=18,'[4]Equivalencia BH-BMPT'!$D$19,IF(I126=19,'[4]Equivalencia BH-BMPT'!$D$20,IF(I126=20,'[4]Equivalencia BH-BMPT'!$D$21,IF(I126=21,'[4]Equivalencia BH-BMPT'!$D$22,IF(I126=22,'[4]Equivalencia BH-BMPT'!$D$23,IF(I126=23,'[4]Equivalencia BH-BMPT'!#REF!,IF(I126=24,'[4]Equivalencia BH-BMPT'!$D$25,IF(I126=25,'[4]Equivalencia BH-BMPT'!$D$26,IF(I126=26,'[4]Equivalencia BH-BMPT'!$D$27,IF(I126=27,'[4]Equivalencia BH-BMPT'!$D$28,IF(I126=28,'[4]Equivalencia BH-BMPT'!$D$29,IF(I126=29,'[4]Equivalencia BH-BMPT'!$D$30,IF(I126=30,'[4]Equivalencia BH-BMPT'!$D$31,IF(I126=31,'[4]Equivalencia BH-BMPT'!$D$32,IF(I126=32,'[4]Equivalencia BH-BMPT'!$D$33,IF(I126=33,'[4]Equivalencia BH-BMPT'!$D$34,IF(I126=34,'[4]Equivalencia BH-BMPT'!$D$35,IF(I126=35,'[4]Equivalencia BH-BMPT'!$D$36,IF(I126=36,'[4]Equivalencia BH-BMPT'!$D$37,IF(I126=37,'[4]Equivalencia BH-BMPT'!$D$38,IF(I126=38,'[4]Equivalencia BH-BMPT'!#REF!,IF(I126=39,'[4]Equivalencia BH-BMPT'!$D$40,IF(I126=40,'[4]Equivalencia BH-BMPT'!$D$41,IF(I126=41,'[4]Equivalencia BH-BMPT'!$D$42,IF(I126=42,'[4]Equivalencia BH-BMPT'!$D$43,IF(I126=43,'[4]Equivalencia BH-BMPT'!$D$44,IF(I126=44,'[4]Equivalencia BH-BMPT'!$D$45,IF(I126=45,'[4]Equivalencia BH-BMPT'!$D$46,"No ha seleccionado un número de programa")))))))))))))))))))))))))))))))))))))))))))))</f>
        <v>Gobernanza e influencia local, regional e internacional</v>
      </c>
      <c r="K126" s="141" t="str">
        <f>IF(ISERROR(VLOOKUP(I126,Eje_Pilar!$C$2:$E$47,3,FALSE))," ",VLOOKUP(I126,Eje_Pilar!$C$2:$E$47,3,FALSE))</f>
        <v>Eje Transversal 4 Gobierno Legitimo, Fortalecimiento Local y Eficiencia</v>
      </c>
      <c r="L126" s="138" t="s">
        <v>787</v>
      </c>
      <c r="M126" s="138">
        <v>900200519</v>
      </c>
      <c r="N126" s="138" t="s">
        <v>917</v>
      </c>
      <c r="O126" s="144">
        <v>108000000</v>
      </c>
      <c r="P126" s="100"/>
      <c r="Q126" s="101"/>
      <c r="R126" s="147"/>
      <c r="S126" s="147"/>
      <c r="T126" s="144">
        <v>108000000</v>
      </c>
      <c r="U126" s="144">
        <v>90000000</v>
      </c>
      <c r="V126" s="104">
        <v>43518</v>
      </c>
      <c r="W126" s="104">
        <v>43521</v>
      </c>
      <c r="X126" s="104">
        <v>43885</v>
      </c>
      <c r="Y126" s="105">
        <v>365</v>
      </c>
      <c r="Z126" s="105"/>
      <c r="AA126" s="106"/>
      <c r="AB126" s="90"/>
      <c r="AC126" s="90" t="s">
        <v>1022</v>
      </c>
      <c r="AD126" s="90"/>
      <c r="AE126" s="90"/>
      <c r="AF126" s="152">
        <f t="shared" si="14"/>
        <v>0.83333333333333337</v>
      </c>
      <c r="AG126" s="108"/>
      <c r="AH126" s="129">
        <f>IF(SUMPRODUCT((A$14:A126=A126)*(B$14:B126=B126)*(C$14:C126=C126))&gt;1,0,1)</f>
        <v>1</v>
      </c>
      <c r="AI126" s="109" t="str">
        <f t="shared" si="12"/>
        <v>Contratos de prestación de servicios</v>
      </c>
      <c r="AJ126" s="109" t="str">
        <f t="shared" si="15"/>
        <v>Contratación directa</v>
      </c>
      <c r="AK126" s="110" t="str">
        <f>IFERROR(VLOOKUP(F126,Tipo!$C$12:$C$27,1,FALSE),"NO")</f>
        <v>El arrendamiento o adquisición de inmuebles</v>
      </c>
      <c r="AL126" s="109" t="str">
        <f t="shared" si="16"/>
        <v>Funcionamiento</v>
      </c>
      <c r="AM126" s="109">
        <f t="shared" si="17"/>
        <v>45</v>
      </c>
      <c r="AN126" s="58"/>
      <c r="AO126" s="58"/>
      <c r="AP126" s="58"/>
    </row>
    <row r="127" spans="1:42" s="57" customFormat="1" ht="27" customHeight="1" x14ac:dyDescent="0.25">
      <c r="A127" s="90">
        <v>115</v>
      </c>
      <c r="B127" s="105">
        <v>2019</v>
      </c>
      <c r="C127" s="91" t="s">
        <v>397</v>
      </c>
      <c r="D127" s="91" t="s">
        <v>161</v>
      </c>
      <c r="E127" s="133" t="s">
        <v>38</v>
      </c>
      <c r="F127" s="133" t="s">
        <v>182</v>
      </c>
      <c r="G127" s="138" t="s">
        <v>531</v>
      </c>
      <c r="H127" s="140" t="s">
        <v>156</v>
      </c>
      <c r="I127" s="132">
        <v>45</v>
      </c>
      <c r="J127" s="133" t="str">
        <f>IF(I127=1,'[4]Equivalencia BH-BMPT'!$D$2,IF(I127=2,'[4]Equivalencia BH-BMPT'!$D$3,IF(I127=3,'[4]Equivalencia BH-BMPT'!$D$4,IF(I127=4,'[4]Equivalencia BH-BMPT'!$D$5,IF(I127=5,'[4]Equivalencia BH-BMPT'!$D$6,IF(I127=6,'[4]Equivalencia BH-BMPT'!$D$7,IF(I127=7,'[4]Equivalencia BH-BMPT'!$D$8,IF(I127=8,'[4]Equivalencia BH-BMPT'!$D$9,IF(I127=9,'[4]Equivalencia BH-BMPT'!$D$10,IF(I127=10,'[4]Equivalencia BH-BMPT'!$D$11,IF(I127=11,'[4]Equivalencia BH-BMPT'!$D$12,IF(I127=12,'[4]Equivalencia BH-BMPT'!$D$13,IF(I127=13,'[4]Equivalencia BH-BMPT'!$D$14,IF(I127=14,'[4]Equivalencia BH-BMPT'!$D$15,IF(I127=15,'[4]Equivalencia BH-BMPT'!$D$16,IF(I127=16,'[4]Equivalencia BH-BMPT'!$D$17,IF(I127=17,'[4]Equivalencia BH-BMPT'!$D$18,IF(I127=18,'[4]Equivalencia BH-BMPT'!$D$19,IF(I127=19,'[4]Equivalencia BH-BMPT'!$D$20,IF(I127=20,'[4]Equivalencia BH-BMPT'!$D$21,IF(I127=21,'[4]Equivalencia BH-BMPT'!$D$22,IF(I127=22,'[4]Equivalencia BH-BMPT'!$D$23,IF(I127=23,'[4]Equivalencia BH-BMPT'!#REF!,IF(I127=24,'[4]Equivalencia BH-BMPT'!$D$25,IF(I127=25,'[4]Equivalencia BH-BMPT'!$D$26,IF(I127=26,'[4]Equivalencia BH-BMPT'!$D$27,IF(I127=27,'[4]Equivalencia BH-BMPT'!$D$28,IF(I127=28,'[4]Equivalencia BH-BMPT'!$D$29,IF(I127=29,'[4]Equivalencia BH-BMPT'!$D$30,IF(I127=30,'[4]Equivalencia BH-BMPT'!$D$31,IF(I127=31,'[4]Equivalencia BH-BMPT'!$D$32,IF(I127=32,'[4]Equivalencia BH-BMPT'!$D$33,IF(I127=33,'[4]Equivalencia BH-BMPT'!$D$34,IF(I127=34,'[4]Equivalencia BH-BMPT'!$D$35,IF(I127=35,'[4]Equivalencia BH-BMPT'!$D$36,IF(I127=36,'[4]Equivalencia BH-BMPT'!$D$37,IF(I127=37,'[4]Equivalencia BH-BMPT'!$D$38,IF(I127=38,'[4]Equivalencia BH-BMPT'!#REF!,IF(I127=39,'[4]Equivalencia BH-BMPT'!$D$40,IF(I127=40,'[4]Equivalencia BH-BMPT'!$D$41,IF(I127=41,'[4]Equivalencia BH-BMPT'!$D$42,IF(I127=42,'[4]Equivalencia BH-BMPT'!$D$43,IF(I127=43,'[4]Equivalencia BH-BMPT'!$D$44,IF(I127=44,'[4]Equivalencia BH-BMPT'!$D$45,IF(I127=45,'[4]Equivalencia BH-BMPT'!$D$46,"No ha seleccionado un número de programa")))))))))))))))))))))))))))))))))))))))))))))</f>
        <v>Gobernanza e influencia local, regional e internacional</v>
      </c>
      <c r="K127" s="141" t="str">
        <f>IF(ISERROR(VLOOKUP(I127,Eje_Pilar!$C$2:$E$47,3,FALSE))," ",VLOOKUP(I127,Eje_Pilar!$C$2:$E$47,3,FALSE))</f>
        <v>Eje Transversal 4 Gobierno Legitimo, Fortalecimiento Local y Eficiencia</v>
      </c>
      <c r="L127" s="142" t="s">
        <v>778</v>
      </c>
      <c r="M127" s="138">
        <v>43684683</v>
      </c>
      <c r="N127" s="138" t="s">
        <v>918</v>
      </c>
      <c r="O127" s="144">
        <v>70941000</v>
      </c>
      <c r="P127" s="100"/>
      <c r="Q127" s="101"/>
      <c r="R127" s="146">
        <v>1</v>
      </c>
      <c r="S127" s="146">
        <v>27820000</v>
      </c>
      <c r="T127" s="148">
        <f t="shared" ref="T127:T132" si="18">O127+Q127+S127</f>
        <v>98761000</v>
      </c>
      <c r="U127" s="144">
        <v>70941000</v>
      </c>
      <c r="V127" s="104">
        <v>43519</v>
      </c>
      <c r="W127" s="104">
        <v>43521</v>
      </c>
      <c r="X127" s="104">
        <v>43951</v>
      </c>
      <c r="Y127" s="105">
        <v>306</v>
      </c>
      <c r="Z127" s="105">
        <v>120</v>
      </c>
      <c r="AA127" s="106"/>
      <c r="AB127" s="90"/>
      <c r="AC127" s="90" t="s">
        <v>1022</v>
      </c>
      <c r="AD127" s="90"/>
      <c r="AE127" s="90"/>
      <c r="AF127" s="150">
        <f t="shared" si="14"/>
        <v>0.71830985915492962</v>
      </c>
      <c r="AG127" s="108"/>
      <c r="AH127" s="129">
        <f>IF(SUMPRODUCT((A$14:A127=A127)*(B$14:B127=B127)*(C$14:C127=C127))&gt;1,0,1)</f>
        <v>1</v>
      </c>
      <c r="AI127" s="109" t="str">
        <f t="shared" si="12"/>
        <v>Contratos de prestación de servicios profesionales y de apoyo a la gestión</v>
      </c>
      <c r="AJ127" s="109" t="str">
        <f t="shared" si="15"/>
        <v>Contratación directa</v>
      </c>
      <c r="AK127" s="110" t="str">
        <f>IFERROR(VLOOKUP(F127,Tipo!$C$12:$C$27,1,FALSE),"NO")</f>
        <v>Prestación de servicios profesionales y de apoyo a la gestión, o para la ejecución de trabajos artísticos que sólo puedan encomendarse a determinadas personas naturales;</v>
      </c>
      <c r="AL127" s="109" t="str">
        <f t="shared" si="16"/>
        <v>Inversión</v>
      </c>
      <c r="AM127" s="109">
        <f t="shared" si="17"/>
        <v>45</v>
      </c>
      <c r="AN127" s="58"/>
      <c r="AO127" s="58"/>
      <c r="AP127" s="58"/>
    </row>
    <row r="128" spans="1:42" s="57" customFormat="1" ht="27" customHeight="1" x14ac:dyDescent="0.25">
      <c r="A128" s="90">
        <v>116</v>
      </c>
      <c r="B128" s="105">
        <v>2019</v>
      </c>
      <c r="C128" s="91" t="s">
        <v>398</v>
      </c>
      <c r="D128" s="91" t="s">
        <v>161</v>
      </c>
      <c r="E128" s="133" t="s">
        <v>38</v>
      </c>
      <c r="F128" s="133" t="s">
        <v>182</v>
      </c>
      <c r="G128" s="138" t="s">
        <v>644</v>
      </c>
      <c r="H128" s="140" t="s">
        <v>156</v>
      </c>
      <c r="I128" s="132">
        <v>45</v>
      </c>
      <c r="J128" s="133" t="str">
        <f>IF(I128=1,'[4]Equivalencia BH-BMPT'!$D$2,IF(I128=2,'[4]Equivalencia BH-BMPT'!$D$3,IF(I128=3,'[4]Equivalencia BH-BMPT'!$D$4,IF(I128=4,'[4]Equivalencia BH-BMPT'!$D$5,IF(I128=5,'[4]Equivalencia BH-BMPT'!$D$6,IF(I128=6,'[4]Equivalencia BH-BMPT'!$D$7,IF(I128=7,'[4]Equivalencia BH-BMPT'!$D$8,IF(I128=8,'[4]Equivalencia BH-BMPT'!$D$9,IF(I128=9,'[4]Equivalencia BH-BMPT'!$D$10,IF(I128=10,'[4]Equivalencia BH-BMPT'!$D$11,IF(I128=11,'[4]Equivalencia BH-BMPT'!$D$12,IF(I128=12,'[4]Equivalencia BH-BMPT'!$D$13,IF(I128=13,'[4]Equivalencia BH-BMPT'!$D$14,IF(I128=14,'[4]Equivalencia BH-BMPT'!$D$15,IF(I128=15,'[4]Equivalencia BH-BMPT'!$D$16,IF(I128=16,'[4]Equivalencia BH-BMPT'!$D$17,IF(I128=17,'[4]Equivalencia BH-BMPT'!$D$18,IF(I128=18,'[4]Equivalencia BH-BMPT'!$D$19,IF(I128=19,'[4]Equivalencia BH-BMPT'!$D$20,IF(I128=20,'[4]Equivalencia BH-BMPT'!$D$21,IF(I128=21,'[4]Equivalencia BH-BMPT'!$D$22,IF(I128=22,'[4]Equivalencia BH-BMPT'!$D$23,IF(I128=23,'[4]Equivalencia BH-BMPT'!#REF!,IF(I128=24,'[4]Equivalencia BH-BMPT'!$D$25,IF(I128=25,'[4]Equivalencia BH-BMPT'!$D$26,IF(I128=26,'[4]Equivalencia BH-BMPT'!$D$27,IF(I128=27,'[4]Equivalencia BH-BMPT'!$D$28,IF(I128=28,'[4]Equivalencia BH-BMPT'!$D$29,IF(I128=29,'[4]Equivalencia BH-BMPT'!$D$30,IF(I128=30,'[4]Equivalencia BH-BMPT'!$D$31,IF(I128=31,'[4]Equivalencia BH-BMPT'!$D$32,IF(I128=32,'[4]Equivalencia BH-BMPT'!$D$33,IF(I128=33,'[4]Equivalencia BH-BMPT'!$D$34,IF(I128=34,'[4]Equivalencia BH-BMPT'!$D$35,IF(I128=35,'[4]Equivalencia BH-BMPT'!$D$36,IF(I128=36,'[4]Equivalencia BH-BMPT'!$D$37,IF(I128=37,'[4]Equivalencia BH-BMPT'!$D$38,IF(I128=38,'[4]Equivalencia BH-BMPT'!#REF!,IF(I128=39,'[4]Equivalencia BH-BMPT'!$D$40,IF(I128=40,'[4]Equivalencia BH-BMPT'!$D$41,IF(I128=41,'[4]Equivalencia BH-BMPT'!$D$42,IF(I128=42,'[4]Equivalencia BH-BMPT'!$D$43,IF(I128=43,'[4]Equivalencia BH-BMPT'!$D$44,IF(I128=44,'[4]Equivalencia BH-BMPT'!$D$45,IF(I128=45,'[4]Equivalencia BH-BMPT'!$D$46,"No ha seleccionado un número de programa")))))))))))))))))))))))))))))))))))))))))))))</f>
        <v>Gobernanza e influencia local, regional e internacional</v>
      </c>
      <c r="K128" s="141" t="str">
        <f>IF(ISERROR(VLOOKUP(I128,Eje_Pilar!$C$2:$E$47,3,FALSE))," ",VLOOKUP(I128,Eje_Pilar!$C$2:$E$47,3,FALSE))</f>
        <v>Eje Transversal 4 Gobierno Legitimo, Fortalecimiento Local y Eficiencia</v>
      </c>
      <c r="L128" s="142" t="s">
        <v>778</v>
      </c>
      <c r="M128" s="138">
        <v>79742280</v>
      </c>
      <c r="N128" s="138" t="s">
        <v>919</v>
      </c>
      <c r="O128" s="144">
        <v>36000000</v>
      </c>
      <c r="P128" s="100"/>
      <c r="Q128" s="101"/>
      <c r="R128" s="146"/>
      <c r="S128" s="146"/>
      <c r="T128" s="148">
        <f t="shared" si="18"/>
        <v>36000000</v>
      </c>
      <c r="U128" s="144">
        <v>36000000</v>
      </c>
      <c r="V128" s="104">
        <v>43522</v>
      </c>
      <c r="W128" s="104">
        <v>43525</v>
      </c>
      <c r="X128" s="104">
        <v>43707</v>
      </c>
      <c r="Y128" s="105">
        <v>180</v>
      </c>
      <c r="Z128" s="105"/>
      <c r="AA128" s="106"/>
      <c r="AB128" s="90"/>
      <c r="AC128" s="90"/>
      <c r="AD128" s="90" t="s">
        <v>1022</v>
      </c>
      <c r="AE128" s="90"/>
      <c r="AF128" s="150">
        <f t="shared" si="14"/>
        <v>1</v>
      </c>
      <c r="AG128" s="108"/>
      <c r="AH128" s="129">
        <f>IF(SUMPRODUCT((A$14:A128=A128)*(B$14:B128=B128)*(C$14:C128=C128))&gt;1,0,1)</f>
        <v>1</v>
      </c>
      <c r="AI128" s="109" t="str">
        <f t="shared" si="12"/>
        <v>Contratos de prestación de servicios profesionales y de apoyo a la gestión</v>
      </c>
      <c r="AJ128" s="109" t="str">
        <f t="shared" si="15"/>
        <v>Contratación directa</v>
      </c>
      <c r="AK128" s="110" t="str">
        <f>IFERROR(VLOOKUP(F128,Tipo!$C$12:$C$27,1,FALSE),"NO")</f>
        <v>Prestación de servicios profesionales y de apoyo a la gestión, o para la ejecución de trabajos artísticos que sólo puedan encomendarse a determinadas personas naturales;</v>
      </c>
      <c r="AL128" s="109" t="str">
        <f t="shared" si="16"/>
        <v>Inversión</v>
      </c>
      <c r="AM128" s="109">
        <f t="shared" si="17"/>
        <v>45</v>
      </c>
      <c r="AN128" s="58"/>
      <c r="AO128" s="58"/>
      <c r="AP128" s="58"/>
    </row>
    <row r="129" spans="1:42" s="57" customFormat="1" ht="27" customHeight="1" x14ac:dyDescent="0.25">
      <c r="A129" s="90">
        <v>117</v>
      </c>
      <c r="B129" s="105">
        <v>2019</v>
      </c>
      <c r="C129" s="91" t="s">
        <v>399</v>
      </c>
      <c r="D129" s="91" t="s">
        <v>161</v>
      </c>
      <c r="E129" s="133" t="s">
        <v>38</v>
      </c>
      <c r="F129" s="133" t="s">
        <v>182</v>
      </c>
      <c r="G129" s="138" t="s">
        <v>645</v>
      </c>
      <c r="H129" s="140" t="s">
        <v>156</v>
      </c>
      <c r="I129" s="132">
        <v>45</v>
      </c>
      <c r="J129" s="133" t="str">
        <f>IF(I129=1,'[4]Equivalencia BH-BMPT'!$D$2,IF(I129=2,'[4]Equivalencia BH-BMPT'!$D$3,IF(I129=3,'[4]Equivalencia BH-BMPT'!$D$4,IF(I129=4,'[4]Equivalencia BH-BMPT'!$D$5,IF(I129=5,'[4]Equivalencia BH-BMPT'!$D$6,IF(I129=6,'[4]Equivalencia BH-BMPT'!$D$7,IF(I129=7,'[4]Equivalencia BH-BMPT'!$D$8,IF(I129=8,'[4]Equivalencia BH-BMPT'!$D$9,IF(I129=9,'[4]Equivalencia BH-BMPT'!$D$10,IF(I129=10,'[4]Equivalencia BH-BMPT'!$D$11,IF(I129=11,'[4]Equivalencia BH-BMPT'!$D$12,IF(I129=12,'[4]Equivalencia BH-BMPT'!$D$13,IF(I129=13,'[4]Equivalencia BH-BMPT'!$D$14,IF(I129=14,'[4]Equivalencia BH-BMPT'!$D$15,IF(I129=15,'[4]Equivalencia BH-BMPT'!$D$16,IF(I129=16,'[4]Equivalencia BH-BMPT'!$D$17,IF(I129=17,'[4]Equivalencia BH-BMPT'!$D$18,IF(I129=18,'[4]Equivalencia BH-BMPT'!$D$19,IF(I129=19,'[4]Equivalencia BH-BMPT'!$D$20,IF(I129=20,'[4]Equivalencia BH-BMPT'!$D$21,IF(I129=21,'[4]Equivalencia BH-BMPT'!$D$22,IF(I129=22,'[4]Equivalencia BH-BMPT'!$D$23,IF(I129=23,'[4]Equivalencia BH-BMPT'!#REF!,IF(I129=24,'[4]Equivalencia BH-BMPT'!$D$25,IF(I129=25,'[4]Equivalencia BH-BMPT'!$D$26,IF(I129=26,'[4]Equivalencia BH-BMPT'!$D$27,IF(I129=27,'[4]Equivalencia BH-BMPT'!$D$28,IF(I129=28,'[4]Equivalencia BH-BMPT'!$D$29,IF(I129=29,'[4]Equivalencia BH-BMPT'!$D$30,IF(I129=30,'[4]Equivalencia BH-BMPT'!$D$31,IF(I129=31,'[4]Equivalencia BH-BMPT'!$D$32,IF(I129=32,'[4]Equivalencia BH-BMPT'!$D$33,IF(I129=33,'[4]Equivalencia BH-BMPT'!$D$34,IF(I129=34,'[4]Equivalencia BH-BMPT'!$D$35,IF(I129=35,'[4]Equivalencia BH-BMPT'!$D$36,IF(I129=36,'[4]Equivalencia BH-BMPT'!$D$37,IF(I129=37,'[4]Equivalencia BH-BMPT'!$D$38,IF(I129=38,'[4]Equivalencia BH-BMPT'!#REF!,IF(I129=39,'[4]Equivalencia BH-BMPT'!$D$40,IF(I129=40,'[4]Equivalencia BH-BMPT'!$D$41,IF(I129=41,'[4]Equivalencia BH-BMPT'!$D$42,IF(I129=42,'[4]Equivalencia BH-BMPT'!$D$43,IF(I129=43,'[4]Equivalencia BH-BMPT'!$D$44,IF(I129=44,'[4]Equivalencia BH-BMPT'!$D$45,IF(I129=45,'[4]Equivalencia BH-BMPT'!$D$46,"No ha seleccionado un número de programa")))))))))))))))))))))))))))))))))))))))))))))</f>
        <v>Gobernanza e influencia local, regional e internacional</v>
      </c>
      <c r="K129" s="141" t="str">
        <f>IF(ISERROR(VLOOKUP(I129,Eje_Pilar!$C$2:$E$47,3,FALSE))," ",VLOOKUP(I129,Eje_Pilar!$C$2:$E$47,3,FALSE))</f>
        <v>Eje Transversal 4 Gobierno Legitimo, Fortalecimiento Local y Eficiencia</v>
      </c>
      <c r="L129" s="142" t="s">
        <v>778</v>
      </c>
      <c r="M129" s="138">
        <v>1121877631</v>
      </c>
      <c r="N129" s="138" t="s">
        <v>920</v>
      </c>
      <c r="O129" s="144">
        <v>27330000</v>
      </c>
      <c r="P129" s="100"/>
      <c r="Q129" s="101"/>
      <c r="R129" s="146"/>
      <c r="S129" s="146"/>
      <c r="T129" s="148">
        <f t="shared" si="18"/>
        <v>27330000</v>
      </c>
      <c r="U129" s="144">
        <v>26874500</v>
      </c>
      <c r="V129" s="104">
        <v>43525</v>
      </c>
      <c r="W129" s="104">
        <v>43528</v>
      </c>
      <c r="X129" s="104">
        <v>43711</v>
      </c>
      <c r="Y129" s="105">
        <v>180</v>
      </c>
      <c r="Z129" s="105"/>
      <c r="AA129" s="106"/>
      <c r="AB129" s="90"/>
      <c r="AC129" s="90"/>
      <c r="AD129" s="90" t="s">
        <v>1022</v>
      </c>
      <c r="AE129" s="90"/>
      <c r="AF129" s="150">
        <f t="shared" si="14"/>
        <v>0.98333333333333328</v>
      </c>
      <c r="AG129" s="108"/>
      <c r="AH129" s="129">
        <f>IF(SUMPRODUCT((A$14:A129=A129)*(B$14:B129=B129)*(C$14:C129=C129))&gt;1,0,1)</f>
        <v>1</v>
      </c>
      <c r="AI129" s="109" t="str">
        <f t="shared" si="12"/>
        <v>Contratos de prestación de servicios profesionales y de apoyo a la gestión</v>
      </c>
      <c r="AJ129" s="109" t="str">
        <f t="shared" si="15"/>
        <v>Contratación directa</v>
      </c>
      <c r="AK129" s="110" t="str">
        <f>IFERROR(VLOOKUP(F129,Tipo!$C$12:$C$27,1,FALSE),"NO")</f>
        <v>Prestación de servicios profesionales y de apoyo a la gestión, o para la ejecución de trabajos artísticos que sólo puedan encomendarse a determinadas personas naturales;</v>
      </c>
      <c r="AL129" s="109" t="str">
        <f t="shared" si="16"/>
        <v>Inversión</v>
      </c>
      <c r="AM129" s="109">
        <f t="shared" si="17"/>
        <v>45</v>
      </c>
      <c r="AN129" s="58"/>
      <c r="AO129" s="58"/>
      <c r="AP129" s="58"/>
    </row>
    <row r="130" spans="1:42" s="57" customFormat="1" ht="27" customHeight="1" x14ac:dyDescent="0.25">
      <c r="A130" s="90">
        <v>118</v>
      </c>
      <c r="B130" s="105">
        <v>2019</v>
      </c>
      <c r="C130" s="91" t="s">
        <v>400</v>
      </c>
      <c r="D130" s="91" t="s">
        <v>161</v>
      </c>
      <c r="E130" s="133" t="s">
        <v>38</v>
      </c>
      <c r="F130" s="133" t="s">
        <v>182</v>
      </c>
      <c r="G130" s="138" t="s">
        <v>646</v>
      </c>
      <c r="H130" s="140" t="s">
        <v>156</v>
      </c>
      <c r="I130" s="132">
        <v>45</v>
      </c>
      <c r="J130" s="133" t="str">
        <f>IF(I130=1,'[4]Equivalencia BH-BMPT'!$D$2,IF(I130=2,'[4]Equivalencia BH-BMPT'!$D$3,IF(I130=3,'[4]Equivalencia BH-BMPT'!$D$4,IF(I130=4,'[4]Equivalencia BH-BMPT'!$D$5,IF(I130=5,'[4]Equivalencia BH-BMPT'!$D$6,IF(I130=6,'[4]Equivalencia BH-BMPT'!$D$7,IF(I130=7,'[4]Equivalencia BH-BMPT'!$D$8,IF(I130=8,'[4]Equivalencia BH-BMPT'!$D$9,IF(I130=9,'[4]Equivalencia BH-BMPT'!$D$10,IF(I130=10,'[4]Equivalencia BH-BMPT'!$D$11,IF(I130=11,'[4]Equivalencia BH-BMPT'!$D$12,IF(I130=12,'[4]Equivalencia BH-BMPT'!$D$13,IF(I130=13,'[4]Equivalencia BH-BMPT'!$D$14,IF(I130=14,'[4]Equivalencia BH-BMPT'!$D$15,IF(I130=15,'[4]Equivalencia BH-BMPT'!$D$16,IF(I130=16,'[4]Equivalencia BH-BMPT'!$D$17,IF(I130=17,'[4]Equivalencia BH-BMPT'!$D$18,IF(I130=18,'[4]Equivalencia BH-BMPT'!$D$19,IF(I130=19,'[4]Equivalencia BH-BMPT'!$D$20,IF(I130=20,'[4]Equivalencia BH-BMPT'!$D$21,IF(I130=21,'[4]Equivalencia BH-BMPT'!$D$22,IF(I130=22,'[4]Equivalencia BH-BMPT'!$D$23,IF(I130=23,'[4]Equivalencia BH-BMPT'!#REF!,IF(I130=24,'[4]Equivalencia BH-BMPT'!$D$25,IF(I130=25,'[4]Equivalencia BH-BMPT'!$D$26,IF(I130=26,'[4]Equivalencia BH-BMPT'!$D$27,IF(I130=27,'[4]Equivalencia BH-BMPT'!$D$28,IF(I130=28,'[4]Equivalencia BH-BMPT'!$D$29,IF(I130=29,'[4]Equivalencia BH-BMPT'!$D$30,IF(I130=30,'[4]Equivalencia BH-BMPT'!$D$31,IF(I130=31,'[4]Equivalencia BH-BMPT'!$D$32,IF(I130=32,'[4]Equivalencia BH-BMPT'!$D$33,IF(I130=33,'[4]Equivalencia BH-BMPT'!$D$34,IF(I130=34,'[4]Equivalencia BH-BMPT'!$D$35,IF(I130=35,'[4]Equivalencia BH-BMPT'!$D$36,IF(I130=36,'[4]Equivalencia BH-BMPT'!$D$37,IF(I130=37,'[4]Equivalencia BH-BMPT'!$D$38,IF(I130=38,'[4]Equivalencia BH-BMPT'!#REF!,IF(I130=39,'[4]Equivalencia BH-BMPT'!$D$40,IF(I130=40,'[4]Equivalencia BH-BMPT'!$D$41,IF(I130=41,'[4]Equivalencia BH-BMPT'!$D$42,IF(I130=42,'[4]Equivalencia BH-BMPT'!$D$43,IF(I130=43,'[4]Equivalencia BH-BMPT'!$D$44,IF(I130=44,'[4]Equivalencia BH-BMPT'!$D$45,IF(I130=45,'[4]Equivalencia BH-BMPT'!$D$46,"No ha seleccionado un número de programa")))))))))))))))))))))))))))))))))))))))))))))</f>
        <v>Gobernanza e influencia local, regional e internacional</v>
      </c>
      <c r="K130" s="141" t="str">
        <f>IF(ISERROR(VLOOKUP(I130,Eje_Pilar!$C$2:$E$47,3,FALSE))," ",VLOOKUP(I130,Eje_Pilar!$C$2:$E$47,3,FALSE))</f>
        <v>Eje Transversal 4 Gobierno Legitimo, Fortalecimiento Local y Eficiencia</v>
      </c>
      <c r="L130" s="142" t="s">
        <v>778</v>
      </c>
      <c r="M130" s="138">
        <v>1023904088</v>
      </c>
      <c r="N130" s="138" t="s">
        <v>921</v>
      </c>
      <c r="O130" s="144">
        <v>13500000</v>
      </c>
      <c r="P130" s="100"/>
      <c r="Q130" s="101"/>
      <c r="R130" s="146"/>
      <c r="S130" s="146"/>
      <c r="T130" s="148">
        <f t="shared" si="18"/>
        <v>13500000</v>
      </c>
      <c r="U130" s="144">
        <v>13500000</v>
      </c>
      <c r="V130" s="104">
        <v>43537</v>
      </c>
      <c r="W130" s="104">
        <v>43542</v>
      </c>
      <c r="X130" s="104">
        <v>43725</v>
      </c>
      <c r="Y130" s="105">
        <v>180</v>
      </c>
      <c r="Z130" s="105"/>
      <c r="AA130" s="106"/>
      <c r="AB130" s="90"/>
      <c r="AC130" s="90"/>
      <c r="AD130" s="90" t="s">
        <v>1022</v>
      </c>
      <c r="AE130" s="90"/>
      <c r="AF130" s="150">
        <f t="shared" si="14"/>
        <v>1</v>
      </c>
      <c r="AG130" s="108"/>
      <c r="AH130" s="129">
        <f>IF(SUMPRODUCT((A$14:A130=A130)*(B$14:B130=B130)*(C$14:C130=C130))&gt;1,0,1)</f>
        <v>1</v>
      </c>
      <c r="AI130" s="109" t="str">
        <f t="shared" si="12"/>
        <v>Contratos de prestación de servicios profesionales y de apoyo a la gestión</v>
      </c>
      <c r="AJ130" s="109" t="str">
        <f t="shared" si="15"/>
        <v>Contratación directa</v>
      </c>
      <c r="AK130" s="110" t="str">
        <f>IFERROR(VLOOKUP(F130,Tipo!$C$12:$C$27,1,FALSE),"NO")</f>
        <v>Prestación de servicios profesionales y de apoyo a la gestión, o para la ejecución de trabajos artísticos que sólo puedan encomendarse a determinadas personas naturales;</v>
      </c>
      <c r="AL130" s="109" t="str">
        <f t="shared" si="16"/>
        <v>Inversión</v>
      </c>
      <c r="AM130" s="109">
        <f t="shared" si="17"/>
        <v>45</v>
      </c>
      <c r="AN130" s="58"/>
      <c r="AO130" s="58"/>
      <c r="AP130" s="58"/>
    </row>
    <row r="131" spans="1:42" s="57" customFormat="1" ht="27" customHeight="1" x14ac:dyDescent="0.25">
      <c r="A131" s="90">
        <v>119</v>
      </c>
      <c r="B131" s="105">
        <v>2019</v>
      </c>
      <c r="C131" s="91" t="s">
        <v>401</v>
      </c>
      <c r="D131" s="91" t="s">
        <v>161</v>
      </c>
      <c r="E131" s="133" t="s">
        <v>38</v>
      </c>
      <c r="F131" s="133" t="s">
        <v>182</v>
      </c>
      <c r="G131" s="138" t="s">
        <v>647</v>
      </c>
      <c r="H131" s="140" t="s">
        <v>156</v>
      </c>
      <c r="I131" s="132">
        <v>17</v>
      </c>
      <c r="J131" s="133" t="str">
        <f>IF(I131=1,'[4]Equivalencia BH-BMPT'!$D$2,IF(I131=2,'[4]Equivalencia BH-BMPT'!$D$3,IF(I131=3,'[4]Equivalencia BH-BMPT'!$D$4,IF(I131=4,'[4]Equivalencia BH-BMPT'!$D$5,IF(I131=5,'[4]Equivalencia BH-BMPT'!$D$6,IF(I131=6,'[4]Equivalencia BH-BMPT'!$D$7,IF(I131=7,'[4]Equivalencia BH-BMPT'!$D$8,IF(I131=8,'[4]Equivalencia BH-BMPT'!$D$9,IF(I131=9,'[4]Equivalencia BH-BMPT'!$D$10,IF(I131=10,'[4]Equivalencia BH-BMPT'!$D$11,IF(I131=11,'[4]Equivalencia BH-BMPT'!$D$12,IF(I131=12,'[4]Equivalencia BH-BMPT'!$D$13,IF(I131=13,'[4]Equivalencia BH-BMPT'!$D$14,IF(I131=14,'[4]Equivalencia BH-BMPT'!$D$15,IF(I131=15,'[4]Equivalencia BH-BMPT'!$D$16,IF(I131=16,'[4]Equivalencia BH-BMPT'!$D$17,IF(I131=17,'[4]Equivalencia BH-BMPT'!$D$18,IF(I131=18,'[4]Equivalencia BH-BMPT'!$D$19,IF(I131=19,'[4]Equivalencia BH-BMPT'!$D$20,IF(I131=20,'[4]Equivalencia BH-BMPT'!$D$21,IF(I131=21,'[4]Equivalencia BH-BMPT'!$D$22,IF(I131=22,'[4]Equivalencia BH-BMPT'!$D$23,IF(I131=23,'[4]Equivalencia BH-BMPT'!#REF!,IF(I131=24,'[4]Equivalencia BH-BMPT'!$D$25,IF(I131=25,'[4]Equivalencia BH-BMPT'!$D$26,IF(I131=26,'[4]Equivalencia BH-BMPT'!$D$27,IF(I131=27,'[4]Equivalencia BH-BMPT'!$D$28,IF(I131=28,'[4]Equivalencia BH-BMPT'!$D$29,IF(I131=29,'[4]Equivalencia BH-BMPT'!$D$30,IF(I131=30,'[4]Equivalencia BH-BMPT'!$D$31,IF(I131=31,'[4]Equivalencia BH-BMPT'!$D$32,IF(I131=32,'[4]Equivalencia BH-BMPT'!$D$33,IF(I131=33,'[4]Equivalencia BH-BMPT'!$D$34,IF(I131=34,'[4]Equivalencia BH-BMPT'!$D$35,IF(I131=35,'[4]Equivalencia BH-BMPT'!$D$36,IF(I131=36,'[4]Equivalencia BH-BMPT'!$D$37,IF(I131=37,'[4]Equivalencia BH-BMPT'!$D$38,IF(I131=38,'[4]Equivalencia BH-BMPT'!#REF!,IF(I131=39,'[4]Equivalencia BH-BMPT'!$D$40,IF(I131=40,'[4]Equivalencia BH-BMPT'!$D$41,IF(I131=41,'[4]Equivalencia BH-BMPT'!$D$42,IF(I131=42,'[4]Equivalencia BH-BMPT'!$D$43,IF(I131=43,'[4]Equivalencia BH-BMPT'!$D$44,IF(I131=44,'[4]Equivalencia BH-BMPT'!$D$45,IF(I131=45,'[4]Equivalencia BH-BMPT'!$D$46,"No ha seleccionado un número de programa")))))))))))))))))))))))))))))))))))))))))))))</f>
        <v>Espacio público, derecho de todos</v>
      </c>
      <c r="K131" s="141" t="str">
        <f>IF(ISERROR(VLOOKUP(I131,Eje_Pilar!$C$2:$E$47,3,FALSE))," ",VLOOKUP(I131,Eje_Pilar!$C$2:$E$47,3,FALSE))</f>
        <v>Pilar 2 Democracía Urbana</v>
      </c>
      <c r="L131" s="142" t="s">
        <v>785</v>
      </c>
      <c r="M131" s="138">
        <v>1019047566</v>
      </c>
      <c r="N131" s="138" t="s">
        <v>922</v>
      </c>
      <c r="O131" s="144">
        <v>45586666</v>
      </c>
      <c r="P131" s="100"/>
      <c r="Q131" s="101"/>
      <c r="R131" s="146"/>
      <c r="S131" s="146"/>
      <c r="T131" s="148">
        <f t="shared" si="18"/>
        <v>45586666</v>
      </c>
      <c r="U131" s="144">
        <v>45413333</v>
      </c>
      <c r="V131" s="104">
        <v>43560</v>
      </c>
      <c r="W131" s="104">
        <v>43564</v>
      </c>
      <c r="X131" s="104">
        <v>43829</v>
      </c>
      <c r="Y131" s="105">
        <v>262</v>
      </c>
      <c r="Z131" s="105"/>
      <c r="AA131" s="106"/>
      <c r="AB131" s="90"/>
      <c r="AC131" s="90"/>
      <c r="AD131" s="90" t="s">
        <v>1022</v>
      </c>
      <c r="AE131" s="90"/>
      <c r="AF131" s="150">
        <f t="shared" si="14"/>
        <v>0.99619772588765321</v>
      </c>
      <c r="AG131" s="108"/>
      <c r="AH131" s="129">
        <f>IF(SUMPRODUCT((A$14:A131=A131)*(B$14:B131=B131)*(C$14:C131=C131))&gt;1,0,1)</f>
        <v>1</v>
      </c>
      <c r="AI131" s="109" t="str">
        <f t="shared" si="12"/>
        <v>Contratos de prestación de servicios profesionales y de apoyo a la gestión</v>
      </c>
      <c r="AJ131" s="109" t="str">
        <f t="shared" si="15"/>
        <v>Contratación directa</v>
      </c>
      <c r="AK131" s="110" t="str">
        <f>IFERROR(VLOOKUP(F131,Tipo!$C$12:$C$27,1,FALSE),"NO")</f>
        <v>Prestación de servicios profesionales y de apoyo a la gestión, o para la ejecución de trabajos artísticos que sólo puedan encomendarse a determinadas personas naturales;</v>
      </c>
      <c r="AL131" s="109" t="str">
        <f t="shared" si="16"/>
        <v>Inversión</v>
      </c>
      <c r="AM131" s="109">
        <f t="shared" si="17"/>
        <v>17</v>
      </c>
      <c r="AN131" s="58"/>
      <c r="AO131" s="58"/>
      <c r="AP131" s="58"/>
    </row>
    <row r="132" spans="1:42" s="57" customFormat="1" ht="27" customHeight="1" x14ac:dyDescent="0.25">
      <c r="A132" s="90">
        <v>120</v>
      </c>
      <c r="B132" s="105">
        <v>2019</v>
      </c>
      <c r="C132" s="91" t="s">
        <v>402</v>
      </c>
      <c r="D132" s="91" t="s">
        <v>161</v>
      </c>
      <c r="E132" s="133" t="s">
        <v>38</v>
      </c>
      <c r="F132" s="133" t="s">
        <v>182</v>
      </c>
      <c r="G132" s="138" t="s">
        <v>648</v>
      </c>
      <c r="H132" s="140" t="s">
        <v>156</v>
      </c>
      <c r="I132" s="132">
        <v>18</v>
      </c>
      <c r="J132" s="133" t="str">
        <f>IF(I132=1,'[4]Equivalencia BH-BMPT'!$D$2,IF(I132=2,'[4]Equivalencia BH-BMPT'!$D$3,IF(I132=3,'[4]Equivalencia BH-BMPT'!$D$4,IF(I132=4,'[4]Equivalencia BH-BMPT'!$D$5,IF(I132=5,'[4]Equivalencia BH-BMPT'!$D$6,IF(I132=6,'[4]Equivalencia BH-BMPT'!$D$7,IF(I132=7,'[4]Equivalencia BH-BMPT'!$D$8,IF(I132=8,'[4]Equivalencia BH-BMPT'!$D$9,IF(I132=9,'[4]Equivalencia BH-BMPT'!$D$10,IF(I132=10,'[4]Equivalencia BH-BMPT'!$D$11,IF(I132=11,'[4]Equivalencia BH-BMPT'!$D$12,IF(I132=12,'[4]Equivalencia BH-BMPT'!$D$13,IF(I132=13,'[4]Equivalencia BH-BMPT'!$D$14,IF(I132=14,'[4]Equivalencia BH-BMPT'!$D$15,IF(I132=15,'[4]Equivalencia BH-BMPT'!$D$16,IF(I132=16,'[4]Equivalencia BH-BMPT'!$D$17,IF(I132=17,'[4]Equivalencia BH-BMPT'!$D$18,IF(I132=18,'[4]Equivalencia BH-BMPT'!$D$19,IF(I132=19,'[4]Equivalencia BH-BMPT'!$D$20,IF(I132=20,'[4]Equivalencia BH-BMPT'!$D$21,IF(I132=21,'[4]Equivalencia BH-BMPT'!$D$22,IF(I132=22,'[4]Equivalencia BH-BMPT'!$D$23,IF(I132=23,'[4]Equivalencia BH-BMPT'!#REF!,IF(I132=24,'[4]Equivalencia BH-BMPT'!$D$25,IF(I132=25,'[4]Equivalencia BH-BMPT'!$D$26,IF(I132=26,'[4]Equivalencia BH-BMPT'!$D$27,IF(I132=27,'[4]Equivalencia BH-BMPT'!$D$28,IF(I132=28,'[4]Equivalencia BH-BMPT'!$D$29,IF(I132=29,'[4]Equivalencia BH-BMPT'!$D$30,IF(I132=30,'[4]Equivalencia BH-BMPT'!$D$31,IF(I132=31,'[4]Equivalencia BH-BMPT'!$D$32,IF(I132=32,'[4]Equivalencia BH-BMPT'!$D$33,IF(I132=33,'[4]Equivalencia BH-BMPT'!$D$34,IF(I132=34,'[4]Equivalencia BH-BMPT'!$D$35,IF(I132=35,'[4]Equivalencia BH-BMPT'!$D$36,IF(I132=36,'[4]Equivalencia BH-BMPT'!$D$37,IF(I132=37,'[4]Equivalencia BH-BMPT'!$D$38,IF(I132=38,'[4]Equivalencia BH-BMPT'!#REF!,IF(I132=39,'[4]Equivalencia BH-BMPT'!$D$40,IF(I132=40,'[4]Equivalencia BH-BMPT'!$D$41,IF(I132=41,'[4]Equivalencia BH-BMPT'!$D$42,IF(I132=42,'[4]Equivalencia BH-BMPT'!$D$43,IF(I132=43,'[4]Equivalencia BH-BMPT'!$D$44,IF(I132=44,'[4]Equivalencia BH-BMPT'!$D$45,IF(I132=45,'[4]Equivalencia BH-BMPT'!$D$46,"No ha seleccionado un número de programa")))))))))))))))))))))))))))))))))))))))))))))</f>
        <v>Mejor movilidad para todos</v>
      </c>
      <c r="K132" s="141" t="str">
        <f>IF(ISERROR(VLOOKUP(I132,Eje_Pilar!$C$2:$E$47,3,FALSE))," ",VLOOKUP(I132,Eje_Pilar!$C$2:$E$47,3,FALSE))</f>
        <v>Pilar 2 Democracía Urbana</v>
      </c>
      <c r="L132" s="142" t="s">
        <v>779</v>
      </c>
      <c r="M132" s="138">
        <v>74375345</v>
      </c>
      <c r="N132" s="138" t="s">
        <v>923</v>
      </c>
      <c r="O132" s="144">
        <v>70830000</v>
      </c>
      <c r="P132" s="100"/>
      <c r="Q132" s="101"/>
      <c r="R132" s="146"/>
      <c r="S132" s="146"/>
      <c r="T132" s="148">
        <f t="shared" si="18"/>
        <v>70830000</v>
      </c>
      <c r="U132" s="144">
        <v>65321000</v>
      </c>
      <c r="V132" s="104">
        <v>43545</v>
      </c>
      <c r="W132" s="104">
        <v>43546</v>
      </c>
      <c r="X132" s="104">
        <v>43820</v>
      </c>
      <c r="Y132" s="105">
        <v>270</v>
      </c>
      <c r="Z132" s="105"/>
      <c r="AA132" s="106"/>
      <c r="AB132" s="90"/>
      <c r="AC132" s="90"/>
      <c r="AD132" s="90" t="s">
        <v>1022</v>
      </c>
      <c r="AE132" s="90"/>
      <c r="AF132" s="151">
        <f t="shared" si="14"/>
        <v>0.92222222222222228</v>
      </c>
      <c r="AG132" s="108"/>
      <c r="AH132" s="129">
        <f>IF(SUMPRODUCT((A$14:A132=A132)*(B$14:B132=B132)*(C$14:C132=C132))&gt;1,0,1)</f>
        <v>1</v>
      </c>
      <c r="AI132" s="109" t="str">
        <f t="shared" si="12"/>
        <v>Contratos de prestación de servicios profesionales y de apoyo a la gestión</v>
      </c>
      <c r="AJ132" s="109" t="str">
        <f t="shared" si="15"/>
        <v>Contratación directa</v>
      </c>
      <c r="AK132" s="110" t="str">
        <f>IFERROR(VLOOKUP(F132,Tipo!$C$12:$C$27,1,FALSE),"NO")</f>
        <v>Prestación de servicios profesionales y de apoyo a la gestión, o para la ejecución de trabajos artísticos que sólo puedan encomendarse a determinadas personas naturales;</v>
      </c>
      <c r="AL132" s="109" t="str">
        <f t="shared" si="16"/>
        <v>Inversión</v>
      </c>
      <c r="AM132" s="109">
        <f t="shared" si="17"/>
        <v>18</v>
      </c>
      <c r="AN132" s="58"/>
      <c r="AO132" s="58"/>
      <c r="AP132" s="58"/>
    </row>
    <row r="133" spans="1:42" s="57" customFormat="1" ht="27" customHeight="1" x14ac:dyDescent="0.25">
      <c r="A133" s="90">
        <v>121</v>
      </c>
      <c r="B133" s="105">
        <v>2019</v>
      </c>
      <c r="C133" s="91" t="s">
        <v>403</v>
      </c>
      <c r="D133" s="135" t="s">
        <v>37</v>
      </c>
      <c r="E133" s="133" t="s">
        <v>529</v>
      </c>
      <c r="F133" s="133" t="s">
        <v>186</v>
      </c>
      <c r="G133" s="138" t="s">
        <v>649</v>
      </c>
      <c r="H133" s="140" t="s">
        <v>155</v>
      </c>
      <c r="I133" s="132">
        <v>45</v>
      </c>
      <c r="J133" s="133" t="str">
        <f>IF(I133=1,'[4]Equivalencia BH-BMPT'!$D$2,IF(I133=2,'[4]Equivalencia BH-BMPT'!$D$3,IF(I133=3,'[4]Equivalencia BH-BMPT'!$D$4,IF(I133=4,'[4]Equivalencia BH-BMPT'!$D$5,IF(I133=5,'[4]Equivalencia BH-BMPT'!$D$6,IF(I133=6,'[4]Equivalencia BH-BMPT'!$D$7,IF(I133=7,'[4]Equivalencia BH-BMPT'!$D$8,IF(I133=8,'[4]Equivalencia BH-BMPT'!$D$9,IF(I133=9,'[4]Equivalencia BH-BMPT'!$D$10,IF(I133=10,'[4]Equivalencia BH-BMPT'!$D$11,IF(I133=11,'[4]Equivalencia BH-BMPT'!$D$12,IF(I133=12,'[4]Equivalencia BH-BMPT'!$D$13,IF(I133=13,'[4]Equivalencia BH-BMPT'!$D$14,IF(I133=14,'[4]Equivalencia BH-BMPT'!$D$15,IF(I133=15,'[4]Equivalencia BH-BMPT'!$D$16,IF(I133=16,'[4]Equivalencia BH-BMPT'!$D$17,IF(I133=17,'[4]Equivalencia BH-BMPT'!$D$18,IF(I133=18,'[4]Equivalencia BH-BMPT'!$D$19,IF(I133=19,'[4]Equivalencia BH-BMPT'!$D$20,IF(I133=20,'[4]Equivalencia BH-BMPT'!$D$21,IF(I133=21,'[4]Equivalencia BH-BMPT'!$D$22,IF(I133=22,'[4]Equivalencia BH-BMPT'!$D$23,IF(I133=23,'[4]Equivalencia BH-BMPT'!#REF!,IF(I133=24,'[4]Equivalencia BH-BMPT'!$D$25,IF(I133=25,'[4]Equivalencia BH-BMPT'!$D$26,IF(I133=26,'[4]Equivalencia BH-BMPT'!$D$27,IF(I133=27,'[4]Equivalencia BH-BMPT'!$D$28,IF(I133=28,'[4]Equivalencia BH-BMPT'!$D$29,IF(I133=29,'[4]Equivalencia BH-BMPT'!$D$30,IF(I133=30,'[4]Equivalencia BH-BMPT'!$D$31,IF(I133=31,'[4]Equivalencia BH-BMPT'!$D$32,IF(I133=32,'[4]Equivalencia BH-BMPT'!$D$33,IF(I133=33,'[4]Equivalencia BH-BMPT'!$D$34,IF(I133=34,'[4]Equivalencia BH-BMPT'!$D$35,IF(I133=35,'[4]Equivalencia BH-BMPT'!$D$36,IF(I133=36,'[4]Equivalencia BH-BMPT'!$D$37,IF(I133=37,'[4]Equivalencia BH-BMPT'!$D$38,IF(I133=38,'[4]Equivalencia BH-BMPT'!#REF!,IF(I133=39,'[4]Equivalencia BH-BMPT'!$D$40,IF(I133=40,'[4]Equivalencia BH-BMPT'!$D$41,IF(I133=41,'[4]Equivalencia BH-BMPT'!$D$42,IF(I133=42,'[4]Equivalencia BH-BMPT'!$D$43,IF(I133=43,'[4]Equivalencia BH-BMPT'!$D$44,IF(I133=44,'[4]Equivalencia BH-BMPT'!$D$45,IF(I133=45,'[4]Equivalencia BH-BMPT'!$D$46,"No ha seleccionado un número de programa")))))))))))))))))))))))))))))))))))))))))))))</f>
        <v>Gobernanza e influencia local, regional e internacional</v>
      </c>
      <c r="K133" s="141" t="str">
        <f>IF(ISERROR(VLOOKUP(I133,Eje_Pilar!$C$2:$E$47,3,FALSE))," ",VLOOKUP(I133,Eje_Pilar!$C$2:$E$47,3,FALSE))</f>
        <v>Eje Transversal 4 Gobierno Legitimo, Fortalecimiento Local y Eficiencia</v>
      </c>
      <c r="L133" s="138" t="s">
        <v>781</v>
      </c>
      <c r="M133" s="138">
        <v>860002400</v>
      </c>
      <c r="N133" s="138" t="s">
        <v>924</v>
      </c>
      <c r="O133" s="144">
        <v>150527920</v>
      </c>
      <c r="P133" s="100"/>
      <c r="Q133" s="101"/>
      <c r="R133" s="146"/>
      <c r="S133" s="146"/>
      <c r="T133" s="144">
        <v>150527920</v>
      </c>
      <c r="U133" s="144">
        <v>150348970</v>
      </c>
      <c r="V133" s="104">
        <v>43546</v>
      </c>
      <c r="W133" s="104">
        <v>43546</v>
      </c>
      <c r="X133" s="104">
        <v>43911</v>
      </c>
      <c r="Y133" s="105">
        <v>365</v>
      </c>
      <c r="Z133" s="105"/>
      <c r="AA133" s="106"/>
      <c r="AB133" s="90"/>
      <c r="AC133" s="90" t="s">
        <v>1022</v>
      </c>
      <c r="AD133" s="90"/>
      <c r="AE133" s="90"/>
      <c r="AF133" s="152">
        <f t="shared" si="14"/>
        <v>0.99881118399829083</v>
      </c>
      <c r="AG133" s="108"/>
      <c r="AH133" s="129">
        <f>IF(SUMPRODUCT((A$14:A133=A133)*(B$14:B133=B133)*(C$14:C133=C133))&gt;1,0,1)</f>
        <v>1</v>
      </c>
      <c r="AI133" s="109" t="str">
        <f t="shared" si="12"/>
        <v>Seguros</v>
      </c>
      <c r="AJ133" s="109" t="str">
        <f t="shared" si="15"/>
        <v>NO</v>
      </c>
      <c r="AK133" s="110" t="str">
        <f>IFERROR(VLOOKUP(F133,Tipo!$C$12:$C$27,1,FALSE),"NO")</f>
        <v>NO</v>
      </c>
      <c r="AL133" s="109" t="str">
        <f t="shared" si="16"/>
        <v>Funcionamiento</v>
      </c>
      <c r="AM133" s="109">
        <f t="shared" si="17"/>
        <v>45</v>
      </c>
      <c r="AN133" s="58"/>
      <c r="AO133" s="58"/>
      <c r="AP133" s="58"/>
    </row>
    <row r="134" spans="1:42" s="57" customFormat="1" ht="27" customHeight="1" x14ac:dyDescent="0.25">
      <c r="A134" s="90">
        <v>123</v>
      </c>
      <c r="B134" s="105">
        <v>2019</v>
      </c>
      <c r="C134" s="91" t="s">
        <v>404</v>
      </c>
      <c r="D134" s="91" t="s">
        <v>161</v>
      </c>
      <c r="E134" s="133" t="s">
        <v>38</v>
      </c>
      <c r="F134" s="133" t="s">
        <v>182</v>
      </c>
      <c r="G134" s="138" t="s">
        <v>650</v>
      </c>
      <c r="H134" s="140" t="s">
        <v>156</v>
      </c>
      <c r="I134" s="132">
        <v>45</v>
      </c>
      <c r="J134" s="133" t="str">
        <f>IF(I134=1,'[4]Equivalencia BH-BMPT'!$D$2,IF(I134=2,'[4]Equivalencia BH-BMPT'!$D$3,IF(I134=3,'[4]Equivalencia BH-BMPT'!$D$4,IF(I134=4,'[4]Equivalencia BH-BMPT'!$D$5,IF(I134=5,'[4]Equivalencia BH-BMPT'!$D$6,IF(I134=6,'[4]Equivalencia BH-BMPT'!$D$7,IF(I134=7,'[4]Equivalencia BH-BMPT'!$D$8,IF(I134=8,'[4]Equivalencia BH-BMPT'!$D$9,IF(I134=9,'[4]Equivalencia BH-BMPT'!$D$10,IF(I134=10,'[4]Equivalencia BH-BMPT'!$D$11,IF(I134=11,'[4]Equivalencia BH-BMPT'!$D$12,IF(I134=12,'[4]Equivalencia BH-BMPT'!$D$13,IF(I134=13,'[4]Equivalencia BH-BMPT'!$D$14,IF(I134=14,'[4]Equivalencia BH-BMPT'!$D$15,IF(I134=15,'[4]Equivalencia BH-BMPT'!$D$16,IF(I134=16,'[4]Equivalencia BH-BMPT'!$D$17,IF(I134=17,'[4]Equivalencia BH-BMPT'!$D$18,IF(I134=18,'[4]Equivalencia BH-BMPT'!$D$19,IF(I134=19,'[4]Equivalencia BH-BMPT'!$D$20,IF(I134=20,'[4]Equivalencia BH-BMPT'!$D$21,IF(I134=21,'[4]Equivalencia BH-BMPT'!$D$22,IF(I134=22,'[4]Equivalencia BH-BMPT'!$D$23,IF(I134=23,'[4]Equivalencia BH-BMPT'!#REF!,IF(I134=24,'[4]Equivalencia BH-BMPT'!$D$25,IF(I134=25,'[4]Equivalencia BH-BMPT'!$D$26,IF(I134=26,'[4]Equivalencia BH-BMPT'!$D$27,IF(I134=27,'[4]Equivalencia BH-BMPT'!$D$28,IF(I134=28,'[4]Equivalencia BH-BMPT'!$D$29,IF(I134=29,'[4]Equivalencia BH-BMPT'!$D$30,IF(I134=30,'[4]Equivalencia BH-BMPT'!$D$31,IF(I134=31,'[4]Equivalencia BH-BMPT'!$D$32,IF(I134=32,'[4]Equivalencia BH-BMPT'!$D$33,IF(I134=33,'[4]Equivalencia BH-BMPT'!$D$34,IF(I134=34,'[4]Equivalencia BH-BMPT'!$D$35,IF(I134=35,'[4]Equivalencia BH-BMPT'!$D$36,IF(I134=36,'[4]Equivalencia BH-BMPT'!$D$37,IF(I134=37,'[4]Equivalencia BH-BMPT'!$D$38,IF(I134=38,'[4]Equivalencia BH-BMPT'!#REF!,IF(I134=39,'[4]Equivalencia BH-BMPT'!$D$40,IF(I134=40,'[4]Equivalencia BH-BMPT'!$D$41,IF(I134=41,'[4]Equivalencia BH-BMPT'!$D$42,IF(I134=42,'[4]Equivalencia BH-BMPT'!$D$43,IF(I134=43,'[4]Equivalencia BH-BMPT'!$D$44,IF(I134=44,'[4]Equivalencia BH-BMPT'!$D$45,IF(I134=45,'[4]Equivalencia BH-BMPT'!$D$46,"No ha seleccionado un número de programa")))))))))))))))))))))))))))))))))))))))))))))</f>
        <v>Gobernanza e influencia local, regional e internacional</v>
      </c>
      <c r="K134" s="141" t="str">
        <f>IF(ISERROR(VLOOKUP(I134,Eje_Pilar!$C$2:$E$47,3,FALSE))," ",VLOOKUP(I134,Eje_Pilar!$C$2:$E$47,3,FALSE))</f>
        <v>Eje Transversal 4 Gobierno Legitimo, Fortalecimiento Local y Eficiencia</v>
      </c>
      <c r="L134" s="142" t="s">
        <v>778</v>
      </c>
      <c r="M134" s="138">
        <v>830084433</v>
      </c>
      <c r="N134" s="138" t="s">
        <v>925</v>
      </c>
      <c r="O134" s="144">
        <v>52200000</v>
      </c>
      <c r="P134" s="100"/>
      <c r="Q134" s="101"/>
      <c r="R134" s="146"/>
      <c r="S134" s="146"/>
      <c r="T134" s="148">
        <f>O134+Q134+S134</f>
        <v>52200000</v>
      </c>
      <c r="U134" s="144">
        <v>51910000</v>
      </c>
      <c r="V134" s="104">
        <v>43552</v>
      </c>
      <c r="W134" s="104">
        <v>43557</v>
      </c>
      <c r="X134" s="104">
        <v>43739</v>
      </c>
      <c r="Y134" s="105">
        <v>180</v>
      </c>
      <c r="Z134" s="105"/>
      <c r="AA134" s="106"/>
      <c r="AB134" s="90"/>
      <c r="AC134" s="90"/>
      <c r="AD134" s="90" t="s">
        <v>1022</v>
      </c>
      <c r="AE134" s="90"/>
      <c r="AF134" s="151">
        <f t="shared" si="14"/>
        <v>0.99444444444444446</v>
      </c>
      <c r="AG134" s="108"/>
      <c r="AH134" s="129">
        <f>IF(SUMPRODUCT((A$14:A134=A134)*(B$14:B134=B134)*(C$14:C134=C134))&gt;1,0,1)</f>
        <v>1</v>
      </c>
      <c r="AI134" s="109" t="str">
        <f t="shared" si="12"/>
        <v>Contratos de prestación de servicios profesionales y de apoyo a la gestión</v>
      </c>
      <c r="AJ134" s="109" t="str">
        <f t="shared" si="15"/>
        <v>Contratación directa</v>
      </c>
      <c r="AK134" s="110" t="str">
        <f>IFERROR(VLOOKUP(F134,Tipo!$C$12:$C$27,1,FALSE),"NO")</f>
        <v>Prestación de servicios profesionales y de apoyo a la gestión, o para la ejecución de trabajos artísticos que sólo puedan encomendarse a determinadas personas naturales;</v>
      </c>
      <c r="AL134" s="109" t="str">
        <f t="shared" si="16"/>
        <v>Inversión</v>
      </c>
      <c r="AM134" s="109">
        <f t="shared" si="17"/>
        <v>45</v>
      </c>
      <c r="AN134" s="58"/>
      <c r="AO134" s="58"/>
      <c r="AP134" s="58"/>
    </row>
    <row r="135" spans="1:42" s="57" customFormat="1" ht="27" customHeight="1" x14ac:dyDescent="0.25">
      <c r="A135" s="90">
        <v>124</v>
      </c>
      <c r="B135" s="105">
        <v>2019</v>
      </c>
      <c r="C135" s="91" t="s">
        <v>405</v>
      </c>
      <c r="D135" s="93" t="s">
        <v>93</v>
      </c>
      <c r="E135" s="133" t="s">
        <v>529</v>
      </c>
      <c r="F135" s="133" t="s">
        <v>186</v>
      </c>
      <c r="G135" s="138" t="s">
        <v>651</v>
      </c>
      <c r="H135" s="140" t="s">
        <v>155</v>
      </c>
      <c r="I135" s="132">
        <v>45</v>
      </c>
      <c r="J135" s="133" t="str">
        <f>IF(I135=1,'[4]Equivalencia BH-BMPT'!$D$2,IF(I135=2,'[4]Equivalencia BH-BMPT'!$D$3,IF(I135=3,'[4]Equivalencia BH-BMPT'!$D$4,IF(I135=4,'[4]Equivalencia BH-BMPT'!$D$5,IF(I135=5,'[4]Equivalencia BH-BMPT'!$D$6,IF(I135=6,'[4]Equivalencia BH-BMPT'!$D$7,IF(I135=7,'[4]Equivalencia BH-BMPT'!$D$8,IF(I135=8,'[4]Equivalencia BH-BMPT'!$D$9,IF(I135=9,'[4]Equivalencia BH-BMPT'!$D$10,IF(I135=10,'[4]Equivalencia BH-BMPT'!$D$11,IF(I135=11,'[4]Equivalencia BH-BMPT'!$D$12,IF(I135=12,'[4]Equivalencia BH-BMPT'!$D$13,IF(I135=13,'[4]Equivalencia BH-BMPT'!$D$14,IF(I135=14,'[4]Equivalencia BH-BMPT'!$D$15,IF(I135=15,'[4]Equivalencia BH-BMPT'!$D$16,IF(I135=16,'[4]Equivalencia BH-BMPT'!$D$17,IF(I135=17,'[4]Equivalencia BH-BMPT'!$D$18,IF(I135=18,'[4]Equivalencia BH-BMPT'!$D$19,IF(I135=19,'[4]Equivalencia BH-BMPT'!$D$20,IF(I135=20,'[4]Equivalencia BH-BMPT'!$D$21,IF(I135=21,'[4]Equivalencia BH-BMPT'!$D$22,IF(I135=22,'[4]Equivalencia BH-BMPT'!$D$23,IF(I135=23,'[4]Equivalencia BH-BMPT'!#REF!,IF(I135=24,'[4]Equivalencia BH-BMPT'!$D$25,IF(I135=25,'[4]Equivalencia BH-BMPT'!$D$26,IF(I135=26,'[4]Equivalencia BH-BMPT'!$D$27,IF(I135=27,'[4]Equivalencia BH-BMPT'!$D$28,IF(I135=28,'[4]Equivalencia BH-BMPT'!$D$29,IF(I135=29,'[4]Equivalencia BH-BMPT'!$D$30,IF(I135=30,'[4]Equivalencia BH-BMPT'!$D$31,IF(I135=31,'[4]Equivalencia BH-BMPT'!$D$32,IF(I135=32,'[4]Equivalencia BH-BMPT'!$D$33,IF(I135=33,'[4]Equivalencia BH-BMPT'!$D$34,IF(I135=34,'[4]Equivalencia BH-BMPT'!$D$35,IF(I135=35,'[4]Equivalencia BH-BMPT'!$D$36,IF(I135=36,'[4]Equivalencia BH-BMPT'!$D$37,IF(I135=37,'[4]Equivalencia BH-BMPT'!$D$38,IF(I135=38,'[4]Equivalencia BH-BMPT'!#REF!,IF(I135=39,'[4]Equivalencia BH-BMPT'!$D$40,IF(I135=40,'[4]Equivalencia BH-BMPT'!$D$41,IF(I135=41,'[4]Equivalencia BH-BMPT'!$D$42,IF(I135=42,'[4]Equivalencia BH-BMPT'!$D$43,IF(I135=43,'[4]Equivalencia BH-BMPT'!$D$44,IF(I135=44,'[4]Equivalencia BH-BMPT'!$D$45,IF(I135=45,'[4]Equivalencia BH-BMPT'!$D$46,"No ha seleccionado un número de programa")))))))))))))))))))))))))))))))))))))))))))))</f>
        <v>Gobernanza e influencia local, regional e internacional</v>
      </c>
      <c r="K135" s="141" t="str">
        <f>IF(ISERROR(VLOOKUP(I135,Eje_Pilar!$C$2:$E$47,3,FALSE))," ",VLOOKUP(I135,Eje_Pilar!$C$2:$E$47,3,FALSE))</f>
        <v>Eje Transversal 4 Gobierno Legitimo, Fortalecimiento Local y Eficiencia</v>
      </c>
      <c r="L135" s="138" t="s">
        <v>788</v>
      </c>
      <c r="M135" s="138">
        <v>830084433</v>
      </c>
      <c r="N135" s="138" t="s">
        <v>926</v>
      </c>
      <c r="O135" s="144">
        <v>309567</v>
      </c>
      <c r="P135" s="100"/>
      <c r="Q135" s="101"/>
      <c r="R135" s="146"/>
      <c r="S135" s="146"/>
      <c r="T135" s="144">
        <v>309567</v>
      </c>
      <c r="U135" s="144">
        <v>0</v>
      </c>
      <c r="V135" s="104">
        <v>43556</v>
      </c>
      <c r="W135" s="104">
        <v>43556</v>
      </c>
      <c r="X135" s="104">
        <v>43585</v>
      </c>
      <c r="Y135" s="105">
        <v>30</v>
      </c>
      <c r="Z135" s="105"/>
      <c r="AA135" s="106"/>
      <c r="AB135" s="90"/>
      <c r="AC135" s="90"/>
      <c r="AD135" s="90" t="s">
        <v>1022</v>
      </c>
      <c r="AE135" s="90"/>
      <c r="AF135" s="152">
        <f t="shared" si="14"/>
        <v>0</v>
      </c>
      <c r="AG135" s="108"/>
      <c r="AH135" s="129">
        <f>IF(SUMPRODUCT((A$14:A135=A135)*(B$14:B135=B135)*(C$14:C135=C135))&gt;1,0,1)</f>
        <v>1</v>
      </c>
      <c r="AI135" s="109" t="str">
        <f t="shared" si="12"/>
        <v>Suministro</v>
      </c>
      <c r="AJ135" s="109" t="str">
        <f t="shared" si="15"/>
        <v>NO</v>
      </c>
      <c r="AK135" s="110" t="str">
        <f>IFERROR(VLOOKUP(F135,Tipo!$C$12:$C$27,1,FALSE),"NO")</f>
        <v>NO</v>
      </c>
      <c r="AL135" s="109" t="str">
        <f t="shared" si="16"/>
        <v>Funcionamiento</v>
      </c>
      <c r="AM135" s="109">
        <f t="shared" si="17"/>
        <v>45</v>
      </c>
      <c r="AN135" s="58"/>
      <c r="AO135" s="58"/>
      <c r="AP135" s="58"/>
    </row>
    <row r="136" spans="1:42" s="57" customFormat="1" ht="27" customHeight="1" x14ac:dyDescent="0.25">
      <c r="A136" s="90">
        <v>126</v>
      </c>
      <c r="B136" s="105">
        <v>2019</v>
      </c>
      <c r="C136" s="91" t="s">
        <v>406</v>
      </c>
      <c r="D136" s="91" t="s">
        <v>161</v>
      </c>
      <c r="E136" s="133" t="s">
        <v>38</v>
      </c>
      <c r="F136" s="133" t="s">
        <v>182</v>
      </c>
      <c r="G136" s="138" t="s">
        <v>652</v>
      </c>
      <c r="H136" s="140" t="s">
        <v>156</v>
      </c>
      <c r="I136" s="132">
        <v>18</v>
      </c>
      <c r="J136" s="133" t="str">
        <f>IF(I136=1,'[4]Equivalencia BH-BMPT'!$D$2,IF(I136=2,'[4]Equivalencia BH-BMPT'!$D$3,IF(I136=3,'[4]Equivalencia BH-BMPT'!$D$4,IF(I136=4,'[4]Equivalencia BH-BMPT'!$D$5,IF(I136=5,'[4]Equivalencia BH-BMPT'!$D$6,IF(I136=6,'[4]Equivalencia BH-BMPT'!$D$7,IF(I136=7,'[4]Equivalencia BH-BMPT'!$D$8,IF(I136=8,'[4]Equivalencia BH-BMPT'!$D$9,IF(I136=9,'[4]Equivalencia BH-BMPT'!$D$10,IF(I136=10,'[4]Equivalencia BH-BMPT'!$D$11,IF(I136=11,'[4]Equivalencia BH-BMPT'!$D$12,IF(I136=12,'[4]Equivalencia BH-BMPT'!$D$13,IF(I136=13,'[4]Equivalencia BH-BMPT'!$D$14,IF(I136=14,'[4]Equivalencia BH-BMPT'!$D$15,IF(I136=15,'[4]Equivalencia BH-BMPT'!$D$16,IF(I136=16,'[4]Equivalencia BH-BMPT'!$D$17,IF(I136=17,'[4]Equivalencia BH-BMPT'!$D$18,IF(I136=18,'[4]Equivalencia BH-BMPT'!$D$19,IF(I136=19,'[4]Equivalencia BH-BMPT'!$D$20,IF(I136=20,'[4]Equivalencia BH-BMPT'!$D$21,IF(I136=21,'[4]Equivalencia BH-BMPT'!$D$22,IF(I136=22,'[4]Equivalencia BH-BMPT'!$D$23,IF(I136=23,'[4]Equivalencia BH-BMPT'!#REF!,IF(I136=24,'[4]Equivalencia BH-BMPT'!$D$25,IF(I136=25,'[4]Equivalencia BH-BMPT'!$D$26,IF(I136=26,'[4]Equivalencia BH-BMPT'!$D$27,IF(I136=27,'[4]Equivalencia BH-BMPT'!$D$28,IF(I136=28,'[4]Equivalencia BH-BMPT'!$D$29,IF(I136=29,'[4]Equivalencia BH-BMPT'!$D$30,IF(I136=30,'[4]Equivalencia BH-BMPT'!$D$31,IF(I136=31,'[4]Equivalencia BH-BMPT'!$D$32,IF(I136=32,'[4]Equivalencia BH-BMPT'!$D$33,IF(I136=33,'[4]Equivalencia BH-BMPT'!$D$34,IF(I136=34,'[4]Equivalencia BH-BMPT'!$D$35,IF(I136=35,'[4]Equivalencia BH-BMPT'!$D$36,IF(I136=36,'[4]Equivalencia BH-BMPT'!$D$37,IF(I136=37,'[4]Equivalencia BH-BMPT'!$D$38,IF(I136=38,'[4]Equivalencia BH-BMPT'!#REF!,IF(I136=39,'[4]Equivalencia BH-BMPT'!$D$40,IF(I136=40,'[4]Equivalencia BH-BMPT'!$D$41,IF(I136=41,'[4]Equivalencia BH-BMPT'!$D$42,IF(I136=42,'[4]Equivalencia BH-BMPT'!$D$43,IF(I136=43,'[4]Equivalencia BH-BMPT'!$D$44,IF(I136=44,'[4]Equivalencia BH-BMPT'!$D$45,IF(I136=45,'[4]Equivalencia BH-BMPT'!$D$46,"No ha seleccionado un número de programa")))))))))))))))))))))))))))))))))))))))))))))</f>
        <v>Mejor movilidad para todos</v>
      </c>
      <c r="K136" s="141" t="str">
        <f>IF(ISERROR(VLOOKUP(I136,Eje_Pilar!$C$2:$E$47,3,FALSE))," ",VLOOKUP(I136,Eje_Pilar!$C$2:$E$47,3,FALSE))</f>
        <v>Pilar 2 Democracía Urbana</v>
      </c>
      <c r="L136" s="142" t="s">
        <v>779</v>
      </c>
      <c r="M136" s="138">
        <v>79122866</v>
      </c>
      <c r="N136" s="138" t="s">
        <v>927</v>
      </c>
      <c r="O136" s="144">
        <v>14846666</v>
      </c>
      <c r="P136" s="100"/>
      <c r="Q136" s="101"/>
      <c r="R136" s="146">
        <v>1</v>
      </c>
      <c r="S136" s="144">
        <v>1700000</v>
      </c>
      <c r="T136" s="148">
        <f t="shared" ref="T136:T148" si="19">O136+Q136+S136</f>
        <v>16546666</v>
      </c>
      <c r="U136" s="144">
        <v>14846666</v>
      </c>
      <c r="V136" s="104">
        <v>43563</v>
      </c>
      <c r="W136" s="104">
        <v>43564</v>
      </c>
      <c r="X136" s="104">
        <v>43829</v>
      </c>
      <c r="Y136" s="105">
        <v>262</v>
      </c>
      <c r="Z136" s="105"/>
      <c r="AA136" s="106"/>
      <c r="AB136" s="90"/>
      <c r="AC136" s="90"/>
      <c r="AD136" s="90" t="s">
        <v>1022</v>
      </c>
      <c r="AE136" s="90"/>
      <c r="AF136" s="150">
        <f t="shared" si="14"/>
        <v>0.89726026983320994</v>
      </c>
      <c r="AG136" s="108"/>
      <c r="AH136" s="129">
        <f>IF(SUMPRODUCT((A$14:A136=A136)*(B$14:B136=B136)*(C$14:C136=C136))&gt;1,0,1)</f>
        <v>1</v>
      </c>
      <c r="AI136" s="109" t="str">
        <f t="shared" si="12"/>
        <v>Contratos de prestación de servicios profesionales y de apoyo a la gestión</v>
      </c>
      <c r="AJ136" s="109" t="str">
        <f t="shared" si="15"/>
        <v>Contratación directa</v>
      </c>
      <c r="AK136" s="110" t="str">
        <f>IFERROR(VLOOKUP(F136,Tipo!$C$12:$C$27,1,FALSE),"NO")</f>
        <v>Prestación de servicios profesionales y de apoyo a la gestión, o para la ejecución de trabajos artísticos que sólo puedan encomendarse a determinadas personas naturales;</v>
      </c>
      <c r="AL136" s="109" t="str">
        <f t="shared" si="16"/>
        <v>Inversión</v>
      </c>
      <c r="AM136" s="109">
        <f t="shared" si="17"/>
        <v>18</v>
      </c>
      <c r="AN136" s="58"/>
      <c r="AO136" s="58"/>
      <c r="AP136" s="58"/>
    </row>
    <row r="137" spans="1:42" s="57" customFormat="1" ht="27" customHeight="1" x14ac:dyDescent="0.25">
      <c r="A137" s="90">
        <v>127</v>
      </c>
      <c r="B137" s="105">
        <v>2019</v>
      </c>
      <c r="C137" s="91" t="s">
        <v>407</v>
      </c>
      <c r="D137" s="91" t="s">
        <v>161</v>
      </c>
      <c r="E137" s="133" t="s">
        <v>38</v>
      </c>
      <c r="F137" s="133" t="s">
        <v>182</v>
      </c>
      <c r="G137" s="138" t="s">
        <v>653</v>
      </c>
      <c r="H137" s="140" t="s">
        <v>156</v>
      </c>
      <c r="I137" s="132">
        <v>18</v>
      </c>
      <c r="J137" s="133" t="str">
        <f>IF(I137=1,'[4]Equivalencia BH-BMPT'!$D$2,IF(I137=2,'[4]Equivalencia BH-BMPT'!$D$3,IF(I137=3,'[4]Equivalencia BH-BMPT'!$D$4,IF(I137=4,'[4]Equivalencia BH-BMPT'!$D$5,IF(I137=5,'[4]Equivalencia BH-BMPT'!$D$6,IF(I137=6,'[4]Equivalencia BH-BMPT'!$D$7,IF(I137=7,'[4]Equivalencia BH-BMPT'!$D$8,IF(I137=8,'[4]Equivalencia BH-BMPT'!$D$9,IF(I137=9,'[4]Equivalencia BH-BMPT'!$D$10,IF(I137=10,'[4]Equivalencia BH-BMPT'!$D$11,IF(I137=11,'[4]Equivalencia BH-BMPT'!$D$12,IF(I137=12,'[4]Equivalencia BH-BMPT'!$D$13,IF(I137=13,'[4]Equivalencia BH-BMPT'!$D$14,IF(I137=14,'[4]Equivalencia BH-BMPT'!$D$15,IF(I137=15,'[4]Equivalencia BH-BMPT'!$D$16,IF(I137=16,'[4]Equivalencia BH-BMPT'!$D$17,IF(I137=17,'[4]Equivalencia BH-BMPT'!$D$18,IF(I137=18,'[4]Equivalencia BH-BMPT'!$D$19,IF(I137=19,'[4]Equivalencia BH-BMPT'!$D$20,IF(I137=20,'[4]Equivalencia BH-BMPT'!$D$21,IF(I137=21,'[4]Equivalencia BH-BMPT'!$D$22,IF(I137=22,'[4]Equivalencia BH-BMPT'!$D$23,IF(I137=23,'[4]Equivalencia BH-BMPT'!#REF!,IF(I137=24,'[4]Equivalencia BH-BMPT'!$D$25,IF(I137=25,'[4]Equivalencia BH-BMPT'!$D$26,IF(I137=26,'[4]Equivalencia BH-BMPT'!$D$27,IF(I137=27,'[4]Equivalencia BH-BMPT'!$D$28,IF(I137=28,'[4]Equivalencia BH-BMPT'!$D$29,IF(I137=29,'[4]Equivalencia BH-BMPT'!$D$30,IF(I137=30,'[4]Equivalencia BH-BMPT'!$D$31,IF(I137=31,'[4]Equivalencia BH-BMPT'!$D$32,IF(I137=32,'[4]Equivalencia BH-BMPT'!$D$33,IF(I137=33,'[4]Equivalencia BH-BMPT'!$D$34,IF(I137=34,'[4]Equivalencia BH-BMPT'!$D$35,IF(I137=35,'[4]Equivalencia BH-BMPT'!$D$36,IF(I137=36,'[4]Equivalencia BH-BMPT'!$D$37,IF(I137=37,'[4]Equivalencia BH-BMPT'!$D$38,IF(I137=38,'[4]Equivalencia BH-BMPT'!#REF!,IF(I137=39,'[4]Equivalencia BH-BMPT'!$D$40,IF(I137=40,'[4]Equivalencia BH-BMPT'!$D$41,IF(I137=41,'[4]Equivalencia BH-BMPT'!$D$42,IF(I137=42,'[4]Equivalencia BH-BMPT'!$D$43,IF(I137=43,'[4]Equivalencia BH-BMPT'!$D$44,IF(I137=44,'[4]Equivalencia BH-BMPT'!$D$45,IF(I137=45,'[4]Equivalencia BH-BMPT'!$D$46,"No ha seleccionado un número de programa")))))))))))))))))))))))))))))))))))))))))))))</f>
        <v>Mejor movilidad para todos</v>
      </c>
      <c r="K137" s="141" t="str">
        <f>IF(ISERROR(VLOOKUP(I137,Eje_Pilar!$C$2:$E$47,3,FALSE))," ",VLOOKUP(I137,Eje_Pilar!$C$2:$E$47,3,FALSE))</f>
        <v>Pilar 2 Democracía Urbana</v>
      </c>
      <c r="L137" s="142" t="s">
        <v>779</v>
      </c>
      <c r="M137" s="138">
        <v>93087890</v>
      </c>
      <c r="N137" s="138" t="s">
        <v>928</v>
      </c>
      <c r="O137" s="144">
        <v>14846666</v>
      </c>
      <c r="P137" s="100"/>
      <c r="Q137" s="101"/>
      <c r="R137" s="146">
        <v>1</v>
      </c>
      <c r="S137" s="144">
        <v>1700000</v>
      </c>
      <c r="T137" s="148">
        <f t="shared" si="19"/>
        <v>16546666</v>
      </c>
      <c r="U137" s="144">
        <v>14846666</v>
      </c>
      <c r="V137" s="104">
        <v>43563</v>
      </c>
      <c r="W137" s="104">
        <v>43564</v>
      </c>
      <c r="X137" s="104">
        <v>43860</v>
      </c>
      <c r="Y137" s="105">
        <v>262</v>
      </c>
      <c r="Z137" s="105">
        <v>30</v>
      </c>
      <c r="AA137" s="106"/>
      <c r="AB137" s="90"/>
      <c r="AC137" s="90" t="s">
        <v>1022</v>
      </c>
      <c r="AD137" s="90"/>
      <c r="AE137" s="90"/>
      <c r="AF137" s="150">
        <f t="shared" si="14"/>
        <v>0.89726026983320994</v>
      </c>
      <c r="AG137" s="108"/>
      <c r="AH137" s="129">
        <f>IF(SUMPRODUCT((A$14:A137=A137)*(B$14:B137=B137)*(C$14:C137=C137))&gt;1,0,1)</f>
        <v>1</v>
      </c>
      <c r="AI137" s="109" t="str">
        <f t="shared" si="12"/>
        <v>Contratos de prestación de servicios profesionales y de apoyo a la gestión</v>
      </c>
      <c r="AJ137" s="109" t="str">
        <f t="shared" si="15"/>
        <v>Contratación directa</v>
      </c>
      <c r="AK137" s="110" t="str">
        <f>IFERROR(VLOOKUP(F137,Tipo!$C$12:$C$27,1,FALSE),"NO")</f>
        <v>Prestación de servicios profesionales y de apoyo a la gestión, o para la ejecución de trabajos artísticos que sólo puedan encomendarse a determinadas personas naturales;</v>
      </c>
      <c r="AL137" s="109" t="str">
        <f t="shared" si="16"/>
        <v>Inversión</v>
      </c>
      <c r="AM137" s="109">
        <f t="shared" si="17"/>
        <v>18</v>
      </c>
      <c r="AN137" s="58"/>
      <c r="AO137" s="58"/>
      <c r="AP137" s="58"/>
    </row>
    <row r="138" spans="1:42" s="57" customFormat="1" ht="27" customHeight="1" x14ac:dyDescent="0.25">
      <c r="A138" s="90">
        <v>128</v>
      </c>
      <c r="B138" s="105">
        <v>2019</v>
      </c>
      <c r="C138" s="91" t="s">
        <v>408</v>
      </c>
      <c r="D138" s="91" t="s">
        <v>161</v>
      </c>
      <c r="E138" s="133" t="s">
        <v>38</v>
      </c>
      <c r="F138" s="133" t="s">
        <v>182</v>
      </c>
      <c r="G138" s="138" t="s">
        <v>654</v>
      </c>
      <c r="H138" s="140" t="s">
        <v>156</v>
      </c>
      <c r="I138" s="132">
        <v>45</v>
      </c>
      <c r="J138" s="133" t="str">
        <f>IF(I138=1,'[4]Equivalencia BH-BMPT'!$D$2,IF(I138=2,'[4]Equivalencia BH-BMPT'!$D$3,IF(I138=3,'[4]Equivalencia BH-BMPT'!$D$4,IF(I138=4,'[4]Equivalencia BH-BMPT'!$D$5,IF(I138=5,'[4]Equivalencia BH-BMPT'!$D$6,IF(I138=6,'[4]Equivalencia BH-BMPT'!$D$7,IF(I138=7,'[4]Equivalencia BH-BMPT'!$D$8,IF(I138=8,'[4]Equivalencia BH-BMPT'!$D$9,IF(I138=9,'[4]Equivalencia BH-BMPT'!$D$10,IF(I138=10,'[4]Equivalencia BH-BMPT'!$D$11,IF(I138=11,'[4]Equivalencia BH-BMPT'!$D$12,IF(I138=12,'[4]Equivalencia BH-BMPT'!$D$13,IF(I138=13,'[4]Equivalencia BH-BMPT'!$D$14,IF(I138=14,'[4]Equivalencia BH-BMPT'!$D$15,IF(I138=15,'[4]Equivalencia BH-BMPT'!$D$16,IF(I138=16,'[4]Equivalencia BH-BMPT'!$D$17,IF(I138=17,'[4]Equivalencia BH-BMPT'!$D$18,IF(I138=18,'[4]Equivalencia BH-BMPT'!$D$19,IF(I138=19,'[4]Equivalencia BH-BMPT'!$D$20,IF(I138=20,'[4]Equivalencia BH-BMPT'!$D$21,IF(I138=21,'[4]Equivalencia BH-BMPT'!$D$22,IF(I138=22,'[4]Equivalencia BH-BMPT'!$D$23,IF(I138=23,'[4]Equivalencia BH-BMPT'!#REF!,IF(I138=24,'[4]Equivalencia BH-BMPT'!$D$25,IF(I138=25,'[4]Equivalencia BH-BMPT'!$D$26,IF(I138=26,'[4]Equivalencia BH-BMPT'!$D$27,IF(I138=27,'[4]Equivalencia BH-BMPT'!$D$28,IF(I138=28,'[4]Equivalencia BH-BMPT'!$D$29,IF(I138=29,'[4]Equivalencia BH-BMPT'!$D$30,IF(I138=30,'[4]Equivalencia BH-BMPT'!$D$31,IF(I138=31,'[4]Equivalencia BH-BMPT'!$D$32,IF(I138=32,'[4]Equivalencia BH-BMPT'!$D$33,IF(I138=33,'[4]Equivalencia BH-BMPT'!$D$34,IF(I138=34,'[4]Equivalencia BH-BMPT'!$D$35,IF(I138=35,'[4]Equivalencia BH-BMPT'!$D$36,IF(I138=36,'[4]Equivalencia BH-BMPT'!$D$37,IF(I138=37,'[4]Equivalencia BH-BMPT'!$D$38,IF(I138=38,'[4]Equivalencia BH-BMPT'!#REF!,IF(I138=39,'[4]Equivalencia BH-BMPT'!$D$40,IF(I138=40,'[4]Equivalencia BH-BMPT'!$D$41,IF(I138=41,'[4]Equivalencia BH-BMPT'!$D$42,IF(I138=42,'[4]Equivalencia BH-BMPT'!$D$43,IF(I138=43,'[4]Equivalencia BH-BMPT'!$D$44,IF(I138=44,'[4]Equivalencia BH-BMPT'!$D$45,IF(I138=45,'[4]Equivalencia BH-BMPT'!$D$46,"No ha seleccionado un número de programa")))))))))))))))))))))))))))))))))))))))))))))</f>
        <v>Gobernanza e influencia local, regional e internacional</v>
      </c>
      <c r="K138" s="141" t="str">
        <f>IF(ISERROR(VLOOKUP(I138,Eje_Pilar!$C$2:$E$47,3,FALSE))," ",VLOOKUP(I138,Eje_Pilar!$C$2:$E$47,3,FALSE))</f>
        <v>Eje Transversal 4 Gobierno Legitimo, Fortalecimiento Local y Eficiencia</v>
      </c>
      <c r="L138" s="142" t="s">
        <v>778</v>
      </c>
      <c r="M138" s="138">
        <v>1020842781</v>
      </c>
      <c r="N138" s="138" t="s">
        <v>929</v>
      </c>
      <c r="O138" s="144">
        <v>17292000</v>
      </c>
      <c r="P138" s="100"/>
      <c r="Q138" s="101"/>
      <c r="R138" s="146"/>
      <c r="S138" s="146"/>
      <c r="T138" s="148">
        <f t="shared" si="19"/>
        <v>17292000</v>
      </c>
      <c r="U138" s="144">
        <v>15378000</v>
      </c>
      <c r="V138" s="104">
        <v>43563</v>
      </c>
      <c r="W138" s="104">
        <v>43564</v>
      </c>
      <c r="X138" s="104">
        <v>43829</v>
      </c>
      <c r="Y138" s="105">
        <v>262</v>
      </c>
      <c r="Z138" s="105"/>
      <c r="AA138" s="106"/>
      <c r="AB138" s="90"/>
      <c r="AC138" s="90"/>
      <c r="AD138" s="90" t="s">
        <v>1022</v>
      </c>
      <c r="AE138" s="90"/>
      <c r="AF138" s="150">
        <f t="shared" si="14"/>
        <v>0.88931297709923662</v>
      </c>
      <c r="AG138" s="108"/>
      <c r="AH138" s="129">
        <f>IF(SUMPRODUCT((A$14:A138=A138)*(B$14:B138=B138)*(C$14:C138=C138))&gt;1,0,1)</f>
        <v>1</v>
      </c>
      <c r="AI138" s="109" t="str">
        <f t="shared" si="12"/>
        <v>Contratos de prestación de servicios profesionales y de apoyo a la gestión</v>
      </c>
      <c r="AJ138" s="109" t="str">
        <f t="shared" si="15"/>
        <v>Contratación directa</v>
      </c>
      <c r="AK138" s="110" t="str">
        <f>IFERROR(VLOOKUP(F138,Tipo!$C$12:$C$27,1,FALSE),"NO")</f>
        <v>Prestación de servicios profesionales y de apoyo a la gestión, o para la ejecución de trabajos artísticos que sólo puedan encomendarse a determinadas personas naturales;</v>
      </c>
      <c r="AL138" s="109" t="str">
        <f t="shared" si="16"/>
        <v>Inversión</v>
      </c>
      <c r="AM138" s="109">
        <f t="shared" si="17"/>
        <v>45</v>
      </c>
      <c r="AN138" s="58"/>
      <c r="AO138" s="58"/>
      <c r="AP138" s="58"/>
    </row>
    <row r="139" spans="1:42" s="57" customFormat="1" ht="27" customHeight="1" x14ac:dyDescent="0.25">
      <c r="A139" s="90">
        <v>129</v>
      </c>
      <c r="B139" s="105">
        <v>2019</v>
      </c>
      <c r="C139" s="91" t="s">
        <v>409</v>
      </c>
      <c r="D139" s="91" t="s">
        <v>161</v>
      </c>
      <c r="E139" s="133" t="s">
        <v>38</v>
      </c>
      <c r="F139" s="133" t="s">
        <v>182</v>
      </c>
      <c r="G139" s="138" t="s">
        <v>655</v>
      </c>
      <c r="H139" s="140" t="s">
        <v>156</v>
      </c>
      <c r="I139" s="132">
        <v>18</v>
      </c>
      <c r="J139" s="133" t="str">
        <f>IF(I139=1,'[4]Equivalencia BH-BMPT'!$D$2,IF(I139=2,'[4]Equivalencia BH-BMPT'!$D$3,IF(I139=3,'[4]Equivalencia BH-BMPT'!$D$4,IF(I139=4,'[4]Equivalencia BH-BMPT'!$D$5,IF(I139=5,'[4]Equivalencia BH-BMPT'!$D$6,IF(I139=6,'[4]Equivalencia BH-BMPT'!$D$7,IF(I139=7,'[4]Equivalencia BH-BMPT'!$D$8,IF(I139=8,'[4]Equivalencia BH-BMPT'!$D$9,IF(I139=9,'[4]Equivalencia BH-BMPT'!$D$10,IF(I139=10,'[4]Equivalencia BH-BMPT'!$D$11,IF(I139=11,'[4]Equivalencia BH-BMPT'!$D$12,IF(I139=12,'[4]Equivalencia BH-BMPT'!$D$13,IF(I139=13,'[4]Equivalencia BH-BMPT'!$D$14,IF(I139=14,'[4]Equivalencia BH-BMPT'!$D$15,IF(I139=15,'[4]Equivalencia BH-BMPT'!$D$16,IF(I139=16,'[4]Equivalencia BH-BMPT'!$D$17,IF(I139=17,'[4]Equivalencia BH-BMPT'!$D$18,IF(I139=18,'[4]Equivalencia BH-BMPT'!$D$19,IF(I139=19,'[4]Equivalencia BH-BMPT'!$D$20,IF(I139=20,'[4]Equivalencia BH-BMPT'!$D$21,IF(I139=21,'[4]Equivalencia BH-BMPT'!$D$22,IF(I139=22,'[4]Equivalencia BH-BMPT'!$D$23,IF(I139=23,'[4]Equivalencia BH-BMPT'!#REF!,IF(I139=24,'[4]Equivalencia BH-BMPT'!$D$25,IF(I139=25,'[4]Equivalencia BH-BMPT'!$D$26,IF(I139=26,'[4]Equivalencia BH-BMPT'!$D$27,IF(I139=27,'[4]Equivalencia BH-BMPT'!$D$28,IF(I139=28,'[4]Equivalencia BH-BMPT'!$D$29,IF(I139=29,'[4]Equivalencia BH-BMPT'!$D$30,IF(I139=30,'[4]Equivalencia BH-BMPT'!$D$31,IF(I139=31,'[4]Equivalencia BH-BMPT'!$D$32,IF(I139=32,'[4]Equivalencia BH-BMPT'!$D$33,IF(I139=33,'[4]Equivalencia BH-BMPT'!$D$34,IF(I139=34,'[4]Equivalencia BH-BMPT'!$D$35,IF(I139=35,'[4]Equivalencia BH-BMPT'!$D$36,IF(I139=36,'[4]Equivalencia BH-BMPT'!$D$37,IF(I139=37,'[4]Equivalencia BH-BMPT'!$D$38,IF(I139=38,'[4]Equivalencia BH-BMPT'!#REF!,IF(I139=39,'[4]Equivalencia BH-BMPT'!$D$40,IF(I139=40,'[4]Equivalencia BH-BMPT'!$D$41,IF(I139=41,'[4]Equivalencia BH-BMPT'!$D$42,IF(I139=42,'[4]Equivalencia BH-BMPT'!$D$43,IF(I139=43,'[4]Equivalencia BH-BMPT'!$D$44,IF(I139=44,'[4]Equivalencia BH-BMPT'!$D$45,IF(I139=45,'[4]Equivalencia BH-BMPT'!$D$46,"No ha seleccionado un número de programa")))))))))))))))))))))))))))))))))))))))))))))</f>
        <v>Mejor movilidad para todos</v>
      </c>
      <c r="K139" s="141" t="str">
        <f>IF(ISERROR(VLOOKUP(I139,Eje_Pilar!$C$2:$E$47,3,FALSE))," ",VLOOKUP(I139,Eje_Pilar!$C$2:$E$47,3,FALSE))</f>
        <v>Pilar 2 Democracía Urbana</v>
      </c>
      <c r="L139" s="142" t="s">
        <v>779</v>
      </c>
      <c r="M139" s="138">
        <v>14230092</v>
      </c>
      <c r="N139" s="138" t="s">
        <v>930</v>
      </c>
      <c r="O139" s="144">
        <v>39328833</v>
      </c>
      <c r="P139" s="100"/>
      <c r="Q139" s="101"/>
      <c r="R139" s="146"/>
      <c r="S139" s="146"/>
      <c r="T139" s="148">
        <f t="shared" si="19"/>
        <v>39328833</v>
      </c>
      <c r="U139" s="144">
        <v>39324833</v>
      </c>
      <c r="V139" s="104">
        <v>43566</v>
      </c>
      <c r="W139" s="104">
        <v>43567</v>
      </c>
      <c r="X139" s="104">
        <v>43829</v>
      </c>
      <c r="Y139" s="105">
        <v>259</v>
      </c>
      <c r="Z139" s="105"/>
      <c r="AA139" s="106"/>
      <c r="AB139" s="90"/>
      <c r="AC139" s="90"/>
      <c r="AD139" s="90" t="s">
        <v>1022</v>
      </c>
      <c r="AE139" s="90"/>
      <c r="AF139" s="150">
        <f t="shared" si="14"/>
        <v>0.99989829344796477</v>
      </c>
      <c r="AG139" s="108"/>
      <c r="AH139" s="129">
        <f>IF(SUMPRODUCT((A$14:A139=A139)*(B$14:B139=B139)*(C$14:C139=C139))&gt;1,0,1)</f>
        <v>1</v>
      </c>
      <c r="AI139" s="109" t="str">
        <f t="shared" si="12"/>
        <v>Contratos de prestación de servicios profesionales y de apoyo a la gestión</v>
      </c>
      <c r="AJ139" s="109" t="str">
        <f t="shared" si="15"/>
        <v>Contratación directa</v>
      </c>
      <c r="AK139" s="110" t="str">
        <f>IFERROR(VLOOKUP(F139,Tipo!$C$12:$C$27,1,FALSE),"NO")</f>
        <v>Prestación de servicios profesionales y de apoyo a la gestión, o para la ejecución de trabajos artísticos que sólo puedan encomendarse a determinadas personas naturales;</v>
      </c>
      <c r="AL139" s="109" t="str">
        <f t="shared" si="16"/>
        <v>Inversión</v>
      </c>
      <c r="AM139" s="109">
        <f t="shared" si="17"/>
        <v>18</v>
      </c>
      <c r="AN139" s="58"/>
      <c r="AO139" s="58"/>
      <c r="AP139" s="58"/>
    </row>
    <row r="140" spans="1:42" s="57" customFormat="1" ht="27" customHeight="1" x14ac:dyDescent="0.25">
      <c r="A140" s="90">
        <v>130</v>
      </c>
      <c r="B140" s="105">
        <v>2019</v>
      </c>
      <c r="C140" s="91" t="s">
        <v>410</v>
      </c>
      <c r="D140" s="91" t="s">
        <v>161</v>
      </c>
      <c r="E140" s="133" t="s">
        <v>38</v>
      </c>
      <c r="F140" s="133" t="s">
        <v>182</v>
      </c>
      <c r="G140" s="138" t="s">
        <v>656</v>
      </c>
      <c r="H140" s="140" t="s">
        <v>156</v>
      </c>
      <c r="I140" s="132">
        <v>45</v>
      </c>
      <c r="J140" s="133" t="str">
        <f>IF(I140=1,'[4]Equivalencia BH-BMPT'!$D$2,IF(I140=2,'[4]Equivalencia BH-BMPT'!$D$3,IF(I140=3,'[4]Equivalencia BH-BMPT'!$D$4,IF(I140=4,'[4]Equivalencia BH-BMPT'!$D$5,IF(I140=5,'[4]Equivalencia BH-BMPT'!$D$6,IF(I140=6,'[4]Equivalencia BH-BMPT'!$D$7,IF(I140=7,'[4]Equivalencia BH-BMPT'!$D$8,IF(I140=8,'[4]Equivalencia BH-BMPT'!$D$9,IF(I140=9,'[4]Equivalencia BH-BMPT'!$D$10,IF(I140=10,'[4]Equivalencia BH-BMPT'!$D$11,IF(I140=11,'[4]Equivalencia BH-BMPT'!$D$12,IF(I140=12,'[4]Equivalencia BH-BMPT'!$D$13,IF(I140=13,'[4]Equivalencia BH-BMPT'!$D$14,IF(I140=14,'[4]Equivalencia BH-BMPT'!$D$15,IF(I140=15,'[4]Equivalencia BH-BMPT'!$D$16,IF(I140=16,'[4]Equivalencia BH-BMPT'!$D$17,IF(I140=17,'[4]Equivalencia BH-BMPT'!$D$18,IF(I140=18,'[4]Equivalencia BH-BMPT'!$D$19,IF(I140=19,'[4]Equivalencia BH-BMPT'!$D$20,IF(I140=20,'[4]Equivalencia BH-BMPT'!$D$21,IF(I140=21,'[4]Equivalencia BH-BMPT'!$D$22,IF(I140=22,'[4]Equivalencia BH-BMPT'!$D$23,IF(I140=23,'[4]Equivalencia BH-BMPT'!#REF!,IF(I140=24,'[4]Equivalencia BH-BMPT'!$D$25,IF(I140=25,'[4]Equivalencia BH-BMPT'!$D$26,IF(I140=26,'[4]Equivalencia BH-BMPT'!$D$27,IF(I140=27,'[4]Equivalencia BH-BMPT'!$D$28,IF(I140=28,'[4]Equivalencia BH-BMPT'!$D$29,IF(I140=29,'[4]Equivalencia BH-BMPT'!$D$30,IF(I140=30,'[4]Equivalencia BH-BMPT'!$D$31,IF(I140=31,'[4]Equivalencia BH-BMPT'!$D$32,IF(I140=32,'[4]Equivalencia BH-BMPT'!$D$33,IF(I140=33,'[4]Equivalencia BH-BMPT'!$D$34,IF(I140=34,'[4]Equivalencia BH-BMPT'!$D$35,IF(I140=35,'[4]Equivalencia BH-BMPT'!$D$36,IF(I140=36,'[4]Equivalencia BH-BMPT'!$D$37,IF(I140=37,'[4]Equivalencia BH-BMPT'!$D$38,IF(I140=38,'[4]Equivalencia BH-BMPT'!#REF!,IF(I140=39,'[4]Equivalencia BH-BMPT'!$D$40,IF(I140=40,'[4]Equivalencia BH-BMPT'!$D$41,IF(I140=41,'[4]Equivalencia BH-BMPT'!$D$42,IF(I140=42,'[4]Equivalencia BH-BMPT'!$D$43,IF(I140=43,'[4]Equivalencia BH-BMPT'!$D$44,IF(I140=44,'[4]Equivalencia BH-BMPT'!$D$45,IF(I140=45,'[4]Equivalencia BH-BMPT'!$D$46,"No ha seleccionado un número de programa")))))))))))))))))))))))))))))))))))))))))))))</f>
        <v>Gobernanza e influencia local, regional e internacional</v>
      </c>
      <c r="K140" s="141" t="str">
        <f>IF(ISERROR(VLOOKUP(I140,Eje_Pilar!$C$2:$E$47,3,FALSE))," ",VLOOKUP(I140,Eje_Pilar!$C$2:$E$47,3,FALSE))</f>
        <v>Eje Transversal 4 Gobierno Legitimo, Fortalecimiento Local y Eficiencia</v>
      </c>
      <c r="L140" s="142" t="s">
        <v>778</v>
      </c>
      <c r="M140" s="138">
        <v>1024563513</v>
      </c>
      <c r="N140" s="138" t="s">
        <v>931</v>
      </c>
      <c r="O140" s="144">
        <v>39328833</v>
      </c>
      <c r="P140" s="100"/>
      <c r="Q140" s="101"/>
      <c r="R140" s="146">
        <v>1</v>
      </c>
      <c r="S140" s="144">
        <v>9110000</v>
      </c>
      <c r="T140" s="148">
        <f t="shared" si="19"/>
        <v>48438833</v>
      </c>
      <c r="U140" s="144">
        <v>39324833</v>
      </c>
      <c r="V140" s="104">
        <v>43566</v>
      </c>
      <c r="W140" s="104">
        <v>43567</v>
      </c>
      <c r="X140" s="104">
        <v>43890</v>
      </c>
      <c r="Y140" s="105">
        <v>259</v>
      </c>
      <c r="Z140" s="105">
        <v>60</v>
      </c>
      <c r="AA140" s="106"/>
      <c r="AB140" s="90"/>
      <c r="AC140" s="90" t="s">
        <v>1022</v>
      </c>
      <c r="AD140" s="90"/>
      <c r="AE140" s="90"/>
      <c r="AF140" s="150">
        <f t="shared" si="14"/>
        <v>0.81184517802070089</v>
      </c>
      <c r="AG140" s="108"/>
      <c r="AH140" s="129">
        <f>IF(SUMPRODUCT((A$14:A140=A140)*(B$14:B140=B140)*(C$14:C140=C140))&gt;1,0,1)</f>
        <v>1</v>
      </c>
      <c r="AI140" s="109" t="str">
        <f t="shared" si="12"/>
        <v>Contratos de prestación de servicios profesionales y de apoyo a la gestión</v>
      </c>
      <c r="AJ140" s="109" t="str">
        <f t="shared" si="15"/>
        <v>Contratación directa</v>
      </c>
      <c r="AK140" s="110" t="str">
        <f>IFERROR(VLOOKUP(F140,Tipo!$C$12:$C$27,1,FALSE),"NO")</f>
        <v>Prestación de servicios profesionales y de apoyo a la gestión, o para la ejecución de trabajos artísticos que sólo puedan encomendarse a determinadas personas naturales;</v>
      </c>
      <c r="AL140" s="109" t="str">
        <f t="shared" si="16"/>
        <v>Inversión</v>
      </c>
      <c r="AM140" s="109">
        <f t="shared" si="17"/>
        <v>45</v>
      </c>
      <c r="AN140" s="58"/>
      <c r="AO140" s="58"/>
      <c r="AP140" s="58"/>
    </row>
    <row r="141" spans="1:42" ht="27" customHeight="1" x14ac:dyDescent="0.25">
      <c r="A141" s="90">
        <v>131</v>
      </c>
      <c r="B141" s="105">
        <v>2019</v>
      </c>
      <c r="C141" s="91" t="s">
        <v>411</v>
      </c>
      <c r="D141" s="91" t="s">
        <v>161</v>
      </c>
      <c r="E141" s="133" t="s">
        <v>38</v>
      </c>
      <c r="F141" s="133" t="s">
        <v>182</v>
      </c>
      <c r="G141" s="138" t="s">
        <v>657</v>
      </c>
      <c r="H141" s="140" t="s">
        <v>156</v>
      </c>
      <c r="I141" s="132">
        <v>45</v>
      </c>
      <c r="J141" s="133" t="str">
        <f>IF(I141=1,'[4]Equivalencia BH-BMPT'!$D$2,IF(I141=2,'[4]Equivalencia BH-BMPT'!$D$3,IF(I141=3,'[4]Equivalencia BH-BMPT'!$D$4,IF(I141=4,'[4]Equivalencia BH-BMPT'!$D$5,IF(I141=5,'[4]Equivalencia BH-BMPT'!$D$6,IF(I141=6,'[4]Equivalencia BH-BMPT'!$D$7,IF(I141=7,'[4]Equivalencia BH-BMPT'!$D$8,IF(I141=8,'[4]Equivalencia BH-BMPT'!$D$9,IF(I141=9,'[4]Equivalencia BH-BMPT'!$D$10,IF(I141=10,'[4]Equivalencia BH-BMPT'!$D$11,IF(I141=11,'[4]Equivalencia BH-BMPT'!$D$12,IF(I141=12,'[4]Equivalencia BH-BMPT'!$D$13,IF(I141=13,'[4]Equivalencia BH-BMPT'!$D$14,IF(I141=14,'[4]Equivalencia BH-BMPT'!$D$15,IF(I141=15,'[4]Equivalencia BH-BMPT'!$D$16,IF(I141=16,'[4]Equivalencia BH-BMPT'!$D$17,IF(I141=17,'[4]Equivalencia BH-BMPT'!$D$18,IF(I141=18,'[4]Equivalencia BH-BMPT'!$D$19,IF(I141=19,'[4]Equivalencia BH-BMPT'!$D$20,IF(I141=20,'[4]Equivalencia BH-BMPT'!$D$21,IF(I141=21,'[4]Equivalencia BH-BMPT'!$D$22,IF(I141=22,'[4]Equivalencia BH-BMPT'!$D$23,IF(I141=23,'[4]Equivalencia BH-BMPT'!#REF!,IF(I141=24,'[4]Equivalencia BH-BMPT'!$D$25,IF(I141=25,'[4]Equivalencia BH-BMPT'!$D$26,IF(I141=26,'[4]Equivalencia BH-BMPT'!$D$27,IF(I141=27,'[4]Equivalencia BH-BMPT'!$D$28,IF(I141=28,'[4]Equivalencia BH-BMPT'!$D$29,IF(I141=29,'[4]Equivalencia BH-BMPT'!$D$30,IF(I141=30,'[4]Equivalencia BH-BMPT'!$D$31,IF(I141=31,'[4]Equivalencia BH-BMPT'!$D$32,IF(I141=32,'[4]Equivalencia BH-BMPT'!$D$33,IF(I141=33,'[4]Equivalencia BH-BMPT'!$D$34,IF(I141=34,'[4]Equivalencia BH-BMPT'!$D$35,IF(I141=35,'[4]Equivalencia BH-BMPT'!$D$36,IF(I141=36,'[4]Equivalencia BH-BMPT'!$D$37,IF(I141=37,'[4]Equivalencia BH-BMPT'!$D$38,IF(I141=38,'[4]Equivalencia BH-BMPT'!#REF!,IF(I141=39,'[4]Equivalencia BH-BMPT'!$D$40,IF(I141=40,'[4]Equivalencia BH-BMPT'!$D$41,IF(I141=41,'[4]Equivalencia BH-BMPT'!$D$42,IF(I141=42,'[4]Equivalencia BH-BMPT'!$D$43,IF(I141=43,'[4]Equivalencia BH-BMPT'!$D$44,IF(I141=44,'[4]Equivalencia BH-BMPT'!$D$45,IF(I141=45,'[4]Equivalencia BH-BMPT'!$D$46,"No ha seleccionado un número de programa")))))))))))))))))))))))))))))))))))))))))))))</f>
        <v>Gobernanza e influencia local, regional e internacional</v>
      </c>
      <c r="K141" s="141" t="str">
        <f>IF(ISERROR(VLOOKUP(I141,Eje_Pilar!$C$2:$E$47,3,FALSE))," ",VLOOKUP(I141,Eje_Pilar!$C$2:$E$47,3,FALSE))</f>
        <v>Eje Transversal 4 Gobierno Legitimo, Fortalecimiento Local y Eficiencia</v>
      </c>
      <c r="L141" s="142" t="s">
        <v>778</v>
      </c>
      <c r="M141" s="138">
        <v>35221867</v>
      </c>
      <c r="N141" s="138" t="s">
        <v>932</v>
      </c>
      <c r="O141" s="144">
        <v>13500000</v>
      </c>
      <c r="P141" s="100"/>
      <c r="Q141" s="101"/>
      <c r="R141" s="146">
        <v>1</v>
      </c>
      <c r="S141" s="146">
        <v>6750000</v>
      </c>
      <c r="T141" s="148">
        <f t="shared" si="19"/>
        <v>20250000</v>
      </c>
      <c r="U141" s="144">
        <v>19425000</v>
      </c>
      <c r="V141" s="104">
        <v>43566</v>
      </c>
      <c r="W141" s="104">
        <v>43567</v>
      </c>
      <c r="X141" s="104">
        <v>43829</v>
      </c>
      <c r="Y141" s="105">
        <v>180</v>
      </c>
      <c r="Z141" s="105">
        <v>79</v>
      </c>
      <c r="AA141" s="106"/>
      <c r="AB141" s="90"/>
      <c r="AC141" s="90"/>
      <c r="AD141" s="90" t="s">
        <v>1022</v>
      </c>
      <c r="AE141" s="90"/>
      <c r="AF141" s="150">
        <f t="shared" si="14"/>
        <v>0.95925925925925926</v>
      </c>
      <c r="AG141" s="108"/>
      <c r="AH141" s="129">
        <f>IF(SUMPRODUCT((A$14:A141=A141)*(B$14:B141=B141)*(C$14:C141=C141))&gt;1,0,1)</f>
        <v>1</v>
      </c>
      <c r="AI141" s="109" t="str">
        <f t="shared" si="12"/>
        <v>Contratos de prestación de servicios profesionales y de apoyo a la gestión</v>
      </c>
      <c r="AJ141" s="109" t="str">
        <f t="shared" si="15"/>
        <v>Contratación directa</v>
      </c>
      <c r="AK141" s="110" t="str">
        <f>IFERROR(VLOOKUP(F141,Tipo!$C$12:$C$27,1,FALSE),"NO")</f>
        <v>Prestación de servicios profesionales y de apoyo a la gestión, o para la ejecución de trabajos artísticos que sólo puedan encomendarse a determinadas personas naturales;</v>
      </c>
      <c r="AL141" s="109" t="str">
        <f t="shared" si="16"/>
        <v>Inversión</v>
      </c>
      <c r="AM141" s="109">
        <f t="shared" si="17"/>
        <v>45</v>
      </c>
    </row>
    <row r="142" spans="1:42" ht="27" customHeight="1" x14ac:dyDescent="0.25">
      <c r="A142" s="90">
        <v>132</v>
      </c>
      <c r="B142" s="105">
        <v>2019</v>
      </c>
      <c r="C142" s="91" t="s">
        <v>412</v>
      </c>
      <c r="D142" s="91" t="s">
        <v>161</v>
      </c>
      <c r="E142" s="133" t="s">
        <v>38</v>
      </c>
      <c r="F142" s="133" t="s">
        <v>182</v>
      </c>
      <c r="G142" s="138" t="s">
        <v>658</v>
      </c>
      <c r="H142" s="140" t="s">
        <v>156</v>
      </c>
      <c r="I142" s="132">
        <v>3</v>
      </c>
      <c r="J142" s="133" t="str">
        <f>IF(I142=1,'[4]Equivalencia BH-BMPT'!$D$2,IF(I142=2,'[4]Equivalencia BH-BMPT'!$D$3,IF(I142=3,'[4]Equivalencia BH-BMPT'!$D$4,IF(I142=4,'[4]Equivalencia BH-BMPT'!$D$5,IF(I142=5,'[4]Equivalencia BH-BMPT'!$D$6,IF(I142=6,'[4]Equivalencia BH-BMPT'!$D$7,IF(I142=7,'[4]Equivalencia BH-BMPT'!$D$8,IF(I142=8,'[4]Equivalencia BH-BMPT'!$D$9,IF(I142=9,'[4]Equivalencia BH-BMPT'!$D$10,IF(I142=10,'[4]Equivalencia BH-BMPT'!$D$11,IF(I142=11,'[4]Equivalencia BH-BMPT'!$D$12,IF(I142=12,'[4]Equivalencia BH-BMPT'!$D$13,IF(I142=13,'[4]Equivalencia BH-BMPT'!$D$14,IF(I142=14,'[4]Equivalencia BH-BMPT'!$D$15,IF(I142=15,'[4]Equivalencia BH-BMPT'!$D$16,IF(I142=16,'[4]Equivalencia BH-BMPT'!$D$17,IF(I142=17,'[4]Equivalencia BH-BMPT'!$D$18,IF(I142=18,'[4]Equivalencia BH-BMPT'!$D$19,IF(I142=19,'[4]Equivalencia BH-BMPT'!$D$20,IF(I142=20,'[4]Equivalencia BH-BMPT'!$D$21,IF(I142=21,'[4]Equivalencia BH-BMPT'!$D$22,IF(I142=22,'[4]Equivalencia BH-BMPT'!$D$23,IF(I142=23,'[4]Equivalencia BH-BMPT'!#REF!,IF(I142=24,'[4]Equivalencia BH-BMPT'!$D$25,IF(I142=25,'[4]Equivalencia BH-BMPT'!$D$26,IF(I142=26,'[4]Equivalencia BH-BMPT'!$D$27,IF(I142=27,'[4]Equivalencia BH-BMPT'!$D$28,IF(I142=28,'[4]Equivalencia BH-BMPT'!$D$29,IF(I142=29,'[4]Equivalencia BH-BMPT'!$D$30,IF(I142=30,'[4]Equivalencia BH-BMPT'!$D$31,IF(I142=31,'[4]Equivalencia BH-BMPT'!$D$32,IF(I142=32,'[4]Equivalencia BH-BMPT'!$D$33,IF(I142=33,'[4]Equivalencia BH-BMPT'!$D$34,IF(I142=34,'[4]Equivalencia BH-BMPT'!$D$35,IF(I142=35,'[4]Equivalencia BH-BMPT'!$D$36,IF(I142=36,'[4]Equivalencia BH-BMPT'!$D$37,IF(I142=37,'[4]Equivalencia BH-BMPT'!$D$38,IF(I142=38,'[4]Equivalencia BH-BMPT'!#REF!,IF(I142=39,'[4]Equivalencia BH-BMPT'!$D$40,IF(I142=40,'[4]Equivalencia BH-BMPT'!$D$41,IF(I142=41,'[4]Equivalencia BH-BMPT'!$D$42,IF(I142=42,'[4]Equivalencia BH-BMPT'!$D$43,IF(I142=43,'[4]Equivalencia BH-BMPT'!$D$44,IF(I142=44,'[4]Equivalencia BH-BMPT'!$D$45,IF(I142=45,'[4]Equivalencia BH-BMPT'!$D$46,"No ha seleccionado un número de programa")))))))))))))))))))))))))))))))))))))))))))))</f>
        <v>Igualdad y autonomía para una Bogotá incluyente</v>
      </c>
      <c r="K142" s="141" t="str">
        <f>IF(ISERROR(VLOOKUP(I142,Eje_Pilar!$C$2:$E$47,3,FALSE))," ",VLOOKUP(I142,Eje_Pilar!$C$2:$E$47,3,FALSE))</f>
        <v>Pilar 1 Igualdad de Calidad de Vida</v>
      </c>
      <c r="L142" s="142" t="s">
        <v>783</v>
      </c>
      <c r="M142" s="138">
        <v>1013615254</v>
      </c>
      <c r="N142" s="138" t="s">
        <v>933</v>
      </c>
      <c r="O142" s="144">
        <v>38869333</v>
      </c>
      <c r="P142" s="100"/>
      <c r="Q142" s="101"/>
      <c r="R142" s="146"/>
      <c r="S142" s="146"/>
      <c r="T142" s="148">
        <f t="shared" si="19"/>
        <v>38869333</v>
      </c>
      <c r="U142" s="144">
        <v>34314333</v>
      </c>
      <c r="V142" s="104">
        <v>43566</v>
      </c>
      <c r="W142" s="104">
        <v>43570</v>
      </c>
      <c r="X142" s="104">
        <v>43829</v>
      </c>
      <c r="Y142" s="105">
        <v>256</v>
      </c>
      <c r="Z142" s="105"/>
      <c r="AA142" s="106"/>
      <c r="AB142" s="90"/>
      <c r="AC142" s="90"/>
      <c r="AD142" s="90" t="s">
        <v>1022</v>
      </c>
      <c r="AE142" s="90"/>
      <c r="AF142" s="150">
        <f t="shared" si="14"/>
        <v>0.88281249899503034</v>
      </c>
      <c r="AG142" s="108"/>
      <c r="AH142" s="129">
        <f>IF(SUMPRODUCT((A$14:A142=A142)*(B$14:B142=B142)*(C$14:C142=C142))&gt;1,0,1)</f>
        <v>1</v>
      </c>
      <c r="AI142" s="109" t="str">
        <f t="shared" si="12"/>
        <v>Contratos de prestación de servicios profesionales y de apoyo a la gestión</v>
      </c>
      <c r="AJ142" s="109" t="str">
        <f t="shared" si="15"/>
        <v>Contratación directa</v>
      </c>
      <c r="AK142" s="110" t="str">
        <f>IFERROR(VLOOKUP(F142,Tipo!$C$12:$C$27,1,FALSE),"NO")</f>
        <v>Prestación de servicios profesionales y de apoyo a la gestión, o para la ejecución de trabajos artísticos que sólo puedan encomendarse a determinadas personas naturales;</v>
      </c>
      <c r="AL142" s="109" t="str">
        <f t="shared" si="16"/>
        <v>Inversión</v>
      </c>
      <c r="AM142" s="109">
        <f t="shared" si="17"/>
        <v>3</v>
      </c>
    </row>
    <row r="143" spans="1:42" ht="27" customHeight="1" x14ac:dyDescent="0.25">
      <c r="A143" s="90">
        <v>133</v>
      </c>
      <c r="B143" s="105">
        <v>2019</v>
      </c>
      <c r="C143" s="91" t="s">
        <v>413</v>
      </c>
      <c r="D143" s="91" t="s">
        <v>161</v>
      </c>
      <c r="E143" s="133" t="s">
        <v>38</v>
      </c>
      <c r="F143" s="133" t="s">
        <v>182</v>
      </c>
      <c r="G143" s="138" t="s">
        <v>659</v>
      </c>
      <c r="H143" s="140" t="s">
        <v>156</v>
      </c>
      <c r="I143" s="132">
        <v>2</v>
      </c>
      <c r="J143" s="133" t="str">
        <f>IF(I143=1,'[4]Equivalencia BH-BMPT'!$D$2,IF(I143=2,'[4]Equivalencia BH-BMPT'!$D$3,IF(I143=3,'[4]Equivalencia BH-BMPT'!$D$4,IF(I143=4,'[4]Equivalencia BH-BMPT'!$D$5,IF(I143=5,'[4]Equivalencia BH-BMPT'!$D$6,IF(I143=6,'[4]Equivalencia BH-BMPT'!$D$7,IF(I143=7,'[4]Equivalencia BH-BMPT'!$D$8,IF(I143=8,'[4]Equivalencia BH-BMPT'!$D$9,IF(I143=9,'[4]Equivalencia BH-BMPT'!$D$10,IF(I143=10,'[4]Equivalencia BH-BMPT'!$D$11,IF(I143=11,'[4]Equivalencia BH-BMPT'!$D$12,IF(I143=12,'[4]Equivalencia BH-BMPT'!$D$13,IF(I143=13,'[4]Equivalencia BH-BMPT'!$D$14,IF(I143=14,'[4]Equivalencia BH-BMPT'!$D$15,IF(I143=15,'[4]Equivalencia BH-BMPT'!$D$16,IF(I143=16,'[4]Equivalencia BH-BMPT'!$D$17,IF(I143=17,'[4]Equivalencia BH-BMPT'!$D$18,IF(I143=18,'[4]Equivalencia BH-BMPT'!$D$19,IF(I143=19,'[4]Equivalencia BH-BMPT'!$D$20,IF(I143=20,'[4]Equivalencia BH-BMPT'!$D$21,IF(I143=21,'[4]Equivalencia BH-BMPT'!$D$22,IF(I143=22,'[4]Equivalencia BH-BMPT'!$D$23,IF(I143=23,'[4]Equivalencia BH-BMPT'!#REF!,IF(I143=24,'[4]Equivalencia BH-BMPT'!$D$25,IF(I143=25,'[4]Equivalencia BH-BMPT'!$D$26,IF(I143=26,'[4]Equivalencia BH-BMPT'!$D$27,IF(I143=27,'[4]Equivalencia BH-BMPT'!$D$28,IF(I143=28,'[4]Equivalencia BH-BMPT'!$D$29,IF(I143=29,'[4]Equivalencia BH-BMPT'!$D$30,IF(I143=30,'[4]Equivalencia BH-BMPT'!$D$31,IF(I143=31,'[4]Equivalencia BH-BMPT'!$D$32,IF(I143=32,'[4]Equivalencia BH-BMPT'!$D$33,IF(I143=33,'[4]Equivalencia BH-BMPT'!$D$34,IF(I143=34,'[4]Equivalencia BH-BMPT'!$D$35,IF(I143=35,'[4]Equivalencia BH-BMPT'!$D$36,IF(I143=36,'[4]Equivalencia BH-BMPT'!$D$37,IF(I143=37,'[4]Equivalencia BH-BMPT'!$D$38,IF(I143=38,'[4]Equivalencia BH-BMPT'!#REF!,IF(I143=39,'[4]Equivalencia BH-BMPT'!$D$40,IF(I143=40,'[4]Equivalencia BH-BMPT'!$D$41,IF(I143=41,'[4]Equivalencia BH-BMPT'!$D$42,IF(I143=42,'[4]Equivalencia BH-BMPT'!$D$43,IF(I143=43,'[4]Equivalencia BH-BMPT'!$D$44,IF(I143=44,'[4]Equivalencia BH-BMPT'!$D$45,IF(I143=45,'[4]Equivalencia BH-BMPT'!$D$46,"No ha seleccionado un número de programa")))))))))))))))))))))))))))))))))))))))))))))</f>
        <v>Desarrollo integral desde la gestación hasta la adolescencia</v>
      </c>
      <c r="K143" s="141" t="str">
        <f>IF(ISERROR(VLOOKUP(I143,Eje_Pilar!$C$2:$E$47,3,FALSE))," ",VLOOKUP(I143,Eje_Pilar!$C$2:$E$47,3,FALSE))</f>
        <v>Pilar 1 Igualdad de Calidad de Vida</v>
      </c>
      <c r="L143" s="142" t="s">
        <v>789</v>
      </c>
      <c r="M143" s="138">
        <v>1016087772</v>
      </c>
      <c r="N143" s="138" t="s">
        <v>934</v>
      </c>
      <c r="O143" s="144">
        <v>13500000</v>
      </c>
      <c r="P143" s="100"/>
      <c r="Q143" s="101"/>
      <c r="R143" s="146">
        <v>1</v>
      </c>
      <c r="S143" s="144">
        <v>5625000</v>
      </c>
      <c r="T143" s="148">
        <f t="shared" si="19"/>
        <v>19125000</v>
      </c>
      <c r="U143" s="144">
        <v>16875000</v>
      </c>
      <c r="V143" s="104">
        <v>43570</v>
      </c>
      <c r="W143" s="104">
        <v>43571</v>
      </c>
      <c r="X143" s="104">
        <v>43829</v>
      </c>
      <c r="Y143" s="105">
        <v>180</v>
      </c>
      <c r="Z143" s="105">
        <v>75</v>
      </c>
      <c r="AA143" s="106"/>
      <c r="AB143" s="90"/>
      <c r="AC143" s="90"/>
      <c r="AD143" s="90" t="s">
        <v>1022</v>
      </c>
      <c r="AE143" s="90"/>
      <c r="AF143" s="150">
        <f t="shared" si="14"/>
        <v>0.88235294117647056</v>
      </c>
      <c r="AG143" s="108"/>
      <c r="AH143" s="129">
        <f>IF(SUMPRODUCT((A$14:A143=A143)*(B$14:B143=B143)*(C$14:C143=C143))&gt;1,0,1)</f>
        <v>1</v>
      </c>
      <c r="AI143" s="109" t="str">
        <f t="shared" si="12"/>
        <v>Contratos de prestación de servicios profesionales y de apoyo a la gestión</v>
      </c>
      <c r="AJ143" s="109" t="str">
        <f t="shared" si="15"/>
        <v>Contratación directa</v>
      </c>
      <c r="AK143" s="110" t="str">
        <f>IFERROR(VLOOKUP(F143,Tipo!$C$12:$C$27,1,FALSE),"NO")</f>
        <v>Prestación de servicios profesionales y de apoyo a la gestión, o para la ejecución de trabajos artísticos que sólo puedan encomendarse a determinadas personas naturales;</v>
      </c>
      <c r="AL143" s="109" t="str">
        <f t="shared" si="16"/>
        <v>Inversión</v>
      </c>
      <c r="AM143" s="109">
        <f t="shared" si="17"/>
        <v>2</v>
      </c>
    </row>
    <row r="144" spans="1:42" s="57" customFormat="1" ht="27" customHeight="1" x14ac:dyDescent="0.25">
      <c r="A144" s="90">
        <v>149</v>
      </c>
      <c r="B144" s="105">
        <v>2019</v>
      </c>
      <c r="C144" s="91" t="s">
        <v>414</v>
      </c>
      <c r="D144" s="91" t="s">
        <v>161</v>
      </c>
      <c r="E144" s="133" t="s">
        <v>38</v>
      </c>
      <c r="F144" s="133" t="s">
        <v>182</v>
      </c>
      <c r="G144" s="138" t="s">
        <v>660</v>
      </c>
      <c r="H144" s="140" t="s">
        <v>156</v>
      </c>
      <c r="I144" s="132">
        <v>2</v>
      </c>
      <c r="J144" s="133" t="str">
        <f>IF(I144=1,'[4]Equivalencia BH-BMPT'!$D$2,IF(I144=2,'[4]Equivalencia BH-BMPT'!$D$3,IF(I144=3,'[4]Equivalencia BH-BMPT'!$D$4,IF(I144=4,'[4]Equivalencia BH-BMPT'!$D$5,IF(I144=5,'[4]Equivalencia BH-BMPT'!$D$6,IF(I144=6,'[4]Equivalencia BH-BMPT'!$D$7,IF(I144=7,'[4]Equivalencia BH-BMPT'!$D$8,IF(I144=8,'[4]Equivalencia BH-BMPT'!$D$9,IF(I144=9,'[4]Equivalencia BH-BMPT'!$D$10,IF(I144=10,'[4]Equivalencia BH-BMPT'!$D$11,IF(I144=11,'[4]Equivalencia BH-BMPT'!$D$12,IF(I144=12,'[4]Equivalencia BH-BMPT'!$D$13,IF(I144=13,'[4]Equivalencia BH-BMPT'!$D$14,IF(I144=14,'[4]Equivalencia BH-BMPT'!$D$15,IF(I144=15,'[4]Equivalencia BH-BMPT'!$D$16,IF(I144=16,'[4]Equivalencia BH-BMPT'!$D$17,IF(I144=17,'[4]Equivalencia BH-BMPT'!$D$18,IF(I144=18,'[4]Equivalencia BH-BMPT'!$D$19,IF(I144=19,'[4]Equivalencia BH-BMPT'!$D$20,IF(I144=20,'[4]Equivalencia BH-BMPT'!$D$21,IF(I144=21,'[4]Equivalencia BH-BMPT'!$D$22,IF(I144=22,'[4]Equivalencia BH-BMPT'!$D$23,IF(I144=23,'[4]Equivalencia BH-BMPT'!#REF!,IF(I144=24,'[4]Equivalencia BH-BMPT'!$D$25,IF(I144=25,'[4]Equivalencia BH-BMPT'!$D$26,IF(I144=26,'[4]Equivalencia BH-BMPT'!$D$27,IF(I144=27,'[4]Equivalencia BH-BMPT'!$D$28,IF(I144=28,'[4]Equivalencia BH-BMPT'!$D$29,IF(I144=29,'[4]Equivalencia BH-BMPT'!$D$30,IF(I144=30,'[4]Equivalencia BH-BMPT'!$D$31,IF(I144=31,'[4]Equivalencia BH-BMPT'!$D$32,IF(I144=32,'[4]Equivalencia BH-BMPT'!$D$33,IF(I144=33,'[4]Equivalencia BH-BMPT'!$D$34,IF(I144=34,'[4]Equivalencia BH-BMPT'!$D$35,IF(I144=35,'[4]Equivalencia BH-BMPT'!$D$36,IF(I144=36,'[4]Equivalencia BH-BMPT'!$D$37,IF(I144=37,'[4]Equivalencia BH-BMPT'!$D$38,IF(I144=38,'[4]Equivalencia BH-BMPT'!#REF!,IF(I144=39,'[4]Equivalencia BH-BMPT'!$D$40,IF(I144=40,'[4]Equivalencia BH-BMPT'!$D$41,IF(I144=41,'[4]Equivalencia BH-BMPT'!$D$42,IF(I144=42,'[4]Equivalencia BH-BMPT'!$D$43,IF(I144=43,'[4]Equivalencia BH-BMPT'!$D$44,IF(I144=44,'[4]Equivalencia BH-BMPT'!$D$45,IF(I144=45,'[4]Equivalencia BH-BMPT'!$D$46,"No ha seleccionado un número de programa")))))))))))))))))))))))))))))))))))))))))))))</f>
        <v>Desarrollo integral desde la gestación hasta la adolescencia</v>
      </c>
      <c r="K144" s="141" t="str">
        <f>IF(ISERROR(VLOOKUP(I144,Eje_Pilar!$C$2:$E$47,3,FALSE))," ",VLOOKUP(I144,Eje_Pilar!$C$2:$E$47,3,FALSE))</f>
        <v>Pilar 1 Igualdad de Calidad de Vida</v>
      </c>
      <c r="L144" s="142" t="s">
        <v>789</v>
      </c>
      <c r="M144" s="138">
        <v>1013633246</v>
      </c>
      <c r="N144" s="138" t="s">
        <v>935</v>
      </c>
      <c r="O144" s="144">
        <v>24900000</v>
      </c>
      <c r="P144" s="100"/>
      <c r="Q144" s="101"/>
      <c r="R144" s="146"/>
      <c r="S144" s="146"/>
      <c r="T144" s="148">
        <f t="shared" si="19"/>
        <v>24900000</v>
      </c>
      <c r="U144" s="144">
        <v>24900000</v>
      </c>
      <c r="V144" s="104">
        <v>43592</v>
      </c>
      <c r="W144" s="104">
        <v>43594</v>
      </c>
      <c r="X144" s="104">
        <v>43777</v>
      </c>
      <c r="Y144" s="105">
        <v>180</v>
      </c>
      <c r="Z144" s="105"/>
      <c r="AA144" s="106"/>
      <c r="AB144" s="90"/>
      <c r="AC144" s="90"/>
      <c r="AD144" s="90" t="s">
        <v>1022</v>
      </c>
      <c r="AE144" s="90"/>
      <c r="AF144" s="150">
        <f t="shared" si="14"/>
        <v>1</v>
      </c>
      <c r="AG144" s="108"/>
      <c r="AH144" s="129">
        <f>IF(SUMPRODUCT((A$14:A144=A144)*(B$14:B144=B144)*(C$14:C144=C144))&gt;1,0,1)</f>
        <v>1</v>
      </c>
      <c r="AI144" s="109" t="str">
        <f t="shared" si="12"/>
        <v>Contratos de prestación de servicios profesionales y de apoyo a la gestión</v>
      </c>
      <c r="AJ144" s="109" t="str">
        <f t="shared" si="15"/>
        <v>Contratación directa</v>
      </c>
      <c r="AK144" s="110" t="str">
        <f>IFERROR(VLOOKUP(F144,Tipo!$C$12:$C$27,1,FALSE),"NO")</f>
        <v>Prestación de servicios profesionales y de apoyo a la gestión, o para la ejecución de trabajos artísticos que sólo puedan encomendarse a determinadas personas naturales;</v>
      </c>
      <c r="AL144" s="109" t="str">
        <f t="shared" si="16"/>
        <v>Inversión</v>
      </c>
      <c r="AM144" s="109">
        <f t="shared" si="17"/>
        <v>2</v>
      </c>
      <c r="AN144" s="58"/>
      <c r="AO144" s="58"/>
      <c r="AP144" s="58"/>
    </row>
    <row r="145" spans="1:42" s="57" customFormat="1" ht="27" customHeight="1" x14ac:dyDescent="0.25">
      <c r="A145" s="90">
        <v>150</v>
      </c>
      <c r="B145" s="105">
        <v>2019</v>
      </c>
      <c r="C145" s="91" t="s">
        <v>415</v>
      </c>
      <c r="D145" s="91" t="s">
        <v>161</v>
      </c>
      <c r="E145" s="133" t="s">
        <v>38</v>
      </c>
      <c r="F145" s="133" t="s">
        <v>182</v>
      </c>
      <c r="G145" s="138" t="s">
        <v>661</v>
      </c>
      <c r="H145" s="140" t="s">
        <v>156</v>
      </c>
      <c r="I145" s="132">
        <v>18</v>
      </c>
      <c r="J145" s="133" t="str">
        <f>IF(I145=1,'[4]Equivalencia BH-BMPT'!$D$2,IF(I145=2,'[4]Equivalencia BH-BMPT'!$D$3,IF(I145=3,'[4]Equivalencia BH-BMPT'!$D$4,IF(I145=4,'[4]Equivalencia BH-BMPT'!$D$5,IF(I145=5,'[4]Equivalencia BH-BMPT'!$D$6,IF(I145=6,'[4]Equivalencia BH-BMPT'!$D$7,IF(I145=7,'[4]Equivalencia BH-BMPT'!$D$8,IF(I145=8,'[4]Equivalencia BH-BMPT'!$D$9,IF(I145=9,'[4]Equivalencia BH-BMPT'!$D$10,IF(I145=10,'[4]Equivalencia BH-BMPT'!$D$11,IF(I145=11,'[4]Equivalencia BH-BMPT'!$D$12,IF(I145=12,'[4]Equivalencia BH-BMPT'!$D$13,IF(I145=13,'[4]Equivalencia BH-BMPT'!$D$14,IF(I145=14,'[4]Equivalencia BH-BMPT'!$D$15,IF(I145=15,'[4]Equivalencia BH-BMPT'!$D$16,IF(I145=16,'[4]Equivalencia BH-BMPT'!$D$17,IF(I145=17,'[4]Equivalencia BH-BMPT'!$D$18,IF(I145=18,'[4]Equivalencia BH-BMPT'!$D$19,IF(I145=19,'[4]Equivalencia BH-BMPT'!$D$20,IF(I145=20,'[4]Equivalencia BH-BMPT'!$D$21,IF(I145=21,'[4]Equivalencia BH-BMPT'!$D$22,IF(I145=22,'[4]Equivalencia BH-BMPT'!$D$23,IF(I145=23,'[4]Equivalencia BH-BMPT'!#REF!,IF(I145=24,'[4]Equivalencia BH-BMPT'!$D$25,IF(I145=25,'[4]Equivalencia BH-BMPT'!$D$26,IF(I145=26,'[4]Equivalencia BH-BMPT'!$D$27,IF(I145=27,'[4]Equivalencia BH-BMPT'!$D$28,IF(I145=28,'[4]Equivalencia BH-BMPT'!$D$29,IF(I145=29,'[4]Equivalencia BH-BMPT'!$D$30,IF(I145=30,'[4]Equivalencia BH-BMPT'!$D$31,IF(I145=31,'[4]Equivalencia BH-BMPT'!$D$32,IF(I145=32,'[4]Equivalencia BH-BMPT'!$D$33,IF(I145=33,'[4]Equivalencia BH-BMPT'!$D$34,IF(I145=34,'[4]Equivalencia BH-BMPT'!$D$35,IF(I145=35,'[4]Equivalencia BH-BMPT'!$D$36,IF(I145=36,'[4]Equivalencia BH-BMPT'!$D$37,IF(I145=37,'[4]Equivalencia BH-BMPT'!$D$38,IF(I145=38,'[4]Equivalencia BH-BMPT'!#REF!,IF(I145=39,'[4]Equivalencia BH-BMPT'!$D$40,IF(I145=40,'[4]Equivalencia BH-BMPT'!$D$41,IF(I145=41,'[4]Equivalencia BH-BMPT'!$D$42,IF(I145=42,'[4]Equivalencia BH-BMPT'!$D$43,IF(I145=43,'[4]Equivalencia BH-BMPT'!$D$44,IF(I145=44,'[4]Equivalencia BH-BMPT'!$D$45,IF(I145=45,'[4]Equivalencia BH-BMPT'!$D$46,"No ha seleccionado un número de programa")))))))))))))))))))))))))))))))))))))))))))))</f>
        <v>Mejor movilidad para todos</v>
      </c>
      <c r="K145" s="141" t="str">
        <f>IF(ISERROR(VLOOKUP(I145,Eje_Pilar!$C$2:$E$47,3,FALSE))," ",VLOOKUP(I145,Eje_Pilar!$C$2:$E$47,3,FALSE))</f>
        <v>Pilar 2 Democracía Urbana</v>
      </c>
      <c r="L145" s="142" t="s">
        <v>779</v>
      </c>
      <c r="M145" s="138">
        <v>67016554</v>
      </c>
      <c r="N145" s="138" t="s">
        <v>936</v>
      </c>
      <c r="O145" s="144">
        <v>24900000</v>
      </c>
      <c r="P145" s="100"/>
      <c r="Q145" s="101"/>
      <c r="R145" s="146"/>
      <c r="S145" s="146"/>
      <c r="T145" s="148">
        <f t="shared" si="19"/>
        <v>24900000</v>
      </c>
      <c r="U145" s="144">
        <v>7055000</v>
      </c>
      <c r="V145" s="104">
        <v>43594</v>
      </c>
      <c r="W145" s="104">
        <v>43595</v>
      </c>
      <c r="X145" s="104">
        <v>43778</v>
      </c>
      <c r="Y145" s="105">
        <v>180</v>
      </c>
      <c r="Z145" s="105"/>
      <c r="AA145" s="106"/>
      <c r="AB145" s="90"/>
      <c r="AC145" s="90"/>
      <c r="AD145" s="90" t="s">
        <v>1022</v>
      </c>
      <c r="AE145" s="90"/>
      <c r="AF145" s="150">
        <f t="shared" si="14"/>
        <v>0.28333333333333333</v>
      </c>
      <c r="AG145" s="108"/>
      <c r="AH145" s="129">
        <f>IF(SUMPRODUCT((A$14:A145=A145)*(B$14:B145=B145)*(C$14:C145=C145))&gt;1,0,1)</f>
        <v>1</v>
      </c>
      <c r="AI145" s="109" t="str">
        <f t="shared" si="12"/>
        <v>Contratos de prestación de servicios profesionales y de apoyo a la gestión</v>
      </c>
      <c r="AJ145" s="109" t="str">
        <f t="shared" si="15"/>
        <v>Contratación directa</v>
      </c>
      <c r="AK145" s="110" t="str">
        <f>IFERROR(VLOOKUP(F145,Tipo!$C$12:$C$27,1,FALSE),"NO")</f>
        <v>Prestación de servicios profesionales y de apoyo a la gestión, o para la ejecución de trabajos artísticos que sólo puedan encomendarse a determinadas personas naturales;</v>
      </c>
      <c r="AL145" s="109" t="str">
        <f t="shared" si="16"/>
        <v>Inversión</v>
      </c>
      <c r="AM145" s="109">
        <f t="shared" si="17"/>
        <v>18</v>
      </c>
      <c r="AN145" s="58"/>
      <c r="AO145" s="58"/>
      <c r="AP145" s="58"/>
    </row>
    <row r="146" spans="1:42" s="57" customFormat="1" ht="27" customHeight="1" x14ac:dyDescent="0.25">
      <c r="A146" s="90">
        <v>151</v>
      </c>
      <c r="B146" s="105">
        <v>2019</v>
      </c>
      <c r="C146" s="91" t="s">
        <v>416</v>
      </c>
      <c r="D146" s="91" t="s">
        <v>161</v>
      </c>
      <c r="E146" s="133" t="s">
        <v>38</v>
      </c>
      <c r="F146" s="133" t="s">
        <v>182</v>
      </c>
      <c r="G146" s="138" t="s">
        <v>662</v>
      </c>
      <c r="H146" s="140" t="s">
        <v>156</v>
      </c>
      <c r="I146" s="132">
        <v>45</v>
      </c>
      <c r="J146" s="133" t="str">
        <f>IF(I146=1,'[4]Equivalencia BH-BMPT'!$D$2,IF(I146=2,'[4]Equivalencia BH-BMPT'!$D$3,IF(I146=3,'[4]Equivalencia BH-BMPT'!$D$4,IF(I146=4,'[4]Equivalencia BH-BMPT'!$D$5,IF(I146=5,'[4]Equivalencia BH-BMPT'!$D$6,IF(I146=6,'[4]Equivalencia BH-BMPT'!$D$7,IF(I146=7,'[4]Equivalencia BH-BMPT'!$D$8,IF(I146=8,'[4]Equivalencia BH-BMPT'!$D$9,IF(I146=9,'[4]Equivalencia BH-BMPT'!$D$10,IF(I146=10,'[4]Equivalencia BH-BMPT'!$D$11,IF(I146=11,'[4]Equivalencia BH-BMPT'!$D$12,IF(I146=12,'[4]Equivalencia BH-BMPT'!$D$13,IF(I146=13,'[4]Equivalencia BH-BMPT'!$D$14,IF(I146=14,'[4]Equivalencia BH-BMPT'!$D$15,IF(I146=15,'[4]Equivalencia BH-BMPT'!$D$16,IF(I146=16,'[4]Equivalencia BH-BMPT'!$D$17,IF(I146=17,'[4]Equivalencia BH-BMPT'!$D$18,IF(I146=18,'[4]Equivalencia BH-BMPT'!$D$19,IF(I146=19,'[4]Equivalencia BH-BMPT'!$D$20,IF(I146=20,'[4]Equivalencia BH-BMPT'!$D$21,IF(I146=21,'[4]Equivalencia BH-BMPT'!$D$22,IF(I146=22,'[4]Equivalencia BH-BMPT'!$D$23,IF(I146=23,'[4]Equivalencia BH-BMPT'!#REF!,IF(I146=24,'[4]Equivalencia BH-BMPT'!$D$25,IF(I146=25,'[4]Equivalencia BH-BMPT'!$D$26,IF(I146=26,'[4]Equivalencia BH-BMPT'!$D$27,IF(I146=27,'[4]Equivalencia BH-BMPT'!$D$28,IF(I146=28,'[4]Equivalencia BH-BMPT'!$D$29,IF(I146=29,'[4]Equivalencia BH-BMPT'!$D$30,IF(I146=30,'[4]Equivalencia BH-BMPT'!$D$31,IF(I146=31,'[4]Equivalencia BH-BMPT'!$D$32,IF(I146=32,'[4]Equivalencia BH-BMPT'!$D$33,IF(I146=33,'[4]Equivalencia BH-BMPT'!$D$34,IF(I146=34,'[4]Equivalencia BH-BMPT'!$D$35,IF(I146=35,'[4]Equivalencia BH-BMPT'!$D$36,IF(I146=36,'[4]Equivalencia BH-BMPT'!$D$37,IF(I146=37,'[4]Equivalencia BH-BMPT'!$D$38,IF(I146=38,'[4]Equivalencia BH-BMPT'!#REF!,IF(I146=39,'[4]Equivalencia BH-BMPT'!$D$40,IF(I146=40,'[4]Equivalencia BH-BMPT'!$D$41,IF(I146=41,'[4]Equivalencia BH-BMPT'!$D$42,IF(I146=42,'[4]Equivalencia BH-BMPT'!$D$43,IF(I146=43,'[4]Equivalencia BH-BMPT'!$D$44,IF(I146=44,'[4]Equivalencia BH-BMPT'!$D$45,IF(I146=45,'[4]Equivalencia BH-BMPT'!$D$46,"No ha seleccionado un número de programa")))))))))))))))))))))))))))))))))))))))))))))</f>
        <v>Gobernanza e influencia local, regional e internacional</v>
      </c>
      <c r="K146" s="141" t="str">
        <f>IF(ISERROR(VLOOKUP(I146,Eje_Pilar!$C$2:$E$47,3,FALSE))," ",VLOOKUP(I146,Eje_Pilar!$C$2:$E$47,3,FALSE))</f>
        <v>Eje Transversal 4 Gobierno Legitimo, Fortalecimiento Local y Eficiencia</v>
      </c>
      <c r="L146" s="142" t="s">
        <v>780</v>
      </c>
      <c r="M146" s="138">
        <v>46362634</v>
      </c>
      <c r="N146" s="138" t="s">
        <v>937</v>
      </c>
      <c r="O146" s="144">
        <v>32093333</v>
      </c>
      <c r="P146" s="100"/>
      <c r="Q146" s="101"/>
      <c r="R146" s="146">
        <v>1</v>
      </c>
      <c r="S146" s="144">
        <v>8300000</v>
      </c>
      <c r="T146" s="148">
        <f t="shared" si="19"/>
        <v>40393333</v>
      </c>
      <c r="U146" s="144">
        <v>32093333</v>
      </c>
      <c r="V146" s="104">
        <v>43594</v>
      </c>
      <c r="W146" s="104">
        <v>43594</v>
      </c>
      <c r="X146" s="104">
        <v>43890</v>
      </c>
      <c r="Y146" s="105">
        <v>232</v>
      </c>
      <c r="Z146" s="105">
        <v>60</v>
      </c>
      <c r="AA146" s="106"/>
      <c r="AB146" s="90"/>
      <c r="AC146" s="90" t="s">
        <v>1022</v>
      </c>
      <c r="AD146" s="90"/>
      <c r="AE146" s="90"/>
      <c r="AF146" s="150">
        <f t="shared" si="14"/>
        <v>0.7945205462495506</v>
      </c>
      <c r="AG146" s="108"/>
      <c r="AH146" s="129">
        <f>IF(SUMPRODUCT((A$14:A146=A146)*(B$14:B146=B146)*(C$14:C146=C146))&gt;1,0,1)</f>
        <v>1</v>
      </c>
      <c r="AI146" s="109" t="str">
        <f t="shared" si="12"/>
        <v>Contratos de prestación de servicios profesionales y de apoyo a la gestión</v>
      </c>
      <c r="AJ146" s="109" t="str">
        <f t="shared" si="15"/>
        <v>Contratación directa</v>
      </c>
      <c r="AK146" s="110" t="str">
        <f>IFERROR(VLOOKUP(F146,Tipo!$C$12:$C$27,1,FALSE),"NO")</f>
        <v>Prestación de servicios profesionales y de apoyo a la gestión, o para la ejecución de trabajos artísticos que sólo puedan encomendarse a determinadas personas naturales;</v>
      </c>
      <c r="AL146" s="109" t="str">
        <f t="shared" si="16"/>
        <v>Inversión</v>
      </c>
      <c r="AM146" s="109">
        <f t="shared" si="17"/>
        <v>45</v>
      </c>
      <c r="AN146" s="58"/>
      <c r="AO146" s="58"/>
      <c r="AP146" s="58"/>
    </row>
    <row r="147" spans="1:42" s="57" customFormat="1" ht="27" customHeight="1" x14ac:dyDescent="0.25">
      <c r="A147" s="90">
        <v>152</v>
      </c>
      <c r="B147" s="105">
        <v>2019</v>
      </c>
      <c r="C147" s="91" t="s">
        <v>417</v>
      </c>
      <c r="D147" s="91" t="s">
        <v>161</v>
      </c>
      <c r="E147" s="133" t="s">
        <v>38</v>
      </c>
      <c r="F147" s="133" t="s">
        <v>182</v>
      </c>
      <c r="G147" s="138" t="s">
        <v>663</v>
      </c>
      <c r="H147" s="140" t="s">
        <v>156</v>
      </c>
      <c r="I147" s="132">
        <v>18</v>
      </c>
      <c r="J147" s="133" t="str">
        <f>IF(I147=1,'[4]Equivalencia BH-BMPT'!$D$2,IF(I147=2,'[4]Equivalencia BH-BMPT'!$D$3,IF(I147=3,'[4]Equivalencia BH-BMPT'!$D$4,IF(I147=4,'[4]Equivalencia BH-BMPT'!$D$5,IF(I147=5,'[4]Equivalencia BH-BMPT'!$D$6,IF(I147=6,'[4]Equivalencia BH-BMPT'!$D$7,IF(I147=7,'[4]Equivalencia BH-BMPT'!$D$8,IF(I147=8,'[4]Equivalencia BH-BMPT'!$D$9,IF(I147=9,'[4]Equivalencia BH-BMPT'!$D$10,IF(I147=10,'[4]Equivalencia BH-BMPT'!$D$11,IF(I147=11,'[4]Equivalencia BH-BMPT'!$D$12,IF(I147=12,'[4]Equivalencia BH-BMPT'!$D$13,IF(I147=13,'[4]Equivalencia BH-BMPT'!$D$14,IF(I147=14,'[4]Equivalencia BH-BMPT'!$D$15,IF(I147=15,'[4]Equivalencia BH-BMPT'!$D$16,IF(I147=16,'[4]Equivalencia BH-BMPT'!$D$17,IF(I147=17,'[4]Equivalencia BH-BMPT'!$D$18,IF(I147=18,'[4]Equivalencia BH-BMPT'!$D$19,IF(I147=19,'[4]Equivalencia BH-BMPT'!$D$20,IF(I147=20,'[4]Equivalencia BH-BMPT'!$D$21,IF(I147=21,'[4]Equivalencia BH-BMPT'!$D$22,IF(I147=22,'[4]Equivalencia BH-BMPT'!$D$23,IF(I147=23,'[4]Equivalencia BH-BMPT'!#REF!,IF(I147=24,'[4]Equivalencia BH-BMPT'!$D$25,IF(I147=25,'[4]Equivalencia BH-BMPT'!$D$26,IF(I147=26,'[4]Equivalencia BH-BMPT'!$D$27,IF(I147=27,'[4]Equivalencia BH-BMPT'!$D$28,IF(I147=28,'[4]Equivalencia BH-BMPT'!$D$29,IF(I147=29,'[4]Equivalencia BH-BMPT'!$D$30,IF(I147=30,'[4]Equivalencia BH-BMPT'!$D$31,IF(I147=31,'[4]Equivalencia BH-BMPT'!$D$32,IF(I147=32,'[4]Equivalencia BH-BMPT'!$D$33,IF(I147=33,'[4]Equivalencia BH-BMPT'!$D$34,IF(I147=34,'[4]Equivalencia BH-BMPT'!$D$35,IF(I147=35,'[4]Equivalencia BH-BMPT'!$D$36,IF(I147=36,'[4]Equivalencia BH-BMPT'!$D$37,IF(I147=37,'[4]Equivalencia BH-BMPT'!$D$38,IF(I147=38,'[4]Equivalencia BH-BMPT'!#REF!,IF(I147=39,'[4]Equivalencia BH-BMPT'!$D$40,IF(I147=40,'[4]Equivalencia BH-BMPT'!$D$41,IF(I147=41,'[4]Equivalencia BH-BMPT'!$D$42,IF(I147=42,'[4]Equivalencia BH-BMPT'!$D$43,IF(I147=43,'[4]Equivalencia BH-BMPT'!$D$44,IF(I147=44,'[4]Equivalencia BH-BMPT'!$D$45,IF(I147=45,'[4]Equivalencia BH-BMPT'!$D$46,"No ha seleccionado un número de programa")))))))))))))))))))))))))))))))))))))))))))))</f>
        <v>Mejor movilidad para todos</v>
      </c>
      <c r="K147" s="141" t="str">
        <f>IF(ISERROR(VLOOKUP(I147,Eje_Pilar!$C$2:$E$47,3,FALSE))," ",VLOOKUP(I147,Eje_Pilar!$C$2:$E$47,3,FALSE))</f>
        <v>Pilar 2 Democracía Urbana</v>
      </c>
      <c r="L147" s="142" t="s">
        <v>779</v>
      </c>
      <c r="M147" s="138">
        <v>80239804</v>
      </c>
      <c r="N147" s="138" t="s">
        <v>938</v>
      </c>
      <c r="O147" s="144">
        <v>17400000</v>
      </c>
      <c r="P147" s="100"/>
      <c r="Q147" s="101"/>
      <c r="R147" s="146"/>
      <c r="S147" s="146"/>
      <c r="T147" s="148">
        <f t="shared" si="19"/>
        <v>17400000</v>
      </c>
      <c r="U147" s="144">
        <v>15075000</v>
      </c>
      <c r="V147" s="104">
        <v>43594</v>
      </c>
      <c r="W147" s="104">
        <v>43595</v>
      </c>
      <c r="X147" s="104">
        <v>43829</v>
      </c>
      <c r="Y147" s="105">
        <v>232</v>
      </c>
      <c r="Z147" s="105">
        <v>88</v>
      </c>
      <c r="AA147" s="106"/>
      <c r="AB147" s="90"/>
      <c r="AC147" s="90"/>
      <c r="AD147" s="90" t="s">
        <v>1022</v>
      </c>
      <c r="AE147" s="90"/>
      <c r="AF147" s="150">
        <f t="shared" si="14"/>
        <v>0.86637931034482762</v>
      </c>
      <c r="AG147" s="108"/>
      <c r="AH147" s="129">
        <f>IF(SUMPRODUCT((A$14:A147=A147)*(B$14:B147=B147)*(C$14:C147=C147))&gt;1,0,1)</f>
        <v>1</v>
      </c>
      <c r="AI147" s="109" t="str">
        <f t="shared" si="12"/>
        <v>Contratos de prestación de servicios profesionales y de apoyo a la gestión</v>
      </c>
      <c r="AJ147" s="109" t="str">
        <f t="shared" si="15"/>
        <v>Contratación directa</v>
      </c>
      <c r="AK147" s="110" t="str">
        <f>IFERROR(VLOOKUP(F147,Tipo!$C$12:$C$27,1,FALSE),"NO")</f>
        <v>Prestación de servicios profesionales y de apoyo a la gestión, o para la ejecución de trabajos artísticos que sólo puedan encomendarse a determinadas personas naturales;</v>
      </c>
      <c r="AL147" s="109" t="str">
        <f t="shared" si="16"/>
        <v>Inversión</v>
      </c>
      <c r="AM147" s="109">
        <f t="shared" si="17"/>
        <v>18</v>
      </c>
      <c r="AN147" s="58"/>
      <c r="AO147" s="58"/>
      <c r="AP147" s="58"/>
    </row>
    <row r="148" spans="1:42" ht="27" customHeight="1" x14ac:dyDescent="0.25">
      <c r="A148" s="90">
        <v>156</v>
      </c>
      <c r="B148" s="105">
        <v>2019</v>
      </c>
      <c r="C148" s="91" t="s">
        <v>418</v>
      </c>
      <c r="D148" s="111" t="s">
        <v>75</v>
      </c>
      <c r="E148" s="133" t="s">
        <v>154</v>
      </c>
      <c r="F148" s="133" t="s">
        <v>186</v>
      </c>
      <c r="G148" s="138" t="s">
        <v>664</v>
      </c>
      <c r="H148" s="140" t="s">
        <v>156</v>
      </c>
      <c r="I148" s="132">
        <v>18</v>
      </c>
      <c r="J148" s="133" t="str">
        <f>IF(I148=1,'[4]Equivalencia BH-BMPT'!$D$2,IF(I148=2,'[4]Equivalencia BH-BMPT'!$D$3,IF(I148=3,'[4]Equivalencia BH-BMPT'!$D$4,IF(I148=4,'[4]Equivalencia BH-BMPT'!$D$5,IF(I148=5,'[4]Equivalencia BH-BMPT'!$D$6,IF(I148=6,'[4]Equivalencia BH-BMPT'!$D$7,IF(I148=7,'[4]Equivalencia BH-BMPT'!$D$8,IF(I148=8,'[4]Equivalencia BH-BMPT'!$D$9,IF(I148=9,'[4]Equivalencia BH-BMPT'!$D$10,IF(I148=10,'[4]Equivalencia BH-BMPT'!$D$11,IF(I148=11,'[4]Equivalencia BH-BMPT'!$D$12,IF(I148=12,'[4]Equivalencia BH-BMPT'!$D$13,IF(I148=13,'[4]Equivalencia BH-BMPT'!$D$14,IF(I148=14,'[4]Equivalencia BH-BMPT'!$D$15,IF(I148=15,'[4]Equivalencia BH-BMPT'!$D$16,IF(I148=16,'[4]Equivalencia BH-BMPT'!$D$17,IF(I148=17,'[4]Equivalencia BH-BMPT'!$D$18,IF(I148=18,'[4]Equivalencia BH-BMPT'!$D$19,IF(I148=19,'[4]Equivalencia BH-BMPT'!$D$20,IF(I148=20,'[4]Equivalencia BH-BMPT'!$D$21,IF(I148=21,'[4]Equivalencia BH-BMPT'!$D$22,IF(I148=22,'[4]Equivalencia BH-BMPT'!$D$23,IF(I148=23,'[4]Equivalencia BH-BMPT'!#REF!,IF(I148=24,'[4]Equivalencia BH-BMPT'!$D$25,IF(I148=25,'[4]Equivalencia BH-BMPT'!$D$26,IF(I148=26,'[4]Equivalencia BH-BMPT'!$D$27,IF(I148=27,'[4]Equivalencia BH-BMPT'!$D$28,IF(I148=28,'[4]Equivalencia BH-BMPT'!$D$29,IF(I148=29,'[4]Equivalencia BH-BMPT'!$D$30,IF(I148=30,'[4]Equivalencia BH-BMPT'!$D$31,IF(I148=31,'[4]Equivalencia BH-BMPT'!$D$32,IF(I148=32,'[4]Equivalencia BH-BMPT'!$D$33,IF(I148=33,'[4]Equivalencia BH-BMPT'!$D$34,IF(I148=34,'[4]Equivalencia BH-BMPT'!$D$35,IF(I148=35,'[4]Equivalencia BH-BMPT'!$D$36,IF(I148=36,'[4]Equivalencia BH-BMPT'!$D$37,IF(I148=37,'[4]Equivalencia BH-BMPT'!$D$38,IF(I148=38,'[4]Equivalencia BH-BMPT'!#REF!,IF(I148=39,'[4]Equivalencia BH-BMPT'!$D$40,IF(I148=40,'[4]Equivalencia BH-BMPT'!$D$41,IF(I148=41,'[4]Equivalencia BH-BMPT'!$D$42,IF(I148=42,'[4]Equivalencia BH-BMPT'!$D$43,IF(I148=43,'[4]Equivalencia BH-BMPT'!$D$44,IF(I148=44,'[4]Equivalencia BH-BMPT'!$D$45,IF(I148=45,'[4]Equivalencia BH-BMPT'!$D$46,"No ha seleccionado un número de programa")))))))))))))))))))))))))))))))))))))))))))))</f>
        <v>Mejor movilidad para todos</v>
      </c>
      <c r="K148" s="141" t="str">
        <f>IF(ISERROR(VLOOKUP(I148,Eje_Pilar!$C$2:$E$47,3,FALSE))," ",VLOOKUP(I148,Eje_Pilar!$C$2:$E$47,3,FALSE))</f>
        <v>Pilar 2 Democracía Urbana</v>
      </c>
      <c r="L148" s="142" t="s">
        <v>779</v>
      </c>
      <c r="M148" s="138">
        <v>900351236</v>
      </c>
      <c r="N148" s="138" t="s">
        <v>939</v>
      </c>
      <c r="O148" s="144">
        <v>217631778</v>
      </c>
      <c r="P148" s="100"/>
      <c r="Q148" s="101"/>
      <c r="R148" s="146"/>
      <c r="S148" s="146"/>
      <c r="T148" s="148">
        <f t="shared" si="19"/>
        <v>217631778</v>
      </c>
      <c r="U148" s="144">
        <v>195868600</v>
      </c>
      <c r="V148" s="104">
        <v>43598</v>
      </c>
      <c r="W148" s="104">
        <v>43607</v>
      </c>
      <c r="X148" s="104">
        <v>43851</v>
      </c>
      <c r="Y148" s="105">
        <v>240</v>
      </c>
      <c r="Z148" s="105"/>
      <c r="AA148" s="106"/>
      <c r="AB148" s="90"/>
      <c r="AC148" s="90" t="s">
        <v>1022</v>
      </c>
      <c r="AD148" s="90"/>
      <c r="AE148" s="90"/>
      <c r="AF148" s="151">
        <f t="shared" si="14"/>
        <v>0.89999999908101658</v>
      </c>
      <c r="AG148" s="108"/>
      <c r="AH148" s="129">
        <f>IF(SUMPRODUCT((A$14:A148=A148)*(B$14:B148=B148)*(C$14:C148=C148))&gt;1,0,1)</f>
        <v>1</v>
      </c>
      <c r="AI148" s="109" t="str">
        <f t="shared" si="12"/>
        <v>Consultoría</v>
      </c>
      <c r="AJ148" s="109" t="str">
        <f t="shared" si="15"/>
        <v>Concurso de méritos</v>
      </c>
      <c r="AK148" s="110" t="str">
        <f>IFERROR(VLOOKUP(F148,Tipo!$C$12:$C$27,1,FALSE),"NO")</f>
        <v>NO</v>
      </c>
      <c r="AL148" s="109" t="str">
        <f t="shared" si="16"/>
        <v>Inversión</v>
      </c>
      <c r="AM148" s="109">
        <f t="shared" si="17"/>
        <v>18</v>
      </c>
    </row>
    <row r="149" spans="1:42" ht="27" customHeight="1" x14ac:dyDescent="0.25">
      <c r="A149" s="90">
        <v>157</v>
      </c>
      <c r="B149" s="105">
        <v>2019</v>
      </c>
      <c r="C149" s="91" t="s">
        <v>419</v>
      </c>
      <c r="D149" s="136" t="s">
        <v>93</v>
      </c>
      <c r="E149" s="133" t="s">
        <v>530</v>
      </c>
      <c r="F149" s="133" t="s">
        <v>165</v>
      </c>
      <c r="G149" s="139" t="s">
        <v>665</v>
      </c>
      <c r="H149" s="140" t="s">
        <v>155</v>
      </c>
      <c r="I149" s="132">
        <v>45</v>
      </c>
      <c r="J149" s="133" t="str">
        <f>IF(I149=1,'[4]Equivalencia BH-BMPT'!$D$2,IF(I149=2,'[4]Equivalencia BH-BMPT'!$D$3,IF(I149=3,'[4]Equivalencia BH-BMPT'!$D$4,IF(I149=4,'[4]Equivalencia BH-BMPT'!$D$5,IF(I149=5,'[4]Equivalencia BH-BMPT'!$D$6,IF(I149=6,'[4]Equivalencia BH-BMPT'!$D$7,IF(I149=7,'[4]Equivalencia BH-BMPT'!$D$8,IF(I149=8,'[4]Equivalencia BH-BMPT'!$D$9,IF(I149=9,'[4]Equivalencia BH-BMPT'!$D$10,IF(I149=10,'[4]Equivalencia BH-BMPT'!$D$11,IF(I149=11,'[4]Equivalencia BH-BMPT'!$D$12,IF(I149=12,'[4]Equivalencia BH-BMPT'!$D$13,IF(I149=13,'[4]Equivalencia BH-BMPT'!$D$14,IF(I149=14,'[4]Equivalencia BH-BMPT'!$D$15,IF(I149=15,'[4]Equivalencia BH-BMPT'!$D$16,IF(I149=16,'[4]Equivalencia BH-BMPT'!$D$17,IF(I149=17,'[4]Equivalencia BH-BMPT'!$D$18,IF(I149=18,'[4]Equivalencia BH-BMPT'!$D$19,IF(I149=19,'[4]Equivalencia BH-BMPT'!$D$20,IF(I149=20,'[4]Equivalencia BH-BMPT'!$D$21,IF(I149=21,'[4]Equivalencia BH-BMPT'!$D$22,IF(I149=22,'[4]Equivalencia BH-BMPT'!$D$23,IF(I149=23,'[4]Equivalencia BH-BMPT'!#REF!,IF(I149=24,'[4]Equivalencia BH-BMPT'!$D$25,IF(I149=25,'[4]Equivalencia BH-BMPT'!$D$26,IF(I149=26,'[4]Equivalencia BH-BMPT'!$D$27,IF(I149=27,'[4]Equivalencia BH-BMPT'!$D$28,IF(I149=28,'[4]Equivalencia BH-BMPT'!$D$29,IF(I149=29,'[4]Equivalencia BH-BMPT'!$D$30,IF(I149=30,'[4]Equivalencia BH-BMPT'!$D$31,IF(I149=31,'[4]Equivalencia BH-BMPT'!$D$32,IF(I149=32,'[4]Equivalencia BH-BMPT'!$D$33,IF(I149=33,'[4]Equivalencia BH-BMPT'!$D$34,IF(I149=34,'[4]Equivalencia BH-BMPT'!$D$35,IF(I149=35,'[4]Equivalencia BH-BMPT'!$D$36,IF(I149=36,'[4]Equivalencia BH-BMPT'!$D$37,IF(I149=37,'[4]Equivalencia BH-BMPT'!$D$38,IF(I149=38,'[4]Equivalencia BH-BMPT'!#REF!,IF(I149=39,'[4]Equivalencia BH-BMPT'!$D$40,IF(I149=40,'[4]Equivalencia BH-BMPT'!$D$41,IF(I149=41,'[4]Equivalencia BH-BMPT'!$D$42,IF(I149=42,'[4]Equivalencia BH-BMPT'!$D$43,IF(I149=43,'[4]Equivalencia BH-BMPT'!$D$44,IF(I149=44,'[4]Equivalencia BH-BMPT'!$D$45,IF(I149=45,'[4]Equivalencia BH-BMPT'!$D$46,"No ha seleccionado un número de programa")))))))))))))))))))))))))))))))))))))))))))))</f>
        <v>Gobernanza e influencia local, regional e internacional</v>
      </c>
      <c r="K149" s="141" t="str">
        <f>IF(ISERROR(VLOOKUP(I149,Eje_Pilar!$C$2:$E$47,3,FALSE))," ",VLOOKUP(I149,Eje_Pilar!$C$2:$E$47,3,FALSE))</f>
        <v>Eje Transversal 4 Gobierno Legitimo, Fortalecimiento Local y Eficiencia</v>
      </c>
      <c r="L149" s="138" t="s">
        <v>790</v>
      </c>
      <c r="M149" s="138">
        <v>900796786</v>
      </c>
      <c r="N149" s="138" t="s">
        <v>940</v>
      </c>
      <c r="O149" s="145">
        <v>75000000</v>
      </c>
      <c r="P149" s="100"/>
      <c r="Q149" s="101"/>
      <c r="R149" s="146">
        <v>1</v>
      </c>
      <c r="S149" s="146">
        <v>24472366</v>
      </c>
      <c r="T149" s="148">
        <f>O149+Q149+S149</f>
        <v>99472366</v>
      </c>
      <c r="U149" s="144">
        <v>90531111</v>
      </c>
      <c r="V149" s="104">
        <v>43598</v>
      </c>
      <c r="W149" s="104">
        <v>43599</v>
      </c>
      <c r="X149" s="104">
        <v>43829</v>
      </c>
      <c r="Y149" s="105">
        <v>227</v>
      </c>
      <c r="Z149" s="105"/>
      <c r="AA149" s="106"/>
      <c r="AB149" s="90"/>
      <c r="AC149" s="90"/>
      <c r="AD149" s="90" t="s">
        <v>1022</v>
      </c>
      <c r="AE149" s="90"/>
      <c r="AF149" s="152">
        <f t="shared" si="14"/>
        <v>0.91011317655800006</v>
      </c>
      <c r="AG149" s="108"/>
      <c r="AH149" s="129">
        <f>IF(SUMPRODUCT((A$14:A149=A149)*(B$14:B149=B149)*(C$14:C149=C149))&gt;1,0,1)</f>
        <v>1</v>
      </c>
      <c r="AI149" s="109" t="str">
        <f t="shared" si="12"/>
        <v>Suministro</v>
      </c>
      <c r="AJ149" s="109" t="str">
        <f t="shared" si="15"/>
        <v>NO</v>
      </c>
      <c r="AK149" s="110" t="str">
        <f>IFERROR(VLOOKUP(F149,Tipo!$C$12:$C$27,1,FALSE),"NO")</f>
        <v xml:space="preserve">Subasta inversa </v>
      </c>
      <c r="AL149" s="109" t="str">
        <f t="shared" si="16"/>
        <v>Funcionamiento</v>
      </c>
      <c r="AM149" s="109">
        <f t="shared" si="17"/>
        <v>45</v>
      </c>
    </row>
    <row r="150" spans="1:42" ht="27" customHeight="1" x14ac:dyDescent="0.25">
      <c r="A150" s="90">
        <v>168</v>
      </c>
      <c r="B150" s="105">
        <v>2019</v>
      </c>
      <c r="C150" s="91" t="s">
        <v>420</v>
      </c>
      <c r="D150" s="91" t="s">
        <v>161</v>
      </c>
      <c r="E150" s="133" t="s">
        <v>38</v>
      </c>
      <c r="F150" s="133" t="s">
        <v>182</v>
      </c>
      <c r="G150" s="138" t="s">
        <v>666</v>
      </c>
      <c r="H150" s="140" t="s">
        <v>156</v>
      </c>
      <c r="I150" s="132">
        <v>3</v>
      </c>
      <c r="J150" s="133" t="str">
        <f>IF(I150=1,'[4]Equivalencia BH-BMPT'!$D$2,IF(I150=2,'[4]Equivalencia BH-BMPT'!$D$3,IF(I150=3,'[4]Equivalencia BH-BMPT'!$D$4,IF(I150=4,'[4]Equivalencia BH-BMPT'!$D$5,IF(I150=5,'[4]Equivalencia BH-BMPT'!$D$6,IF(I150=6,'[4]Equivalencia BH-BMPT'!$D$7,IF(I150=7,'[4]Equivalencia BH-BMPT'!$D$8,IF(I150=8,'[4]Equivalencia BH-BMPT'!$D$9,IF(I150=9,'[4]Equivalencia BH-BMPT'!$D$10,IF(I150=10,'[4]Equivalencia BH-BMPT'!$D$11,IF(I150=11,'[4]Equivalencia BH-BMPT'!$D$12,IF(I150=12,'[4]Equivalencia BH-BMPT'!$D$13,IF(I150=13,'[4]Equivalencia BH-BMPT'!$D$14,IF(I150=14,'[4]Equivalencia BH-BMPT'!$D$15,IF(I150=15,'[4]Equivalencia BH-BMPT'!$D$16,IF(I150=16,'[4]Equivalencia BH-BMPT'!$D$17,IF(I150=17,'[4]Equivalencia BH-BMPT'!$D$18,IF(I150=18,'[4]Equivalencia BH-BMPT'!$D$19,IF(I150=19,'[4]Equivalencia BH-BMPT'!$D$20,IF(I150=20,'[4]Equivalencia BH-BMPT'!$D$21,IF(I150=21,'[4]Equivalencia BH-BMPT'!$D$22,IF(I150=22,'[4]Equivalencia BH-BMPT'!$D$23,IF(I150=23,'[4]Equivalencia BH-BMPT'!#REF!,IF(I150=24,'[4]Equivalencia BH-BMPT'!$D$25,IF(I150=25,'[4]Equivalencia BH-BMPT'!$D$26,IF(I150=26,'[4]Equivalencia BH-BMPT'!$D$27,IF(I150=27,'[4]Equivalencia BH-BMPT'!$D$28,IF(I150=28,'[4]Equivalencia BH-BMPT'!$D$29,IF(I150=29,'[4]Equivalencia BH-BMPT'!$D$30,IF(I150=30,'[4]Equivalencia BH-BMPT'!$D$31,IF(I150=31,'[4]Equivalencia BH-BMPT'!$D$32,IF(I150=32,'[4]Equivalencia BH-BMPT'!$D$33,IF(I150=33,'[4]Equivalencia BH-BMPT'!$D$34,IF(I150=34,'[4]Equivalencia BH-BMPT'!$D$35,IF(I150=35,'[4]Equivalencia BH-BMPT'!$D$36,IF(I150=36,'[4]Equivalencia BH-BMPT'!$D$37,IF(I150=37,'[4]Equivalencia BH-BMPT'!$D$38,IF(I150=38,'[4]Equivalencia BH-BMPT'!#REF!,IF(I150=39,'[4]Equivalencia BH-BMPT'!$D$40,IF(I150=40,'[4]Equivalencia BH-BMPT'!$D$41,IF(I150=41,'[4]Equivalencia BH-BMPT'!$D$42,IF(I150=42,'[4]Equivalencia BH-BMPT'!$D$43,IF(I150=43,'[4]Equivalencia BH-BMPT'!$D$44,IF(I150=44,'[4]Equivalencia BH-BMPT'!$D$45,IF(I150=45,'[4]Equivalencia BH-BMPT'!$D$46,"No ha seleccionado un número de programa")))))))))))))))))))))))))))))))))))))))))))))</f>
        <v>Igualdad y autonomía para una Bogotá incluyente</v>
      </c>
      <c r="K150" s="141" t="str">
        <f>IF(ISERROR(VLOOKUP(I150,Eje_Pilar!$C$2:$E$47,3,FALSE))," ",VLOOKUP(I150,Eje_Pilar!$C$2:$E$47,3,FALSE))</f>
        <v>Pilar 1 Igualdad de Calidad de Vida</v>
      </c>
      <c r="L150" s="142" t="s">
        <v>783</v>
      </c>
      <c r="M150" s="138">
        <v>1018417224</v>
      </c>
      <c r="N150" s="138" t="s">
        <v>941</v>
      </c>
      <c r="O150" s="144">
        <v>34010667</v>
      </c>
      <c r="P150" s="100"/>
      <c r="Q150" s="101"/>
      <c r="R150" s="146">
        <v>1</v>
      </c>
      <c r="S150" s="144">
        <v>9110000</v>
      </c>
      <c r="T150" s="148">
        <f t="shared" ref="T150:T167" si="20">O150+Q150+S150</f>
        <v>43120667</v>
      </c>
      <c r="U150" s="144">
        <v>34010667</v>
      </c>
      <c r="V150" s="104">
        <v>43601</v>
      </c>
      <c r="W150" s="104">
        <v>43602</v>
      </c>
      <c r="X150" s="104">
        <v>43890</v>
      </c>
      <c r="Y150" s="105">
        <v>224</v>
      </c>
      <c r="Z150" s="105">
        <v>60</v>
      </c>
      <c r="AA150" s="106"/>
      <c r="AB150" s="90"/>
      <c r="AC150" s="90" t="s">
        <v>1022</v>
      </c>
      <c r="AD150" s="90"/>
      <c r="AE150" s="90"/>
      <c r="AF150" s="150">
        <f t="shared" ref="AF150:AF172" si="21">SUM(U150/T150)</f>
        <v>0.78873239599934764</v>
      </c>
      <c r="AG150" s="108"/>
      <c r="AH150" s="129">
        <f>IF(SUMPRODUCT((A$14:A150=A150)*(B$14:B150=B150)*(C$14:C150=C150))&gt;1,0,1)</f>
        <v>1</v>
      </c>
      <c r="AI150" s="109" t="str">
        <f t="shared" ref="AI150:AI213" si="22">IFERROR(VLOOKUP(D150,tipo,1,FALSE),"NO")</f>
        <v>Contratos de prestación de servicios profesionales y de apoyo a la gestión</v>
      </c>
      <c r="AJ150" s="109" t="str">
        <f t="shared" si="15"/>
        <v>Contratación directa</v>
      </c>
      <c r="AK150" s="110" t="str">
        <f>IFERROR(VLOOKUP(F150,Tipo!$C$12:$C$27,1,FALSE),"NO")</f>
        <v>Prestación de servicios profesionales y de apoyo a la gestión, o para la ejecución de trabajos artísticos que sólo puedan encomendarse a determinadas personas naturales;</v>
      </c>
      <c r="AL150" s="109" t="str">
        <f t="shared" si="16"/>
        <v>Inversión</v>
      </c>
      <c r="AM150" s="109">
        <f t="shared" si="17"/>
        <v>3</v>
      </c>
    </row>
    <row r="151" spans="1:42" ht="27" customHeight="1" x14ac:dyDescent="0.25">
      <c r="A151" s="90">
        <v>169</v>
      </c>
      <c r="B151" s="105">
        <v>2019</v>
      </c>
      <c r="C151" s="91" t="s">
        <v>421</v>
      </c>
      <c r="D151" s="91" t="s">
        <v>161</v>
      </c>
      <c r="E151" s="133" t="s">
        <v>38</v>
      </c>
      <c r="F151" s="133" t="s">
        <v>182</v>
      </c>
      <c r="G151" s="138" t="s">
        <v>667</v>
      </c>
      <c r="H151" s="140" t="s">
        <v>156</v>
      </c>
      <c r="I151" s="132">
        <v>45</v>
      </c>
      <c r="J151" s="133" t="str">
        <f>IF(I151=1,'[4]Equivalencia BH-BMPT'!$D$2,IF(I151=2,'[4]Equivalencia BH-BMPT'!$D$3,IF(I151=3,'[4]Equivalencia BH-BMPT'!$D$4,IF(I151=4,'[4]Equivalencia BH-BMPT'!$D$5,IF(I151=5,'[4]Equivalencia BH-BMPT'!$D$6,IF(I151=6,'[4]Equivalencia BH-BMPT'!$D$7,IF(I151=7,'[4]Equivalencia BH-BMPT'!$D$8,IF(I151=8,'[4]Equivalencia BH-BMPT'!$D$9,IF(I151=9,'[4]Equivalencia BH-BMPT'!$D$10,IF(I151=10,'[4]Equivalencia BH-BMPT'!$D$11,IF(I151=11,'[4]Equivalencia BH-BMPT'!$D$12,IF(I151=12,'[4]Equivalencia BH-BMPT'!$D$13,IF(I151=13,'[4]Equivalencia BH-BMPT'!$D$14,IF(I151=14,'[4]Equivalencia BH-BMPT'!$D$15,IF(I151=15,'[4]Equivalencia BH-BMPT'!$D$16,IF(I151=16,'[4]Equivalencia BH-BMPT'!$D$17,IF(I151=17,'[4]Equivalencia BH-BMPT'!$D$18,IF(I151=18,'[4]Equivalencia BH-BMPT'!$D$19,IF(I151=19,'[4]Equivalencia BH-BMPT'!$D$20,IF(I151=20,'[4]Equivalencia BH-BMPT'!$D$21,IF(I151=21,'[4]Equivalencia BH-BMPT'!$D$22,IF(I151=22,'[4]Equivalencia BH-BMPT'!$D$23,IF(I151=23,'[4]Equivalencia BH-BMPT'!#REF!,IF(I151=24,'[4]Equivalencia BH-BMPT'!$D$25,IF(I151=25,'[4]Equivalencia BH-BMPT'!$D$26,IF(I151=26,'[4]Equivalencia BH-BMPT'!$D$27,IF(I151=27,'[4]Equivalencia BH-BMPT'!$D$28,IF(I151=28,'[4]Equivalencia BH-BMPT'!$D$29,IF(I151=29,'[4]Equivalencia BH-BMPT'!$D$30,IF(I151=30,'[4]Equivalencia BH-BMPT'!$D$31,IF(I151=31,'[4]Equivalencia BH-BMPT'!$D$32,IF(I151=32,'[4]Equivalencia BH-BMPT'!$D$33,IF(I151=33,'[4]Equivalencia BH-BMPT'!$D$34,IF(I151=34,'[4]Equivalencia BH-BMPT'!$D$35,IF(I151=35,'[4]Equivalencia BH-BMPT'!$D$36,IF(I151=36,'[4]Equivalencia BH-BMPT'!$D$37,IF(I151=37,'[4]Equivalencia BH-BMPT'!$D$38,IF(I151=38,'[4]Equivalencia BH-BMPT'!#REF!,IF(I151=39,'[4]Equivalencia BH-BMPT'!$D$40,IF(I151=40,'[4]Equivalencia BH-BMPT'!$D$41,IF(I151=41,'[4]Equivalencia BH-BMPT'!$D$42,IF(I151=42,'[4]Equivalencia BH-BMPT'!$D$43,IF(I151=43,'[4]Equivalencia BH-BMPT'!$D$44,IF(I151=44,'[4]Equivalencia BH-BMPT'!$D$45,IF(I151=45,'[4]Equivalencia BH-BMPT'!$D$46,"No ha seleccionado un número de programa")))))))))))))))))))))))))))))))))))))))))))))</f>
        <v>Gobernanza e influencia local, regional e internacional</v>
      </c>
      <c r="K151" s="141" t="str">
        <f>IF(ISERROR(VLOOKUP(I151,Eje_Pilar!$C$2:$E$47,3,FALSE))," ",VLOOKUP(I151,Eje_Pilar!$C$2:$E$47,3,FALSE))</f>
        <v>Eje Transversal 4 Gobierno Legitimo, Fortalecimiento Local y Eficiencia</v>
      </c>
      <c r="L151" s="142" t="s">
        <v>778</v>
      </c>
      <c r="M151" s="138">
        <v>80350963</v>
      </c>
      <c r="N151" s="138" t="s">
        <v>942</v>
      </c>
      <c r="O151" s="144">
        <v>36000000</v>
      </c>
      <c r="P151" s="100"/>
      <c r="Q151" s="101"/>
      <c r="R151" s="146"/>
      <c r="S151" s="146"/>
      <c r="T151" s="148">
        <f t="shared" si="20"/>
        <v>36000000</v>
      </c>
      <c r="U151" s="144">
        <v>36000000</v>
      </c>
      <c r="V151" s="104">
        <v>43601</v>
      </c>
      <c r="W151" s="104">
        <v>43602</v>
      </c>
      <c r="X151" s="104">
        <v>43785</v>
      </c>
      <c r="Y151" s="105">
        <v>180</v>
      </c>
      <c r="Z151" s="105"/>
      <c r="AA151" s="106"/>
      <c r="AB151" s="90"/>
      <c r="AC151" s="90"/>
      <c r="AD151" s="90" t="s">
        <v>1022</v>
      </c>
      <c r="AE151" s="90"/>
      <c r="AF151" s="150">
        <f t="shared" si="21"/>
        <v>1</v>
      </c>
      <c r="AG151" s="108"/>
      <c r="AH151" s="129">
        <f>IF(SUMPRODUCT((A$14:A151=A151)*(B$14:B151=B151)*(C$14:C151=C151))&gt;1,0,1)</f>
        <v>1</v>
      </c>
      <c r="AI151" s="109" t="str">
        <f t="shared" si="22"/>
        <v>Contratos de prestación de servicios profesionales y de apoyo a la gestión</v>
      </c>
      <c r="AJ151" s="109" t="str">
        <f t="shared" si="15"/>
        <v>Contratación directa</v>
      </c>
      <c r="AK151" s="110" t="str">
        <f>IFERROR(VLOOKUP(F151,Tipo!$C$12:$C$27,1,FALSE),"NO")</f>
        <v>Prestación de servicios profesionales y de apoyo a la gestión, o para la ejecución de trabajos artísticos que sólo puedan encomendarse a determinadas personas naturales;</v>
      </c>
      <c r="AL151" s="109" t="str">
        <f t="shared" si="16"/>
        <v>Inversión</v>
      </c>
      <c r="AM151" s="109">
        <f t="shared" si="17"/>
        <v>45</v>
      </c>
    </row>
    <row r="152" spans="1:42" ht="27" customHeight="1" x14ac:dyDescent="0.25">
      <c r="A152" s="90">
        <v>170</v>
      </c>
      <c r="B152" s="105">
        <v>2019</v>
      </c>
      <c r="C152" s="91" t="s">
        <v>422</v>
      </c>
      <c r="D152" s="91" t="s">
        <v>161</v>
      </c>
      <c r="E152" s="133" t="s">
        <v>38</v>
      </c>
      <c r="F152" s="133" t="s">
        <v>182</v>
      </c>
      <c r="G152" s="138" t="s">
        <v>668</v>
      </c>
      <c r="H152" s="140" t="s">
        <v>156</v>
      </c>
      <c r="I152" s="132">
        <v>17</v>
      </c>
      <c r="J152" s="133" t="str">
        <f>IF(I152=1,'[4]Equivalencia BH-BMPT'!$D$2,IF(I152=2,'[4]Equivalencia BH-BMPT'!$D$3,IF(I152=3,'[4]Equivalencia BH-BMPT'!$D$4,IF(I152=4,'[4]Equivalencia BH-BMPT'!$D$5,IF(I152=5,'[4]Equivalencia BH-BMPT'!$D$6,IF(I152=6,'[4]Equivalencia BH-BMPT'!$D$7,IF(I152=7,'[4]Equivalencia BH-BMPT'!$D$8,IF(I152=8,'[4]Equivalencia BH-BMPT'!$D$9,IF(I152=9,'[4]Equivalencia BH-BMPT'!$D$10,IF(I152=10,'[4]Equivalencia BH-BMPT'!$D$11,IF(I152=11,'[4]Equivalencia BH-BMPT'!$D$12,IF(I152=12,'[4]Equivalencia BH-BMPT'!$D$13,IF(I152=13,'[4]Equivalencia BH-BMPT'!$D$14,IF(I152=14,'[4]Equivalencia BH-BMPT'!$D$15,IF(I152=15,'[4]Equivalencia BH-BMPT'!$D$16,IF(I152=16,'[4]Equivalencia BH-BMPT'!$D$17,IF(I152=17,'[4]Equivalencia BH-BMPT'!$D$18,IF(I152=18,'[4]Equivalencia BH-BMPT'!$D$19,IF(I152=19,'[4]Equivalencia BH-BMPT'!$D$20,IF(I152=20,'[4]Equivalencia BH-BMPT'!$D$21,IF(I152=21,'[4]Equivalencia BH-BMPT'!$D$22,IF(I152=22,'[4]Equivalencia BH-BMPT'!$D$23,IF(I152=23,'[4]Equivalencia BH-BMPT'!#REF!,IF(I152=24,'[4]Equivalencia BH-BMPT'!$D$25,IF(I152=25,'[4]Equivalencia BH-BMPT'!$D$26,IF(I152=26,'[4]Equivalencia BH-BMPT'!$D$27,IF(I152=27,'[4]Equivalencia BH-BMPT'!$D$28,IF(I152=28,'[4]Equivalencia BH-BMPT'!$D$29,IF(I152=29,'[4]Equivalencia BH-BMPT'!$D$30,IF(I152=30,'[4]Equivalencia BH-BMPT'!$D$31,IF(I152=31,'[4]Equivalencia BH-BMPT'!$D$32,IF(I152=32,'[4]Equivalencia BH-BMPT'!$D$33,IF(I152=33,'[4]Equivalencia BH-BMPT'!$D$34,IF(I152=34,'[4]Equivalencia BH-BMPT'!$D$35,IF(I152=35,'[4]Equivalencia BH-BMPT'!$D$36,IF(I152=36,'[4]Equivalencia BH-BMPT'!$D$37,IF(I152=37,'[4]Equivalencia BH-BMPT'!$D$38,IF(I152=38,'[4]Equivalencia BH-BMPT'!#REF!,IF(I152=39,'[4]Equivalencia BH-BMPT'!$D$40,IF(I152=40,'[4]Equivalencia BH-BMPT'!$D$41,IF(I152=41,'[4]Equivalencia BH-BMPT'!$D$42,IF(I152=42,'[4]Equivalencia BH-BMPT'!$D$43,IF(I152=43,'[4]Equivalencia BH-BMPT'!$D$44,IF(I152=44,'[4]Equivalencia BH-BMPT'!$D$45,IF(I152=45,'[4]Equivalencia BH-BMPT'!$D$46,"No ha seleccionado un número de programa")))))))))))))))))))))))))))))))))))))))))))))</f>
        <v>Espacio público, derecho de todos</v>
      </c>
      <c r="K152" s="141" t="str">
        <f>IF(ISERROR(VLOOKUP(I152,Eje_Pilar!$C$2:$E$47,3,FALSE))," ",VLOOKUP(I152,Eje_Pilar!$C$2:$E$47,3,FALSE))</f>
        <v>Pilar 2 Democracía Urbana</v>
      </c>
      <c r="L152" s="142" t="s">
        <v>785</v>
      </c>
      <c r="M152" s="138">
        <v>53030660</v>
      </c>
      <c r="N152" s="138" t="s">
        <v>943</v>
      </c>
      <c r="O152" s="144">
        <v>13500000</v>
      </c>
      <c r="P152" s="100"/>
      <c r="Q152" s="101"/>
      <c r="R152" s="146">
        <v>1</v>
      </c>
      <c r="S152" s="144">
        <v>6750000</v>
      </c>
      <c r="T152" s="148">
        <f t="shared" si="20"/>
        <v>20250000</v>
      </c>
      <c r="U152" s="144">
        <v>16800000</v>
      </c>
      <c r="V152" s="104">
        <v>43601</v>
      </c>
      <c r="W152" s="104">
        <v>43602</v>
      </c>
      <c r="X152" s="104">
        <v>43877</v>
      </c>
      <c r="Y152" s="105">
        <v>180</v>
      </c>
      <c r="Z152" s="105">
        <v>90</v>
      </c>
      <c r="AA152" s="106"/>
      <c r="AB152" s="90"/>
      <c r="AC152" s="90" t="s">
        <v>1022</v>
      </c>
      <c r="AD152" s="90"/>
      <c r="AE152" s="90"/>
      <c r="AF152" s="150">
        <f t="shared" si="21"/>
        <v>0.82962962962962961</v>
      </c>
      <c r="AG152" s="108"/>
      <c r="AH152" s="129">
        <f>IF(SUMPRODUCT((A$14:A152=A152)*(B$14:B152=B152)*(C$14:C152=C152))&gt;1,0,1)</f>
        <v>1</v>
      </c>
      <c r="AI152" s="109" t="str">
        <f t="shared" si="22"/>
        <v>Contratos de prestación de servicios profesionales y de apoyo a la gestión</v>
      </c>
      <c r="AJ152" s="109" t="str">
        <f t="shared" si="15"/>
        <v>Contratación directa</v>
      </c>
      <c r="AK152" s="110" t="str">
        <f>IFERROR(VLOOKUP(F152,Tipo!$C$12:$C$27,1,FALSE),"NO")</f>
        <v>Prestación de servicios profesionales y de apoyo a la gestión, o para la ejecución de trabajos artísticos que sólo puedan encomendarse a determinadas personas naturales;</v>
      </c>
      <c r="AL152" s="109" t="str">
        <f t="shared" si="16"/>
        <v>Inversión</v>
      </c>
      <c r="AM152" s="109">
        <f t="shared" si="17"/>
        <v>17</v>
      </c>
    </row>
    <row r="153" spans="1:42" ht="27" customHeight="1" x14ac:dyDescent="0.25">
      <c r="A153" s="90">
        <v>172</v>
      </c>
      <c r="B153" s="105">
        <v>2019</v>
      </c>
      <c r="C153" s="91" t="s">
        <v>423</v>
      </c>
      <c r="D153" s="91" t="s">
        <v>161</v>
      </c>
      <c r="E153" s="133" t="s">
        <v>38</v>
      </c>
      <c r="F153" s="133" t="s">
        <v>182</v>
      </c>
      <c r="G153" s="138" t="s">
        <v>669</v>
      </c>
      <c r="H153" s="140" t="s">
        <v>156</v>
      </c>
      <c r="I153" s="132">
        <v>18</v>
      </c>
      <c r="J153" s="133" t="str">
        <f>IF(I153=1,'[4]Equivalencia BH-BMPT'!$D$2,IF(I153=2,'[4]Equivalencia BH-BMPT'!$D$3,IF(I153=3,'[4]Equivalencia BH-BMPT'!$D$4,IF(I153=4,'[4]Equivalencia BH-BMPT'!$D$5,IF(I153=5,'[4]Equivalencia BH-BMPT'!$D$6,IF(I153=6,'[4]Equivalencia BH-BMPT'!$D$7,IF(I153=7,'[4]Equivalencia BH-BMPT'!$D$8,IF(I153=8,'[4]Equivalencia BH-BMPT'!$D$9,IF(I153=9,'[4]Equivalencia BH-BMPT'!$D$10,IF(I153=10,'[4]Equivalencia BH-BMPT'!$D$11,IF(I153=11,'[4]Equivalencia BH-BMPT'!$D$12,IF(I153=12,'[4]Equivalencia BH-BMPT'!$D$13,IF(I153=13,'[4]Equivalencia BH-BMPT'!$D$14,IF(I153=14,'[4]Equivalencia BH-BMPT'!$D$15,IF(I153=15,'[4]Equivalencia BH-BMPT'!$D$16,IF(I153=16,'[4]Equivalencia BH-BMPT'!$D$17,IF(I153=17,'[4]Equivalencia BH-BMPT'!$D$18,IF(I153=18,'[4]Equivalencia BH-BMPT'!$D$19,IF(I153=19,'[4]Equivalencia BH-BMPT'!$D$20,IF(I153=20,'[4]Equivalencia BH-BMPT'!$D$21,IF(I153=21,'[4]Equivalencia BH-BMPT'!$D$22,IF(I153=22,'[4]Equivalencia BH-BMPT'!$D$23,IF(I153=23,'[4]Equivalencia BH-BMPT'!#REF!,IF(I153=24,'[4]Equivalencia BH-BMPT'!$D$25,IF(I153=25,'[4]Equivalencia BH-BMPT'!$D$26,IF(I153=26,'[4]Equivalencia BH-BMPT'!$D$27,IF(I153=27,'[4]Equivalencia BH-BMPT'!$D$28,IF(I153=28,'[4]Equivalencia BH-BMPT'!$D$29,IF(I153=29,'[4]Equivalencia BH-BMPT'!$D$30,IF(I153=30,'[4]Equivalencia BH-BMPT'!$D$31,IF(I153=31,'[4]Equivalencia BH-BMPT'!$D$32,IF(I153=32,'[4]Equivalencia BH-BMPT'!$D$33,IF(I153=33,'[4]Equivalencia BH-BMPT'!$D$34,IF(I153=34,'[4]Equivalencia BH-BMPT'!$D$35,IF(I153=35,'[4]Equivalencia BH-BMPT'!$D$36,IF(I153=36,'[4]Equivalencia BH-BMPT'!$D$37,IF(I153=37,'[4]Equivalencia BH-BMPT'!$D$38,IF(I153=38,'[4]Equivalencia BH-BMPT'!#REF!,IF(I153=39,'[4]Equivalencia BH-BMPT'!$D$40,IF(I153=40,'[4]Equivalencia BH-BMPT'!$D$41,IF(I153=41,'[4]Equivalencia BH-BMPT'!$D$42,IF(I153=42,'[4]Equivalencia BH-BMPT'!$D$43,IF(I153=43,'[4]Equivalencia BH-BMPT'!$D$44,IF(I153=44,'[4]Equivalencia BH-BMPT'!$D$45,IF(I153=45,'[4]Equivalencia BH-BMPT'!$D$46,"No ha seleccionado un número de programa")))))))))))))))))))))))))))))))))))))))))))))</f>
        <v>Mejor movilidad para todos</v>
      </c>
      <c r="K153" s="141" t="str">
        <f>IF(ISERROR(VLOOKUP(I153,Eje_Pilar!$C$2:$E$47,3,FALSE))," ",VLOOKUP(I153,Eje_Pilar!$C$2:$E$47,3,FALSE))</f>
        <v>Pilar 2 Democracía Urbana</v>
      </c>
      <c r="L153" s="142" t="s">
        <v>779</v>
      </c>
      <c r="M153" s="138">
        <v>80799740</v>
      </c>
      <c r="N153" s="138" t="s">
        <v>944</v>
      </c>
      <c r="O153" s="144">
        <v>11900000</v>
      </c>
      <c r="P153" s="100"/>
      <c r="Q153" s="101"/>
      <c r="R153" s="146"/>
      <c r="S153" s="146"/>
      <c r="T153" s="148">
        <f t="shared" si="20"/>
        <v>11900000</v>
      </c>
      <c r="U153" s="144">
        <v>11900000</v>
      </c>
      <c r="V153" s="104">
        <v>43613</v>
      </c>
      <c r="W153" s="104">
        <v>43615</v>
      </c>
      <c r="X153" s="104">
        <v>43828</v>
      </c>
      <c r="Y153" s="105">
        <v>210</v>
      </c>
      <c r="Z153" s="105"/>
      <c r="AA153" s="106"/>
      <c r="AB153" s="90"/>
      <c r="AC153" s="90"/>
      <c r="AD153" s="90" t="s">
        <v>1022</v>
      </c>
      <c r="AE153" s="90"/>
      <c r="AF153" s="151">
        <f t="shared" si="21"/>
        <v>1</v>
      </c>
      <c r="AG153" s="108"/>
      <c r="AH153" s="129">
        <f>IF(SUMPRODUCT((A$14:A153=A153)*(B$14:B153=B153)*(C$14:C153=C153))&gt;1,0,1)</f>
        <v>1</v>
      </c>
      <c r="AI153" s="109" t="str">
        <f t="shared" si="22"/>
        <v>Contratos de prestación de servicios profesionales y de apoyo a la gestión</v>
      </c>
      <c r="AJ153" s="109" t="str">
        <f t="shared" si="15"/>
        <v>Contratación directa</v>
      </c>
      <c r="AK153" s="110" t="str">
        <f>IFERROR(VLOOKUP(F153,Tipo!$C$12:$C$27,1,FALSE),"NO")</f>
        <v>Prestación de servicios profesionales y de apoyo a la gestión, o para la ejecución de trabajos artísticos que sólo puedan encomendarse a determinadas personas naturales;</v>
      </c>
      <c r="AL153" s="109" t="str">
        <f t="shared" si="16"/>
        <v>Inversión</v>
      </c>
      <c r="AM153" s="109">
        <f t="shared" si="17"/>
        <v>18</v>
      </c>
    </row>
    <row r="154" spans="1:42" ht="27" customHeight="1" x14ac:dyDescent="0.25">
      <c r="A154" s="90">
        <v>171</v>
      </c>
      <c r="B154" s="105">
        <v>2019</v>
      </c>
      <c r="C154" s="91" t="s">
        <v>424</v>
      </c>
      <c r="D154" s="134" t="s">
        <v>37</v>
      </c>
      <c r="E154" s="133" t="s">
        <v>529</v>
      </c>
      <c r="F154" s="133" t="s">
        <v>186</v>
      </c>
      <c r="G154" s="138" t="s">
        <v>670</v>
      </c>
      <c r="H154" s="140" t="s">
        <v>155</v>
      </c>
      <c r="I154" s="132"/>
      <c r="J154" s="133"/>
      <c r="K154" s="141" t="str">
        <f>IF(ISERROR(VLOOKUP(I154,Eje_Pilar!$C$2:$E$47,3,FALSE))," ",VLOOKUP(I154,Eje_Pilar!$C$2:$E$47,3,FALSE))</f>
        <v xml:space="preserve"> </v>
      </c>
      <c r="L154" s="138" t="s">
        <v>791</v>
      </c>
      <c r="M154" s="138">
        <v>860011153</v>
      </c>
      <c r="N154" s="138" t="s">
        <v>945</v>
      </c>
      <c r="O154" s="144">
        <v>15849567</v>
      </c>
      <c r="P154" s="100"/>
      <c r="Q154" s="101"/>
      <c r="R154" s="146"/>
      <c r="S154" s="146"/>
      <c r="T154" s="148">
        <f t="shared" si="20"/>
        <v>15849567</v>
      </c>
      <c r="U154" s="144">
        <v>15849567</v>
      </c>
      <c r="V154" s="104">
        <v>43609</v>
      </c>
      <c r="W154" s="104">
        <v>43609</v>
      </c>
      <c r="X154" s="104">
        <v>43975</v>
      </c>
      <c r="Y154" s="105">
        <v>365</v>
      </c>
      <c r="Z154" s="105"/>
      <c r="AA154" s="106"/>
      <c r="AB154" s="90"/>
      <c r="AC154" s="90" t="s">
        <v>1022</v>
      </c>
      <c r="AD154" s="90"/>
      <c r="AE154" s="90"/>
      <c r="AF154" s="152"/>
      <c r="AG154" s="108"/>
      <c r="AH154" s="129">
        <f>IF(SUMPRODUCT((A$14:A154=A154)*(B$14:B154=B154)*(C$14:C154=C154))&gt;1,0,1)</f>
        <v>1</v>
      </c>
      <c r="AI154" s="109" t="str">
        <f t="shared" si="22"/>
        <v>Seguros</v>
      </c>
      <c r="AJ154" s="109" t="str">
        <f t="shared" si="15"/>
        <v>NO</v>
      </c>
      <c r="AK154" s="110" t="str">
        <f>IFERROR(VLOOKUP(F154,Tipo!$C$12:$C$27,1,FALSE),"NO")</f>
        <v>NO</v>
      </c>
      <c r="AL154" s="109" t="str">
        <f t="shared" si="16"/>
        <v>Funcionamiento</v>
      </c>
      <c r="AM154" s="109" t="str">
        <f t="shared" si="17"/>
        <v>NO</v>
      </c>
    </row>
    <row r="155" spans="1:42" ht="27" customHeight="1" x14ac:dyDescent="0.25">
      <c r="A155" s="90">
        <v>173</v>
      </c>
      <c r="B155" s="105">
        <v>2019</v>
      </c>
      <c r="C155" s="91" t="s">
        <v>425</v>
      </c>
      <c r="D155" s="136" t="s">
        <v>93</v>
      </c>
      <c r="E155" s="133" t="s">
        <v>529</v>
      </c>
      <c r="F155" s="133" t="s">
        <v>186</v>
      </c>
      <c r="G155" s="138" t="s">
        <v>671</v>
      </c>
      <c r="H155" s="140" t="s">
        <v>155</v>
      </c>
      <c r="I155" s="132">
        <v>45</v>
      </c>
      <c r="J155" s="133" t="str">
        <f>IF(I155=1,'[4]Equivalencia BH-BMPT'!$D$2,IF(I155=2,'[4]Equivalencia BH-BMPT'!$D$3,IF(I155=3,'[4]Equivalencia BH-BMPT'!$D$4,IF(I155=4,'[4]Equivalencia BH-BMPT'!$D$5,IF(I155=5,'[4]Equivalencia BH-BMPT'!$D$6,IF(I155=6,'[4]Equivalencia BH-BMPT'!$D$7,IF(I155=7,'[4]Equivalencia BH-BMPT'!$D$8,IF(I155=8,'[4]Equivalencia BH-BMPT'!$D$9,IF(I155=9,'[4]Equivalencia BH-BMPT'!$D$10,IF(I155=10,'[4]Equivalencia BH-BMPT'!$D$11,IF(I155=11,'[4]Equivalencia BH-BMPT'!$D$12,IF(I155=12,'[4]Equivalencia BH-BMPT'!$D$13,IF(I155=13,'[4]Equivalencia BH-BMPT'!$D$14,IF(I155=14,'[4]Equivalencia BH-BMPT'!$D$15,IF(I155=15,'[4]Equivalencia BH-BMPT'!$D$16,IF(I155=16,'[4]Equivalencia BH-BMPT'!$D$17,IF(I155=17,'[4]Equivalencia BH-BMPT'!$D$18,IF(I155=18,'[4]Equivalencia BH-BMPT'!$D$19,IF(I155=19,'[4]Equivalencia BH-BMPT'!$D$20,IF(I155=20,'[4]Equivalencia BH-BMPT'!$D$21,IF(I155=21,'[4]Equivalencia BH-BMPT'!$D$22,IF(I155=22,'[4]Equivalencia BH-BMPT'!$D$23,IF(I155=23,'[4]Equivalencia BH-BMPT'!#REF!,IF(I155=24,'[4]Equivalencia BH-BMPT'!$D$25,IF(I155=25,'[4]Equivalencia BH-BMPT'!$D$26,IF(I155=26,'[4]Equivalencia BH-BMPT'!$D$27,IF(I155=27,'[4]Equivalencia BH-BMPT'!$D$28,IF(I155=28,'[4]Equivalencia BH-BMPT'!$D$29,IF(I155=29,'[4]Equivalencia BH-BMPT'!$D$30,IF(I155=30,'[4]Equivalencia BH-BMPT'!$D$31,IF(I155=31,'[4]Equivalencia BH-BMPT'!$D$32,IF(I155=32,'[4]Equivalencia BH-BMPT'!$D$33,IF(I155=33,'[4]Equivalencia BH-BMPT'!$D$34,IF(I155=34,'[4]Equivalencia BH-BMPT'!$D$35,IF(I155=35,'[4]Equivalencia BH-BMPT'!$D$36,IF(I155=36,'[4]Equivalencia BH-BMPT'!$D$37,IF(I155=37,'[4]Equivalencia BH-BMPT'!$D$38,IF(I155=38,'[4]Equivalencia BH-BMPT'!#REF!,IF(I155=39,'[4]Equivalencia BH-BMPT'!$D$40,IF(I155=40,'[4]Equivalencia BH-BMPT'!$D$41,IF(I155=41,'[4]Equivalencia BH-BMPT'!$D$42,IF(I155=42,'[4]Equivalencia BH-BMPT'!$D$43,IF(I155=43,'[4]Equivalencia BH-BMPT'!$D$44,IF(I155=44,'[4]Equivalencia BH-BMPT'!$D$45,IF(I155=45,'[4]Equivalencia BH-BMPT'!$D$46,"No ha seleccionado un número de programa")))))))))))))))))))))))))))))))))))))))))))))</f>
        <v>Gobernanza e influencia local, regional e internacional</v>
      </c>
      <c r="K155" s="141" t="str">
        <f>IF(ISERROR(VLOOKUP(I155,Eje_Pilar!$C$2:$E$47,3,FALSE))," ",VLOOKUP(I155,Eje_Pilar!$C$2:$E$47,3,FALSE))</f>
        <v>Eje Transversal 4 Gobierno Legitimo, Fortalecimiento Local y Eficiencia</v>
      </c>
      <c r="L155" s="138" t="s">
        <v>792</v>
      </c>
      <c r="M155" s="138">
        <v>830073899</v>
      </c>
      <c r="N155" s="138" t="s">
        <v>946</v>
      </c>
      <c r="O155" s="145">
        <v>21000000</v>
      </c>
      <c r="P155" s="100"/>
      <c r="Q155" s="101"/>
      <c r="R155" s="146">
        <v>1</v>
      </c>
      <c r="S155" s="146">
        <v>10500000</v>
      </c>
      <c r="T155" s="148">
        <f t="shared" si="20"/>
        <v>31500000</v>
      </c>
      <c r="U155" s="144">
        <v>30289056</v>
      </c>
      <c r="V155" s="104">
        <v>43615</v>
      </c>
      <c r="W155" s="104">
        <v>43620</v>
      </c>
      <c r="X155" s="104">
        <v>43833</v>
      </c>
      <c r="Y155" s="105">
        <v>210</v>
      </c>
      <c r="Z155" s="105"/>
      <c r="AA155" s="106"/>
      <c r="AB155" s="90"/>
      <c r="AC155" s="90" t="s">
        <v>1022</v>
      </c>
      <c r="AD155" s="90"/>
      <c r="AE155" s="90"/>
      <c r="AF155" s="152">
        <f t="shared" si="21"/>
        <v>0.96155733333333337</v>
      </c>
      <c r="AG155" s="108"/>
      <c r="AH155" s="129">
        <f>IF(SUMPRODUCT((A$14:A155=A155)*(B$14:B155=B155)*(C$14:C155=C155))&gt;1,0,1)</f>
        <v>1</v>
      </c>
      <c r="AI155" s="109" t="str">
        <f t="shared" si="22"/>
        <v>Suministro</v>
      </c>
      <c r="AJ155" s="109" t="str">
        <f t="shared" si="15"/>
        <v>NO</v>
      </c>
      <c r="AK155" s="110" t="str">
        <f>IFERROR(VLOOKUP(F155,Tipo!$C$12:$C$27,1,FALSE),"NO")</f>
        <v>NO</v>
      </c>
      <c r="AL155" s="109" t="str">
        <f t="shared" si="16"/>
        <v>Funcionamiento</v>
      </c>
      <c r="AM155" s="109">
        <f t="shared" si="17"/>
        <v>45</v>
      </c>
    </row>
    <row r="156" spans="1:42" ht="27" customHeight="1" x14ac:dyDescent="0.25">
      <c r="A156" s="90">
        <v>174</v>
      </c>
      <c r="B156" s="105">
        <v>2019</v>
      </c>
      <c r="C156" s="91" t="s">
        <v>426</v>
      </c>
      <c r="D156" s="91" t="s">
        <v>161</v>
      </c>
      <c r="E156" s="133" t="s">
        <v>38</v>
      </c>
      <c r="F156" s="133" t="s">
        <v>182</v>
      </c>
      <c r="G156" s="138" t="s">
        <v>672</v>
      </c>
      <c r="H156" s="140" t="s">
        <v>156</v>
      </c>
      <c r="I156" s="132">
        <v>18</v>
      </c>
      <c r="J156" s="133" t="str">
        <f>IF(I156=1,'[4]Equivalencia BH-BMPT'!$D$2,IF(I156=2,'[4]Equivalencia BH-BMPT'!$D$3,IF(I156=3,'[4]Equivalencia BH-BMPT'!$D$4,IF(I156=4,'[4]Equivalencia BH-BMPT'!$D$5,IF(I156=5,'[4]Equivalencia BH-BMPT'!$D$6,IF(I156=6,'[4]Equivalencia BH-BMPT'!$D$7,IF(I156=7,'[4]Equivalencia BH-BMPT'!$D$8,IF(I156=8,'[4]Equivalencia BH-BMPT'!$D$9,IF(I156=9,'[4]Equivalencia BH-BMPT'!$D$10,IF(I156=10,'[4]Equivalencia BH-BMPT'!$D$11,IF(I156=11,'[4]Equivalencia BH-BMPT'!$D$12,IF(I156=12,'[4]Equivalencia BH-BMPT'!$D$13,IF(I156=13,'[4]Equivalencia BH-BMPT'!$D$14,IF(I156=14,'[4]Equivalencia BH-BMPT'!$D$15,IF(I156=15,'[4]Equivalencia BH-BMPT'!$D$16,IF(I156=16,'[4]Equivalencia BH-BMPT'!$D$17,IF(I156=17,'[4]Equivalencia BH-BMPT'!$D$18,IF(I156=18,'[4]Equivalencia BH-BMPT'!$D$19,IF(I156=19,'[4]Equivalencia BH-BMPT'!$D$20,IF(I156=20,'[4]Equivalencia BH-BMPT'!$D$21,IF(I156=21,'[4]Equivalencia BH-BMPT'!$D$22,IF(I156=22,'[4]Equivalencia BH-BMPT'!$D$23,IF(I156=23,'[4]Equivalencia BH-BMPT'!#REF!,IF(I156=24,'[4]Equivalencia BH-BMPT'!$D$25,IF(I156=25,'[4]Equivalencia BH-BMPT'!$D$26,IF(I156=26,'[4]Equivalencia BH-BMPT'!$D$27,IF(I156=27,'[4]Equivalencia BH-BMPT'!$D$28,IF(I156=28,'[4]Equivalencia BH-BMPT'!$D$29,IF(I156=29,'[4]Equivalencia BH-BMPT'!$D$30,IF(I156=30,'[4]Equivalencia BH-BMPT'!$D$31,IF(I156=31,'[4]Equivalencia BH-BMPT'!$D$32,IF(I156=32,'[4]Equivalencia BH-BMPT'!$D$33,IF(I156=33,'[4]Equivalencia BH-BMPT'!$D$34,IF(I156=34,'[4]Equivalencia BH-BMPT'!$D$35,IF(I156=35,'[4]Equivalencia BH-BMPT'!$D$36,IF(I156=36,'[4]Equivalencia BH-BMPT'!$D$37,IF(I156=37,'[4]Equivalencia BH-BMPT'!$D$38,IF(I156=38,'[4]Equivalencia BH-BMPT'!#REF!,IF(I156=39,'[4]Equivalencia BH-BMPT'!$D$40,IF(I156=40,'[4]Equivalencia BH-BMPT'!$D$41,IF(I156=41,'[4]Equivalencia BH-BMPT'!$D$42,IF(I156=42,'[4]Equivalencia BH-BMPT'!$D$43,IF(I156=43,'[4]Equivalencia BH-BMPT'!$D$44,IF(I156=44,'[4]Equivalencia BH-BMPT'!$D$45,IF(I156=45,'[4]Equivalencia BH-BMPT'!$D$46,"No ha seleccionado un número de programa")))))))))))))))))))))))))))))))))))))))))))))</f>
        <v>Mejor movilidad para todos</v>
      </c>
      <c r="K156" s="141" t="str">
        <f>IF(ISERROR(VLOOKUP(I156,Eje_Pilar!$C$2:$E$47,3,FALSE))," ",VLOOKUP(I156,Eje_Pilar!$C$2:$E$47,3,FALSE))</f>
        <v>Pilar 2 Democracía Urbana</v>
      </c>
      <c r="L156" s="142" t="s">
        <v>779</v>
      </c>
      <c r="M156" s="138">
        <v>1010239919</v>
      </c>
      <c r="N156" s="138" t="s">
        <v>947</v>
      </c>
      <c r="O156" s="144">
        <v>11616667</v>
      </c>
      <c r="P156" s="100"/>
      <c r="Q156" s="101"/>
      <c r="R156" s="146"/>
      <c r="S156" s="146"/>
      <c r="T156" s="148">
        <f t="shared" si="20"/>
        <v>11616667</v>
      </c>
      <c r="U156" s="144">
        <v>11616667</v>
      </c>
      <c r="V156" s="104">
        <v>43621</v>
      </c>
      <c r="W156" s="104">
        <v>43623</v>
      </c>
      <c r="X156" s="104">
        <v>43829</v>
      </c>
      <c r="Y156" s="105">
        <v>205</v>
      </c>
      <c r="Z156" s="105"/>
      <c r="AA156" s="106"/>
      <c r="AB156" s="90"/>
      <c r="AC156" s="90"/>
      <c r="AD156" s="90" t="s">
        <v>1022</v>
      </c>
      <c r="AE156" s="90"/>
      <c r="AF156" s="150">
        <f t="shared" si="21"/>
        <v>1</v>
      </c>
      <c r="AG156" s="108"/>
      <c r="AH156" s="129">
        <f>IF(SUMPRODUCT((A$14:A156=A156)*(B$14:B156=B156)*(C$14:C156=C156))&gt;1,0,1)</f>
        <v>1</v>
      </c>
      <c r="AI156" s="109" t="str">
        <f t="shared" si="22"/>
        <v>Contratos de prestación de servicios profesionales y de apoyo a la gestión</v>
      </c>
      <c r="AJ156" s="109" t="str">
        <f t="shared" si="15"/>
        <v>Contratación directa</v>
      </c>
      <c r="AK156" s="110" t="str">
        <f>IFERROR(VLOOKUP(F156,Tipo!$C$12:$C$27,1,FALSE),"NO")</f>
        <v>Prestación de servicios profesionales y de apoyo a la gestión, o para la ejecución de trabajos artísticos que sólo puedan encomendarse a determinadas personas naturales;</v>
      </c>
      <c r="AL156" s="109" t="str">
        <f t="shared" si="16"/>
        <v>Inversión</v>
      </c>
      <c r="AM156" s="109">
        <f t="shared" si="17"/>
        <v>18</v>
      </c>
    </row>
    <row r="157" spans="1:42" ht="27" customHeight="1" x14ac:dyDescent="0.25">
      <c r="A157" s="90">
        <v>175</v>
      </c>
      <c r="B157" s="105">
        <v>2019</v>
      </c>
      <c r="C157" s="91" t="s">
        <v>427</v>
      </c>
      <c r="D157" s="91" t="s">
        <v>161</v>
      </c>
      <c r="E157" s="133" t="s">
        <v>38</v>
      </c>
      <c r="F157" s="133" t="s">
        <v>182</v>
      </c>
      <c r="G157" s="138" t="s">
        <v>673</v>
      </c>
      <c r="H157" s="140" t="s">
        <v>156</v>
      </c>
      <c r="I157" s="132">
        <v>45</v>
      </c>
      <c r="J157" s="133" t="str">
        <f>IF(I157=1,'[4]Equivalencia BH-BMPT'!$D$2,IF(I157=2,'[4]Equivalencia BH-BMPT'!$D$3,IF(I157=3,'[4]Equivalencia BH-BMPT'!$D$4,IF(I157=4,'[4]Equivalencia BH-BMPT'!$D$5,IF(I157=5,'[4]Equivalencia BH-BMPT'!$D$6,IF(I157=6,'[4]Equivalencia BH-BMPT'!$D$7,IF(I157=7,'[4]Equivalencia BH-BMPT'!$D$8,IF(I157=8,'[4]Equivalencia BH-BMPT'!$D$9,IF(I157=9,'[4]Equivalencia BH-BMPT'!$D$10,IF(I157=10,'[4]Equivalencia BH-BMPT'!$D$11,IF(I157=11,'[4]Equivalencia BH-BMPT'!$D$12,IF(I157=12,'[4]Equivalencia BH-BMPT'!$D$13,IF(I157=13,'[4]Equivalencia BH-BMPT'!$D$14,IF(I157=14,'[4]Equivalencia BH-BMPT'!$D$15,IF(I157=15,'[4]Equivalencia BH-BMPT'!$D$16,IF(I157=16,'[4]Equivalencia BH-BMPT'!$D$17,IF(I157=17,'[4]Equivalencia BH-BMPT'!$D$18,IF(I157=18,'[4]Equivalencia BH-BMPT'!$D$19,IF(I157=19,'[4]Equivalencia BH-BMPT'!$D$20,IF(I157=20,'[4]Equivalencia BH-BMPT'!$D$21,IF(I157=21,'[4]Equivalencia BH-BMPT'!$D$22,IF(I157=22,'[4]Equivalencia BH-BMPT'!$D$23,IF(I157=23,'[4]Equivalencia BH-BMPT'!#REF!,IF(I157=24,'[4]Equivalencia BH-BMPT'!$D$25,IF(I157=25,'[4]Equivalencia BH-BMPT'!$D$26,IF(I157=26,'[4]Equivalencia BH-BMPT'!$D$27,IF(I157=27,'[4]Equivalencia BH-BMPT'!$D$28,IF(I157=28,'[4]Equivalencia BH-BMPT'!$D$29,IF(I157=29,'[4]Equivalencia BH-BMPT'!$D$30,IF(I157=30,'[4]Equivalencia BH-BMPT'!$D$31,IF(I157=31,'[4]Equivalencia BH-BMPT'!$D$32,IF(I157=32,'[4]Equivalencia BH-BMPT'!$D$33,IF(I157=33,'[4]Equivalencia BH-BMPT'!$D$34,IF(I157=34,'[4]Equivalencia BH-BMPT'!$D$35,IF(I157=35,'[4]Equivalencia BH-BMPT'!$D$36,IF(I157=36,'[4]Equivalencia BH-BMPT'!$D$37,IF(I157=37,'[4]Equivalencia BH-BMPT'!$D$38,IF(I157=38,'[4]Equivalencia BH-BMPT'!#REF!,IF(I157=39,'[4]Equivalencia BH-BMPT'!$D$40,IF(I157=40,'[4]Equivalencia BH-BMPT'!$D$41,IF(I157=41,'[4]Equivalencia BH-BMPT'!$D$42,IF(I157=42,'[4]Equivalencia BH-BMPT'!$D$43,IF(I157=43,'[4]Equivalencia BH-BMPT'!$D$44,IF(I157=44,'[4]Equivalencia BH-BMPT'!$D$45,IF(I157=45,'[4]Equivalencia BH-BMPT'!$D$46,"No ha seleccionado un número de programa")))))))))))))))))))))))))))))))))))))))))))))</f>
        <v>Gobernanza e influencia local, regional e internacional</v>
      </c>
      <c r="K157" s="141" t="str">
        <f>IF(ISERROR(VLOOKUP(I157,Eje_Pilar!$C$2:$E$47,3,FALSE))," ",VLOOKUP(I157,Eje_Pilar!$C$2:$E$47,3,FALSE))</f>
        <v>Eje Transversal 4 Gobierno Legitimo, Fortalecimiento Local y Eficiencia</v>
      </c>
      <c r="L157" s="142" t="s">
        <v>780</v>
      </c>
      <c r="M157" s="138">
        <v>53039141</v>
      </c>
      <c r="N157" s="138" t="s">
        <v>948</v>
      </c>
      <c r="O157" s="144">
        <v>30974000</v>
      </c>
      <c r="P157" s="100"/>
      <c r="Q157" s="101"/>
      <c r="R157" s="146">
        <v>1</v>
      </c>
      <c r="S157" s="144">
        <v>9110000</v>
      </c>
      <c r="T157" s="148">
        <f t="shared" si="20"/>
        <v>40084000</v>
      </c>
      <c r="U157" s="144">
        <v>31125833</v>
      </c>
      <c r="V157" s="104">
        <v>43620</v>
      </c>
      <c r="W157" s="104">
        <v>43591</v>
      </c>
      <c r="X157" s="104">
        <v>43890</v>
      </c>
      <c r="Y157" s="105">
        <v>204</v>
      </c>
      <c r="Z157" s="105">
        <v>60</v>
      </c>
      <c r="AA157" s="106"/>
      <c r="AB157" s="90"/>
      <c r="AC157" s="90" t="s">
        <v>1022</v>
      </c>
      <c r="AD157" s="90"/>
      <c r="AE157" s="90"/>
      <c r="AF157" s="150">
        <f t="shared" si="21"/>
        <v>0.7765151431992815</v>
      </c>
      <c r="AG157" s="108"/>
      <c r="AH157" s="129">
        <f>IF(SUMPRODUCT((A$14:A157=A157)*(B$14:B157=B157)*(C$14:C157=C157))&gt;1,0,1)</f>
        <v>1</v>
      </c>
      <c r="AI157" s="109" t="str">
        <f t="shared" si="22"/>
        <v>Contratos de prestación de servicios profesionales y de apoyo a la gestión</v>
      </c>
      <c r="AJ157" s="109" t="str">
        <f t="shared" si="15"/>
        <v>Contratación directa</v>
      </c>
      <c r="AK157" s="110" t="str">
        <f>IFERROR(VLOOKUP(F157,Tipo!$C$12:$C$27,1,FALSE),"NO")</f>
        <v>Prestación de servicios profesionales y de apoyo a la gestión, o para la ejecución de trabajos artísticos que sólo puedan encomendarse a determinadas personas naturales;</v>
      </c>
      <c r="AL157" s="109" t="str">
        <f t="shared" si="16"/>
        <v>Inversión</v>
      </c>
      <c r="AM157" s="109">
        <f t="shared" si="17"/>
        <v>45</v>
      </c>
    </row>
    <row r="158" spans="1:42" ht="27" customHeight="1" x14ac:dyDescent="0.25">
      <c r="A158" s="90">
        <v>176</v>
      </c>
      <c r="B158" s="105">
        <v>2019</v>
      </c>
      <c r="C158" s="91" t="s">
        <v>428</v>
      </c>
      <c r="D158" s="91" t="s">
        <v>161</v>
      </c>
      <c r="E158" s="133" t="s">
        <v>38</v>
      </c>
      <c r="F158" s="133" t="s">
        <v>182</v>
      </c>
      <c r="G158" s="138" t="s">
        <v>674</v>
      </c>
      <c r="H158" s="140" t="s">
        <v>156</v>
      </c>
      <c r="I158" s="132">
        <v>18</v>
      </c>
      <c r="J158" s="133" t="str">
        <f>IF(I158=1,'[4]Equivalencia BH-BMPT'!$D$2,IF(I158=2,'[4]Equivalencia BH-BMPT'!$D$3,IF(I158=3,'[4]Equivalencia BH-BMPT'!$D$4,IF(I158=4,'[4]Equivalencia BH-BMPT'!$D$5,IF(I158=5,'[4]Equivalencia BH-BMPT'!$D$6,IF(I158=6,'[4]Equivalencia BH-BMPT'!$D$7,IF(I158=7,'[4]Equivalencia BH-BMPT'!$D$8,IF(I158=8,'[4]Equivalencia BH-BMPT'!$D$9,IF(I158=9,'[4]Equivalencia BH-BMPT'!$D$10,IF(I158=10,'[4]Equivalencia BH-BMPT'!$D$11,IF(I158=11,'[4]Equivalencia BH-BMPT'!$D$12,IF(I158=12,'[4]Equivalencia BH-BMPT'!$D$13,IF(I158=13,'[4]Equivalencia BH-BMPT'!$D$14,IF(I158=14,'[4]Equivalencia BH-BMPT'!$D$15,IF(I158=15,'[4]Equivalencia BH-BMPT'!$D$16,IF(I158=16,'[4]Equivalencia BH-BMPT'!$D$17,IF(I158=17,'[4]Equivalencia BH-BMPT'!$D$18,IF(I158=18,'[4]Equivalencia BH-BMPT'!$D$19,IF(I158=19,'[4]Equivalencia BH-BMPT'!$D$20,IF(I158=20,'[4]Equivalencia BH-BMPT'!$D$21,IF(I158=21,'[4]Equivalencia BH-BMPT'!$D$22,IF(I158=22,'[4]Equivalencia BH-BMPT'!$D$23,IF(I158=23,'[4]Equivalencia BH-BMPT'!#REF!,IF(I158=24,'[4]Equivalencia BH-BMPT'!$D$25,IF(I158=25,'[4]Equivalencia BH-BMPT'!$D$26,IF(I158=26,'[4]Equivalencia BH-BMPT'!$D$27,IF(I158=27,'[4]Equivalencia BH-BMPT'!$D$28,IF(I158=28,'[4]Equivalencia BH-BMPT'!$D$29,IF(I158=29,'[4]Equivalencia BH-BMPT'!$D$30,IF(I158=30,'[4]Equivalencia BH-BMPT'!$D$31,IF(I158=31,'[4]Equivalencia BH-BMPT'!$D$32,IF(I158=32,'[4]Equivalencia BH-BMPT'!$D$33,IF(I158=33,'[4]Equivalencia BH-BMPT'!$D$34,IF(I158=34,'[4]Equivalencia BH-BMPT'!$D$35,IF(I158=35,'[4]Equivalencia BH-BMPT'!$D$36,IF(I158=36,'[4]Equivalencia BH-BMPT'!$D$37,IF(I158=37,'[4]Equivalencia BH-BMPT'!$D$38,IF(I158=38,'[4]Equivalencia BH-BMPT'!#REF!,IF(I158=39,'[4]Equivalencia BH-BMPT'!$D$40,IF(I158=40,'[4]Equivalencia BH-BMPT'!$D$41,IF(I158=41,'[4]Equivalencia BH-BMPT'!$D$42,IF(I158=42,'[4]Equivalencia BH-BMPT'!$D$43,IF(I158=43,'[4]Equivalencia BH-BMPT'!$D$44,IF(I158=44,'[4]Equivalencia BH-BMPT'!$D$45,IF(I158=45,'[4]Equivalencia BH-BMPT'!$D$46,"No ha seleccionado un número de programa")))))))))))))))))))))))))))))))))))))))))))))</f>
        <v>Mejor movilidad para todos</v>
      </c>
      <c r="K158" s="141" t="str">
        <f>IF(ISERROR(VLOOKUP(I158,Eje_Pilar!$C$2:$E$47,3,FALSE))," ",VLOOKUP(I158,Eje_Pilar!$C$2:$E$47,3,FALSE))</f>
        <v>Pilar 2 Democracía Urbana</v>
      </c>
      <c r="L158" s="142" t="s">
        <v>779</v>
      </c>
      <c r="M158" s="138">
        <v>35329929</v>
      </c>
      <c r="N158" s="138" t="s">
        <v>949</v>
      </c>
      <c r="O158" s="144">
        <v>24846000</v>
      </c>
      <c r="P158" s="100"/>
      <c r="Q158" s="101"/>
      <c r="R158" s="146"/>
      <c r="S158" s="146"/>
      <c r="T158" s="148">
        <f t="shared" si="20"/>
        <v>24846000</v>
      </c>
      <c r="U158" s="144">
        <v>24846000</v>
      </c>
      <c r="V158" s="104">
        <v>43622</v>
      </c>
      <c r="W158" s="104">
        <v>43626</v>
      </c>
      <c r="X158" s="104">
        <v>43808</v>
      </c>
      <c r="Y158" s="105">
        <v>180</v>
      </c>
      <c r="Z158" s="105"/>
      <c r="AA158" s="106"/>
      <c r="AB158" s="90"/>
      <c r="AC158" s="90"/>
      <c r="AD158" s="90" t="s">
        <v>1022</v>
      </c>
      <c r="AE158" s="90"/>
      <c r="AF158" s="150">
        <f t="shared" si="21"/>
        <v>1</v>
      </c>
      <c r="AG158" s="108"/>
      <c r="AH158" s="129">
        <f>IF(SUMPRODUCT((A$14:A158=A158)*(B$14:B158=B158)*(C$14:C158=C158))&gt;1,0,1)</f>
        <v>1</v>
      </c>
      <c r="AI158" s="109" t="str">
        <f t="shared" si="22"/>
        <v>Contratos de prestación de servicios profesionales y de apoyo a la gestión</v>
      </c>
      <c r="AJ158" s="109" t="str">
        <f t="shared" si="15"/>
        <v>Contratación directa</v>
      </c>
      <c r="AK158" s="110" t="str">
        <f>IFERROR(VLOOKUP(F158,Tipo!$C$12:$C$27,1,FALSE),"NO")</f>
        <v>Prestación de servicios profesionales y de apoyo a la gestión, o para la ejecución de trabajos artísticos que sólo puedan encomendarse a determinadas personas naturales;</v>
      </c>
      <c r="AL158" s="109" t="str">
        <f t="shared" si="16"/>
        <v>Inversión</v>
      </c>
      <c r="AM158" s="109">
        <f t="shared" si="17"/>
        <v>18</v>
      </c>
    </row>
    <row r="159" spans="1:42" ht="27" customHeight="1" x14ac:dyDescent="0.25">
      <c r="A159" s="90">
        <v>177</v>
      </c>
      <c r="B159" s="105">
        <v>2019</v>
      </c>
      <c r="C159" s="91" t="s">
        <v>429</v>
      </c>
      <c r="D159" s="91" t="s">
        <v>161</v>
      </c>
      <c r="E159" s="133" t="s">
        <v>38</v>
      </c>
      <c r="F159" s="133" t="s">
        <v>182</v>
      </c>
      <c r="G159" s="138" t="s">
        <v>675</v>
      </c>
      <c r="H159" s="140" t="s">
        <v>156</v>
      </c>
      <c r="I159" s="132">
        <v>45</v>
      </c>
      <c r="J159" s="133" t="str">
        <f>IF(I159=1,'[4]Equivalencia BH-BMPT'!$D$2,IF(I159=2,'[4]Equivalencia BH-BMPT'!$D$3,IF(I159=3,'[4]Equivalencia BH-BMPT'!$D$4,IF(I159=4,'[4]Equivalencia BH-BMPT'!$D$5,IF(I159=5,'[4]Equivalencia BH-BMPT'!$D$6,IF(I159=6,'[4]Equivalencia BH-BMPT'!$D$7,IF(I159=7,'[4]Equivalencia BH-BMPT'!$D$8,IF(I159=8,'[4]Equivalencia BH-BMPT'!$D$9,IF(I159=9,'[4]Equivalencia BH-BMPT'!$D$10,IF(I159=10,'[4]Equivalencia BH-BMPT'!$D$11,IF(I159=11,'[4]Equivalencia BH-BMPT'!$D$12,IF(I159=12,'[4]Equivalencia BH-BMPT'!$D$13,IF(I159=13,'[4]Equivalencia BH-BMPT'!$D$14,IF(I159=14,'[4]Equivalencia BH-BMPT'!$D$15,IF(I159=15,'[4]Equivalencia BH-BMPT'!$D$16,IF(I159=16,'[4]Equivalencia BH-BMPT'!$D$17,IF(I159=17,'[4]Equivalencia BH-BMPT'!$D$18,IF(I159=18,'[4]Equivalencia BH-BMPT'!$D$19,IF(I159=19,'[4]Equivalencia BH-BMPT'!$D$20,IF(I159=20,'[4]Equivalencia BH-BMPT'!$D$21,IF(I159=21,'[4]Equivalencia BH-BMPT'!$D$22,IF(I159=22,'[4]Equivalencia BH-BMPT'!$D$23,IF(I159=23,'[4]Equivalencia BH-BMPT'!#REF!,IF(I159=24,'[4]Equivalencia BH-BMPT'!$D$25,IF(I159=25,'[4]Equivalencia BH-BMPT'!$D$26,IF(I159=26,'[4]Equivalencia BH-BMPT'!$D$27,IF(I159=27,'[4]Equivalencia BH-BMPT'!$D$28,IF(I159=28,'[4]Equivalencia BH-BMPT'!$D$29,IF(I159=29,'[4]Equivalencia BH-BMPT'!$D$30,IF(I159=30,'[4]Equivalencia BH-BMPT'!$D$31,IF(I159=31,'[4]Equivalencia BH-BMPT'!$D$32,IF(I159=32,'[4]Equivalencia BH-BMPT'!$D$33,IF(I159=33,'[4]Equivalencia BH-BMPT'!$D$34,IF(I159=34,'[4]Equivalencia BH-BMPT'!$D$35,IF(I159=35,'[4]Equivalencia BH-BMPT'!$D$36,IF(I159=36,'[4]Equivalencia BH-BMPT'!$D$37,IF(I159=37,'[4]Equivalencia BH-BMPT'!$D$38,IF(I159=38,'[4]Equivalencia BH-BMPT'!#REF!,IF(I159=39,'[4]Equivalencia BH-BMPT'!$D$40,IF(I159=40,'[4]Equivalencia BH-BMPT'!$D$41,IF(I159=41,'[4]Equivalencia BH-BMPT'!$D$42,IF(I159=42,'[4]Equivalencia BH-BMPT'!$D$43,IF(I159=43,'[4]Equivalencia BH-BMPT'!$D$44,IF(I159=44,'[4]Equivalencia BH-BMPT'!$D$45,IF(I159=45,'[4]Equivalencia BH-BMPT'!$D$46,"No ha seleccionado un número de programa")))))))))))))))))))))))))))))))))))))))))))))</f>
        <v>Gobernanza e influencia local, regional e internacional</v>
      </c>
      <c r="K159" s="141" t="str">
        <f>IF(ISERROR(VLOOKUP(I159,Eje_Pilar!$C$2:$E$47,3,FALSE))," ",VLOOKUP(I159,Eje_Pilar!$C$2:$E$47,3,FALSE))</f>
        <v>Eje Transversal 4 Gobierno Legitimo, Fortalecimiento Local y Eficiencia</v>
      </c>
      <c r="L159" s="142" t="s">
        <v>778</v>
      </c>
      <c r="M159" s="138">
        <v>1016029324</v>
      </c>
      <c r="N159" s="138" t="s">
        <v>950</v>
      </c>
      <c r="O159" s="144">
        <v>23916667</v>
      </c>
      <c r="P159" s="100"/>
      <c r="Q159" s="101"/>
      <c r="R159" s="146">
        <v>1</v>
      </c>
      <c r="S159" s="144">
        <v>7000000</v>
      </c>
      <c r="T159" s="148">
        <f t="shared" si="20"/>
        <v>30916667</v>
      </c>
      <c r="U159" s="144">
        <v>23800000</v>
      </c>
      <c r="V159" s="104">
        <v>43621</v>
      </c>
      <c r="W159" s="104">
        <v>43623</v>
      </c>
      <c r="X159" s="104">
        <v>43829</v>
      </c>
      <c r="Y159" s="105">
        <v>204</v>
      </c>
      <c r="Z159" s="105">
        <v>60</v>
      </c>
      <c r="AA159" s="106"/>
      <c r="AB159" s="90"/>
      <c r="AC159" s="90"/>
      <c r="AD159" s="90" t="s">
        <v>1022</v>
      </c>
      <c r="AE159" s="90"/>
      <c r="AF159" s="150">
        <f t="shared" si="21"/>
        <v>0.76981131245486456</v>
      </c>
      <c r="AG159" s="108"/>
      <c r="AH159" s="129">
        <f>IF(SUMPRODUCT((A$14:A159=A159)*(B$14:B159=B159)*(C$14:C159=C159))&gt;1,0,1)</f>
        <v>1</v>
      </c>
      <c r="AI159" s="109" t="str">
        <f t="shared" si="22"/>
        <v>Contratos de prestación de servicios profesionales y de apoyo a la gestión</v>
      </c>
      <c r="AJ159" s="109" t="str">
        <f t="shared" si="15"/>
        <v>Contratación directa</v>
      </c>
      <c r="AK159" s="110" t="str">
        <f>IFERROR(VLOOKUP(F159,Tipo!$C$12:$C$27,1,FALSE),"NO")</f>
        <v>Prestación de servicios profesionales y de apoyo a la gestión, o para la ejecución de trabajos artísticos que sólo puedan encomendarse a determinadas personas naturales;</v>
      </c>
      <c r="AL159" s="109" t="str">
        <f t="shared" si="16"/>
        <v>Inversión</v>
      </c>
      <c r="AM159" s="109">
        <f t="shared" si="17"/>
        <v>45</v>
      </c>
    </row>
    <row r="160" spans="1:42" ht="27" customHeight="1" x14ac:dyDescent="0.25">
      <c r="A160" s="90">
        <v>178</v>
      </c>
      <c r="B160" s="105">
        <v>2019</v>
      </c>
      <c r="C160" s="91" t="s">
        <v>430</v>
      </c>
      <c r="D160" s="91" t="s">
        <v>161</v>
      </c>
      <c r="E160" s="133" t="s">
        <v>38</v>
      </c>
      <c r="F160" s="133" t="s">
        <v>182</v>
      </c>
      <c r="G160" s="138" t="s">
        <v>676</v>
      </c>
      <c r="H160" s="140" t="s">
        <v>156</v>
      </c>
      <c r="I160" s="132">
        <v>45</v>
      </c>
      <c r="J160" s="133" t="str">
        <f>IF(I160=1,'[4]Equivalencia BH-BMPT'!$D$2,IF(I160=2,'[4]Equivalencia BH-BMPT'!$D$3,IF(I160=3,'[4]Equivalencia BH-BMPT'!$D$4,IF(I160=4,'[4]Equivalencia BH-BMPT'!$D$5,IF(I160=5,'[4]Equivalencia BH-BMPT'!$D$6,IF(I160=6,'[4]Equivalencia BH-BMPT'!$D$7,IF(I160=7,'[4]Equivalencia BH-BMPT'!$D$8,IF(I160=8,'[4]Equivalencia BH-BMPT'!$D$9,IF(I160=9,'[4]Equivalencia BH-BMPT'!$D$10,IF(I160=10,'[4]Equivalencia BH-BMPT'!$D$11,IF(I160=11,'[4]Equivalencia BH-BMPT'!$D$12,IF(I160=12,'[4]Equivalencia BH-BMPT'!$D$13,IF(I160=13,'[4]Equivalencia BH-BMPT'!$D$14,IF(I160=14,'[4]Equivalencia BH-BMPT'!$D$15,IF(I160=15,'[4]Equivalencia BH-BMPT'!$D$16,IF(I160=16,'[4]Equivalencia BH-BMPT'!$D$17,IF(I160=17,'[4]Equivalencia BH-BMPT'!$D$18,IF(I160=18,'[4]Equivalencia BH-BMPT'!$D$19,IF(I160=19,'[4]Equivalencia BH-BMPT'!$D$20,IF(I160=20,'[4]Equivalencia BH-BMPT'!$D$21,IF(I160=21,'[4]Equivalencia BH-BMPT'!$D$22,IF(I160=22,'[4]Equivalencia BH-BMPT'!$D$23,IF(I160=23,'[4]Equivalencia BH-BMPT'!#REF!,IF(I160=24,'[4]Equivalencia BH-BMPT'!$D$25,IF(I160=25,'[4]Equivalencia BH-BMPT'!$D$26,IF(I160=26,'[4]Equivalencia BH-BMPT'!$D$27,IF(I160=27,'[4]Equivalencia BH-BMPT'!$D$28,IF(I160=28,'[4]Equivalencia BH-BMPT'!$D$29,IF(I160=29,'[4]Equivalencia BH-BMPT'!$D$30,IF(I160=30,'[4]Equivalencia BH-BMPT'!$D$31,IF(I160=31,'[4]Equivalencia BH-BMPT'!$D$32,IF(I160=32,'[4]Equivalencia BH-BMPT'!$D$33,IF(I160=33,'[4]Equivalencia BH-BMPT'!$D$34,IF(I160=34,'[4]Equivalencia BH-BMPT'!$D$35,IF(I160=35,'[4]Equivalencia BH-BMPT'!$D$36,IF(I160=36,'[4]Equivalencia BH-BMPT'!$D$37,IF(I160=37,'[4]Equivalencia BH-BMPT'!$D$38,IF(I160=38,'[4]Equivalencia BH-BMPT'!#REF!,IF(I160=39,'[4]Equivalencia BH-BMPT'!$D$40,IF(I160=40,'[4]Equivalencia BH-BMPT'!$D$41,IF(I160=41,'[4]Equivalencia BH-BMPT'!$D$42,IF(I160=42,'[4]Equivalencia BH-BMPT'!$D$43,IF(I160=43,'[4]Equivalencia BH-BMPT'!$D$44,IF(I160=44,'[4]Equivalencia BH-BMPT'!$D$45,IF(I160=45,'[4]Equivalencia BH-BMPT'!$D$46,"No ha seleccionado un número de programa")))))))))))))))))))))))))))))))))))))))))))))</f>
        <v>Gobernanza e influencia local, regional e internacional</v>
      </c>
      <c r="K160" s="141" t="str">
        <f>IF(ISERROR(VLOOKUP(I160,Eje_Pilar!$C$2:$E$47,3,FALSE))," ",VLOOKUP(I160,Eje_Pilar!$C$2:$E$47,3,FALSE))</f>
        <v>Eje Transversal 4 Gobierno Legitimo, Fortalecimiento Local y Eficiencia</v>
      </c>
      <c r="L160" s="142" t="s">
        <v>778</v>
      </c>
      <c r="M160" s="138">
        <v>79127015</v>
      </c>
      <c r="N160" s="138" t="s">
        <v>951</v>
      </c>
      <c r="O160" s="144">
        <v>13500000</v>
      </c>
      <c r="P160" s="100"/>
      <c r="Q160" s="101"/>
      <c r="R160" s="146">
        <v>1</v>
      </c>
      <c r="S160" s="144">
        <v>4500000</v>
      </c>
      <c r="T160" s="148">
        <f t="shared" si="20"/>
        <v>18000000</v>
      </c>
      <c r="U160" s="144">
        <v>14925000</v>
      </c>
      <c r="V160" s="104">
        <v>43623</v>
      </c>
      <c r="W160" s="104">
        <v>43626</v>
      </c>
      <c r="X160" s="104">
        <v>43872</v>
      </c>
      <c r="Y160" s="105">
        <v>180</v>
      </c>
      <c r="Z160" s="105">
        <v>60</v>
      </c>
      <c r="AA160" s="106"/>
      <c r="AB160" s="90"/>
      <c r="AC160" s="90" t="s">
        <v>1022</v>
      </c>
      <c r="AD160" s="90"/>
      <c r="AE160" s="90"/>
      <c r="AF160" s="150">
        <f t="shared" si="21"/>
        <v>0.82916666666666672</v>
      </c>
      <c r="AG160" s="108"/>
      <c r="AH160" s="129">
        <f>IF(SUMPRODUCT((A$14:A160=A160)*(B$14:B160=B160)*(C$14:C160=C160))&gt;1,0,1)</f>
        <v>1</v>
      </c>
      <c r="AI160" s="109" t="str">
        <f t="shared" si="22"/>
        <v>Contratos de prestación de servicios profesionales y de apoyo a la gestión</v>
      </c>
      <c r="AJ160" s="109" t="str">
        <f t="shared" si="15"/>
        <v>Contratación directa</v>
      </c>
      <c r="AK160" s="110" t="str">
        <f>IFERROR(VLOOKUP(F160,Tipo!$C$12:$C$27,1,FALSE),"NO")</f>
        <v>Prestación de servicios profesionales y de apoyo a la gestión, o para la ejecución de trabajos artísticos que sólo puedan encomendarse a determinadas personas naturales;</v>
      </c>
      <c r="AL160" s="109" t="str">
        <f t="shared" si="16"/>
        <v>Inversión</v>
      </c>
      <c r="AM160" s="109">
        <f t="shared" si="17"/>
        <v>45</v>
      </c>
    </row>
    <row r="161" spans="1:39" ht="27" customHeight="1" x14ac:dyDescent="0.25">
      <c r="A161" s="90">
        <v>179</v>
      </c>
      <c r="B161" s="105">
        <v>2019</v>
      </c>
      <c r="C161" s="91" t="s">
        <v>431</v>
      </c>
      <c r="D161" s="91" t="s">
        <v>161</v>
      </c>
      <c r="E161" s="133" t="s">
        <v>38</v>
      </c>
      <c r="F161" s="133" t="s">
        <v>182</v>
      </c>
      <c r="G161" s="138" t="s">
        <v>677</v>
      </c>
      <c r="H161" s="140" t="s">
        <v>156</v>
      </c>
      <c r="I161" s="132">
        <v>45</v>
      </c>
      <c r="J161" s="133" t="str">
        <f>IF(I161=1,'[4]Equivalencia BH-BMPT'!$D$2,IF(I161=2,'[4]Equivalencia BH-BMPT'!$D$3,IF(I161=3,'[4]Equivalencia BH-BMPT'!$D$4,IF(I161=4,'[4]Equivalencia BH-BMPT'!$D$5,IF(I161=5,'[4]Equivalencia BH-BMPT'!$D$6,IF(I161=6,'[4]Equivalencia BH-BMPT'!$D$7,IF(I161=7,'[4]Equivalencia BH-BMPT'!$D$8,IF(I161=8,'[4]Equivalencia BH-BMPT'!$D$9,IF(I161=9,'[4]Equivalencia BH-BMPT'!$D$10,IF(I161=10,'[4]Equivalencia BH-BMPT'!$D$11,IF(I161=11,'[4]Equivalencia BH-BMPT'!$D$12,IF(I161=12,'[4]Equivalencia BH-BMPT'!$D$13,IF(I161=13,'[4]Equivalencia BH-BMPT'!$D$14,IF(I161=14,'[4]Equivalencia BH-BMPT'!$D$15,IF(I161=15,'[4]Equivalencia BH-BMPT'!$D$16,IF(I161=16,'[4]Equivalencia BH-BMPT'!$D$17,IF(I161=17,'[4]Equivalencia BH-BMPT'!$D$18,IF(I161=18,'[4]Equivalencia BH-BMPT'!$D$19,IF(I161=19,'[4]Equivalencia BH-BMPT'!$D$20,IF(I161=20,'[4]Equivalencia BH-BMPT'!$D$21,IF(I161=21,'[4]Equivalencia BH-BMPT'!$D$22,IF(I161=22,'[4]Equivalencia BH-BMPT'!$D$23,IF(I161=23,'[4]Equivalencia BH-BMPT'!#REF!,IF(I161=24,'[4]Equivalencia BH-BMPT'!$D$25,IF(I161=25,'[4]Equivalencia BH-BMPT'!$D$26,IF(I161=26,'[4]Equivalencia BH-BMPT'!$D$27,IF(I161=27,'[4]Equivalencia BH-BMPT'!$D$28,IF(I161=28,'[4]Equivalencia BH-BMPT'!$D$29,IF(I161=29,'[4]Equivalencia BH-BMPT'!$D$30,IF(I161=30,'[4]Equivalencia BH-BMPT'!$D$31,IF(I161=31,'[4]Equivalencia BH-BMPT'!$D$32,IF(I161=32,'[4]Equivalencia BH-BMPT'!$D$33,IF(I161=33,'[4]Equivalencia BH-BMPT'!$D$34,IF(I161=34,'[4]Equivalencia BH-BMPT'!$D$35,IF(I161=35,'[4]Equivalencia BH-BMPT'!$D$36,IF(I161=36,'[4]Equivalencia BH-BMPT'!$D$37,IF(I161=37,'[4]Equivalencia BH-BMPT'!$D$38,IF(I161=38,'[4]Equivalencia BH-BMPT'!#REF!,IF(I161=39,'[4]Equivalencia BH-BMPT'!$D$40,IF(I161=40,'[4]Equivalencia BH-BMPT'!$D$41,IF(I161=41,'[4]Equivalencia BH-BMPT'!$D$42,IF(I161=42,'[4]Equivalencia BH-BMPT'!$D$43,IF(I161=43,'[4]Equivalencia BH-BMPT'!$D$44,IF(I161=44,'[4]Equivalencia BH-BMPT'!$D$45,IF(I161=45,'[4]Equivalencia BH-BMPT'!$D$46,"No ha seleccionado un número de programa")))))))))))))))))))))))))))))))))))))))))))))</f>
        <v>Gobernanza e influencia local, regional e internacional</v>
      </c>
      <c r="K161" s="141" t="str">
        <f>IF(ISERROR(VLOOKUP(I161,Eje_Pilar!$C$2:$E$47,3,FALSE))," ",VLOOKUP(I161,Eje_Pilar!$C$2:$E$47,3,FALSE))</f>
        <v>Eje Transversal 4 Gobierno Legitimo, Fortalecimiento Local y Eficiencia</v>
      </c>
      <c r="L161" s="142" t="s">
        <v>778</v>
      </c>
      <c r="M161" s="138">
        <v>79132395</v>
      </c>
      <c r="N161" s="138" t="s">
        <v>952</v>
      </c>
      <c r="O161" s="144">
        <v>27330000</v>
      </c>
      <c r="P161" s="100"/>
      <c r="Q161" s="101"/>
      <c r="R161" s="146">
        <v>1</v>
      </c>
      <c r="S161" s="144">
        <v>13665000</v>
      </c>
      <c r="T161" s="148">
        <f t="shared" si="20"/>
        <v>40995000</v>
      </c>
      <c r="U161" s="144">
        <v>29911167</v>
      </c>
      <c r="V161" s="104">
        <v>43629</v>
      </c>
      <c r="W161" s="104">
        <v>43630</v>
      </c>
      <c r="X161" s="104">
        <v>43812</v>
      </c>
      <c r="Y161" s="105">
        <v>180</v>
      </c>
      <c r="Z161" s="105"/>
      <c r="AA161" s="106"/>
      <c r="AB161" s="90"/>
      <c r="AC161" s="90"/>
      <c r="AD161" s="90" t="s">
        <v>1022</v>
      </c>
      <c r="AE161" s="90"/>
      <c r="AF161" s="150">
        <f t="shared" si="21"/>
        <v>0.72962963776070255</v>
      </c>
      <c r="AG161" s="108"/>
      <c r="AH161" s="129">
        <f>IF(SUMPRODUCT((A$14:A161=A161)*(B$14:B161=B161)*(C$14:C161=C161))&gt;1,0,1)</f>
        <v>1</v>
      </c>
      <c r="AI161" s="109" t="str">
        <f t="shared" si="22"/>
        <v>Contratos de prestación de servicios profesionales y de apoyo a la gestión</v>
      </c>
      <c r="AJ161" s="109" t="str">
        <f t="shared" si="15"/>
        <v>Contratación directa</v>
      </c>
      <c r="AK161" s="110" t="str">
        <f>IFERROR(VLOOKUP(F161,Tipo!$C$12:$C$27,1,FALSE),"NO")</f>
        <v>Prestación de servicios profesionales y de apoyo a la gestión, o para la ejecución de trabajos artísticos que sólo puedan encomendarse a determinadas personas naturales;</v>
      </c>
      <c r="AL161" s="109" t="str">
        <f t="shared" si="16"/>
        <v>Inversión</v>
      </c>
      <c r="AM161" s="109">
        <f t="shared" si="17"/>
        <v>45</v>
      </c>
    </row>
    <row r="162" spans="1:39" ht="27" customHeight="1" x14ac:dyDescent="0.25">
      <c r="A162" s="90">
        <v>180</v>
      </c>
      <c r="B162" s="105">
        <v>2019</v>
      </c>
      <c r="C162" s="91" t="s">
        <v>432</v>
      </c>
      <c r="D162" s="136" t="s">
        <v>93</v>
      </c>
      <c r="E162" s="133" t="s">
        <v>530</v>
      </c>
      <c r="F162" s="133" t="s">
        <v>165</v>
      </c>
      <c r="G162" s="138" t="s">
        <v>678</v>
      </c>
      <c r="H162" s="140" t="s">
        <v>156</v>
      </c>
      <c r="I162" s="132">
        <v>2</v>
      </c>
      <c r="J162" s="133" t="str">
        <f>IF(I162=1,'[4]Equivalencia BH-BMPT'!$D$2,IF(I162=2,'[4]Equivalencia BH-BMPT'!$D$3,IF(I162=3,'[4]Equivalencia BH-BMPT'!$D$4,IF(I162=4,'[4]Equivalencia BH-BMPT'!$D$5,IF(I162=5,'[4]Equivalencia BH-BMPT'!$D$6,IF(I162=6,'[4]Equivalencia BH-BMPT'!$D$7,IF(I162=7,'[4]Equivalencia BH-BMPT'!$D$8,IF(I162=8,'[4]Equivalencia BH-BMPT'!$D$9,IF(I162=9,'[4]Equivalencia BH-BMPT'!$D$10,IF(I162=10,'[4]Equivalencia BH-BMPT'!$D$11,IF(I162=11,'[4]Equivalencia BH-BMPT'!$D$12,IF(I162=12,'[4]Equivalencia BH-BMPT'!$D$13,IF(I162=13,'[4]Equivalencia BH-BMPT'!$D$14,IF(I162=14,'[4]Equivalencia BH-BMPT'!$D$15,IF(I162=15,'[4]Equivalencia BH-BMPT'!$D$16,IF(I162=16,'[4]Equivalencia BH-BMPT'!$D$17,IF(I162=17,'[4]Equivalencia BH-BMPT'!$D$18,IF(I162=18,'[4]Equivalencia BH-BMPT'!$D$19,IF(I162=19,'[4]Equivalencia BH-BMPT'!$D$20,IF(I162=20,'[4]Equivalencia BH-BMPT'!$D$21,IF(I162=21,'[4]Equivalencia BH-BMPT'!$D$22,IF(I162=22,'[4]Equivalencia BH-BMPT'!$D$23,IF(I162=23,'[4]Equivalencia BH-BMPT'!#REF!,IF(I162=24,'[4]Equivalencia BH-BMPT'!$D$25,IF(I162=25,'[4]Equivalencia BH-BMPT'!$D$26,IF(I162=26,'[4]Equivalencia BH-BMPT'!$D$27,IF(I162=27,'[4]Equivalencia BH-BMPT'!$D$28,IF(I162=28,'[4]Equivalencia BH-BMPT'!$D$29,IF(I162=29,'[4]Equivalencia BH-BMPT'!$D$30,IF(I162=30,'[4]Equivalencia BH-BMPT'!$D$31,IF(I162=31,'[4]Equivalencia BH-BMPT'!$D$32,IF(I162=32,'[4]Equivalencia BH-BMPT'!$D$33,IF(I162=33,'[4]Equivalencia BH-BMPT'!$D$34,IF(I162=34,'[4]Equivalencia BH-BMPT'!$D$35,IF(I162=35,'[4]Equivalencia BH-BMPT'!$D$36,IF(I162=36,'[4]Equivalencia BH-BMPT'!$D$37,IF(I162=37,'[4]Equivalencia BH-BMPT'!$D$38,IF(I162=38,'[4]Equivalencia BH-BMPT'!#REF!,IF(I162=39,'[4]Equivalencia BH-BMPT'!$D$40,IF(I162=40,'[4]Equivalencia BH-BMPT'!$D$41,IF(I162=41,'[4]Equivalencia BH-BMPT'!$D$42,IF(I162=42,'[4]Equivalencia BH-BMPT'!$D$43,IF(I162=43,'[4]Equivalencia BH-BMPT'!$D$44,IF(I162=44,'[4]Equivalencia BH-BMPT'!$D$45,IF(I162=45,'[4]Equivalencia BH-BMPT'!$D$46,"No ha seleccionado un número de programa")))))))))))))))))))))))))))))))))))))))))))))</f>
        <v>Desarrollo integral desde la gestación hasta la adolescencia</v>
      </c>
      <c r="K162" s="141" t="str">
        <f>IF(ISERROR(VLOOKUP(I162,Eje_Pilar!$C$2:$E$47,3,FALSE))," ",VLOOKUP(I162,Eje_Pilar!$C$2:$E$47,3,FALSE))</f>
        <v>Pilar 1 Igualdad de Calidad de Vida</v>
      </c>
      <c r="L162" s="142" t="s">
        <v>789</v>
      </c>
      <c r="M162" s="138">
        <v>901151389</v>
      </c>
      <c r="N162" s="138" t="s">
        <v>953</v>
      </c>
      <c r="O162" s="144">
        <v>130000000</v>
      </c>
      <c r="P162" s="100"/>
      <c r="Q162" s="101"/>
      <c r="R162" s="146"/>
      <c r="S162" s="146"/>
      <c r="T162" s="148">
        <f t="shared" si="20"/>
        <v>130000000</v>
      </c>
      <c r="U162" s="144">
        <v>129998241</v>
      </c>
      <c r="V162" s="104">
        <v>43636</v>
      </c>
      <c r="W162" s="104">
        <v>43649</v>
      </c>
      <c r="X162" s="104">
        <v>43760</v>
      </c>
      <c r="Y162" s="105">
        <v>90</v>
      </c>
      <c r="Z162" s="105">
        <v>20</v>
      </c>
      <c r="AA162" s="106"/>
      <c r="AB162" s="90"/>
      <c r="AC162" s="90"/>
      <c r="AD162" s="90" t="s">
        <v>1022</v>
      </c>
      <c r="AE162" s="90"/>
      <c r="AF162" s="150">
        <f t="shared" si="21"/>
        <v>0.99998646923076928</v>
      </c>
      <c r="AG162" s="108"/>
      <c r="AH162" s="129">
        <f>IF(SUMPRODUCT((A$14:A162=A162)*(B$14:B162=B162)*(C$14:C162=C162))&gt;1,0,1)</f>
        <v>1</v>
      </c>
      <c r="AI162" s="109" t="str">
        <f t="shared" si="22"/>
        <v>Suministro</v>
      </c>
      <c r="AJ162" s="109" t="str">
        <f t="shared" si="15"/>
        <v>NO</v>
      </c>
      <c r="AK162" s="110" t="str">
        <f>IFERROR(VLOOKUP(F162,Tipo!$C$12:$C$27,1,FALSE),"NO")</f>
        <v xml:space="preserve">Subasta inversa </v>
      </c>
      <c r="AL162" s="109" t="str">
        <f t="shared" si="16"/>
        <v>Inversión</v>
      </c>
      <c r="AM162" s="109">
        <f t="shared" si="17"/>
        <v>2</v>
      </c>
    </row>
    <row r="163" spans="1:39" ht="27" customHeight="1" x14ac:dyDescent="0.25">
      <c r="A163" s="90">
        <v>181</v>
      </c>
      <c r="B163" s="105">
        <v>2019</v>
      </c>
      <c r="C163" s="91" t="s">
        <v>433</v>
      </c>
      <c r="D163" s="91" t="s">
        <v>161</v>
      </c>
      <c r="E163" s="133" t="s">
        <v>38</v>
      </c>
      <c r="F163" s="133" t="s">
        <v>182</v>
      </c>
      <c r="G163" s="138" t="s">
        <v>679</v>
      </c>
      <c r="H163" s="140" t="s">
        <v>156</v>
      </c>
      <c r="I163" s="132">
        <v>45</v>
      </c>
      <c r="J163" s="133" t="str">
        <f>IF(I163=1,'[4]Equivalencia BH-BMPT'!$D$2,IF(I163=2,'[4]Equivalencia BH-BMPT'!$D$3,IF(I163=3,'[4]Equivalencia BH-BMPT'!$D$4,IF(I163=4,'[4]Equivalencia BH-BMPT'!$D$5,IF(I163=5,'[4]Equivalencia BH-BMPT'!$D$6,IF(I163=6,'[4]Equivalencia BH-BMPT'!$D$7,IF(I163=7,'[4]Equivalencia BH-BMPT'!$D$8,IF(I163=8,'[4]Equivalencia BH-BMPT'!$D$9,IF(I163=9,'[4]Equivalencia BH-BMPT'!$D$10,IF(I163=10,'[4]Equivalencia BH-BMPT'!$D$11,IF(I163=11,'[4]Equivalencia BH-BMPT'!$D$12,IF(I163=12,'[4]Equivalencia BH-BMPT'!$D$13,IF(I163=13,'[4]Equivalencia BH-BMPT'!$D$14,IF(I163=14,'[4]Equivalencia BH-BMPT'!$D$15,IF(I163=15,'[4]Equivalencia BH-BMPT'!$D$16,IF(I163=16,'[4]Equivalencia BH-BMPT'!$D$17,IF(I163=17,'[4]Equivalencia BH-BMPT'!$D$18,IF(I163=18,'[4]Equivalencia BH-BMPT'!$D$19,IF(I163=19,'[4]Equivalencia BH-BMPT'!$D$20,IF(I163=20,'[4]Equivalencia BH-BMPT'!$D$21,IF(I163=21,'[4]Equivalencia BH-BMPT'!$D$22,IF(I163=22,'[4]Equivalencia BH-BMPT'!$D$23,IF(I163=23,'[4]Equivalencia BH-BMPT'!#REF!,IF(I163=24,'[4]Equivalencia BH-BMPT'!$D$25,IF(I163=25,'[4]Equivalencia BH-BMPT'!$D$26,IF(I163=26,'[4]Equivalencia BH-BMPT'!$D$27,IF(I163=27,'[4]Equivalencia BH-BMPT'!$D$28,IF(I163=28,'[4]Equivalencia BH-BMPT'!$D$29,IF(I163=29,'[4]Equivalencia BH-BMPT'!$D$30,IF(I163=30,'[4]Equivalencia BH-BMPT'!$D$31,IF(I163=31,'[4]Equivalencia BH-BMPT'!$D$32,IF(I163=32,'[4]Equivalencia BH-BMPT'!$D$33,IF(I163=33,'[4]Equivalencia BH-BMPT'!$D$34,IF(I163=34,'[4]Equivalencia BH-BMPT'!$D$35,IF(I163=35,'[4]Equivalencia BH-BMPT'!$D$36,IF(I163=36,'[4]Equivalencia BH-BMPT'!$D$37,IF(I163=37,'[4]Equivalencia BH-BMPT'!$D$38,IF(I163=38,'[4]Equivalencia BH-BMPT'!#REF!,IF(I163=39,'[4]Equivalencia BH-BMPT'!$D$40,IF(I163=40,'[4]Equivalencia BH-BMPT'!$D$41,IF(I163=41,'[4]Equivalencia BH-BMPT'!$D$42,IF(I163=42,'[4]Equivalencia BH-BMPT'!$D$43,IF(I163=43,'[4]Equivalencia BH-BMPT'!$D$44,IF(I163=44,'[4]Equivalencia BH-BMPT'!$D$45,IF(I163=45,'[4]Equivalencia BH-BMPT'!$D$46,"No ha seleccionado un número de programa")))))))))))))))))))))))))))))))))))))))))))))</f>
        <v>Gobernanza e influencia local, regional e internacional</v>
      </c>
      <c r="K163" s="141" t="str">
        <f>IF(ISERROR(VLOOKUP(I163,Eje_Pilar!$C$2:$E$47,3,FALSE))," ",VLOOKUP(I163,Eje_Pilar!$C$2:$E$47,3,FALSE))</f>
        <v>Eje Transversal 4 Gobierno Legitimo, Fortalecimiento Local y Eficiencia</v>
      </c>
      <c r="L163" s="142" t="s">
        <v>778</v>
      </c>
      <c r="M163" s="138">
        <v>23629910</v>
      </c>
      <c r="N163" s="138" t="s">
        <v>954</v>
      </c>
      <c r="O163" s="144">
        <v>12840000</v>
      </c>
      <c r="P163" s="100"/>
      <c r="Q163" s="101"/>
      <c r="R163" s="146"/>
      <c r="S163" s="146"/>
      <c r="T163" s="148">
        <f t="shared" si="20"/>
        <v>12840000</v>
      </c>
      <c r="U163" s="144">
        <v>11056666</v>
      </c>
      <c r="V163" s="104">
        <v>43641</v>
      </c>
      <c r="W163" s="104">
        <v>43642</v>
      </c>
      <c r="X163" s="104">
        <v>43845</v>
      </c>
      <c r="Y163" s="105">
        <v>180</v>
      </c>
      <c r="Z163" s="105"/>
      <c r="AA163" s="106"/>
      <c r="AB163" s="90"/>
      <c r="AC163" s="90" t="s">
        <v>1022</v>
      </c>
      <c r="AD163" s="90"/>
      <c r="AE163" s="90"/>
      <c r="AF163" s="150">
        <f t="shared" si="21"/>
        <v>0.86111105919003117</v>
      </c>
      <c r="AG163" s="108"/>
      <c r="AH163" s="129">
        <f>IF(SUMPRODUCT((A$14:A163=A163)*(B$14:B163=B163)*(C$14:C163=C163))&gt;1,0,1)</f>
        <v>1</v>
      </c>
      <c r="AI163" s="109" t="str">
        <f t="shared" si="22"/>
        <v>Contratos de prestación de servicios profesionales y de apoyo a la gestión</v>
      </c>
      <c r="AJ163" s="109" t="str">
        <f t="shared" si="15"/>
        <v>Contratación directa</v>
      </c>
      <c r="AK163" s="110" t="str">
        <f>IFERROR(VLOOKUP(F163,Tipo!$C$12:$C$27,1,FALSE),"NO")</f>
        <v>Prestación de servicios profesionales y de apoyo a la gestión, o para la ejecución de trabajos artísticos que sólo puedan encomendarse a determinadas personas naturales;</v>
      </c>
      <c r="AL163" s="109" t="str">
        <f t="shared" si="16"/>
        <v>Inversión</v>
      </c>
      <c r="AM163" s="109">
        <f t="shared" si="17"/>
        <v>45</v>
      </c>
    </row>
    <row r="164" spans="1:39" ht="27" customHeight="1" x14ac:dyDescent="0.25">
      <c r="A164" s="90">
        <v>182</v>
      </c>
      <c r="B164" s="105">
        <v>2019</v>
      </c>
      <c r="C164" s="91" t="s">
        <v>434</v>
      </c>
      <c r="D164" s="91" t="s">
        <v>161</v>
      </c>
      <c r="E164" s="133" t="s">
        <v>38</v>
      </c>
      <c r="F164" s="133" t="s">
        <v>182</v>
      </c>
      <c r="G164" s="138" t="s">
        <v>679</v>
      </c>
      <c r="H164" s="140" t="s">
        <v>156</v>
      </c>
      <c r="I164" s="132">
        <v>45</v>
      </c>
      <c r="J164" s="133" t="str">
        <f>IF(I164=1,'[4]Equivalencia BH-BMPT'!$D$2,IF(I164=2,'[4]Equivalencia BH-BMPT'!$D$3,IF(I164=3,'[4]Equivalencia BH-BMPT'!$D$4,IF(I164=4,'[4]Equivalencia BH-BMPT'!$D$5,IF(I164=5,'[4]Equivalencia BH-BMPT'!$D$6,IF(I164=6,'[4]Equivalencia BH-BMPT'!$D$7,IF(I164=7,'[4]Equivalencia BH-BMPT'!$D$8,IF(I164=8,'[4]Equivalencia BH-BMPT'!$D$9,IF(I164=9,'[4]Equivalencia BH-BMPT'!$D$10,IF(I164=10,'[4]Equivalencia BH-BMPT'!$D$11,IF(I164=11,'[4]Equivalencia BH-BMPT'!$D$12,IF(I164=12,'[4]Equivalencia BH-BMPT'!$D$13,IF(I164=13,'[4]Equivalencia BH-BMPT'!$D$14,IF(I164=14,'[4]Equivalencia BH-BMPT'!$D$15,IF(I164=15,'[4]Equivalencia BH-BMPT'!$D$16,IF(I164=16,'[4]Equivalencia BH-BMPT'!$D$17,IF(I164=17,'[4]Equivalencia BH-BMPT'!$D$18,IF(I164=18,'[4]Equivalencia BH-BMPT'!$D$19,IF(I164=19,'[4]Equivalencia BH-BMPT'!$D$20,IF(I164=20,'[4]Equivalencia BH-BMPT'!$D$21,IF(I164=21,'[4]Equivalencia BH-BMPT'!$D$22,IF(I164=22,'[4]Equivalencia BH-BMPT'!$D$23,IF(I164=23,'[4]Equivalencia BH-BMPT'!#REF!,IF(I164=24,'[4]Equivalencia BH-BMPT'!$D$25,IF(I164=25,'[4]Equivalencia BH-BMPT'!$D$26,IF(I164=26,'[4]Equivalencia BH-BMPT'!$D$27,IF(I164=27,'[4]Equivalencia BH-BMPT'!$D$28,IF(I164=28,'[4]Equivalencia BH-BMPT'!$D$29,IF(I164=29,'[4]Equivalencia BH-BMPT'!$D$30,IF(I164=30,'[4]Equivalencia BH-BMPT'!$D$31,IF(I164=31,'[4]Equivalencia BH-BMPT'!$D$32,IF(I164=32,'[4]Equivalencia BH-BMPT'!$D$33,IF(I164=33,'[4]Equivalencia BH-BMPT'!$D$34,IF(I164=34,'[4]Equivalencia BH-BMPT'!$D$35,IF(I164=35,'[4]Equivalencia BH-BMPT'!$D$36,IF(I164=36,'[4]Equivalencia BH-BMPT'!$D$37,IF(I164=37,'[4]Equivalencia BH-BMPT'!$D$38,IF(I164=38,'[4]Equivalencia BH-BMPT'!#REF!,IF(I164=39,'[4]Equivalencia BH-BMPT'!$D$40,IF(I164=40,'[4]Equivalencia BH-BMPT'!$D$41,IF(I164=41,'[4]Equivalencia BH-BMPT'!$D$42,IF(I164=42,'[4]Equivalencia BH-BMPT'!$D$43,IF(I164=43,'[4]Equivalencia BH-BMPT'!$D$44,IF(I164=44,'[4]Equivalencia BH-BMPT'!$D$45,IF(I164=45,'[4]Equivalencia BH-BMPT'!$D$46,"No ha seleccionado un número de programa")))))))))))))))))))))))))))))))))))))))))))))</f>
        <v>Gobernanza e influencia local, regional e internacional</v>
      </c>
      <c r="K164" s="141" t="str">
        <f>IF(ISERROR(VLOOKUP(I164,Eje_Pilar!$C$2:$E$47,3,FALSE))," ",VLOOKUP(I164,Eje_Pilar!$C$2:$E$47,3,FALSE))</f>
        <v>Eje Transversal 4 Gobierno Legitimo, Fortalecimiento Local y Eficiencia</v>
      </c>
      <c r="L164" s="142" t="s">
        <v>778</v>
      </c>
      <c r="M164" s="138">
        <v>1016069950</v>
      </c>
      <c r="N164" s="138" t="s">
        <v>955</v>
      </c>
      <c r="O164" s="144">
        <v>12840000</v>
      </c>
      <c r="P164" s="100"/>
      <c r="Q164" s="101"/>
      <c r="R164" s="146"/>
      <c r="S164" s="146"/>
      <c r="T164" s="148">
        <f t="shared" si="20"/>
        <v>12840000</v>
      </c>
      <c r="U164" s="144">
        <v>12840000</v>
      </c>
      <c r="V164" s="104">
        <v>43642</v>
      </c>
      <c r="W164" s="104">
        <v>43643</v>
      </c>
      <c r="X164" s="104">
        <v>43825</v>
      </c>
      <c r="Y164" s="105">
        <v>180</v>
      </c>
      <c r="Z164" s="105"/>
      <c r="AA164" s="106"/>
      <c r="AB164" s="90"/>
      <c r="AC164" s="90"/>
      <c r="AD164" s="90" t="s">
        <v>1022</v>
      </c>
      <c r="AE164" s="90"/>
      <c r="AF164" s="150">
        <f t="shared" si="21"/>
        <v>1</v>
      </c>
      <c r="AG164" s="108"/>
      <c r="AH164" s="129">
        <f>IF(SUMPRODUCT((A$14:A164=A164)*(B$14:B164=B164)*(C$14:C164=C164))&gt;1,0,1)</f>
        <v>1</v>
      </c>
      <c r="AI164" s="109" t="str">
        <f t="shared" si="22"/>
        <v>Contratos de prestación de servicios profesionales y de apoyo a la gestión</v>
      </c>
      <c r="AJ164" s="109" t="str">
        <f t="shared" si="15"/>
        <v>Contratación directa</v>
      </c>
      <c r="AK164" s="110" t="str">
        <f>IFERROR(VLOOKUP(F164,Tipo!$C$12:$C$27,1,FALSE),"NO")</f>
        <v>Prestación de servicios profesionales y de apoyo a la gestión, o para la ejecución de trabajos artísticos que sólo puedan encomendarse a determinadas personas naturales;</v>
      </c>
      <c r="AL164" s="109" t="str">
        <f t="shared" si="16"/>
        <v>Inversión</v>
      </c>
      <c r="AM164" s="109">
        <f t="shared" si="17"/>
        <v>45</v>
      </c>
    </row>
    <row r="165" spans="1:39" ht="27" customHeight="1" x14ac:dyDescent="0.25">
      <c r="A165" s="90">
        <v>183</v>
      </c>
      <c r="B165" s="105">
        <v>2019</v>
      </c>
      <c r="C165" s="91" t="s">
        <v>435</v>
      </c>
      <c r="D165" s="111" t="s">
        <v>173</v>
      </c>
      <c r="E165" s="133" t="s">
        <v>38</v>
      </c>
      <c r="F165" s="133" t="s">
        <v>182</v>
      </c>
      <c r="G165" s="138" t="s">
        <v>680</v>
      </c>
      <c r="H165" s="140" t="s">
        <v>156</v>
      </c>
      <c r="I165" s="132">
        <v>2</v>
      </c>
      <c r="J165" s="133" t="str">
        <f>IF(I165=1,'[4]Equivalencia BH-BMPT'!$D$2,IF(I165=2,'[4]Equivalencia BH-BMPT'!$D$3,IF(I165=3,'[4]Equivalencia BH-BMPT'!$D$4,IF(I165=4,'[4]Equivalencia BH-BMPT'!$D$5,IF(I165=5,'[4]Equivalencia BH-BMPT'!$D$6,IF(I165=6,'[4]Equivalencia BH-BMPT'!$D$7,IF(I165=7,'[4]Equivalencia BH-BMPT'!$D$8,IF(I165=8,'[4]Equivalencia BH-BMPT'!$D$9,IF(I165=9,'[4]Equivalencia BH-BMPT'!$D$10,IF(I165=10,'[4]Equivalencia BH-BMPT'!$D$11,IF(I165=11,'[4]Equivalencia BH-BMPT'!$D$12,IF(I165=12,'[4]Equivalencia BH-BMPT'!$D$13,IF(I165=13,'[4]Equivalencia BH-BMPT'!$D$14,IF(I165=14,'[4]Equivalencia BH-BMPT'!$D$15,IF(I165=15,'[4]Equivalencia BH-BMPT'!$D$16,IF(I165=16,'[4]Equivalencia BH-BMPT'!$D$17,IF(I165=17,'[4]Equivalencia BH-BMPT'!$D$18,IF(I165=18,'[4]Equivalencia BH-BMPT'!$D$19,IF(I165=19,'[4]Equivalencia BH-BMPT'!$D$20,IF(I165=20,'[4]Equivalencia BH-BMPT'!$D$21,IF(I165=21,'[4]Equivalencia BH-BMPT'!$D$22,IF(I165=22,'[4]Equivalencia BH-BMPT'!$D$23,IF(I165=23,'[4]Equivalencia BH-BMPT'!#REF!,IF(I165=24,'[4]Equivalencia BH-BMPT'!$D$25,IF(I165=25,'[4]Equivalencia BH-BMPT'!$D$26,IF(I165=26,'[4]Equivalencia BH-BMPT'!$D$27,IF(I165=27,'[4]Equivalencia BH-BMPT'!$D$28,IF(I165=28,'[4]Equivalencia BH-BMPT'!$D$29,IF(I165=29,'[4]Equivalencia BH-BMPT'!$D$30,IF(I165=30,'[4]Equivalencia BH-BMPT'!$D$31,IF(I165=31,'[4]Equivalencia BH-BMPT'!$D$32,IF(I165=32,'[4]Equivalencia BH-BMPT'!$D$33,IF(I165=33,'[4]Equivalencia BH-BMPT'!$D$34,IF(I165=34,'[4]Equivalencia BH-BMPT'!$D$35,IF(I165=35,'[4]Equivalencia BH-BMPT'!$D$36,IF(I165=36,'[4]Equivalencia BH-BMPT'!$D$37,IF(I165=37,'[4]Equivalencia BH-BMPT'!$D$38,IF(I165=38,'[4]Equivalencia BH-BMPT'!#REF!,IF(I165=39,'[4]Equivalencia BH-BMPT'!$D$40,IF(I165=40,'[4]Equivalencia BH-BMPT'!$D$41,IF(I165=41,'[4]Equivalencia BH-BMPT'!$D$42,IF(I165=42,'[4]Equivalencia BH-BMPT'!$D$43,IF(I165=43,'[4]Equivalencia BH-BMPT'!$D$44,IF(I165=44,'[4]Equivalencia BH-BMPT'!$D$45,IF(I165=45,'[4]Equivalencia BH-BMPT'!$D$46,"No ha seleccionado un número de programa")))))))))))))))))))))))))))))))))))))))))))))</f>
        <v>Desarrollo integral desde la gestación hasta la adolescencia</v>
      </c>
      <c r="K165" s="141" t="str">
        <f>IF(ISERROR(VLOOKUP(I165,Eje_Pilar!$C$2:$E$47,3,FALSE))," ",VLOOKUP(I165,Eje_Pilar!$C$2:$E$47,3,FALSE))</f>
        <v>Pilar 1 Igualdad de Calidad de Vida</v>
      </c>
      <c r="L165" s="142" t="s">
        <v>789</v>
      </c>
      <c r="M165" s="138">
        <v>830093042</v>
      </c>
      <c r="N165" s="138" t="s">
        <v>956</v>
      </c>
      <c r="O165" s="144">
        <v>160000000</v>
      </c>
      <c r="P165" s="100"/>
      <c r="Q165" s="101"/>
      <c r="R165" s="146"/>
      <c r="S165" s="146"/>
      <c r="T165" s="148">
        <f t="shared" si="20"/>
        <v>160000000</v>
      </c>
      <c r="U165" s="144">
        <v>160000000</v>
      </c>
      <c r="V165" s="104">
        <v>43642</v>
      </c>
      <c r="W165" s="104">
        <v>43707</v>
      </c>
      <c r="X165" s="104">
        <v>43889</v>
      </c>
      <c r="Y165" s="105">
        <v>180</v>
      </c>
      <c r="Z165" s="105"/>
      <c r="AA165" s="106"/>
      <c r="AB165" s="90"/>
      <c r="AC165" s="90" t="s">
        <v>1022</v>
      </c>
      <c r="AD165" s="90"/>
      <c r="AE165" s="90"/>
      <c r="AF165" s="150">
        <f t="shared" si="21"/>
        <v>1</v>
      </c>
      <c r="AG165" s="108"/>
      <c r="AH165" s="129">
        <f>IF(SUMPRODUCT((A$14:A165=A165)*(B$14:B165=B165)*(C$14:C165=C165))&gt;1,0,1)</f>
        <v>1</v>
      </c>
      <c r="AI165" s="109" t="str">
        <f t="shared" si="22"/>
        <v xml:space="preserve">Convenios de apoyo y/o convenios de asociación </v>
      </c>
      <c r="AJ165" s="109" t="str">
        <f t="shared" si="15"/>
        <v>Contratación directa</v>
      </c>
      <c r="AK165" s="110" t="str">
        <f>IFERROR(VLOOKUP(F165,Tipo!$C$12:$C$27,1,FALSE),"NO")</f>
        <v>Prestación de servicios profesionales y de apoyo a la gestión, o para la ejecución de trabajos artísticos que sólo puedan encomendarse a determinadas personas naturales;</v>
      </c>
      <c r="AL165" s="109" t="str">
        <f t="shared" si="16"/>
        <v>Inversión</v>
      </c>
      <c r="AM165" s="109">
        <f t="shared" si="17"/>
        <v>2</v>
      </c>
    </row>
    <row r="166" spans="1:39" ht="27" customHeight="1" x14ac:dyDescent="0.25">
      <c r="A166" s="90">
        <v>184</v>
      </c>
      <c r="B166" s="105">
        <v>2019</v>
      </c>
      <c r="C166" s="91" t="s">
        <v>436</v>
      </c>
      <c r="D166" s="91" t="s">
        <v>161</v>
      </c>
      <c r="E166" s="133" t="s">
        <v>38</v>
      </c>
      <c r="F166" s="133" t="s">
        <v>182</v>
      </c>
      <c r="G166" s="138" t="s">
        <v>681</v>
      </c>
      <c r="H166" s="140" t="s">
        <v>156</v>
      </c>
      <c r="I166" s="132">
        <v>45</v>
      </c>
      <c r="J166" s="133" t="str">
        <f>IF(I166=1,'[4]Equivalencia BH-BMPT'!$D$2,IF(I166=2,'[4]Equivalencia BH-BMPT'!$D$3,IF(I166=3,'[4]Equivalencia BH-BMPT'!$D$4,IF(I166=4,'[4]Equivalencia BH-BMPT'!$D$5,IF(I166=5,'[4]Equivalencia BH-BMPT'!$D$6,IF(I166=6,'[4]Equivalencia BH-BMPT'!$D$7,IF(I166=7,'[4]Equivalencia BH-BMPT'!$D$8,IF(I166=8,'[4]Equivalencia BH-BMPT'!$D$9,IF(I166=9,'[4]Equivalencia BH-BMPT'!$D$10,IF(I166=10,'[4]Equivalencia BH-BMPT'!$D$11,IF(I166=11,'[4]Equivalencia BH-BMPT'!$D$12,IF(I166=12,'[4]Equivalencia BH-BMPT'!$D$13,IF(I166=13,'[4]Equivalencia BH-BMPT'!$D$14,IF(I166=14,'[4]Equivalencia BH-BMPT'!$D$15,IF(I166=15,'[4]Equivalencia BH-BMPT'!$D$16,IF(I166=16,'[4]Equivalencia BH-BMPT'!$D$17,IF(I166=17,'[4]Equivalencia BH-BMPT'!$D$18,IF(I166=18,'[4]Equivalencia BH-BMPT'!$D$19,IF(I166=19,'[4]Equivalencia BH-BMPT'!$D$20,IF(I166=20,'[4]Equivalencia BH-BMPT'!$D$21,IF(I166=21,'[4]Equivalencia BH-BMPT'!$D$22,IF(I166=22,'[4]Equivalencia BH-BMPT'!$D$23,IF(I166=23,'[4]Equivalencia BH-BMPT'!#REF!,IF(I166=24,'[4]Equivalencia BH-BMPT'!$D$25,IF(I166=25,'[4]Equivalencia BH-BMPT'!$D$26,IF(I166=26,'[4]Equivalencia BH-BMPT'!$D$27,IF(I166=27,'[4]Equivalencia BH-BMPT'!$D$28,IF(I166=28,'[4]Equivalencia BH-BMPT'!$D$29,IF(I166=29,'[4]Equivalencia BH-BMPT'!$D$30,IF(I166=30,'[4]Equivalencia BH-BMPT'!$D$31,IF(I166=31,'[4]Equivalencia BH-BMPT'!$D$32,IF(I166=32,'[4]Equivalencia BH-BMPT'!$D$33,IF(I166=33,'[4]Equivalencia BH-BMPT'!$D$34,IF(I166=34,'[4]Equivalencia BH-BMPT'!$D$35,IF(I166=35,'[4]Equivalencia BH-BMPT'!$D$36,IF(I166=36,'[4]Equivalencia BH-BMPT'!$D$37,IF(I166=37,'[4]Equivalencia BH-BMPT'!$D$38,IF(I166=38,'[4]Equivalencia BH-BMPT'!#REF!,IF(I166=39,'[4]Equivalencia BH-BMPT'!$D$40,IF(I166=40,'[4]Equivalencia BH-BMPT'!$D$41,IF(I166=41,'[4]Equivalencia BH-BMPT'!$D$42,IF(I166=42,'[4]Equivalencia BH-BMPT'!$D$43,IF(I166=43,'[4]Equivalencia BH-BMPT'!$D$44,IF(I166=44,'[4]Equivalencia BH-BMPT'!$D$45,IF(I166=45,'[4]Equivalencia BH-BMPT'!$D$46,"No ha seleccionado un número de programa")))))))))))))))))))))))))))))))))))))))))))))</f>
        <v>Gobernanza e influencia local, regional e internacional</v>
      </c>
      <c r="K166" s="141" t="str">
        <f>IF(ISERROR(VLOOKUP(I166,Eje_Pilar!$C$2:$E$47,3,FALSE))," ",VLOOKUP(I166,Eje_Pilar!$C$2:$E$47,3,FALSE))</f>
        <v>Eje Transversal 4 Gobierno Legitimo, Fortalecimiento Local y Eficiencia</v>
      </c>
      <c r="L166" s="142" t="s">
        <v>778</v>
      </c>
      <c r="M166" s="138">
        <v>52054125</v>
      </c>
      <c r="N166" s="138" t="s">
        <v>957</v>
      </c>
      <c r="O166" s="144">
        <v>9937500</v>
      </c>
      <c r="P166" s="100"/>
      <c r="Q166" s="101"/>
      <c r="R166" s="146">
        <v>1</v>
      </c>
      <c r="S166" s="144">
        <v>4968750</v>
      </c>
      <c r="T166" s="148">
        <f t="shared" si="20"/>
        <v>14906250</v>
      </c>
      <c r="U166" s="144">
        <v>13250000</v>
      </c>
      <c r="V166" s="104">
        <v>43782</v>
      </c>
      <c r="W166" s="104">
        <v>43783</v>
      </c>
      <c r="X166" s="104">
        <v>43827</v>
      </c>
      <c r="Y166" s="105">
        <v>45</v>
      </c>
      <c r="Z166" s="105"/>
      <c r="AA166" s="106"/>
      <c r="AB166" s="90"/>
      <c r="AC166" s="90"/>
      <c r="AD166" s="90" t="s">
        <v>1022</v>
      </c>
      <c r="AE166" s="90"/>
      <c r="AF166" s="150">
        <f t="shared" si="21"/>
        <v>0.88888888888888884</v>
      </c>
      <c r="AG166" s="108"/>
      <c r="AH166" s="129">
        <f>IF(SUMPRODUCT((A$14:A166=A166)*(B$14:B166=B166)*(C$14:C166=C166))&gt;1,0,1)</f>
        <v>1</v>
      </c>
      <c r="AI166" s="109" t="str">
        <f t="shared" si="22"/>
        <v>Contratos de prestación de servicios profesionales y de apoyo a la gestión</v>
      </c>
      <c r="AJ166" s="109" t="str">
        <f t="shared" si="15"/>
        <v>Contratación directa</v>
      </c>
      <c r="AK166" s="110" t="str">
        <f>IFERROR(VLOOKUP(F166,Tipo!$C$12:$C$27,1,FALSE),"NO")</f>
        <v>Prestación de servicios profesionales y de apoyo a la gestión, o para la ejecución de trabajos artísticos que sólo puedan encomendarse a determinadas personas naturales;</v>
      </c>
      <c r="AL166" s="109" t="str">
        <f t="shared" si="16"/>
        <v>Inversión</v>
      </c>
      <c r="AM166" s="109">
        <f t="shared" si="17"/>
        <v>45</v>
      </c>
    </row>
    <row r="167" spans="1:39" ht="27" customHeight="1" x14ac:dyDescent="0.25">
      <c r="A167" s="90">
        <v>185</v>
      </c>
      <c r="B167" s="105">
        <v>2019</v>
      </c>
      <c r="C167" s="91" t="s">
        <v>437</v>
      </c>
      <c r="D167" s="111" t="s">
        <v>171</v>
      </c>
      <c r="E167" s="133" t="s">
        <v>38</v>
      </c>
      <c r="F167" s="133" t="s">
        <v>171</v>
      </c>
      <c r="G167" s="138" t="s">
        <v>682</v>
      </c>
      <c r="H167" s="140" t="s">
        <v>156</v>
      </c>
      <c r="I167" s="132">
        <v>6</v>
      </c>
      <c r="J167" s="133" t="str">
        <f>IF(I167=1,'[4]Equivalencia BH-BMPT'!$D$2,IF(I167=2,'[4]Equivalencia BH-BMPT'!$D$3,IF(I167=3,'[4]Equivalencia BH-BMPT'!$D$4,IF(I167=4,'[4]Equivalencia BH-BMPT'!$D$5,IF(I167=5,'[4]Equivalencia BH-BMPT'!$D$6,IF(I167=6,'[4]Equivalencia BH-BMPT'!$D$7,IF(I167=7,'[4]Equivalencia BH-BMPT'!$D$8,IF(I167=8,'[4]Equivalencia BH-BMPT'!$D$9,IF(I167=9,'[4]Equivalencia BH-BMPT'!$D$10,IF(I167=10,'[4]Equivalencia BH-BMPT'!$D$11,IF(I167=11,'[4]Equivalencia BH-BMPT'!$D$12,IF(I167=12,'[4]Equivalencia BH-BMPT'!$D$13,IF(I167=13,'[4]Equivalencia BH-BMPT'!$D$14,IF(I167=14,'[4]Equivalencia BH-BMPT'!$D$15,IF(I167=15,'[4]Equivalencia BH-BMPT'!$D$16,IF(I167=16,'[4]Equivalencia BH-BMPT'!$D$17,IF(I167=17,'[4]Equivalencia BH-BMPT'!$D$18,IF(I167=18,'[4]Equivalencia BH-BMPT'!$D$19,IF(I167=19,'[4]Equivalencia BH-BMPT'!$D$20,IF(I167=20,'[4]Equivalencia BH-BMPT'!$D$21,IF(I167=21,'[4]Equivalencia BH-BMPT'!$D$22,IF(I167=22,'[4]Equivalencia BH-BMPT'!$D$23,IF(I167=23,'[4]Equivalencia BH-BMPT'!#REF!,IF(I167=24,'[4]Equivalencia BH-BMPT'!$D$25,IF(I167=25,'[4]Equivalencia BH-BMPT'!$D$26,IF(I167=26,'[4]Equivalencia BH-BMPT'!$D$27,IF(I167=27,'[4]Equivalencia BH-BMPT'!$D$28,IF(I167=28,'[4]Equivalencia BH-BMPT'!$D$29,IF(I167=29,'[4]Equivalencia BH-BMPT'!$D$30,IF(I167=30,'[4]Equivalencia BH-BMPT'!$D$31,IF(I167=31,'[4]Equivalencia BH-BMPT'!$D$32,IF(I167=32,'[4]Equivalencia BH-BMPT'!$D$33,IF(I167=33,'[4]Equivalencia BH-BMPT'!$D$34,IF(I167=34,'[4]Equivalencia BH-BMPT'!$D$35,IF(I167=35,'[4]Equivalencia BH-BMPT'!$D$36,IF(I167=36,'[4]Equivalencia BH-BMPT'!$D$37,IF(I167=37,'[4]Equivalencia BH-BMPT'!$D$38,IF(I167=38,'[4]Equivalencia BH-BMPT'!#REF!,IF(I167=39,'[4]Equivalencia BH-BMPT'!$D$40,IF(I167=40,'[4]Equivalencia BH-BMPT'!$D$41,IF(I167=41,'[4]Equivalencia BH-BMPT'!$D$42,IF(I167=42,'[4]Equivalencia BH-BMPT'!$D$43,IF(I167=43,'[4]Equivalencia BH-BMPT'!$D$44,IF(I167=44,'[4]Equivalencia BH-BMPT'!$D$45,IF(I167=45,'[4]Equivalencia BH-BMPT'!$D$46,"No ha seleccionado un número de programa")))))))))))))))))))))))))))))))))))))))))))))</f>
        <v>Calidad educativa para todos</v>
      </c>
      <c r="K167" s="141" t="str">
        <f>IF(ISERROR(VLOOKUP(I167,Eje_Pilar!$C$2:$E$47,3,FALSE))," ",VLOOKUP(I167,Eje_Pilar!$C$2:$E$47,3,FALSE))</f>
        <v>Pilar 1 Igualdad de Calidad de Vida</v>
      </c>
      <c r="L167" s="142" t="s">
        <v>782</v>
      </c>
      <c r="M167" s="138">
        <v>860403137</v>
      </c>
      <c r="N167" s="138" t="s">
        <v>958</v>
      </c>
      <c r="O167" s="144">
        <v>168201090</v>
      </c>
      <c r="P167" s="100"/>
      <c r="Q167" s="101"/>
      <c r="R167" s="146"/>
      <c r="S167" s="146"/>
      <c r="T167" s="148">
        <f t="shared" si="20"/>
        <v>168201090</v>
      </c>
      <c r="U167" s="144">
        <v>84100545</v>
      </c>
      <c r="V167" s="104">
        <v>42912</v>
      </c>
      <c r="W167" s="104">
        <v>43675</v>
      </c>
      <c r="X167" s="104">
        <v>43858</v>
      </c>
      <c r="Y167" s="105">
        <v>180</v>
      </c>
      <c r="Z167" s="105"/>
      <c r="AA167" s="106"/>
      <c r="AB167" s="90"/>
      <c r="AC167" s="90" t="s">
        <v>1022</v>
      </c>
      <c r="AD167" s="90"/>
      <c r="AE167" s="90"/>
      <c r="AF167" s="151">
        <f t="shared" si="21"/>
        <v>0.5</v>
      </c>
      <c r="AG167" s="108"/>
      <c r="AH167" s="129">
        <f>IF(SUMPRODUCT((A$14:A167=A167)*(B$14:B167=B167)*(C$14:C167=C167))&gt;1,0,1)</f>
        <v>1</v>
      </c>
      <c r="AI167" s="109" t="str">
        <f t="shared" si="22"/>
        <v>Contratos interadministrativos</v>
      </c>
      <c r="AJ167" s="109" t="str">
        <f t="shared" si="15"/>
        <v>Contratación directa</v>
      </c>
      <c r="AK167" s="110" t="str">
        <f>IFERROR(VLOOKUP(F167,Tipo!$C$12:$C$27,1,FALSE),"NO")</f>
        <v>Contratos interadministrativos</v>
      </c>
      <c r="AL167" s="109" t="str">
        <f t="shared" si="16"/>
        <v>Inversión</v>
      </c>
      <c r="AM167" s="109">
        <f t="shared" si="17"/>
        <v>6</v>
      </c>
    </row>
    <row r="168" spans="1:39" ht="27" customHeight="1" x14ac:dyDescent="0.25">
      <c r="A168" s="90">
        <v>187</v>
      </c>
      <c r="B168" s="105">
        <v>2019</v>
      </c>
      <c r="C168" s="91" t="s">
        <v>438</v>
      </c>
      <c r="D168" s="136" t="s">
        <v>159</v>
      </c>
      <c r="E168" s="133" t="s">
        <v>530</v>
      </c>
      <c r="F168" s="133" t="s">
        <v>169</v>
      </c>
      <c r="G168" s="138" t="s">
        <v>683</v>
      </c>
      <c r="H168" s="140" t="s">
        <v>155</v>
      </c>
      <c r="I168" s="132">
        <v>45</v>
      </c>
      <c r="J168" s="133" t="str">
        <f>IF(I168=1,'[4]Equivalencia BH-BMPT'!$D$2,IF(I168=2,'[4]Equivalencia BH-BMPT'!$D$3,IF(I168=3,'[4]Equivalencia BH-BMPT'!$D$4,IF(I168=4,'[4]Equivalencia BH-BMPT'!$D$5,IF(I168=5,'[4]Equivalencia BH-BMPT'!$D$6,IF(I168=6,'[4]Equivalencia BH-BMPT'!$D$7,IF(I168=7,'[4]Equivalencia BH-BMPT'!$D$8,IF(I168=8,'[4]Equivalencia BH-BMPT'!$D$9,IF(I168=9,'[4]Equivalencia BH-BMPT'!$D$10,IF(I168=10,'[4]Equivalencia BH-BMPT'!$D$11,IF(I168=11,'[4]Equivalencia BH-BMPT'!$D$12,IF(I168=12,'[4]Equivalencia BH-BMPT'!$D$13,IF(I168=13,'[4]Equivalencia BH-BMPT'!$D$14,IF(I168=14,'[4]Equivalencia BH-BMPT'!$D$15,IF(I168=15,'[4]Equivalencia BH-BMPT'!$D$16,IF(I168=16,'[4]Equivalencia BH-BMPT'!$D$17,IF(I168=17,'[4]Equivalencia BH-BMPT'!$D$18,IF(I168=18,'[4]Equivalencia BH-BMPT'!$D$19,IF(I168=19,'[4]Equivalencia BH-BMPT'!$D$20,IF(I168=20,'[4]Equivalencia BH-BMPT'!$D$21,IF(I168=21,'[4]Equivalencia BH-BMPT'!$D$22,IF(I168=22,'[4]Equivalencia BH-BMPT'!$D$23,IF(I168=23,'[4]Equivalencia BH-BMPT'!#REF!,IF(I168=24,'[4]Equivalencia BH-BMPT'!$D$25,IF(I168=25,'[4]Equivalencia BH-BMPT'!$D$26,IF(I168=26,'[4]Equivalencia BH-BMPT'!$D$27,IF(I168=27,'[4]Equivalencia BH-BMPT'!$D$28,IF(I168=28,'[4]Equivalencia BH-BMPT'!$D$29,IF(I168=29,'[4]Equivalencia BH-BMPT'!$D$30,IF(I168=30,'[4]Equivalencia BH-BMPT'!$D$31,IF(I168=31,'[4]Equivalencia BH-BMPT'!$D$32,IF(I168=32,'[4]Equivalencia BH-BMPT'!$D$33,IF(I168=33,'[4]Equivalencia BH-BMPT'!$D$34,IF(I168=34,'[4]Equivalencia BH-BMPT'!$D$35,IF(I168=35,'[4]Equivalencia BH-BMPT'!$D$36,IF(I168=36,'[4]Equivalencia BH-BMPT'!$D$37,IF(I168=37,'[4]Equivalencia BH-BMPT'!$D$38,IF(I168=38,'[4]Equivalencia BH-BMPT'!#REF!,IF(I168=39,'[4]Equivalencia BH-BMPT'!$D$40,IF(I168=40,'[4]Equivalencia BH-BMPT'!$D$41,IF(I168=41,'[4]Equivalencia BH-BMPT'!$D$42,IF(I168=42,'[4]Equivalencia BH-BMPT'!$D$43,IF(I168=43,'[4]Equivalencia BH-BMPT'!$D$44,IF(I168=44,'[4]Equivalencia BH-BMPT'!$D$45,IF(I168=45,'[4]Equivalencia BH-BMPT'!$D$46,"No ha seleccionado un número de programa")))))))))))))))))))))))))))))))))))))))))))))</f>
        <v>Gobernanza e influencia local, regional e internacional</v>
      </c>
      <c r="K168" s="141" t="str">
        <f>IF(ISERROR(VLOOKUP(I168,Eje_Pilar!$C$2:$E$47,3,FALSE))," ",VLOOKUP(I168,Eje_Pilar!$C$2:$E$47,3,FALSE))</f>
        <v>Eje Transversal 4 Gobierno Legitimo, Fortalecimiento Local y Eficiencia</v>
      </c>
      <c r="L168" s="138" t="s">
        <v>793</v>
      </c>
      <c r="M168" s="138">
        <v>800020006</v>
      </c>
      <c r="N168" s="138" t="s">
        <v>959</v>
      </c>
      <c r="O168" s="144">
        <v>127999410</v>
      </c>
      <c r="P168" s="100"/>
      <c r="Q168" s="101"/>
      <c r="R168" s="146"/>
      <c r="S168" s="146"/>
      <c r="T168" s="148">
        <f>O168+Q168+S168</f>
        <v>127999410</v>
      </c>
      <c r="U168" s="144">
        <v>87024394</v>
      </c>
      <c r="V168" s="104">
        <v>43650</v>
      </c>
      <c r="W168" s="104">
        <v>43651</v>
      </c>
      <c r="X168" s="104">
        <v>43925</v>
      </c>
      <c r="Y168" s="105">
        <v>270</v>
      </c>
      <c r="Z168" s="105"/>
      <c r="AA168" s="106"/>
      <c r="AB168" s="90"/>
      <c r="AC168" s="90" t="s">
        <v>1022</v>
      </c>
      <c r="AD168" s="90"/>
      <c r="AE168" s="90"/>
      <c r="AF168" s="152">
        <f t="shared" si="21"/>
        <v>0.67988121195246132</v>
      </c>
      <c r="AG168" s="108"/>
      <c r="AH168" s="129">
        <f>IF(SUMPRODUCT((A$14:A168=A168)*(B$14:B168=B168)*(C$14:C168=C168))&gt;1,0,1)</f>
        <v>1</v>
      </c>
      <c r="AI168" s="109" t="str">
        <f t="shared" si="22"/>
        <v>Contratos de prestación de servicios</v>
      </c>
      <c r="AJ168" s="109" t="str">
        <f t="shared" si="15"/>
        <v>NO</v>
      </c>
      <c r="AK168" s="110" t="str">
        <f>IFERROR(VLOOKUP(F168,Tipo!$C$12:$C$27,1,FALSE),"NO")</f>
        <v xml:space="preserve">Selección abreviada por menor cuantía </v>
      </c>
      <c r="AL168" s="109" t="str">
        <f t="shared" si="16"/>
        <v>Funcionamiento</v>
      </c>
      <c r="AM168" s="109">
        <f t="shared" si="17"/>
        <v>45</v>
      </c>
    </row>
    <row r="169" spans="1:39" ht="27" customHeight="1" x14ac:dyDescent="0.25">
      <c r="A169" s="90">
        <v>187</v>
      </c>
      <c r="B169" s="105">
        <v>2019</v>
      </c>
      <c r="C169" s="91" t="s">
        <v>438</v>
      </c>
      <c r="D169" s="136" t="s">
        <v>159</v>
      </c>
      <c r="E169" s="133" t="s">
        <v>530</v>
      </c>
      <c r="F169" s="133" t="s">
        <v>169</v>
      </c>
      <c r="G169" s="138" t="s">
        <v>683</v>
      </c>
      <c r="H169" s="140" t="s">
        <v>156</v>
      </c>
      <c r="I169" s="132">
        <v>18</v>
      </c>
      <c r="J169" s="133" t="str">
        <f>IF(I169=1,'[4]Equivalencia BH-BMPT'!$D$2,IF(I169=2,'[4]Equivalencia BH-BMPT'!$D$3,IF(I169=3,'[4]Equivalencia BH-BMPT'!$D$4,IF(I169=4,'[4]Equivalencia BH-BMPT'!$D$5,IF(I169=5,'[4]Equivalencia BH-BMPT'!$D$6,IF(I169=6,'[4]Equivalencia BH-BMPT'!$D$7,IF(I169=7,'[4]Equivalencia BH-BMPT'!$D$8,IF(I169=8,'[4]Equivalencia BH-BMPT'!$D$9,IF(I169=9,'[4]Equivalencia BH-BMPT'!$D$10,IF(I169=10,'[4]Equivalencia BH-BMPT'!$D$11,IF(I169=11,'[4]Equivalencia BH-BMPT'!$D$12,IF(I169=12,'[4]Equivalencia BH-BMPT'!$D$13,IF(I169=13,'[4]Equivalencia BH-BMPT'!$D$14,IF(I169=14,'[4]Equivalencia BH-BMPT'!$D$15,IF(I169=15,'[4]Equivalencia BH-BMPT'!$D$16,IF(I169=16,'[4]Equivalencia BH-BMPT'!$D$17,IF(I169=17,'[4]Equivalencia BH-BMPT'!$D$18,IF(I169=18,'[4]Equivalencia BH-BMPT'!$D$19,IF(I169=19,'[4]Equivalencia BH-BMPT'!$D$20,IF(I169=20,'[4]Equivalencia BH-BMPT'!$D$21,IF(I169=21,'[4]Equivalencia BH-BMPT'!$D$22,IF(I169=22,'[4]Equivalencia BH-BMPT'!$D$23,IF(I169=23,'[4]Equivalencia BH-BMPT'!#REF!,IF(I169=24,'[4]Equivalencia BH-BMPT'!$D$25,IF(I169=25,'[4]Equivalencia BH-BMPT'!$D$26,IF(I169=26,'[4]Equivalencia BH-BMPT'!$D$27,IF(I169=27,'[4]Equivalencia BH-BMPT'!$D$28,IF(I169=28,'[4]Equivalencia BH-BMPT'!$D$29,IF(I169=29,'[4]Equivalencia BH-BMPT'!$D$30,IF(I169=30,'[4]Equivalencia BH-BMPT'!$D$31,IF(I169=31,'[4]Equivalencia BH-BMPT'!$D$32,IF(I169=32,'[4]Equivalencia BH-BMPT'!$D$33,IF(I169=33,'[4]Equivalencia BH-BMPT'!$D$34,IF(I169=34,'[4]Equivalencia BH-BMPT'!$D$35,IF(I169=35,'[4]Equivalencia BH-BMPT'!$D$36,IF(I169=36,'[4]Equivalencia BH-BMPT'!$D$37,IF(I169=37,'[4]Equivalencia BH-BMPT'!$D$38,IF(I169=38,'[4]Equivalencia BH-BMPT'!#REF!,IF(I169=39,'[4]Equivalencia BH-BMPT'!$D$40,IF(I169=40,'[4]Equivalencia BH-BMPT'!$D$41,IF(I169=41,'[4]Equivalencia BH-BMPT'!$D$42,IF(I169=42,'[4]Equivalencia BH-BMPT'!$D$43,IF(I169=43,'[4]Equivalencia BH-BMPT'!$D$44,IF(I169=44,'[4]Equivalencia BH-BMPT'!$D$45,IF(I169=45,'[4]Equivalencia BH-BMPT'!$D$46,"No ha seleccionado un número de programa")))))))))))))))))))))))))))))))))))))))))))))</f>
        <v>Mejor movilidad para todos</v>
      </c>
      <c r="K169" s="141" t="str">
        <f>IF(ISERROR(VLOOKUP(I169,Eje_Pilar!$C$2:$E$47,3,FALSE))," ",VLOOKUP(I169,Eje_Pilar!$C$2:$E$47,3,FALSE))</f>
        <v>Pilar 2 Democracía Urbana</v>
      </c>
      <c r="L169" s="142" t="s">
        <v>779</v>
      </c>
      <c r="M169" s="138">
        <v>800020006</v>
      </c>
      <c r="N169" s="138" t="s">
        <v>959</v>
      </c>
      <c r="O169" s="144">
        <v>70000000</v>
      </c>
      <c r="P169" s="100"/>
      <c r="Q169" s="101"/>
      <c r="R169" s="146"/>
      <c r="S169" s="146"/>
      <c r="T169" s="148">
        <f>O169+Q169+S169</f>
        <v>70000000</v>
      </c>
      <c r="U169" s="144">
        <v>63803721</v>
      </c>
      <c r="V169" s="104">
        <v>43650</v>
      </c>
      <c r="W169" s="104">
        <v>43651</v>
      </c>
      <c r="X169" s="104">
        <v>43925</v>
      </c>
      <c r="Y169" s="105">
        <v>270</v>
      </c>
      <c r="Z169" s="105"/>
      <c r="AA169" s="106"/>
      <c r="AB169" s="90"/>
      <c r="AC169" s="90" t="s">
        <v>1022</v>
      </c>
      <c r="AD169" s="90"/>
      <c r="AE169" s="90"/>
      <c r="AF169" s="151">
        <f t="shared" si="21"/>
        <v>0.91148172857142862</v>
      </c>
      <c r="AG169" s="108"/>
      <c r="AH169" s="129">
        <f>IF(SUMPRODUCT((A$14:A169=A169)*(B$14:B169=B169)*(C$14:C169=C169))&gt;1,0,1)</f>
        <v>0</v>
      </c>
      <c r="AI169" s="109" t="str">
        <f t="shared" si="22"/>
        <v>Contratos de prestación de servicios</v>
      </c>
      <c r="AJ169" s="109" t="str">
        <f t="shared" si="15"/>
        <v>NO</v>
      </c>
      <c r="AK169" s="110" t="str">
        <f>IFERROR(VLOOKUP(F169,Tipo!$C$12:$C$27,1,FALSE),"NO")</f>
        <v xml:space="preserve">Selección abreviada por menor cuantía </v>
      </c>
      <c r="AL169" s="109" t="str">
        <f t="shared" si="16"/>
        <v>Inversión</v>
      </c>
      <c r="AM169" s="109">
        <f t="shared" si="17"/>
        <v>18</v>
      </c>
    </row>
    <row r="170" spans="1:39" ht="27" customHeight="1" x14ac:dyDescent="0.25">
      <c r="A170" s="90">
        <v>188</v>
      </c>
      <c r="B170" s="105">
        <v>2019</v>
      </c>
      <c r="C170" s="91" t="s">
        <v>439</v>
      </c>
      <c r="D170" s="136" t="s">
        <v>159</v>
      </c>
      <c r="E170" s="133" t="s">
        <v>530</v>
      </c>
      <c r="F170" s="133" t="s">
        <v>169</v>
      </c>
      <c r="G170" s="138" t="s">
        <v>684</v>
      </c>
      <c r="H170" s="140" t="s">
        <v>155</v>
      </c>
      <c r="I170" s="132">
        <v>38</v>
      </c>
      <c r="J170" s="133" t="e">
        <f>IF(I170=1,'[4]Equivalencia BH-BMPT'!$D$2,IF(I170=2,'[4]Equivalencia BH-BMPT'!$D$3,IF(I170=3,'[4]Equivalencia BH-BMPT'!$D$4,IF(I170=4,'[4]Equivalencia BH-BMPT'!$D$5,IF(I170=5,'[4]Equivalencia BH-BMPT'!$D$6,IF(I170=6,'[4]Equivalencia BH-BMPT'!$D$7,IF(I170=7,'[4]Equivalencia BH-BMPT'!$D$8,IF(I170=8,'[4]Equivalencia BH-BMPT'!$D$9,IF(I170=9,'[4]Equivalencia BH-BMPT'!$D$10,IF(I170=10,'[4]Equivalencia BH-BMPT'!$D$11,IF(I170=11,'[4]Equivalencia BH-BMPT'!$D$12,IF(I170=12,'[4]Equivalencia BH-BMPT'!$D$13,IF(I170=13,'[4]Equivalencia BH-BMPT'!$D$14,IF(I170=14,'[4]Equivalencia BH-BMPT'!$D$15,IF(I170=15,'[4]Equivalencia BH-BMPT'!$D$16,IF(I170=16,'[4]Equivalencia BH-BMPT'!$D$17,IF(I170=17,'[4]Equivalencia BH-BMPT'!$D$18,IF(I170=18,'[4]Equivalencia BH-BMPT'!$D$19,IF(I170=19,'[4]Equivalencia BH-BMPT'!$D$20,IF(I170=20,'[4]Equivalencia BH-BMPT'!$D$21,IF(I170=21,'[4]Equivalencia BH-BMPT'!$D$22,IF(I170=22,'[4]Equivalencia BH-BMPT'!$D$23,IF(I170=23,'[4]Equivalencia BH-BMPT'!#REF!,IF(I170=24,'[4]Equivalencia BH-BMPT'!$D$25,IF(I170=25,'[4]Equivalencia BH-BMPT'!$D$26,IF(I170=26,'[4]Equivalencia BH-BMPT'!$D$27,IF(I170=27,'[4]Equivalencia BH-BMPT'!$D$28,IF(I170=28,'[4]Equivalencia BH-BMPT'!$D$29,IF(I170=29,'[4]Equivalencia BH-BMPT'!$D$30,IF(I170=30,'[4]Equivalencia BH-BMPT'!$D$31,IF(I170=31,'[4]Equivalencia BH-BMPT'!$D$32,IF(I170=32,'[4]Equivalencia BH-BMPT'!$D$33,IF(I170=33,'[4]Equivalencia BH-BMPT'!$D$34,IF(I170=34,'[4]Equivalencia BH-BMPT'!$D$35,IF(I170=35,'[4]Equivalencia BH-BMPT'!$D$36,IF(I170=36,'[4]Equivalencia BH-BMPT'!$D$37,IF(I170=37,'[4]Equivalencia BH-BMPT'!$D$38,IF(I170=38,'[4]Equivalencia BH-BMPT'!#REF!,IF(I170=39,'[4]Equivalencia BH-BMPT'!$D$40,IF(I170=40,'[4]Equivalencia BH-BMPT'!$D$41,IF(I170=41,'[4]Equivalencia BH-BMPT'!$D$42,IF(I170=42,'[4]Equivalencia BH-BMPT'!$D$43,IF(I170=43,'[4]Equivalencia BH-BMPT'!$D$44,IF(I170=44,'[4]Equivalencia BH-BMPT'!$D$45,IF(I170=45,'[4]Equivalencia BH-BMPT'!$D$46,"No ha seleccionado un número de programa")))))))))))))))))))))))))))))))))))))))))))))</f>
        <v>#REF!</v>
      </c>
      <c r="K170" s="141" t="str">
        <f>IF(ISERROR(VLOOKUP(I170,Eje_Pilar!$C$2:$E$47,3,FALSE))," ",VLOOKUP(I170,Eje_Pilar!$C$2:$E$47,3,FALSE))</f>
        <v>Eje Transversal 3 Sostenibilidad Ambiental basada en la eficiencia energética</v>
      </c>
      <c r="L170" s="138" t="s">
        <v>790</v>
      </c>
      <c r="M170" s="138">
        <v>800020006</v>
      </c>
      <c r="N170" s="138" t="s">
        <v>960</v>
      </c>
      <c r="O170" s="144">
        <v>50000000</v>
      </c>
      <c r="P170" s="100"/>
      <c r="Q170" s="101"/>
      <c r="R170" s="146"/>
      <c r="S170" s="146"/>
      <c r="T170" s="148">
        <f>O170+Q170+S170</f>
        <v>50000000</v>
      </c>
      <c r="U170" s="144">
        <v>44988735</v>
      </c>
      <c r="V170" s="104">
        <v>43682</v>
      </c>
      <c r="W170" s="104">
        <v>43689</v>
      </c>
      <c r="X170" s="104">
        <v>43932</v>
      </c>
      <c r="Y170" s="105">
        <v>240</v>
      </c>
      <c r="Z170" s="105"/>
      <c r="AA170" s="106"/>
      <c r="AB170" s="90"/>
      <c r="AC170" s="90" t="s">
        <v>1022</v>
      </c>
      <c r="AD170" s="90"/>
      <c r="AE170" s="90"/>
      <c r="AF170" s="152">
        <f t="shared" si="21"/>
        <v>0.89977470000000004</v>
      </c>
      <c r="AG170" s="108"/>
      <c r="AH170" s="129">
        <f>IF(SUMPRODUCT((A$14:A170=A170)*(B$14:B170=B170)*(C$14:C170=C170))&gt;1,0,1)</f>
        <v>1</v>
      </c>
      <c r="AI170" s="109" t="str">
        <f t="shared" si="22"/>
        <v>Contratos de prestación de servicios</v>
      </c>
      <c r="AJ170" s="109" t="str">
        <f t="shared" si="15"/>
        <v>NO</v>
      </c>
      <c r="AK170" s="110" t="str">
        <f>IFERROR(VLOOKUP(F170,Tipo!$C$12:$C$27,1,FALSE),"NO")</f>
        <v xml:space="preserve">Selección abreviada por menor cuantía </v>
      </c>
      <c r="AL170" s="109" t="str">
        <f t="shared" si="16"/>
        <v>Funcionamiento</v>
      </c>
      <c r="AM170" s="109">
        <f t="shared" si="17"/>
        <v>38</v>
      </c>
    </row>
    <row r="171" spans="1:39" ht="27" customHeight="1" x14ac:dyDescent="0.25">
      <c r="A171" s="90">
        <v>189</v>
      </c>
      <c r="B171" s="105">
        <v>2019</v>
      </c>
      <c r="C171" s="91" t="s">
        <v>440</v>
      </c>
      <c r="D171" s="91" t="s">
        <v>161</v>
      </c>
      <c r="E171" s="133" t="s">
        <v>38</v>
      </c>
      <c r="F171" s="133" t="s">
        <v>182</v>
      </c>
      <c r="G171" s="138" t="s">
        <v>685</v>
      </c>
      <c r="H171" s="140" t="s">
        <v>156</v>
      </c>
      <c r="I171" s="132">
        <v>45</v>
      </c>
      <c r="J171" s="133" t="str">
        <f>IF(I171=1,'[4]Equivalencia BH-BMPT'!$D$2,IF(I171=2,'[4]Equivalencia BH-BMPT'!$D$3,IF(I171=3,'[4]Equivalencia BH-BMPT'!$D$4,IF(I171=4,'[4]Equivalencia BH-BMPT'!$D$5,IF(I171=5,'[4]Equivalencia BH-BMPT'!$D$6,IF(I171=6,'[4]Equivalencia BH-BMPT'!$D$7,IF(I171=7,'[4]Equivalencia BH-BMPT'!$D$8,IF(I171=8,'[4]Equivalencia BH-BMPT'!$D$9,IF(I171=9,'[4]Equivalencia BH-BMPT'!$D$10,IF(I171=10,'[4]Equivalencia BH-BMPT'!$D$11,IF(I171=11,'[4]Equivalencia BH-BMPT'!$D$12,IF(I171=12,'[4]Equivalencia BH-BMPT'!$D$13,IF(I171=13,'[4]Equivalencia BH-BMPT'!$D$14,IF(I171=14,'[4]Equivalencia BH-BMPT'!$D$15,IF(I171=15,'[4]Equivalencia BH-BMPT'!$D$16,IF(I171=16,'[4]Equivalencia BH-BMPT'!$D$17,IF(I171=17,'[4]Equivalencia BH-BMPT'!$D$18,IF(I171=18,'[4]Equivalencia BH-BMPT'!$D$19,IF(I171=19,'[4]Equivalencia BH-BMPT'!$D$20,IF(I171=20,'[4]Equivalencia BH-BMPT'!$D$21,IF(I171=21,'[4]Equivalencia BH-BMPT'!$D$22,IF(I171=22,'[4]Equivalencia BH-BMPT'!$D$23,IF(I171=23,'[4]Equivalencia BH-BMPT'!#REF!,IF(I171=24,'[4]Equivalencia BH-BMPT'!$D$25,IF(I171=25,'[4]Equivalencia BH-BMPT'!$D$26,IF(I171=26,'[4]Equivalencia BH-BMPT'!$D$27,IF(I171=27,'[4]Equivalencia BH-BMPT'!$D$28,IF(I171=28,'[4]Equivalencia BH-BMPT'!$D$29,IF(I171=29,'[4]Equivalencia BH-BMPT'!$D$30,IF(I171=30,'[4]Equivalencia BH-BMPT'!$D$31,IF(I171=31,'[4]Equivalencia BH-BMPT'!$D$32,IF(I171=32,'[4]Equivalencia BH-BMPT'!$D$33,IF(I171=33,'[4]Equivalencia BH-BMPT'!$D$34,IF(I171=34,'[4]Equivalencia BH-BMPT'!$D$35,IF(I171=35,'[4]Equivalencia BH-BMPT'!$D$36,IF(I171=36,'[4]Equivalencia BH-BMPT'!$D$37,IF(I171=37,'[4]Equivalencia BH-BMPT'!$D$38,IF(I171=38,'[4]Equivalencia BH-BMPT'!#REF!,IF(I171=39,'[4]Equivalencia BH-BMPT'!$D$40,IF(I171=40,'[4]Equivalencia BH-BMPT'!$D$41,IF(I171=41,'[4]Equivalencia BH-BMPT'!$D$42,IF(I171=42,'[4]Equivalencia BH-BMPT'!$D$43,IF(I171=43,'[4]Equivalencia BH-BMPT'!$D$44,IF(I171=44,'[4]Equivalencia BH-BMPT'!$D$45,IF(I171=45,'[4]Equivalencia BH-BMPT'!$D$46,"No ha seleccionado un número de programa")))))))))))))))))))))))))))))))))))))))))))))</f>
        <v>Gobernanza e influencia local, regional e internacional</v>
      </c>
      <c r="K171" s="141" t="str">
        <f>IF(ISERROR(VLOOKUP(I171,Eje_Pilar!$C$2:$E$47,3,FALSE))," ",VLOOKUP(I171,Eje_Pilar!$C$2:$E$47,3,FALSE))</f>
        <v>Eje Transversal 4 Gobierno Legitimo, Fortalecimiento Local y Eficiencia</v>
      </c>
      <c r="L171" s="142" t="s">
        <v>786</v>
      </c>
      <c r="M171" s="138">
        <v>900381613</v>
      </c>
      <c r="N171" s="138" t="s">
        <v>961</v>
      </c>
      <c r="O171" s="144">
        <v>12423000</v>
      </c>
      <c r="P171" s="100"/>
      <c r="Q171" s="101"/>
      <c r="R171" s="146">
        <v>1</v>
      </c>
      <c r="S171" s="144">
        <v>6211500</v>
      </c>
      <c r="T171" s="148">
        <f t="shared" ref="T171:T179" si="23">O171+Q171+S171</f>
        <v>18634500</v>
      </c>
      <c r="U171" s="144">
        <v>14769567</v>
      </c>
      <c r="V171" s="104">
        <v>43690</v>
      </c>
      <c r="W171" s="104">
        <v>43691</v>
      </c>
      <c r="X171" s="104">
        <v>43827</v>
      </c>
      <c r="Y171" s="105">
        <v>90</v>
      </c>
      <c r="Z171" s="105">
        <v>45</v>
      </c>
      <c r="AA171" s="106"/>
      <c r="AB171" s="90"/>
      <c r="AC171" s="90"/>
      <c r="AD171" s="90" t="s">
        <v>1022</v>
      </c>
      <c r="AE171" s="90"/>
      <c r="AF171" s="150">
        <f t="shared" si="21"/>
        <v>0.79259261048056029</v>
      </c>
      <c r="AG171" s="108"/>
      <c r="AH171" s="129">
        <f>IF(SUMPRODUCT((A$14:A171=A171)*(B$14:B171=B171)*(C$14:C171=C171))&gt;1,0,1)</f>
        <v>1</v>
      </c>
      <c r="AI171" s="109" t="str">
        <f t="shared" si="22"/>
        <v>Contratos de prestación de servicios profesionales y de apoyo a la gestión</v>
      </c>
      <c r="AJ171" s="109" t="str">
        <f t="shared" si="15"/>
        <v>Contratación directa</v>
      </c>
      <c r="AK171" s="110" t="str">
        <f>IFERROR(VLOOKUP(F171,Tipo!$C$12:$C$27,1,FALSE),"NO")</f>
        <v>Prestación de servicios profesionales y de apoyo a la gestión, o para la ejecución de trabajos artísticos que sólo puedan encomendarse a determinadas personas naturales;</v>
      </c>
      <c r="AL171" s="109" t="str">
        <f t="shared" si="16"/>
        <v>Inversión</v>
      </c>
      <c r="AM171" s="109">
        <f t="shared" si="17"/>
        <v>45</v>
      </c>
    </row>
    <row r="172" spans="1:39" ht="27" customHeight="1" x14ac:dyDescent="0.25">
      <c r="A172" s="90">
        <v>190</v>
      </c>
      <c r="B172" s="105">
        <v>2019</v>
      </c>
      <c r="C172" s="91" t="s">
        <v>441</v>
      </c>
      <c r="D172" s="91" t="s">
        <v>161</v>
      </c>
      <c r="E172" s="133" t="s">
        <v>38</v>
      </c>
      <c r="F172" s="133" t="s">
        <v>182</v>
      </c>
      <c r="G172" s="138" t="s">
        <v>686</v>
      </c>
      <c r="H172" s="140" t="s">
        <v>156</v>
      </c>
      <c r="I172" s="132">
        <v>45</v>
      </c>
      <c r="J172" s="133" t="str">
        <f>IF(I172=1,'[4]Equivalencia BH-BMPT'!$D$2,IF(I172=2,'[4]Equivalencia BH-BMPT'!$D$3,IF(I172=3,'[4]Equivalencia BH-BMPT'!$D$4,IF(I172=4,'[4]Equivalencia BH-BMPT'!$D$5,IF(I172=5,'[4]Equivalencia BH-BMPT'!$D$6,IF(I172=6,'[4]Equivalencia BH-BMPT'!$D$7,IF(I172=7,'[4]Equivalencia BH-BMPT'!$D$8,IF(I172=8,'[4]Equivalencia BH-BMPT'!$D$9,IF(I172=9,'[4]Equivalencia BH-BMPT'!$D$10,IF(I172=10,'[4]Equivalencia BH-BMPT'!$D$11,IF(I172=11,'[4]Equivalencia BH-BMPT'!$D$12,IF(I172=12,'[4]Equivalencia BH-BMPT'!$D$13,IF(I172=13,'[4]Equivalencia BH-BMPT'!$D$14,IF(I172=14,'[4]Equivalencia BH-BMPT'!$D$15,IF(I172=15,'[4]Equivalencia BH-BMPT'!$D$16,IF(I172=16,'[4]Equivalencia BH-BMPT'!$D$17,IF(I172=17,'[4]Equivalencia BH-BMPT'!$D$18,IF(I172=18,'[4]Equivalencia BH-BMPT'!$D$19,IF(I172=19,'[4]Equivalencia BH-BMPT'!$D$20,IF(I172=20,'[4]Equivalencia BH-BMPT'!$D$21,IF(I172=21,'[4]Equivalencia BH-BMPT'!$D$22,IF(I172=22,'[4]Equivalencia BH-BMPT'!$D$23,IF(I172=23,'[4]Equivalencia BH-BMPT'!#REF!,IF(I172=24,'[4]Equivalencia BH-BMPT'!$D$25,IF(I172=25,'[4]Equivalencia BH-BMPT'!$D$26,IF(I172=26,'[4]Equivalencia BH-BMPT'!$D$27,IF(I172=27,'[4]Equivalencia BH-BMPT'!$D$28,IF(I172=28,'[4]Equivalencia BH-BMPT'!$D$29,IF(I172=29,'[4]Equivalencia BH-BMPT'!$D$30,IF(I172=30,'[4]Equivalencia BH-BMPT'!$D$31,IF(I172=31,'[4]Equivalencia BH-BMPT'!$D$32,IF(I172=32,'[4]Equivalencia BH-BMPT'!$D$33,IF(I172=33,'[4]Equivalencia BH-BMPT'!$D$34,IF(I172=34,'[4]Equivalencia BH-BMPT'!$D$35,IF(I172=35,'[4]Equivalencia BH-BMPT'!$D$36,IF(I172=36,'[4]Equivalencia BH-BMPT'!$D$37,IF(I172=37,'[4]Equivalencia BH-BMPT'!$D$38,IF(I172=38,'[4]Equivalencia BH-BMPT'!#REF!,IF(I172=39,'[4]Equivalencia BH-BMPT'!$D$40,IF(I172=40,'[4]Equivalencia BH-BMPT'!$D$41,IF(I172=41,'[4]Equivalencia BH-BMPT'!$D$42,IF(I172=42,'[4]Equivalencia BH-BMPT'!$D$43,IF(I172=43,'[4]Equivalencia BH-BMPT'!$D$44,IF(I172=44,'[4]Equivalencia BH-BMPT'!$D$45,IF(I172=45,'[4]Equivalencia BH-BMPT'!$D$46,"No ha seleccionado un número de programa")))))))))))))))))))))))))))))))))))))))))))))</f>
        <v>Gobernanza e influencia local, regional e internacional</v>
      </c>
      <c r="K172" s="141" t="str">
        <f>IF(ISERROR(VLOOKUP(I172,Eje_Pilar!$C$2:$E$47,3,FALSE))," ",VLOOKUP(I172,Eje_Pilar!$C$2:$E$47,3,FALSE))</f>
        <v>Eje Transversal 4 Gobierno Legitimo, Fortalecimiento Local y Eficiencia</v>
      </c>
      <c r="L172" s="142" t="s">
        <v>778</v>
      </c>
      <c r="M172" s="138">
        <v>901151389</v>
      </c>
      <c r="N172" s="138" t="s">
        <v>962</v>
      </c>
      <c r="O172" s="144">
        <v>15000000</v>
      </c>
      <c r="P172" s="100"/>
      <c r="Q172" s="101"/>
      <c r="R172" s="146">
        <v>1</v>
      </c>
      <c r="S172" s="144">
        <v>7500000</v>
      </c>
      <c r="T172" s="148">
        <f t="shared" si="23"/>
        <v>22500000</v>
      </c>
      <c r="U172" s="144">
        <v>22500000</v>
      </c>
      <c r="V172" s="104">
        <v>43690</v>
      </c>
      <c r="W172" s="104">
        <v>43691</v>
      </c>
      <c r="X172" s="104">
        <v>43827</v>
      </c>
      <c r="Y172" s="105">
        <v>90</v>
      </c>
      <c r="Z172" s="105">
        <v>45</v>
      </c>
      <c r="AA172" s="106"/>
      <c r="AB172" s="90"/>
      <c r="AC172" s="90"/>
      <c r="AD172" s="90" t="s">
        <v>1022</v>
      </c>
      <c r="AE172" s="90"/>
      <c r="AF172" s="150">
        <f t="shared" si="21"/>
        <v>1</v>
      </c>
      <c r="AG172" s="108"/>
      <c r="AH172" s="129">
        <f>IF(SUMPRODUCT((A$14:A172=A172)*(B$14:B172=B172)*(C$14:C172=C172))&gt;1,0,1)</f>
        <v>1</v>
      </c>
      <c r="AI172" s="109" t="str">
        <f t="shared" si="22"/>
        <v>Contratos de prestación de servicios profesionales y de apoyo a la gestión</v>
      </c>
      <c r="AJ172" s="109" t="str">
        <f t="shared" si="15"/>
        <v>Contratación directa</v>
      </c>
      <c r="AK172" s="110" t="str">
        <f>IFERROR(VLOOKUP(F172,Tipo!$C$12:$C$27,1,FALSE),"NO")</f>
        <v>Prestación de servicios profesionales y de apoyo a la gestión, o para la ejecución de trabajos artísticos que sólo puedan encomendarse a determinadas personas naturales;</v>
      </c>
      <c r="AL172" s="109" t="str">
        <f t="shared" si="16"/>
        <v>Inversión</v>
      </c>
      <c r="AM172" s="109">
        <f t="shared" si="17"/>
        <v>45</v>
      </c>
    </row>
    <row r="173" spans="1:39" ht="27" customHeight="1" x14ac:dyDescent="0.25">
      <c r="A173" s="90">
        <v>193</v>
      </c>
      <c r="B173" s="105">
        <v>2019</v>
      </c>
      <c r="C173" s="91" t="s">
        <v>442</v>
      </c>
      <c r="D173" s="91" t="s">
        <v>161</v>
      </c>
      <c r="E173" s="133" t="s">
        <v>38</v>
      </c>
      <c r="F173" s="133" t="s">
        <v>182</v>
      </c>
      <c r="G173" s="138" t="s">
        <v>687</v>
      </c>
      <c r="H173" s="140" t="s">
        <v>156</v>
      </c>
      <c r="I173" s="132">
        <v>45</v>
      </c>
      <c r="J173" s="133" t="str">
        <f>IF(I173=1,'[4]Equivalencia BH-BMPT'!$D$2,IF(I173=2,'[4]Equivalencia BH-BMPT'!$D$3,IF(I173=3,'[4]Equivalencia BH-BMPT'!$D$4,IF(I173=4,'[4]Equivalencia BH-BMPT'!$D$5,IF(I173=5,'[4]Equivalencia BH-BMPT'!$D$6,IF(I173=6,'[4]Equivalencia BH-BMPT'!$D$7,IF(I173=7,'[4]Equivalencia BH-BMPT'!$D$8,IF(I173=8,'[4]Equivalencia BH-BMPT'!$D$9,IF(I173=9,'[4]Equivalencia BH-BMPT'!$D$10,IF(I173=10,'[4]Equivalencia BH-BMPT'!$D$11,IF(I173=11,'[4]Equivalencia BH-BMPT'!$D$12,IF(I173=12,'[4]Equivalencia BH-BMPT'!$D$13,IF(I173=13,'[4]Equivalencia BH-BMPT'!$D$14,IF(I173=14,'[4]Equivalencia BH-BMPT'!$D$15,IF(I173=15,'[4]Equivalencia BH-BMPT'!$D$16,IF(I173=16,'[4]Equivalencia BH-BMPT'!$D$17,IF(I173=17,'[4]Equivalencia BH-BMPT'!$D$18,IF(I173=18,'[4]Equivalencia BH-BMPT'!$D$19,IF(I173=19,'[4]Equivalencia BH-BMPT'!$D$20,IF(I173=20,'[4]Equivalencia BH-BMPT'!$D$21,IF(I173=21,'[4]Equivalencia BH-BMPT'!$D$22,IF(I173=22,'[4]Equivalencia BH-BMPT'!$D$23,IF(I173=23,'[4]Equivalencia BH-BMPT'!#REF!,IF(I173=24,'[4]Equivalencia BH-BMPT'!$D$25,IF(I173=25,'[4]Equivalencia BH-BMPT'!$D$26,IF(I173=26,'[4]Equivalencia BH-BMPT'!$D$27,IF(I173=27,'[4]Equivalencia BH-BMPT'!$D$28,IF(I173=28,'[4]Equivalencia BH-BMPT'!$D$29,IF(I173=29,'[4]Equivalencia BH-BMPT'!$D$30,IF(I173=30,'[4]Equivalencia BH-BMPT'!$D$31,IF(I173=31,'[4]Equivalencia BH-BMPT'!$D$32,IF(I173=32,'[4]Equivalencia BH-BMPT'!$D$33,IF(I173=33,'[4]Equivalencia BH-BMPT'!$D$34,IF(I173=34,'[4]Equivalencia BH-BMPT'!$D$35,IF(I173=35,'[4]Equivalencia BH-BMPT'!$D$36,IF(I173=36,'[4]Equivalencia BH-BMPT'!$D$37,IF(I173=37,'[4]Equivalencia BH-BMPT'!$D$38,IF(I173=38,'[4]Equivalencia BH-BMPT'!#REF!,IF(I173=39,'[4]Equivalencia BH-BMPT'!$D$40,IF(I173=40,'[4]Equivalencia BH-BMPT'!$D$41,IF(I173=41,'[4]Equivalencia BH-BMPT'!$D$42,IF(I173=42,'[4]Equivalencia BH-BMPT'!$D$43,IF(I173=43,'[4]Equivalencia BH-BMPT'!$D$44,IF(I173=44,'[4]Equivalencia BH-BMPT'!$D$45,IF(I173=45,'[4]Equivalencia BH-BMPT'!$D$46,"No ha seleccionado un número de programa")))))))))))))))))))))))))))))))))))))))))))))</f>
        <v>Gobernanza e influencia local, regional e internacional</v>
      </c>
      <c r="K173" s="141" t="str">
        <f>IF(ISERROR(VLOOKUP(I173,Eje_Pilar!$C$2:$E$47,3,FALSE))," ",VLOOKUP(I173,Eje_Pilar!$C$2:$E$47,3,FALSE))</f>
        <v>Eje Transversal 4 Gobierno Legitimo, Fortalecimiento Local y Eficiencia</v>
      </c>
      <c r="L173" s="142" t="s">
        <v>778</v>
      </c>
      <c r="M173" s="138">
        <v>901321055</v>
      </c>
      <c r="N173" s="138" t="s">
        <v>963</v>
      </c>
      <c r="O173" s="144">
        <v>20497500</v>
      </c>
      <c r="P173" s="100"/>
      <c r="Q173" s="101"/>
      <c r="R173" s="146"/>
      <c r="S173" s="146"/>
      <c r="T173" s="148">
        <f t="shared" si="23"/>
        <v>20497500</v>
      </c>
      <c r="U173" s="144">
        <v>20497500</v>
      </c>
      <c r="V173" s="104">
        <v>43691</v>
      </c>
      <c r="W173" s="104">
        <v>43693</v>
      </c>
      <c r="X173" s="104">
        <v>43829</v>
      </c>
      <c r="Y173" s="105">
        <v>135</v>
      </c>
      <c r="Z173" s="105"/>
      <c r="AA173" s="106"/>
      <c r="AB173" s="90"/>
      <c r="AC173" s="90"/>
      <c r="AD173" s="90" t="s">
        <v>1022</v>
      </c>
      <c r="AE173" s="90"/>
      <c r="AF173" s="150">
        <f t="shared" ref="AF173:AF236" si="24">SUM(U173/T173)</f>
        <v>1</v>
      </c>
      <c r="AG173" s="108"/>
      <c r="AH173" s="129">
        <f>IF(SUMPRODUCT((A$14:A173=A173)*(B$14:B173=B173)*(C$14:C173=C173))&gt;1,0,1)</f>
        <v>1</v>
      </c>
      <c r="AI173" s="109" t="str">
        <f t="shared" si="22"/>
        <v>Contratos de prestación de servicios profesionales y de apoyo a la gestión</v>
      </c>
      <c r="AJ173" s="109" t="str">
        <f t="shared" si="15"/>
        <v>Contratación directa</v>
      </c>
      <c r="AK173" s="110" t="str">
        <f>IFERROR(VLOOKUP(F173,Tipo!$C$12:$C$27,1,FALSE),"NO")</f>
        <v>Prestación de servicios profesionales y de apoyo a la gestión, o para la ejecución de trabajos artísticos que sólo puedan encomendarse a determinadas personas naturales;</v>
      </c>
      <c r="AL173" s="109" t="str">
        <f t="shared" si="16"/>
        <v>Inversión</v>
      </c>
      <c r="AM173" s="109">
        <f t="shared" si="17"/>
        <v>45</v>
      </c>
    </row>
    <row r="174" spans="1:39" ht="27" customHeight="1" x14ac:dyDescent="0.25">
      <c r="A174" s="90">
        <v>194</v>
      </c>
      <c r="B174" s="105">
        <v>2019</v>
      </c>
      <c r="C174" s="91" t="s">
        <v>443</v>
      </c>
      <c r="D174" s="91" t="s">
        <v>161</v>
      </c>
      <c r="E174" s="133" t="s">
        <v>38</v>
      </c>
      <c r="F174" s="133" t="s">
        <v>182</v>
      </c>
      <c r="G174" s="138" t="s">
        <v>688</v>
      </c>
      <c r="H174" s="140" t="s">
        <v>156</v>
      </c>
      <c r="I174" s="132">
        <v>45</v>
      </c>
      <c r="J174" s="133" t="str">
        <f>IF(I174=1,'[4]Equivalencia BH-BMPT'!$D$2,IF(I174=2,'[4]Equivalencia BH-BMPT'!$D$3,IF(I174=3,'[4]Equivalencia BH-BMPT'!$D$4,IF(I174=4,'[4]Equivalencia BH-BMPT'!$D$5,IF(I174=5,'[4]Equivalencia BH-BMPT'!$D$6,IF(I174=6,'[4]Equivalencia BH-BMPT'!$D$7,IF(I174=7,'[4]Equivalencia BH-BMPT'!$D$8,IF(I174=8,'[4]Equivalencia BH-BMPT'!$D$9,IF(I174=9,'[4]Equivalencia BH-BMPT'!$D$10,IF(I174=10,'[4]Equivalencia BH-BMPT'!$D$11,IF(I174=11,'[4]Equivalencia BH-BMPT'!$D$12,IF(I174=12,'[4]Equivalencia BH-BMPT'!$D$13,IF(I174=13,'[4]Equivalencia BH-BMPT'!$D$14,IF(I174=14,'[4]Equivalencia BH-BMPT'!$D$15,IF(I174=15,'[4]Equivalencia BH-BMPT'!$D$16,IF(I174=16,'[4]Equivalencia BH-BMPT'!$D$17,IF(I174=17,'[4]Equivalencia BH-BMPT'!$D$18,IF(I174=18,'[4]Equivalencia BH-BMPT'!$D$19,IF(I174=19,'[4]Equivalencia BH-BMPT'!$D$20,IF(I174=20,'[4]Equivalencia BH-BMPT'!$D$21,IF(I174=21,'[4]Equivalencia BH-BMPT'!$D$22,IF(I174=22,'[4]Equivalencia BH-BMPT'!$D$23,IF(I174=23,'[4]Equivalencia BH-BMPT'!#REF!,IF(I174=24,'[4]Equivalencia BH-BMPT'!$D$25,IF(I174=25,'[4]Equivalencia BH-BMPT'!$D$26,IF(I174=26,'[4]Equivalencia BH-BMPT'!$D$27,IF(I174=27,'[4]Equivalencia BH-BMPT'!$D$28,IF(I174=28,'[4]Equivalencia BH-BMPT'!$D$29,IF(I174=29,'[4]Equivalencia BH-BMPT'!$D$30,IF(I174=30,'[4]Equivalencia BH-BMPT'!$D$31,IF(I174=31,'[4]Equivalencia BH-BMPT'!$D$32,IF(I174=32,'[4]Equivalencia BH-BMPT'!$D$33,IF(I174=33,'[4]Equivalencia BH-BMPT'!$D$34,IF(I174=34,'[4]Equivalencia BH-BMPT'!$D$35,IF(I174=35,'[4]Equivalencia BH-BMPT'!$D$36,IF(I174=36,'[4]Equivalencia BH-BMPT'!$D$37,IF(I174=37,'[4]Equivalencia BH-BMPT'!$D$38,IF(I174=38,'[4]Equivalencia BH-BMPT'!#REF!,IF(I174=39,'[4]Equivalencia BH-BMPT'!$D$40,IF(I174=40,'[4]Equivalencia BH-BMPT'!$D$41,IF(I174=41,'[4]Equivalencia BH-BMPT'!$D$42,IF(I174=42,'[4]Equivalencia BH-BMPT'!$D$43,IF(I174=43,'[4]Equivalencia BH-BMPT'!$D$44,IF(I174=44,'[4]Equivalencia BH-BMPT'!$D$45,IF(I174=45,'[4]Equivalencia BH-BMPT'!$D$46,"No ha seleccionado un número de programa")))))))))))))))))))))))))))))))))))))))))))))</f>
        <v>Gobernanza e influencia local, regional e internacional</v>
      </c>
      <c r="K174" s="141" t="str">
        <f>IF(ISERROR(VLOOKUP(I174,Eje_Pilar!$C$2:$E$47,3,FALSE))," ",VLOOKUP(I174,Eje_Pilar!$C$2:$E$47,3,FALSE))</f>
        <v>Eje Transversal 4 Gobierno Legitimo, Fortalecimiento Local y Eficiencia</v>
      </c>
      <c r="L174" s="142" t="s">
        <v>778</v>
      </c>
      <c r="M174" s="138">
        <v>52387878</v>
      </c>
      <c r="N174" s="138" t="s">
        <v>964</v>
      </c>
      <c r="O174" s="144">
        <v>6420000</v>
      </c>
      <c r="P174" s="100"/>
      <c r="Q174" s="101"/>
      <c r="R174" s="146"/>
      <c r="S174" s="146"/>
      <c r="T174" s="148">
        <f t="shared" si="23"/>
        <v>6420000</v>
      </c>
      <c r="U174" s="144">
        <v>6420000</v>
      </c>
      <c r="V174" s="104">
        <v>43693</v>
      </c>
      <c r="W174" s="104">
        <v>43697</v>
      </c>
      <c r="X174" s="104">
        <v>43788</v>
      </c>
      <c r="Y174" s="105">
        <v>90</v>
      </c>
      <c r="Z174" s="105"/>
      <c r="AA174" s="106"/>
      <c r="AB174" s="90"/>
      <c r="AC174" s="90"/>
      <c r="AD174" s="90" t="s">
        <v>1022</v>
      </c>
      <c r="AE174" s="90"/>
      <c r="AF174" s="150">
        <f t="shared" si="24"/>
        <v>1</v>
      </c>
      <c r="AG174" s="108"/>
      <c r="AH174" s="129">
        <f>IF(SUMPRODUCT((A$14:A174=A174)*(B$14:B174=B174)*(C$14:C174=C174))&gt;1,0,1)</f>
        <v>1</v>
      </c>
      <c r="AI174" s="109" t="str">
        <f t="shared" si="22"/>
        <v>Contratos de prestación de servicios profesionales y de apoyo a la gestión</v>
      </c>
      <c r="AJ174" s="109" t="str">
        <f t="shared" si="15"/>
        <v>Contratación directa</v>
      </c>
      <c r="AK174" s="110" t="str">
        <f>IFERROR(VLOOKUP(F174,Tipo!$C$12:$C$27,1,FALSE),"NO")</f>
        <v>Prestación de servicios profesionales y de apoyo a la gestión, o para la ejecución de trabajos artísticos que sólo puedan encomendarse a determinadas personas naturales;</v>
      </c>
      <c r="AL174" s="109" t="str">
        <f t="shared" si="16"/>
        <v>Inversión</v>
      </c>
      <c r="AM174" s="109">
        <f t="shared" si="17"/>
        <v>45</v>
      </c>
    </row>
    <row r="175" spans="1:39" ht="27" customHeight="1" x14ac:dyDescent="0.25">
      <c r="A175" s="90">
        <v>195</v>
      </c>
      <c r="B175" s="105">
        <v>2019</v>
      </c>
      <c r="C175" s="91" t="s">
        <v>444</v>
      </c>
      <c r="D175" s="91" t="s">
        <v>161</v>
      </c>
      <c r="E175" s="133" t="s">
        <v>38</v>
      </c>
      <c r="F175" s="133" t="s">
        <v>182</v>
      </c>
      <c r="G175" s="138" t="s">
        <v>689</v>
      </c>
      <c r="H175" s="140" t="s">
        <v>156</v>
      </c>
      <c r="I175" s="132">
        <v>45</v>
      </c>
      <c r="J175" s="133" t="str">
        <f>IF(I175=1,'[4]Equivalencia BH-BMPT'!$D$2,IF(I175=2,'[4]Equivalencia BH-BMPT'!$D$3,IF(I175=3,'[4]Equivalencia BH-BMPT'!$D$4,IF(I175=4,'[4]Equivalencia BH-BMPT'!$D$5,IF(I175=5,'[4]Equivalencia BH-BMPT'!$D$6,IF(I175=6,'[4]Equivalencia BH-BMPT'!$D$7,IF(I175=7,'[4]Equivalencia BH-BMPT'!$D$8,IF(I175=8,'[4]Equivalencia BH-BMPT'!$D$9,IF(I175=9,'[4]Equivalencia BH-BMPT'!$D$10,IF(I175=10,'[4]Equivalencia BH-BMPT'!$D$11,IF(I175=11,'[4]Equivalencia BH-BMPT'!$D$12,IF(I175=12,'[4]Equivalencia BH-BMPT'!$D$13,IF(I175=13,'[4]Equivalencia BH-BMPT'!$D$14,IF(I175=14,'[4]Equivalencia BH-BMPT'!$D$15,IF(I175=15,'[4]Equivalencia BH-BMPT'!$D$16,IF(I175=16,'[4]Equivalencia BH-BMPT'!$D$17,IF(I175=17,'[4]Equivalencia BH-BMPT'!$D$18,IF(I175=18,'[4]Equivalencia BH-BMPT'!$D$19,IF(I175=19,'[4]Equivalencia BH-BMPT'!$D$20,IF(I175=20,'[4]Equivalencia BH-BMPT'!$D$21,IF(I175=21,'[4]Equivalencia BH-BMPT'!$D$22,IF(I175=22,'[4]Equivalencia BH-BMPT'!$D$23,IF(I175=23,'[4]Equivalencia BH-BMPT'!#REF!,IF(I175=24,'[4]Equivalencia BH-BMPT'!$D$25,IF(I175=25,'[4]Equivalencia BH-BMPT'!$D$26,IF(I175=26,'[4]Equivalencia BH-BMPT'!$D$27,IF(I175=27,'[4]Equivalencia BH-BMPT'!$D$28,IF(I175=28,'[4]Equivalencia BH-BMPT'!$D$29,IF(I175=29,'[4]Equivalencia BH-BMPT'!$D$30,IF(I175=30,'[4]Equivalencia BH-BMPT'!$D$31,IF(I175=31,'[4]Equivalencia BH-BMPT'!$D$32,IF(I175=32,'[4]Equivalencia BH-BMPT'!$D$33,IF(I175=33,'[4]Equivalencia BH-BMPT'!$D$34,IF(I175=34,'[4]Equivalencia BH-BMPT'!$D$35,IF(I175=35,'[4]Equivalencia BH-BMPT'!$D$36,IF(I175=36,'[4]Equivalencia BH-BMPT'!$D$37,IF(I175=37,'[4]Equivalencia BH-BMPT'!$D$38,IF(I175=38,'[4]Equivalencia BH-BMPT'!#REF!,IF(I175=39,'[4]Equivalencia BH-BMPT'!$D$40,IF(I175=40,'[4]Equivalencia BH-BMPT'!$D$41,IF(I175=41,'[4]Equivalencia BH-BMPT'!$D$42,IF(I175=42,'[4]Equivalencia BH-BMPT'!$D$43,IF(I175=43,'[4]Equivalencia BH-BMPT'!$D$44,IF(I175=44,'[4]Equivalencia BH-BMPT'!$D$45,IF(I175=45,'[4]Equivalencia BH-BMPT'!$D$46,"No ha seleccionado un número de programa")))))))))))))))))))))))))))))))))))))))))))))</f>
        <v>Gobernanza e influencia local, regional e internacional</v>
      </c>
      <c r="K175" s="141" t="str">
        <f>IF(ISERROR(VLOOKUP(I175,Eje_Pilar!$C$2:$E$47,3,FALSE))," ",VLOOKUP(I175,Eje_Pilar!$C$2:$E$47,3,FALSE))</f>
        <v>Eje Transversal 4 Gobierno Legitimo, Fortalecimiento Local y Eficiencia</v>
      </c>
      <c r="L175" s="142" t="s">
        <v>778</v>
      </c>
      <c r="M175" s="138">
        <v>52082136</v>
      </c>
      <c r="N175" s="138" t="s">
        <v>965</v>
      </c>
      <c r="O175" s="144">
        <v>6420000</v>
      </c>
      <c r="P175" s="100"/>
      <c r="Q175" s="101"/>
      <c r="R175" s="146"/>
      <c r="S175" s="146"/>
      <c r="T175" s="148">
        <f t="shared" si="23"/>
        <v>6420000</v>
      </c>
      <c r="U175" s="144">
        <v>6420000</v>
      </c>
      <c r="V175" s="104">
        <v>43692</v>
      </c>
      <c r="W175" s="104">
        <v>43698</v>
      </c>
      <c r="X175" s="104">
        <v>43789</v>
      </c>
      <c r="Y175" s="105">
        <v>90</v>
      </c>
      <c r="Z175" s="105"/>
      <c r="AA175" s="106"/>
      <c r="AB175" s="90"/>
      <c r="AC175" s="90"/>
      <c r="AD175" s="90" t="s">
        <v>1022</v>
      </c>
      <c r="AE175" s="90"/>
      <c r="AF175" s="150">
        <f t="shared" si="24"/>
        <v>1</v>
      </c>
      <c r="AG175" s="108"/>
      <c r="AH175" s="129">
        <f>IF(SUMPRODUCT((A$14:A175=A175)*(B$14:B175=B175)*(C$14:C175=C175))&gt;1,0,1)</f>
        <v>1</v>
      </c>
      <c r="AI175" s="109" t="str">
        <f t="shared" si="22"/>
        <v>Contratos de prestación de servicios profesionales y de apoyo a la gestión</v>
      </c>
      <c r="AJ175" s="109" t="str">
        <f t="shared" si="15"/>
        <v>Contratación directa</v>
      </c>
      <c r="AK175" s="110" t="str">
        <f>IFERROR(VLOOKUP(F175,Tipo!$C$12:$C$27,1,FALSE),"NO")</f>
        <v>Prestación de servicios profesionales y de apoyo a la gestión, o para la ejecución de trabajos artísticos que sólo puedan encomendarse a determinadas personas naturales;</v>
      </c>
      <c r="AL175" s="109" t="str">
        <f t="shared" si="16"/>
        <v>Inversión</v>
      </c>
      <c r="AM175" s="109">
        <f t="shared" si="17"/>
        <v>45</v>
      </c>
    </row>
    <row r="176" spans="1:39" ht="27" customHeight="1" x14ac:dyDescent="0.25">
      <c r="A176" s="90">
        <v>196</v>
      </c>
      <c r="B176" s="105">
        <v>2019</v>
      </c>
      <c r="C176" s="91" t="s">
        <v>445</v>
      </c>
      <c r="D176" s="91" t="s">
        <v>161</v>
      </c>
      <c r="E176" s="133" t="s">
        <v>38</v>
      </c>
      <c r="F176" s="133" t="s">
        <v>182</v>
      </c>
      <c r="G176" s="138" t="s">
        <v>690</v>
      </c>
      <c r="H176" s="140" t="s">
        <v>156</v>
      </c>
      <c r="I176" s="132">
        <v>45</v>
      </c>
      <c r="J176" s="133" t="str">
        <f>IF(I176=1,'[4]Equivalencia BH-BMPT'!$D$2,IF(I176=2,'[4]Equivalencia BH-BMPT'!$D$3,IF(I176=3,'[4]Equivalencia BH-BMPT'!$D$4,IF(I176=4,'[4]Equivalencia BH-BMPT'!$D$5,IF(I176=5,'[4]Equivalencia BH-BMPT'!$D$6,IF(I176=6,'[4]Equivalencia BH-BMPT'!$D$7,IF(I176=7,'[4]Equivalencia BH-BMPT'!$D$8,IF(I176=8,'[4]Equivalencia BH-BMPT'!$D$9,IF(I176=9,'[4]Equivalencia BH-BMPT'!$D$10,IF(I176=10,'[4]Equivalencia BH-BMPT'!$D$11,IF(I176=11,'[4]Equivalencia BH-BMPT'!$D$12,IF(I176=12,'[4]Equivalencia BH-BMPT'!$D$13,IF(I176=13,'[4]Equivalencia BH-BMPT'!$D$14,IF(I176=14,'[4]Equivalencia BH-BMPT'!$D$15,IF(I176=15,'[4]Equivalencia BH-BMPT'!$D$16,IF(I176=16,'[4]Equivalencia BH-BMPT'!$D$17,IF(I176=17,'[4]Equivalencia BH-BMPT'!$D$18,IF(I176=18,'[4]Equivalencia BH-BMPT'!$D$19,IF(I176=19,'[4]Equivalencia BH-BMPT'!$D$20,IF(I176=20,'[4]Equivalencia BH-BMPT'!$D$21,IF(I176=21,'[4]Equivalencia BH-BMPT'!$D$22,IF(I176=22,'[4]Equivalencia BH-BMPT'!$D$23,IF(I176=23,'[4]Equivalencia BH-BMPT'!#REF!,IF(I176=24,'[4]Equivalencia BH-BMPT'!$D$25,IF(I176=25,'[4]Equivalencia BH-BMPT'!$D$26,IF(I176=26,'[4]Equivalencia BH-BMPT'!$D$27,IF(I176=27,'[4]Equivalencia BH-BMPT'!$D$28,IF(I176=28,'[4]Equivalencia BH-BMPT'!$D$29,IF(I176=29,'[4]Equivalencia BH-BMPT'!$D$30,IF(I176=30,'[4]Equivalencia BH-BMPT'!$D$31,IF(I176=31,'[4]Equivalencia BH-BMPT'!$D$32,IF(I176=32,'[4]Equivalencia BH-BMPT'!$D$33,IF(I176=33,'[4]Equivalencia BH-BMPT'!$D$34,IF(I176=34,'[4]Equivalencia BH-BMPT'!$D$35,IF(I176=35,'[4]Equivalencia BH-BMPT'!$D$36,IF(I176=36,'[4]Equivalencia BH-BMPT'!$D$37,IF(I176=37,'[4]Equivalencia BH-BMPT'!$D$38,IF(I176=38,'[4]Equivalencia BH-BMPT'!#REF!,IF(I176=39,'[4]Equivalencia BH-BMPT'!$D$40,IF(I176=40,'[4]Equivalencia BH-BMPT'!$D$41,IF(I176=41,'[4]Equivalencia BH-BMPT'!$D$42,IF(I176=42,'[4]Equivalencia BH-BMPT'!$D$43,IF(I176=43,'[4]Equivalencia BH-BMPT'!$D$44,IF(I176=44,'[4]Equivalencia BH-BMPT'!$D$45,IF(I176=45,'[4]Equivalencia BH-BMPT'!$D$46,"No ha seleccionado un número de programa")))))))))))))))))))))))))))))))))))))))))))))</f>
        <v>Gobernanza e influencia local, regional e internacional</v>
      </c>
      <c r="K176" s="141" t="str">
        <f>IF(ISERROR(VLOOKUP(I176,Eje_Pilar!$C$2:$E$47,3,FALSE))," ",VLOOKUP(I176,Eje_Pilar!$C$2:$E$47,3,FALSE))</f>
        <v>Eje Transversal 4 Gobierno Legitimo, Fortalecimiento Local y Eficiencia</v>
      </c>
      <c r="L176" s="142" t="s">
        <v>778</v>
      </c>
      <c r="M176" s="138">
        <v>39546392</v>
      </c>
      <c r="N176" s="138" t="s">
        <v>966</v>
      </c>
      <c r="O176" s="144">
        <v>6420000</v>
      </c>
      <c r="P176" s="100"/>
      <c r="Q176" s="101"/>
      <c r="R176" s="146"/>
      <c r="S176" s="146"/>
      <c r="T176" s="148">
        <f t="shared" si="23"/>
        <v>6420000</v>
      </c>
      <c r="U176" s="144">
        <v>6420000</v>
      </c>
      <c r="V176" s="104">
        <v>43697</v>
      </c>
      <c r="W176" s="104">
        <v>43700</v>
      </c>
      <c r="X176" s="104">
        <v>43791</v>
      </c>
      <c r="Y176" s="105">
        <v>90</v>
      </c>
      <c r="Z176" s="105"/>
      <c r="AA176" s="106"/>
      <c r="AB176" s="90"/>
      <c r="AC176" s="90"/>
      <c r="AD176" s="90" t="s">
        <v>1022</v>
      </c>
      <c r="AE176" s="90"/>
      <c r="AF176" s="150">
        <f t="shared" si="24"/>
        <v>1</v>
      </c>
      <c r="AG176" s="108"/>
      <c r="AH176" s="129">
        <f>IF(SUMPRODUCT((A$14:A176=A176)*(B$14:B176=B176)*(C$14:C176=C176))&gt;1,0,1)</f>
        <v>1</v>
      </c>
      <c r="AI176" s="109" t="str">
        <f t="shared" si="22"/>
        <v>Contratos de prestación de servicios profesionales y de apoyo a la gestión</v>
      </c>
      <c r="AJ176" s="109" t="str">
        <f t="shared" si="15"/>
        <v>Contratación directa</v>
      </c>
      <c r="AK176" s="110" t="str">
        <f>IFERROR(VLOOKUP(F176,Tipo!$C$12:$C$27,1,FALSE),"NO")</f>
        <v>Prestación de servicios profesionales y de apoyo a la gestión, o para la ejecución de trabajos artísticos que sólo puedan encomendarse a determinadas personas naturales;</v>
      </c>
      <c r="AL176" s="109" t="str">
        <f t="shared" si="16"/>
        <v>Inversión</v>
      </c>
      <c r="AM176" s="109">
        <f t="shared" si="17"/>
        <v>45</v>
      </c>
    </row>
    <row r="177" spans="1:39" ht="27" customHeight="1" x14ac:dyDescent="0.25">
      <c r="A177" s="90">
        <v>197</v>
      </c>
      <c r="B177" s="105">
        <v>2019</v>
      </c>
      <c r="C177" s="91" t="s">
        <v>446</v>
      </c>
      <c r="D177" s="91" t="s">
        <v>161</v>
      </c>
      <c r="E177" s="133" t="s">
        <v>38</v>
      </c>
      <c r="F177" s="133" t="s">
        <v>182</v>
      </c>
      <c r="G177" s="138" t="s">
        <v>691</v>
      </c>
      <c r="H177" s="140" t="s">
        <v>156</v>
      </c>
      <c r="I177" s="132">
        <v>45</v>
      </c>
      <c r="J177" s="133" t="str">
        <f>IF(I177=1,'[4]Equivalencia BH-BMPT'!$D$2,IF(I177=2,'[4]Equivalencia BH-BMPT'!$D$3,IF(I177=3,'[4]Equivalencia BH-BMPT'!$D$4,IF(I177=4,'[4]Equivalencia BH-BMPT'!$D$5,IF(I177=5,'[4]Equivalencia BH-BMPT'!$D$6,IF(I177=6,'[4]Equivalencia BH-BMPT'!$D$7,IF(I177=7,'[4]Equivalencia BH-BMPT'!$D$8,IF(I177=8,'[4]Equivalencia BH-BMPT'!$D$9,IF(I177=9,'[4]Equivalencia BH-BMPT'!$D$10,IF(I177=10,'[4]Equivalencia BH-BMPT'!$D$11,IF(I177=11,'[4]Equivalencia BH-BMPT'!$D$12,IF(I177=12,'[4]Equivalencia BH-BMPT'!$D$13,IF(I177=13,'[4]Equivalencia BH-BMPT'!$D$14,IF(I177=14,'[4]Equivalencia BH-BMPT'!$D$15,IF(I177=15,'[4]Equivalencia BH-BMPT'!$D$16,IF(I177=16,'[4]Equivalencia BH-BMPT'!$D$17,IF(I177=17,'[4]Equivalencia BH-BMPT'!$D$18,IF(I177=18,'[4]Equivalencia BH-BMPT'!$D$19,IF(I177=19,'[4]Equivalencia BH-BMPT'!$D$20,IF(I177=20,'[4]Equivalencia BH-BMPT'!$D$21,IF(I177=21,'[4]Equivalencia BH-BMPT'!$D$22,IF(I177=22,'[4]Equivalencia BH-BMPT'!$D$23,IF(I177=23,'[4]Equivalencia BH-BMPT'!#REF!,IF(I177=24,'[4]Equivalencia BH-BMPT'!$D$25,IF(I177=25,'[4]Equivalencia BH-BMPT'!$D$26,IF(I177=26,'[4]Equivalencia BH-BMPT'!$D$27,IF(I177=27,'[4]Equivalencia BH-BMPT'!$D$28,IF(I177=28,'[4]Equivalencia BH-BMPT'!$D$29,IF(I177=29,'[4]Equivalencia BH-BMPT'!$D$30,IF(I177=30,'[4]Equivalencia BH-BMPT'!$D$31,IF(I177=31,'[4]Equivalencia BH-BMPT'!$D$32,IF(I177=32,'[4]Equivalencia BH-BMPT'!$D$33,IF(I177=33,'[4]Equivalencia BH-BMPT'!$D$34,IF(I177=34,'[4]Equivalencia BH-BMPT'!$D$35,IF(I177=35,'[4]Equivalencia BH-BMPT'!$D$36,IF(I177=36,'[4]Equivalencia BH-BMPT'!$D$37,IF(I177=37,'[4]Equivalencia BH-BMPT'!$D$38,IF(I177=38,'[4]Equivalencia BH-BMPT'!#REF!,IF(I177=39,'[4]Equivalencia BH-BMPT'!$D$40,IF(I177=40,'[4]Equivalencia BH-BMPT'!$D$41,IF(I177=41,'[4]Equivalencia BH-BMPT'!$D$42,IF(I177=42,'[4]Equivalencia BH-BMPT'!$D$43,IF(I177=43,'[4]Equivalencia BH-BMPT'!$D$44,IF(I177=44,'[4]Equivalencia BH-BMPT'!$D$45,IF(I177=45,'[4]Equivalencia BH-BMPT'!$D$46,"No ha seleccionado un número de programa")))))))))))))))))))))))))))))))))))))))))))))</f>
        <v>Gobernanza e influencia local, regional e internacional</v>
      </c>
      <c r="K177" s="141" t="str">
        <f>IF(ISERROR(VLOOKUP(I177,Eje_Pilar!$C$2:$E$47,3,FALSE))," ",VLOOKUP(I177,Eje_Pilar!$C$2:$E$47,3,FALSE))</f>
        <v>Eje Transversal 4 Gobierno Legitimo, Fortalecimiento Local y Eficiencia</v>
      </c>
      <c r="L177" s="142" t="s">
        <v>778</v>
      </c>
      <c r="M177" s="138">
        <v>1016073194</v>
      </c>
      <c r="N177" s="138" t="s">
        <v>967</v>
      </c>
      <c r="O177" s="144">
        <v>6420000</v>
      </c>
      <c r="P177" s="100"/>
      <c r="Q177" s="101"/>
      <c r="R177" s="146"/>
      <c r="S177" s="146"/>
      <c r="T177" s="148">
        <f t="shared" si="23"/>
        <v>6420000</v>
      </c>
      <c r="U177" s="144">
        <v>6420000</v>
      </c>
      <c r="V177" s="104">
        <v>43697</v>
      </c>
      <c r="W177" s="104">
        <v>43699</v>
      </c>
      <c r="X177" s="104">
        <v>43790</v>
      </c>
      <c r="Y177" s="105">
        <v>90</v>
      </c>
      <c r="Z177" s="105"/>
      <c r="AA177" s="106"/>
      <c r="AB177" s="90"/>
      <c r="AC177" s="90"/>
      <c r="AD177" s="90" t="s">
        <v>1022</v>
      </c>
      <c r="AE177" s="90"/>
      <c r="AF177" s="150">
        <f t="shared" si="24"/>
        <v>1</v>
      </c>
      <c r="AG177" s="108"/>
      <c r="AH177" s="129">
        <f>IF(SUMPRODUCT((A$14:A177=A177)*(B$14:B177=B177)*(C$14:C177=C177))&gt;1,0,1)</f>
        <v>1</v>
      </c>
      <c r="AI177" s="109" t="str">
        <f t="shared" si="22"/>
        <v>Contratos de prestación de servicios profesionales y de apoyo a la gestión</v>
      </c>
      <c r="AJ177" s="109" t="str">
        <f t="shared" ref="AJ177:AJ240" si="25">IFERROR(VLOOKUP(E177,modal,1,FALSE),"NO")</f>
        <v>Contratación directa</v>
      </c>
      <c r="AK177" s="110" t="str">
        <f>IFERROR(VLOOKUP(F177,Tipo!$C$12:$C$27,1,FALSE),"NO")</f>
        <v>Prestación de servicios profesionales y de apoyo a la gestión, o para la ejecución de trabajos artísticos que sólo puedan encomendarse a determinadas personas naturales;</v>
      </c>
      <c r="AL177" s="109" t="str">
        <f t="shared" ref="AL177:AL240" si="26">IFERROR(VLOOKUP(H177,afectacion,1,FALSE),"NO")</f>
        <v>Inversión</v>
      </c>
      <c r="AM177" s="109">
        <f t="shared" ref="AM177:AM240" si="27">IFERROR(VLOOKUP(I177,programa,1,FALSE),"NO")</f>
        <v>45</v>
      </c>
    </row>
    <row r="178" spans="1:39" ht="27" customHeight="1" x14ac:dyDescent="0.25">
      <c r="A178" s="90">
        <v>198</v>
      </c>
      <c r="B178" s="105">
        <v>2019</v>
      </c>
      <c r="C178" s="91" t="s">
        <v>447</v>
      </c>
      <c r="D178" s="91" t="s">
        <v>161</v>
      </c>
      <c r="E178" s="133" t="s">
        <v>38</v>
      </c>
      <c r="F178" s="133" t="s">
        <v>182</v>
      </c>
      <c r="G178" s="138" t="s">
        <v>692</v>
      </c>
      <c r="H178" s="140" t="s">
        <v>156</v>
      </c>
      <c r="I178" s="132">
        <v>45</v>
      </c>
      <c r="J178" s="133" t="str">
        <f>IF(I178=1,'[4]Equivalencia BH-BMPT'!$D$2,IF(I178=2,'[4]Equivalencia BH-BMPT'!$D$3,IF(I178=3,'[4]Equivalencia BH-BMPT'!$D$4,IF(I178=4,'[4]Equivalencia BH-BMPT'!$D$5,IF(I178=5,'[4]Equivalencia BH-BMPT'!$D$6,IF(I178=6,'[4]Equivalencia BH-BMPT'!$D$7,IF(I178=7,'[4]Equivalencia BH-BMPT'!$D$8,IF(I178=8,'[4]Equivalencia BH-BMPT'!$D$9,IF(I178=9,'[4]Equivalencia BH-BMPT'!$D$10,IF(I178=10,'[4]Equivalencia BH-BMPT'!$D$11,IF(I178=11,'[4]Equivalencia BH-BMPT'!$D$12,IF(I178=12,'[4]Equivalencia BH-BMPT'!$D$13,IF(I178=13,'[4]Equivalencia BH-BMPT'!$D$14,IF(I178=14,'[4]Equivalencia BH-BMPT'!$D$15,IF(I178=15,'[4]Equivalencia BH-BMPT'!$D$16,IF(I178=16,'[4]Equivalencia BH-BMPT'!$D$17,IF(I178=17,'[4]Equivalencia BH-BMPT'!$D$18,IF(I178=18,'[4]Equivalencia BH-BMPT'!$D$19,IF(I178=19,'[4]Equivalencia BH-BMPT'!$D$20,IF(I178=20,'[4]Equivalencia BH-BMPT'!$D$21,IF(I178=21,'[4]Equivalencia BH-BMPT'!$D$22,IF(I178=22,'[4]Equivalencia BH-BMPT'!$D$23,IF(I178=23,'[4]Equivalencia BH-BMPT'!#REF!,IF(I178=24,'[4]Equivalencia BH-BMPT'!$D$25,IF(I178=25,'[4]Equivalencia BH-BMPT'!$D$26,IF(I178=26,'[4]Equivalencia BH-BMPT'!$D$27,IF(I178=27,'[4]Equivalencia BH-BMPT'!$D$28,IF(I178=28,'[4]Equivalencia BH-BMPT'!$D$29,IF(I178=29,'[4]Equivalencia BH-BMPT'!$D$30,IF(I178=30,'[4]Equivalencia BH-BMPT'!$D$31,IF(I178=31,'[4]Equivalencia BH-BMPT'!$D$32,IF(I178=32,'[4]Equivalencia BH-BMPT'!$D$33,IF(I178=33,'[4]Equivalencia BH-BMPT'!$D$34,IF(I178=34,'[4]Equivalencia BH-BMPT'!$D$35,IF(I178=35,'[4]Equivalencia BH-BMPT'!$D$36,IF(I178=36,'[4]Equivalencia BH-BMPT'!$D$37,IF(I178=37,'[4]Equivalencia BH-BMPT'!$D$38,IF(I178=38,'[4]Equivalencia BH-BMPT'!#REF!,IF(I178=39,'[4]Equivalencia BH-BMPT'!$D$40,IF(I178=40,'[4]Equivalencia BH-BMPT'!$D$41,IF(I178=41,'[4]Equivalencia BH-BMPT'!$D$42,IF(I178=42,'[4]Equivalencia BH-BMPT'!$D$43,IF(I178=43,'[4]Equivalencia BH-BMPT'!$D$44,IF(I178=44,'[4]Equivalencia BH-BMPT'!$D$45,IF(I178=45,'[4]Equivalencia BH-BMPT'!$D$46,"No ha seleccionado un número de programa")))))))))))))))))))))))))))))))))))))))))))))</f>
        <v>Gobernanza e influencia local, regional e internacional</v>
      </c>
      <c r="K178" s="141" t="str">
        <f>IF(ISERROR(VLOOKUP(I178,Eje_Pilar!$C$2:$E$47,3,FALSE))," ",VLOOKUP(I178,Eje_Pilar!$C$2:$E$47,3,FALSE))</f>
        <v>Eje Transversal 4 Gobierno Legitimo, Fortalecimiento Local y Eficiencia</v>
      </c>
      <c r="L178" s="142" t="s">
        <v>778</v>
      </c>
      <c r="M178" s="138">
        <v>52545834</v>
      </c>
      <c r="N178" s="138" t="s">
        <v>968</v>
      </c>
      <c r="O178" s="144">
        <v>6420000</v>
      </c>
      <c r="P178" s="100"/>
      <c r="Q178" s="101"/>
      <c r="R178" s="146"/>
      <c r="S178" s="146"/>
      <c r="T178" s="148">
        <f t="shared" si="23"/>
        <v>6420000</v>
      </c>
      <c r="U178" s="144">
        <v>6420000</v>
      </c>
      <c r="V178" s="104">
        <v>43698</v>
      </c>
      <c r="W178" s="104">
        <v>43699</v>
      </c>
      <c r="X178" s="104">
        <v>43790</v>
      </c>
      <c r="Y178" s="105">
        <v>90</v>
      </c>
      <c r="Z178" s="105"/>
      <c r="AA178" s="106"/>
      <c r="AB178" s="90"/>
      <c r="AC178" s="90"/>
      <c r="AD178" s="90" t="s">
        <v>1022</v>
      </c>
      <c r="AE178" s="90"/>
      <c r="AF178" s="150">
        <f t="shared" si="24"/>
        <v>1</v>
      </c>
      <c r="AG178" s="108"/>
      <c r="AH178" s="129">
        <f>IF(SUMPRODUCT((A$14:A178=A178)*(B$14:B178=B178)*(C$14:C178=C178))&gt;1,0,1)</f>
        <v>1</v>
      </c>
      <c r="AI178" s="109" t="str">
        <f t="shared" si="22"/>
        <v>Contratos de prestación de servicios profesionales y de apoyo a la gestión</v>
      </c>
      <c r="AJ178" s="109" t="str">
        <f t="shared" si="25"/>
        <v>Contratación directa</v>
      </c>
      <c r="AK178" s="110" t="str">
        <f>IFERROR(VLOOKUP(F178,Tipo!$C$12:$C$27,1,FALSE),"NO")</f>
        <v>Prestación de servicios profesionales y de apoyo a la gestión, o para la ejecución de trabajos artísticos que sólo puedan encomendarse a determinadas personas naturales;</v>
      </c>
      <c r="AL178" s="109" t="str">
        <f t="shared" si="26"/>
        <v>Inversión</v>
      </c>
      <c r="AM178" s="109">
        <f t="shared" si="27"/>
        <v>45</v>
      </c>
    </row>
    <row r="179" spans="1:39" ht="27" customHeight="1" x14ac:dyDescent="0.25">
      <c r="A179" s="90">
        <v>199</v>
      </c>
      <c r="B179" s="105">
        <v>2019</v>
      </c>
      <c r="C179" s="91" t="s">
        <v>448</v>
      </c>
      <c r="D179" s="91" t="s">
        <v>161</v>
      </c>
      <c r="E179" s="133" t="s">
        <v>38</v>
      </c>
      <c r="F179" s="133" t="s">
        <v>182</v>
      </c>
      <c r="G179" s="138" t="s">
        <v>693</v>
      </c>
      <c r="H179" s="140" t="s">
        <v>156</v>
      </c>
      <c r="I179" s="132">
        <v>45</v>
      </c>
      <c r="J179" s="133" t="str">
        <f>IF(I179=1,'[4]Equivalencia BH-BMPT'!$D$2,IF(I179=2,'[4]Equivalencia BH-BMPT'!$D$3,IF(I179=3,'[4]Equivalencia BH-BMPT'!$D$4,IF(I179=4,'[4]Equivalencia BH-BMPT'!$D$5,IF(I179=5,'[4]Equivalencia BH-BMPT'!$D$6,IF(I179=6,'[4]Equivalencia BH-BMPT'!$D$7,IF(I179=7,'[4]Equivalencia BH-BMPT'!$D$8,IF(I179=8,'[4]Equivalencia BH-BMPT'!$D$9,IF(I179=9,'[4]Equivalencia BH-BMPT'!$D$10,IF(I179=10,'[4]Equivalencia BH-BMPT'!$D$11,IF(I179=11,'[4]Equivalencia BH-BMPT'!$D$12,IF(I179=12,'[4]Equivalencia BH-BMPT'!$D$13,IF(I179=13,'[4]Equivalencia BH-BMPT'!$D$14,IF(I179=14,'[4]Equivalencia BH-BMPT'!$D$15,IF(I179=15,'[4]Equivalencia BH-BMPT'!$D$16,IF(I179=16,'[4]Equivalencia BH-BMPT'!$D$17,IF(I179=17,'[4]Equivalencia BH-BMPT'!$D$18,IF(I179=18,'[4]Equivalencia BH-BMPT'!$D$19,IF(I179=19,'[4]Equivalencia BH-BMPT'!$D$20,IF(I179=20,'[4]Equivalencia BH-BMPT'!$D$21,IF(I179=21,'[4]Equivalencia BH-BMPT'!$D$22,IF(I179=22,'[4]Equivalencia BH-BMPT'!$D$23,IF(I179=23,'[4]Equivalencia BH-BMPT'!#REF!,IF(I179=24,'[4]Equivalencia BH-BMPT'!$D$25,IF(I179=25,'[4]Equivalencia BH-BMPT'!$D$26,IF(I179=26,'[4]Equivalencia BH-BMPT'!$D$27,IF(I179=27,'[4]Equivalencia BH-BMPT'!$D$28,IF(I179=28,'[4]Equivalencia BH-BMPT'!$D$29,IF(I179=29,'[4]Equivalencia BH-BMPT'!$D$30,IF(I179=30,'[4]Equivalencia BH-BMPT'!$D$31,IF(I179=31,'[4]Equivalencia BH-BMPT'!$D$32,IF(I179=32,'[4]Equivalencia BH-BMPT'!$D$33,IF(I179=33,'[4]Equivalencia BH-BMPT'!$D$34,IF(I179=34,'[4]Equivalencia BH-BMPT'!$D$35,IF(I179=35,'[4]Equivalencia BH-BMPT'!$D$36,IF(I179=36,'[4]Equivalencia BH-BMPT'!$D$37,IF(I179=37,'[4]Equivalencia BH-BMPT'!$D$38,IF(I179=38,'[4]Equivalencia BH-BMPT'!#REF!,IF(I179=39,'[4]Equivalencia BH-BMPT'!$D$40,IF(I179=40,'[4]Equivalencia BH-BMPT'!$D$41,IF(I179=41,'[4]Equivalencia BH-BMPT'!$D$42,IF(I179=42,'[4]Equivalencia BH-BMPT'!$D$43,IF(I179=43,'[4]Equivalencia BH-BMPT'!$D$44,IF(I179=44,'[4]Equivalencia BH-BMPT'!$D$45,IF(I179=45,'[4]Equivalencia BH-BMPT'!$D$46,"No ha seleccionado un número de programa")))))))))))))))))))))))))))))))))))))))))))))</f>
        <v>Gobernanza e influencia local, regional e internacional</v>
      </c>
      <c r="K179" s="141" t="str">
        <f>IF(ISERROR(VLOOKUP(I179,Eje_Pilar!$C$2:$E$47,3,FALSE))," ",VLOOKUP(I179,Eje_Pilar!$C$2:$E$47,3,FALSE))</f>
        <v>Eje Transversal 4 Gobierno Legitimo, Fortalecimiento Local y Eficiencia</v>
      </c>
      <c r="L179" s="142" t="s">
        <v>786</v>
      </c>
      <c r="M179" s="138">
        <v>1016076971</v>
      </c>
      <c r="N179" s="138" t="s">
        <v>969</v>
      </c>
      <c r="O179" s="144">
        <v>19434667</v>
      </c>
      <c r="P179" s="100"/>
      <c r="Q179" s="101"/>
      <c r="R179" s="146"/>
      <c r="S179" s="146"/>
      <c r="T179" s="148">
        <f t="shared" si="23"/>
        <v>19434667</v>
      </c>
      <c r="U179" s="144">
        <v>13361333</v>
      </c>
      <c r="V179" s="104">
        <v>43698</v>
      </c>
      <c r="W179" s="104">
        <v>43711</v>
      </c>
      <c r="X179" s="104">
        <v>43829</v>
      </c>
      <c r="Y179" s="105">
        <v>118</v>
      </c>
      <c r="Z179" s="105"/>
      <c r="AA179" s="106"/>
      <c r="AB179" s="90"/>
      <c r="AC179" s="90"/>
      <c r="AD179" s="90" t="s">
        <v>1022</v>
      </c>
      <c r="AE179" s="90"/>
      <c r="AF179" s="150">
        <f t="shared" si="24"/>
        <v>0.68749997105687477</v>
      </c>
      <c r="AG179" s="108"/>
      <c r="AH179" s="129">
        <f>IF(SUMPRODUCT((A$14:A179=A179)*(B$14:B179=B179)*(C$14:C179=C179))&gt;1,0,1)</f>
        <v>1</v>
      </c>
      <c r="AI179" s="109" t="str">
        <f t="shared" si="22"/>
        <v>Contratos de prestación de servicios profesionales y de apoyo a la gestión</v>
      </c>
      <c r="AJ179" s="109" t="str">
        <f t="shared" si="25"/>
        <v>Contratación directa</v>
      </c>
      <c r="AK179" s="110" t="str">
        <f>IFERROR(VLOOKUP(F179,Tipo!$C$12:$C$27,1,FALSE),"NO")</f>
        <v>Prestación de servicios profesionales y de apoyo a la gestión, o para la ejecución de trabajos artísticos que sólo puedan encomendarse a determinadas personas naturales;</v>
      </c>
      <c r="AL179" s="109" t="str">
        <f t="shared" si="26"/>
        <v>Inversión</v>
      </c>
      <c r="AM179" s="109">
        <f t="shared" si="27"/>
        <v>45</v>
      </c>
    </row>
    <row r="180" spans="1:39" ht="27" customHeight="1" x14ac:dyDescent="0.25">
      <c r="A180" s="90">
        <v>200</v>
      </c>
      <c r="B180" s="105">
        <v>2019</v>
      </c>
      <c r="C180" s="91" t="s">
        <v>449</v>
      </c>
      <c r="D180" s="136" t="s">
        <v>93</v>
      </c>
      <c r="E180" s="133" t="s">
        <v>530</v>
      </c>
      <c r="F180" s="133" t="s">
        <v>169</v>
      </c>
      <c r="G180" s="138" t="s">
        <v>694</v>
      </c>
      <c r="H180" s="140" t="s">
        <v>155</v>
      </c>
      <c r="I180" s="132">
        <v>45</v>
      </c>
      <c r="J180" s="133" t="str">
        <f>IF(I180=1,'[4]Equivalencia BH-BMPT'!$D$2,IF(I180=2,'[4]Equivalencia BH-BMPT'!$D$3,IF(I180=3,'[4]Equivalencia BH-BMPT'!$D$4,IF(I180=4,'[4]Equivalencia BH-BMPT'!$D$5,IF(I180=5,'[4]Equivalencia BH-BMPT'!$D$6,IF(I180=6,'[4]Equivalencia BH-BMPT'!$D$7,IF(I180=7,'[4]Equivalencia BH-BMPT'!$D$8,IF(I180=8,'[4]Equivalencia BH-BMPT'!$D$9,IF(I180=9,'[4]Equivalencia BH-BMPT'!$D$10,IF(I180=10,'[4]Equivalencia BH-BMPT'!$D$11,IF(I180=11,'[4]Equivalencia BH-BMPT'!$D$12,IF(I180=12,'[4]Equivalencia BH-BMPT'!$D$13,IF(I180=13,'[4]Equivalencia BH-BMPT'!$D$14,IF(I180=14,'[4]Equivalencia BH-BMPT'!$D$15,IF(I180=15,'[4]Equivalencia BH-BMPT'!$D$16,IF(I180=16,'[4]Equivalencia BH-BMPT'!$D$17,IF(I180=17,'[4]Equivalencia BH-BMPT'!$D$18,IF(I180=18,'[4]Equivalencia BH-BMPT'!$D$19,IF(I180=19,'[4]Equivalencia BH-BMPT'!$D$20,IF(I180=20,'[4]Equivalencia BH-BMPT'!$D$21,IF(I180=21,'[4]Equivalencia BH-BMPT'!$D$22,IF(I180=22,'[4]Equivalencia BH-BMPT'!$D$23,IF(I180=23,'[4]Equivalencia BH-BMPT'!#REF!,IF(I180=24,'[4]Equivalencia BH-BMPT'!$D$25,IF(I180=25,'[4]Equivalencia BH-BMPT'!$D$26,IF(I180=26,'[4]Equivalencia BH-BMPT'!$D$27,IF(I180=27,'[4]Equivalencia BH-BMPT'!$D$28,IF(I180=28,'[4]Equivalencia BH-BMPT'!$D$29,IF(I180=29,'[4]Equivalencia BH-BMPT'!$D$30,IF(I180=30,'[4]Equivalencia BH-BMPT'!$D$31,IF(I180=31,'[4]Equivalencia BH-BMPT'!$D$32,IF(I180=32,'[4]Equivalencia BH-BMPT'!$D$33,IF(I180=33,'[4]Equivalencia BH-BMPT'!$D$34,IF(I180=34,'[4]Equivalencia BH-BMPT'!$D$35,IF(I180=35,'[4]Equivalencia BH-BMPT'!$D$36,IF(I180=36,'[4]Equivalencia BH-BMPT'!$D$37,IF(I180=37,'[4]Equivalencia BH-BMPT'!$D$38,IF(I180=38,'[4]Equivalencia BH-BMPT'!#REF!,IF(I180=39,'[4]Equivalencia BH-BMPT'!$D$40,IF(I180=40,'[4]Equivalencia BH-BMPT'!$D$41,IF(I180=41,'[4]Equivalencia BH-BMPT'!$D$42,IF(I180=42,'[4]Equivalencia BH-BMPT'!$D$43,IF(I180=43,'[4]Equivalencia BH-BMPT'!$D$44,IF(I180=44,'[4]Equivalencia BH-BMPT'!$D$45,IF(I180=45,'[4]Equivalencia BH-BMPT'!$D$46,"No ha seleccionado un número de programa")))))))))))))))))))))))))))))))))))))))))))))</f>
        <v>Gobernanza e influencia local, regional e internacional</v>
      </c>
      <c r="K180" s="141" t="str">
        <f>IF(ISERROR(VLOOKUP(I180,Eje_Pilar!$C$2:$E$47,3,FALSE))," ",VLOOKUP(I180,Eje_Pilar!$C$2:$E$47,3,FALSE))</f>
        <v>Eje Transversal 4 Gobierno Legitimo, Fortalecimiento Local y Eficiencia</v>
      </c>
      <c r="L180" s="138" t="s">
        <v>794</v>
      </c>
      <c r="M180" s="138">
        <v>901151389</v>
      </c>
      <c r="N180" s="138" t="s">
        <v>953</v>
      </c>
      <c r="O180" s="144">
        <v>67704590</v>
      </c>
      <c r="P180" s="100"/>
      <c r="Q180" s="101"/>
      <c r="R180" s="146"/>
      <c r="S180" s="146"/>
      <c r="T180" s="148">
        <f>O180+Q180+S180</f>
        <v>67704590</v>
      </c>
      <c r="U180" s="144">
        <v>29723882</v>
      </c>
      <c r="V180" s="104">
        <v>43700</v>
      </c>
      <c r="W180" s="104">
        <v>43704</v>
      </c>
      <c r="X180" s="104">
        <v>43887</v>
      </c>
      <c r="Y180" s="105">
        <v>180</v>
      </c>
      <c r="Z180" s="105"/>
      <c r="AA180" s="106"/>
      <c r="AB180" s="90"/>
      <c r="AC180" s="90" t="s">
        <v>1022</v>
      </c>
      <c r="AD180" s="90"/>
      <c r="AE180" s="90"/>
      <c r="AF180" s="152">
        <f t="shared" si="24"/>
        <v>0.43902314451649438</v>
      </c>
      <c r="AG180" s="108"/>
      <c r="AH180" s="129">
        <f>IF(SUMPRODUCT((A$14:A180=A180)*(B$14:B180=B180)*(C$14:C180=C180))&gt;1,0,1)</f>
        <v>1</v>
      </c>
      <c r="AI180" s="109" t="str">
        <f t="shared" si="22"/>
        <v>Suministro</v>
      </c>
      <c r="AJ180" s="109" t="str">
        <f t="shared" si="25"/>
        <v>NO</v>
      </c>
      <c r="AK180" s="110" t="str">
        <f>IFERROR(VLOOKUP(F180,Tipo!$C$12:$C$27,1,FALSE),"NO")</f>
        <v xml:space="preserve">Selección abreviada por menor cuantía </v>
      </c>
      <c r="AL180" s="109" t="str">
        <f t="shared" si="26"/>
        <v>Funcionamiento</v>
      </c>
      <c r="AM180" s="109">
        <f t="shared" si="27"/>
        <v>45</v>
      </c>
    </row>
    <row r="181" spans="1:39" ht="27" customHeight="1" x14ac:dyDescent="0.25">
      <c r="A181" s="90">
        <v>201</v>
      </c>
      <c r="B181" s="105">
        <v>2019</v>
      </c>
      <c r="C181" s="91" t="s">
        <v>450</v>
      </c>
      <c r="D181" s="91" t="s">
        <v>161</v>
      </c>
      <c r="E181" s="133" t="s">
        <v>38</v>
      </c>
      <c r="F181" s="133" t="s">
        <v>182</v>
      </c>
      <c r="G181" s="138" t="s">
        <v>695</v>
      </c>
      <c r="H181" s="140" t="s">
        <v>156</v>
      </c>
      <c r="I181" s="132">
        <v>45</v>
      </c>
      <c r="J181" s="133" t="str">
        <f>IF(I181=1,'[4]Equivalencia BH-BMPT'!$D$2,IF(I181=2,'[4]Equivalencia BH-BMPT'!$D$3,IF(I181=3,'[4]Equivalencia BH-BMPT'!$D$4,IF(I181=4,'[4]Equivalencia BH-BMPT'!$D$5,IF(I181=5,'[4]Equivalencia BH-BMPT'!$D$6,IF(I181=6,'[4]Equivalencia BH-BMPT'!$D$7,IF(I181=7,'[4]Equivalencia BH-BMPT'!$D$8,IF(I181=8,'[4]Equivalencia BH-BMPT'!$D$9,IF(I181=9,'[4]Equivalencia BH-BMPT'!$D$10,IF(I181=10,'[4]Equivalencia BH-BMPT'!$D$11,IF(I181=11,'[4]Equivalencia BH-BMPT'!$D$12,IF(I181=12,'[4]Equivalencia BH-BMPT'!$D$13,IF(I181=13,'[4]Equivalencia BH-BMPT'!$D$14,IF(I181=14,'[4]Equivalencia BH-BMPT'!$D$15,IF(I181=15,'[4]Equivalencia BH-BMPT'!$D$16,IF(I181=16,'[4]Equivalencia BH-BMPT'!$D$17,IF(I181=17,'[4]Equivalencia BH-BMPT'!$D$18,IF(I181=18,'[4]Equivalencia BH-BMPT'!$D$19,IF(I181=19,'[4]Equivalencia BH-BMPT'!$D$20,IF(I181=20,'[4]Equivalencia BH-BMPT'!$D$21,IF(I181=21,'[4]Equivalencia BH-BMPT'!$D$22,IF(I181=22,'[4]Equivalencia BH-BMPT'!$D$23,IF(I181=23,'[4]Equivalencia BH-BMPT'!#REF!,IF(I181=24,'[4]Equivalencia BH-BMPT'!$D$25,IF(I181=25,'[4]Equivalencia BH-BMPT'!$D$26,IF(I181=26,'[4]Equivalencia BH-BMPT'!$D$27,IF(I181=27,'[4]Equivalencia BH-BMPT'!$D$28,IF(I181=28,'[4]Equivalencia BH-BMPT'!$D$29,IF(I181=29,'[4]Equivalencia BH-BMPT'!$D$30,IF(I181=30,'[4]Equivalencia BH-BMPT'!$D$31,IF(I181=31,'[4]Equivalencia BH-BMPT'!$D$32,IF(I181=32,'[4]Equivalencia BH-BMPT'!$D$33,IF(I181=33,'[4]Equivalencia BH-BMPT'!$D$34,IF(I181=34,'[4]Equivalencia BH-BMPT'!$D$35,IF(I181=35,'[4]Equivalencia BH-BMPT'!$D$36,IF(I181=36,'[4]Equivalencia BH-BMPT'!$D$37,IF(I181=37,'[4]Equivalencia BH-BMPT'!$D$38,IF(I181=38,'[4]Equivalencia BH-BMPT'!#REF!,IF(I181=39,'[4]Equivalencia BH-BMPT'!$D$40,IF(I181=40,'[4]Equivalencia BH-BMPT'!$D$41,IF(I181=41,'[4]Equivalencia BH-BMPT'!$D$42,IF(I181=42,'[4]Equivalencia BH-BMPT'!$D$43,IF(I181=43,'[4]Equivalencia BH-BMPT'!$D$44,IF(I181=44,'[4]Equivalencia BH-BMPT'!$D$45,IF(I181=45,'[4]Equivalencia BH-BMPT'!$D$46,"No ha seleccionado un número de programa")))))))))))))))))))))))))))))))))))))))))))))</f>
        <v>Gobernanza e influencia local, regional e internacional</v>
      </c>
      <c r="K181" s="141" t="str">
        <f>IF(ISERROR(VLOOKUP(I181,Eje_Pilar!$C$2:$E$47,3,FALSE))," ",VLOOKUP(I181,Eje_Pilar!$C$2:$E$47,3,FALSE))</f>
        <v>Eje Transversal 4 Gobierno Legitimo, Fortalecimiento Local y Eficiencia</v>
      </c>
      <c r="L181" s="142" t="s">
        <v>778</v>
      </c>
      <c r="M181" s="138">
        <v>1030654509</v>
      </c>
      <c r="N181" s="138" t="s">
        <v>970</v>
      </c>
      <c r="O181" s="144">
        <v>6420000</v>
      </c>
      <c r="P181" s="100"/>
      <c r="Q181" s="101"/>
      <c r="R181" s="146">
        <v>1</v>
      </c>
      <c r="S181" s="144">
        <v>1997333</v>
      </c>
      <c r="T181" s="148">
        <f t="shared" ref="T181:T189" si="28">O181+Q181+S181</f>
        <v>8417333</v>
      </c>
      <c r="U181" s="144">
        <v>6420000</v>
      </c>
      <c r="V181" s="104">
        <v>43707</v>
      </c>
      <c r="W181" s="104">
        <v>43711</v>
      </c>
      <c r="X181" s="104">
        <v>43829</v>
      </c>
      <c r="Y181" s="105">
        <v>90</v>
      </c>
      <c r="Z181" s="105">
        <v>28</v>
      </c>
      <c r="AA181" s="106"/>
      <c r="AB181" s="90"/>
      <c r="AC181" s="90"/>
      <c r="AD181" s="90" t="s">
        <v>1022</v>
      </c>
      <c r="AE181" s="90"/>
      <c r="AF181" s="150">
        <f t="shared" si="24"/>
        <v>0.76271189461079891</v>
      </c>
      <c r="AG181" s="108"/>
      <c r="AH181" s="129">
        <f>IF(SUMPRODUCT((A$14:A181=A181)*(B$14:B181=B181)*(C$14:C181=C181))&gt;1,0,1)</f>
        <v>1</v>
      </c>
      <c r="AI181" s="109" t="str">
        <f t="shared" si="22"/>
        <v>Contratos de prestación de servicios profesionales y de apoyo a la gestión</v>
      </c>
      <c r="AJ181" s="109" t="str">
        <f t="shared" si="25"/>
        <v>Contratación directa</v>
      </c>
      <c r="AK181" s="110" t="str">
        <f>IFERROR(VLOOKUP(F181,Tipo!$C$12:$C$27,1,FALSE),"NO")</f>
        <v>Prestación de servicios profesionales y de apoyo a la gestión, o para la ejecución de trabajos artísticos que sólo puedan encomendarse a determinadas personas naturales;</v>
      </c>
      <c r="AL181" s="109" t="str">
        <f t="shared" si="26"/>
        <v>Inversión</v>
      </c>
      <c r="AM181" s="109">
        <f t="shared" si="27"/>
        <v>45</v>
      </c>
    </row>
    <row r="182" spans="1:39" ht="27" customHeight="1" x14ac:dyDescent="0.25">
      <c r="A182" s="90">
        <v>202</v>
      </c>
      <c r="B182" s="105">
        <v>2019</v>
      </c>
      <c r="C182" s="91" t="s">
        <v>451</v>
      </c>
      <c r="D182" s="91" t="s">
        <v>161</v>
      </c>
      <c r="E182" s="133" t="s">
        <v>38</v>
      </c>
      <c r="F182" s="133" t="s">
        <v>182</v>
      </c>
      <c r="G182" s="138" t="s">
        <v>696</v>
      </c>
      <c r="H182" s="140" t="s">
        <v>156</v>
      </c>
      <c r="I182" s="132">
        <v>45</v>
      </c>
      <c r="J182" s="133" t="str">
        <f>IF(I182=1,'[4]Equivalencia BH-BMPT'!$D$2,IF(I182=2,'[4]Equivalencia BH-BMPT'!$D$3,IF(I182=3,'[4]Equivalencia BH-BMPT'!$D$4,IF(I182=4,'[4]Equivalencia BH-BMPT'!$D$5,IF(I182=5,'[4]Equivalencia BH-BMPT'!$D$6,IF(I182=6,'[4]Equivalencia BH-BMPT'!$D$7,IF(I182=7,'[4]Equivalencia BH-BMPT'!$D$8,IF(I182=8,'[4]Equivalencia BH-BMPT'!$D$9,IF(I182=9,'[4]Equivalencia BH-BMPT'!$D$10,IF(I182=10,'[4]Equivalencia BH-BMPT'!$D$11,IF(I182=11,'[4]Equivalencia BH-BMPT'!$D$12,IF(I182=12,'[4]Equivalencia BH-BMPT'!$D$13,IF(I182=13,'[4]Equivalencia BH-BMPT'!$D$14,IF(I182=14,'[4]Equivalencia BH-BMPT'!$D$15,IF(I182=15,'[4]Equivalencia BH-BMPT'!$D$16,IF(I182=16,'[4]Equivalencia BH-BMPT'!$D$17,IF(I182=17,'[4]Equivalencia BH-BMPT'!$D$18,IF(I182=18,'[4]Equivalencia BH-BMPT'!$D$19,IF(I182=19,'[4]Equivalencia BH-BMPT'!$D$20,IF(I182=20,'[4]Equivalencia BH-BMPT'!$D$21,IF(I182=21,'[4]Equivalencia BH-BMPT'!$D$22,IF(I182=22,'[4]Equivalencia BH-BMPT'!$D$23,IF(I182=23,'[4]Equivalencia BH-BMPT'!#REF!,IF(I182=24,'[4]Equivalencia BH-BMPT'!$D$25,IF(I182=25,'[4]Equivalencia BH-BMPT'!$D$26,IF(I182=26,'[4]Equivalencia BH-BMPT'!$D$27,IF(I182=27,'[4]Equivalencia BH-BMPT'!$D$28,IF(I182=28,'[4]Equivalencia BH-BMPT'!$D$29,IF(I182=29,'[4]Equivalencia BH-BMPT'!$D$30,IF(I182=30,'[4]Equivalencia BH-BMPT'!$D$31,IF(I182=31,'[4]Equivalencia BH-BMPT'!$D$32,IF(I182=32,'[4]Equivalencia BH-BMPT'!$D$33,IF(I182=33,'[4]Equivalencia BH-BMPT'!$D$34,IF(I182=34,'[4]Equivalencia BH-BMPT'!$D$35,IF(I182=35,'[4]Equivalencia BH-BMPT'!$D$36,IF(I182=36,'[4]Equivalencia BH-BMPT'!$D$37,IF(I182=37,'[4]Equivalencia BH-BMPT'!$D$38,IF(I182=38,'[4]Equivalencia BH-BMPT'!#REF!,IF(I182=39,'[4]Equivalencia BH-BMPT'!$D$40,IF(I182=40,'[4]Equivalencia BH-BMPT'!$D$41,IF(I182=41,'[4]Equivalencia BH-BMPT'!$D$42,IF(I182=42,'[4]Equivalencia BH-BMPT'!$D$43,IF(I182=43,'[4]Equivalencia BH-BMPT'!$D$44,IF(I182=44,'[4]Equivalencia BH-BMPT'!$D$45,IF(I182=45,'[4]Equivalencia BH-BMPT'!$D$46,"No ha seleccionado un número de programa")))))))))))))))))))))))))))))))))))))))))))))</f>
        <v>Gobernanza e influencia local, regional e internacional</v>
      </c>
      <c r="K182" s="141" t="str">
        <f>IF(ISERROR(VLOOKUP(I182,Eje_Pilar!$C$2:$E$47,3,FALSE))," ",VLOOKUP(I182,Eje_Pilar!$C$2:$E$47,3,FALSE))</f>
        <v>Eje Transversal 4 Gobierno Legitimo, Fortalecimiento Local y Eficiencia</v>
      </c>
      <c r="L182" s="142" t="s">
        <v>778</v>
      </c>
      <c r="M182" s="138">
        <v>1016039271</v>
      </c>
      <c r="N182" s="138" t="s">
        <v>829</v>
      </c>
      <c r="O182" s="144">
        <v>4500000</v>
      </c>
      <c r="P182" s="100"/>
      <c r="Q182" s="101"/>
      <c r="R182" s="146"/>
      <c r="S182" s="146"/>
      <c r="T182" s="148">
        <f t="shared" si="28"/>
        <v>4500000</v>
      </c>
      <c r="U182" s="144">
        <v>4500000</v>
      </c>
      <c r="V182" s="104">
        <v>43714</v>
      </c>
      <c r="W182" s="104">
        <v>43714</v>
      </c>
      <c r="X182" s="104">
        <v>43774</v>
      </c>
      <c r="Y182" s="105">
        <v>60</v>
      </c>
      <c r="Z182" s="105"/>
      <c r="AA182" s="106"/>
      <c r="AB182" s="90"/>
      <c r="AC182" s="90"/>
      <c r="AD182" s="90" t="s">
        <v>1022</v>
      </c>
      <c r="AE182" s="90"/>
      <c r="AF182" s="150">
        <f t="shared" si="24"/>
        <v>1</v>
      </c>
      <c r="AG182" s="108"/>
      <c r="AH182" s="129">
        <f>IF(SUMPRODUCT((A$14:A182=A182)*(B$14:B182=B182)*(C$14:C182=C182))&gt;1,0,1)</f>
        <v>1</v>
      </c>
      <c r="AI182" s="109" t="str">
        <f t="shared" si="22"/>
        <v>Contratos de prestación de servicios profesionales y de apoyo a la gestión</v>
      </c>
      <c r="AJ182" s="109" t="str">
        <f t="shared" si="25"/>
        <v>Contratación directa</v>
      </c>
      <c r="AK182" s="110" t="str">
        <f>IFERROR(VLOOKUP(F182,Tipo!$C$12:$C$27,1,FALSE),"NO")</f>
        <v>Prestación de servicios profesionales y de apoyo a la gestión, o para la ejecución de trabajos artísticos que sólo puedan encomendarse a determinadas personas naturales;</v>
      </c>
      <c r="AL182" s="109" t="str">
        <f t="shared" si="26"/>
        <v>Inversión</v>
      </c>
      <c r="AM182" s="109">
        <f t="shared" si="27"/>
        <v>45</v>
      </c>
    </row>
    <row r="183" spans="1:39" ht="27" customHeight="1" x14ac:dyDescent="0.25">
      <c r="A183" s="90">
        <v>203</v>
      </c>
      <c r="B183" s="105">
        <v>2019</v>
      </c>
      <c r="C183" s="91" t="s">
        <v>452</v>
      </c>
      <c r="D183" s="91" t="s">
        <v>161</v>
      </c>
      <c r="E183" s="133" t="s">
        <v>38</v>
      </c>
      <c r="F183" s="133" t="s">
        <v>182</v>
      </c>
      <c r="G183" s="138" t="s">
        <v>697</v>
      </c>
      <c r="H183" s="140" t="s">
        <v>156</v>
      </c>
      <c r="I183" s="132">
        <v>45</v>
      </c>
      <c r="J183" s="133" t="str">
        <f>IF(I183=1,'[4]Equivalencia BH-BMPT'!$D$2,IF(I183=2,'[4]Equivalencia BH-BMPT'!$D$3,IF(I183=3,'[4]Equivalencia BH-BMPT'!$D$4,IF(I183=4,'[4]Equivalencia BH-BMPT'!$D$5,IF(I183=5,'[4]Equivalencia BH-BMPT'!$D$6,IF(I183=6,'[4]Equivalencia BH-BMPT'!$D$7,IF(I183=7,'[4]Equivalencia BH-BMPT'!$D$8,IF(I183=8,'[4]Equivalencia BH-BMPT'!$D$9,IF(I183=9,'[4]Equivalencia BH-BMPT'!$D$10,IF(I183=10,'[4]Equivalencia BH-BMPT'!$D$11,IF(I183=11,'[4]Equivalencia BH-BMPT'!$D$12,IF(I183=12,'[4]Equivalencia BH-BMPT'!$D$13,IF(I183=13,'[4]Equivalencia BH-BMPT'!$D$14,IF(I183=14,'[4]Equivalencia BH-BMPT'!$D$15,IF(I183=15,'[4]Equivalencia BH-BMPT'!$D$16,IF(I183=16,'[4]Equivalencia BH-BMPT'!$D$17,IF(I183=17,'[4]Equivalencia BH-BMPT'!$D$18,IF(I183=18,'[4]Equivalencia BH-BMPT'!$D$19,IF(I183=19,'[4]Equivalencia BH-BMPT'!$D$20,IF(I183=20,'[4]Equivalencia BH-BMPT'!$D$21,IF(I183=21,'[4]Equivalencia BH-BMPT'!$D$22,IF(I183=22,'[4]Equivalencia BH-BMPT'!$D$23,IF(I183=23,'[4]Equivalencia BH-BMPT'!#REF!,IF(I183=24,'[4]Equivalencia BH-BMPT'!$D$25,IF(I183=25,'[4]Equivalencia BH-BMPT'!$D$26,IF(I183=26,'[4]Equivalencia BH-BMPT'!$D$27,IF(I183=27,'[4]Equivalencia BH-BMPT'!$D$28,IF(I183=28,'[4]Equivalencia BH-BMPT'!$D$29,IF(I183=29,'[4]Equivalencia BH-BMPT'!$D$30,IF(I183=30,'[4]Equivalencia BH-BMPT'!$D$31,IF(I183=31,'[4]Equivalencia BH-BMPT'!$D$32,IF(I183=32,'[4]Equivalencia BH-BMPT'!$D$33,IF(I183=33,'[4]Equivalencia BH-BMPT'!$D$34,IF(I183=34,'[4]Equivalencia BH-BMPT'!$D$35,IF(I183=35,'[4]Equivalencia BH-BMPT'!$D$36,IF(I183=36,'[4]Equivalencia BH-BMPT'!$D$37,IF(I183=37,'[4]Equivalencia BH-BMPT'!$D$38,IF(I183=38,'[4]Equivalencia BH-BMPT'!#REF!,IF(I183=39,'[4]Equivalencia BH-BMPT'!$D$40,IF(I183=40,'[4]Equivalencia BH-BMPT'!$D$41,IF(I183=41,'[4]Equivalencia BH-BMPT'!$D$42,IF(I183=42,'[4]Equivalencia BH-BMPT'!$D$43,IF(I183=43,'[4]Equivalencia BH-BMPT'!$D$44,IF(I183=44,'[4]Equivalencia BH-BMPT'!$D$45,IF(I183=45,'[4]Equivalencia BH-BMPT'!$D$46,"No ha seleccionado un número de programa")))))))))))))))))))))))))))))))))))))))))))))</f>
        <v>Gobernanza e influencia local, regional e internacional</v>
      </c>
      <c r="K183" s="141" t="str">
        <f>IF(ISERROR(VLOOKUP(I183,Eje_Pilar!$C$2:$E$47,3,FALSE))," ",VLOOKUP(I183,Eje_Pilar!$C$2:$E$47,3,FALSE))</f>
        <v>Eje Transversal 4 Gobierno Legitimo, Fortalecimiento Local y Eficiencia</v>
      </c>
      <c r="L183" s="142" t="s">
        <v>778</v>
      </c>
      <c r="M183" s="138">
        <v>80147386</v>
      </c>
      <c r="N183" s="138" t="s">
        <v>816</v>
      </c>
      <c r="O183" s="144">
        <v>6750000</v>
      </c>
      <c r="P183" s="100"/>
      <c r="Q183" s="101"/>
      <c r="R183" s="146">
        <v>1</v>
      </c>
      <c r="S183" s="144">
        <v>3375000</v>
      </c>
      <c r="T183" s="148">
        <f t="shared" si="28"/>
        <v>10125000</v>
      </c>
      <c r="U183" s="144">
        <v>8625000</v>
      </c>
      <c r="V183" s="104">
        <v>43713</v>
      </c>
      <c r="W183" s="104">
        <v>43714</v>
      </c>
      <c r="X183" s="104">
        <v>43804</v>
      </c>
      <c r="Y183" s="105">
        <v>90</v>
      </c>
      <c r="Z183" s="105"/>
      <c r="AA183" s="106"/>
      <c r="AB183" s="90"/>
      <c r="AC183" s="90"/>
      <c r="AD183" s="90" t="s">
        <v>1022</v>
      </c>
      <c r="AE183" s="90"/>
      <c r="AF183" s="150">
        <f t="shared" si="24"/>
        <v>0.85185185185185186</v>
      </c>
      <c r="AG183" s="108"/>
      <c r="AH183" s="129">
        <f>IF(SUMPRODUCT((A$14:A183=A183)*(B$14:B183=B183)*(C$14:C183=C183))&gt;1,0,1)</f>
        <v>1</v>
      </c>
      <c r="AI183" s="109" t="str">
        <f t="shared" si="22"/>
        <v>Contratos de prestación de servicios profesionales y de apoyo a la gestión</v>
      </c>
      <c r="AJ183" s="109" t="str">
        <f t="shared" si="25"/>
        <v>Contratación directa</v>
      </c>
      <c r="AK183" s="110" t="str">
        <f>IFERROR(VLOOKUP(F183,Tipo!$C$12:$C$27,1,FALSE),"NO")</f>
        <v>Prestación de servicios profesionales y de apoyo a la gestión, o para la ejecución de trabajos artísticos que sólo puedan encomendarse a determinadas personas naturales;</v>
      </c>
      <c r="AL183" s="109" t="str">
        <f t="shared" si="26"/>
        <v>Inversión</v>
      </c>
      <c r="AM183" s="109">
        <f t="shared" si="27"/>
        <v>45</v>
      </c>
    </row>
    <row r="184" spans="1:39" ht="27" customHeight="1" x14ac:dyDescent="0.25">
      <c r="A184" s="90">
        <v>205</v>
      </c>
      <c r="B184" s="105">
        <v>2019</v>
      </c>
      <c r="C184" s="91" t="s">
        <v>453</v>
      </c>
      <c r="D184" s="136" t="s">
        <v>159</v>
      </c>
      <c r="E184" s="133" t="s">
        <v>162</v>
      </c>
      <c r="F184" s="133" t="s">
        <v>186</v>
      </c>
      <c r="G184" s="138" t="s">
        <v>698</v>
      </c>
      <c r="H184" s="140" t="s">
        <v>156</v>
      </c>
      <c r="I184" s="132">
        <v>11</v>
      </c>
      <c r="J184" s="133" t="str">
        <f>IF(I184=1,'[4]Equivalencia BH-BMPT'!$D$2,IF(I184=2,'[4]Equivalencia BH-BMPT'!$D$3,IF(I184=3,'[4]Equivalencia BH-BMPT'!$D$4,IF(I184=4,'[4]Equivalencia BH-BMPT'!$D$5,IF(I184=5,'[4]Equivalencia BH-BMPT'!$D$6,IF(I184=6,'[4]Equivalencia BH-BMPT'!$D$7,IF(I184=7,'[4]Equivalencia BH-BMPT'!$D$8,IF(I184=8,'[4]Equivalencia BH-BMPT'!$D$9,IF(I184=9,'[4]Equivalencia BH-BMPT'!$D$10,IF(I184=10,'[4]Equivalencia BH-BMPT'!$D$11,IF(I184=11,'[4]Equivalencia BH-BMPT'!$D$12,IF(I184=12,'[4]Equivalencia BH-BMPT'!$D$13,IF(I184=13,'[4]Equivalencia BH-BMPT'!$D$14,IF(I184=14,'[4]Equivalencia BH-BMPT'!$D$15,IF(I184=15,'[4]Equivalencia BH-BMPT'!$D$16,IF(I184=16,'[4]Equivalencia BH-BMPT'!$D$17,IF(I184=17,'[4]Equivalencia BH-BMPT'!$D$18,IF(I184=18,'[4]Equivalencia BH-BMPT'!$D$19,IF(I184=19,'[4]Equivalencia BH-BMPT'!$D$20,IF(I184=20,'[4]Equivalencia BH-BMPT'!$D$21,IF(I184=21,'[4]Equivalencia BH-BMPT'!$D$22,IF(I184=22,'[4]Equivalencia BH-BMPT'!$D$23,IF(I184=23,'[4]Equivalencia BH-BMPT'!#REF!,IF(I184=24,'[4]Equivalencia BH-BMPT'!$D$25,IF(I184=25,'[4]Equivalencia BH-BMPT'!$D$26,IF(I184=26,'[4]Equivalencia BH-BMPT'!$D$27,IF(I184=27,'[4]Equivalencia BH-BMPT'!$D$28,IF(I184=28,'[4]Equivalencia BH-BMPT'!$D$29,IF(I184=29,'[4]Equivalencia BH-BMPT'!$D$30,IF(I184=30,'[4]Equivalencia BH-BMPT'!$D$31,IF(I184=31,'[4]Equivalencia BH-BMPT'!$D$32,IF(I184=32,'[4]Equivalencia BH-BMPT'!$D$33,IF(I184=33,'[4]Equivalencia BH-BMPT'!$D$34,IF(I184=34,'[4]Equivalencia BH-BMPT'!$D$35,IF(I184=35,'[4]Equivalencia BH-BMPT'!$D$36,IF(I184=36,'[4]Equivalencia BH-BMPT'!$D$37,IF(I184=37,'[4]Equivalencia BH-BMPT'!$D$38,IF(I184=38,'[4]Equivalencia BH-BMPT'!#REF!,IF(I184=39,'[4]Equivalencia BH-BMPT'!$D$40,IF(I184=40,'[4]Equivalencia BH-BMPT'!$D$41,IF(I184=41,'[4]Equivalencia BH-BMPT'!$D$42,IF(I184=42,'[4]Equivalencia BH-BMPT'!$D$43,IF(I184=43,'[4]Equivalencia BH-BMPT'!$D$44,IF(I184=44,'[4]Equivalencia BH-BMPT'!$D$45,IF(I184=45,'[4]Equivalencia BH-BMPT'!$D$46,"No ha seleccionado un número de programa")))))))))))))))))))))))))))))))))))))))))))))</f>
        <v>Mejores oportunidades para el desarrollo a través de la cultura, la recreación y el deporte</v>
      </c>
      <c r="K184" s="141" t="str">
        <f>IF(ISERROR(VLOOKUP(I184,Eje_Pilar!$C$2:$E$47,3,FALSE))," ",VLOOKUP(I184,Eje_Pilar!$C$2:$E$47,3,FALSE))</f>
        <v>Pilar 1 Igualdad de Calidad de Vida</v>
      </c>
      <c r="L184" s="142" t="s">
        <v>784</v>
      </c>
      <c r="M184" s="138">
        <v>900074944</v>
      </c>
      <c r="N184" s="138" t="s">
        <v>971</v>
      </c>
      <c r="O184" s="144">
        <v>403953592</v>
      </c>
      <c r="P184" s="100"/>
      <c r="Q184" s="101"/>
      <c r="R184" s="146"/>
      <c r="S184" s="146"/>
      <c r="T184" s="148">
        <f t="shared" si="28"/>
        <v>403953592</v>
      </c>
      <c r="U184" s="144"/>
      <c r="V184" s="104">
        <v>43713</v>
      </c>
      <c r="W184" s="104">
        <v>43731</v>
      </c>
      <c r="X184" s="104">
        <v>43982</v>
      </c>
      <c r="Y184" s="105">
        <v>210</v>
      </c>
      <c r="Z184" s="105"/>
      <c r="AA184" s="106"/>
      <c r="AB184" s="90"/>
      <c r="AC184" s="90" t="s">
        <v>1022</v>
      </c>
      <c r="AD184" s="90"/>
      <c r="AE184" s="90"/>
      <c r="AF184" s="150">
        <f t="shared" si="24"/>
        <v>0</v>
      </c>
      <c r="AG184" s="108"/>
      <c r="AH184" s="129">
        <f>IF(SUMPRODUCT((A$14:A184=A184)*(B$14:B184=B184)*(C$14:C184=C184))&gt;1,0,1)</f>
        <v>1</v>
      </c>
      <c r="AI184" s="109" t="str">
        <f t="shared" si="22"/>
        <v>Contratos de prestación de servicios</v>
      </c>
      <c r="AJ184" s="109" t="str">
        <f t="shared" si="25"/>
        <v>Licitación pública</v>
      </c>
      <c r="AK184" s="110" t="str">
        <f>IFERROR(VLOOKUP(F184,Tipo!$C$12:$C$27,1,FALSE),"NO")</f>
        <v>NO</v>
      </c>
      <c r="AL184" s="109" t="str">
        <f t="shared" si="26"/>
        <v>Inversión</v>
      </c>
      <c r="AM184" s="109">
        <f t="shared" si="27"/>
        <v>11</v>
      </c>
    </row>
    <row r="185" spans="1:39" ht="27" customHeight="1" x14ac:dyDescent="0.25">
      <c r="A185" s="90">
        <v>206</v>
      </c>
      <c r="B185" s="105">
        <v>2019</v>
      </c>
      <c r="C185" s="91" t="s">
        <v>454</v>
      </c>
      <c r="D185" s="91" t="s">
        <v>161</v>
      </c>
      <c r="E185" s="133" t="s">
        <v>38</v>
      </c>
      <c r="F185" s="133" t="s">
        <v>182</v>
      </c>
      <c r="G185" s="138" t="s">
        <v>699</v>
      </c>
      <c r="H185" s="140" t="s">
        <v>156</v>
      </c>
      <c r="I185" s="132">
        <v>45</v>
      </c>
      <c r="J185" s="133" t="str">
        <f>IF(I185=1,'[4]Equivalencia BH-BMPT'!$D$2,IF(I185=2,'[4]Equivalencia BH-BMPT'!$D$3,IF(I185=3,'[4]Equivalencia BH-BMPT'!$D$4,IF(I185=4,'[4]Equivalencia BH-BMPT'!$D$5,IF(I185=5,'[4]Equivalencia BH-BMPT'!$D$6,IF(I185=6,'[4]Equivalencia BH-BMPT'!$D$7,IF(I185=7,'[4]Equivalencia BH-BMPT'!$D$8,IF(I185=8,'[4]Equivalencia BH-BMPT'!$D$9,IF(I185=9,'[4]Equivalencia BH-BMPT'!$D$10,IF(I185=10,'[4]Equivalencia BH-BMPT'!$D$11,IF(I185=11,'[4]Equivalencia BH-BMPT'!$D$12,IF(I185=12,'[4]Equivalencia BH-BMPT'!$D$13,IF(I185=13,'[4]Equivalencia BH-BMPT'!$D$14,IF(I185=14,'[4]Equivalencia BH-BMPT'!$D$15,IF(I185=15,'[4]Equivalencia BH-BMPT'!$D$16,IF(I185=16,'[4]Equivalencia BH-BMPT'!$D$17,IF(I185=17,'[4]Equivalencia BH-BMPT'!$D$18,IF(I185=18,'[4]Equivalencia BH-BMPT'!$D$19,IF(I185=19,'[4]Equivalencia BH-BMPT'!$D$20,IF(I185=20,'[4]Equivalencia BH-BMPT'!$D$21,IF(I185=21,'[4]Equivalencia BH-BMPT'!$D$22,IF(I185=22,'[4]Equivalencia BH-BMPT'!$D$23,IF(I185=23,'[4]Equivalencia BH-BMPT'!#REF!,IF(I185=24,'[4]Equivalencia BH-BMPT'!$D$25,IF(I185=25,'[4]Equivalencia BH-BMPT'!$D$26,IF(I185=26,'[4]Equivalencia BH-BMPT'!$D$27,IF(I185=27,'[4]Equivalencia BH-BMPT'!$D$28,IF(I185=28,'[4]Equivalencia BH-BMPT'!$D$29,IF(I185=29,'[4]Equivalencia BH-BMPT'!$D$30,IF(I185=30,'[4]Equivalencia BH-BMPT'!$D$31,IF(I185=31,'[4]Equivalencia BH-BMPT'!$D$32,IF(I185=32,'[4]Equivalencia BH-BMPT'!$D$33,IF(I185=33,'[4]Equivalencia BH-BMPT'!$D$34,IF(I185=34,'[4]Equivalencia BH-BMPT'!$D$35,IF(I185=35,'[4]Equivalencia BH-BMPT'!$D$36,IF(I185=36,'[4]Equivalencia BH-BMPT'!$D$37,IF(I185=37,'[4]Equivalencia BH-BMPT'!$D$38,IF(I185=38,'[4]Equivalencia BH-BMPT'!#REF!,IF(I185=39,'[4]Equivalencia BH-BMPT'!$D$40,IF(I185=40,'[4]Equivalencia BH-BMPT'!$D$41,IF(I185=41,'[4]Equivalencia BH-BMPT'!$D$42,IF(I185=42,'[4]Equivalencia BH-BMPT'!$D$43,IF(I185=43,'[4]Equivalencia BH-BMPT'!$D$44,IF(I185=44,'[4]Equivalencia BH-BMPT'!$D$45,IF(I185=45,'[4]Equivalencia BH-BMPT'!$D$46,"No ha seleccionado un número de programa")))))))))))))))))))))))))))))))))))))))))))))</f>
        <v>Gobernanza e influencia local, regional e internacional</v>
      </c>
      <c r="K185" s="141" t="str">
        <f>IF(ISERROR(VLOOKUP(I185,Eje_Pilar!$C$2:$E$47,3,FALSE))," ",VLOOKUP(I185,Eje_Pilar!$C$2:$E$47,3,FALSE))</f>
        <v>Eje Transversal 4 Gobierno Legitimo, Fortalecimiento Local y Eficiencia</v>
      </c>
      <c r="L185" s="142" t="s">
        <v>778</v>
      </c>
      <c r="M185" s="138">
        <v>80163954</v>
      </c>
      <c r="N185" s="138" t="s">
        <v>886</v>
      </c>
      <c r="O185" s="144">
        <v>13665000</v>
      </c>
      <c r="P185" s="100"/>
      <c r="Q185" s="101"/>
      <c r="R185" s="146">
        <v>1</v>
      </c>
      <c r="S185" s="144">
        <v>6832500</v>
      </c>
      <c r="T185" s="148">
        <f t="shared" si="28"/>
        <v>20497500</v>
      </c>
      <c r="U185" s="144">
        <v>17460833</v>
      </c>
      <c r="V185" s="104">
        <v>43713</v>
      </c>
      <c r="W185" s="104">
        <v>43714</v>
      </c>
      <c r="X185" s="104">
        <v>43804</v>
      </c>
      <c r="Y185" s="105">
        <v>90</v>
      </c>
      <c r="Z185" s="105"/>
      <c r="AA185" s="106"/>
      <c r="AB185" s="90"/>
      <c r="AC185" s="90"/>
      <c r="AD185" s="90" t="s">
        <v>1022</v>
      </c>
      <c r="AE185" s="90"/>
      <c r="AF185" s="150">
        <f t="shared" si="24"/>
        <v>0.85185183558970601</v>
      </c>
      <c r="AG185" s="108"/>
      <c r="AH185" s="129">
        <f>IF(SUMPRODUCT((A$14:A185=A185)*(B$14:B185=B185)*(C$14:C185=C185))&gt;1,0,1)</f>
        <v>1</v>
      </c>
      <c r="AI185" s="109" t="str">
        <f t="shared" si="22"/>
        <v>Contratos de prestación de servicios profesionales y de apoyo a la gestión</v>
      </c>
      <c r="AJ185" s="109" t="str">
        <f t="shared" si="25"/>
        <v>Contratación directa</v>
      </c>
      <c r="AK185" s="110" t="str">
        <f>IFERROR(VLOOKUP(F185,Tipo!$C$12:$C$27,1,FALSE),"NO")</f>
        <v>Prestación de servicios profesionales y de apoyo a la gestión, o para la ejecución de trabajos artísticos que sólo puedan encomendarse a determinadas personas naturales;</v>
      </c>
      <c r="AL185" s="109" t="str">
        <f t="shared" si="26"/>
        <v>Inversión</v>
      </c>
      <c r="AM185" s="109">
        <f t="shared" si="27"/>
        <v>45</v>
      </c>
    </row>
    <row r="186" spans="1:39" ht="27" customHeight="1" x14ac:dyDescent="0.25">
      <c r="A186" s="90">
        <v>207</v>
      </c>
      <c r="B186" s="105">
        <v>2019</v>
      </c>
      <c r="C186" s="91" t="s">
        <v>455</v>
      </c>
      <c r="D186" s="91" t="s">
        <v>161</v>
      </c>
      <c r="E186" s="133" t="s">
        <v>38</v>
      </c>
      <c r="F186" s="133" t="s">
        <v>182</v>
      </c>
      <c r="G186" s="138" t="s">
        <v>700</v>
      </c>
      <c r="H186" s="140" t="s">
        <v>156</v>
      </c>
      <c r="I186" s="132">
        <v>45</v>
      </c>
      <c r="J186" s="133" t="str">
        <f>IF(I186=1,'[4]Equivalencia BH-BMPT'!$D$2,IF(I186=2,'[4]Equivalencia BH-BMPT'!$D$3,IF(I186=3,'[4]Equivalencia BH-BMPT'!$D$4,IF(I186=4,'[4]Equivalencia BH-BMPT'!$D$5,IF(I186=5,'[4]Equivalencia BH-BMPT'!$D$6,IF(I186=6,'[4]Equivalencia BH-BMPT'!$D$7,IF(I186=7,'[4]Equivalencia BH-BMPT'!$D$8,IF(I186=8,'[4]Equivalencia BH-BMPT'!$D$9,IF(I186=9,'[4]Equivalencia BH-BMPT'!$D$10,IF(I186=10,'[4]Equivalencia BH-BMPT'!$D$11,IF(I186=11,'[4]Equivalencia BH-BMPT'!$D$12,IF(I186=12,'[4]Equivalencia BH-BMPT'!$D$13,IF(I186=13,'[4]Equivalencia BH-BMPT'!$D$14,IF(I186=14,'[4]Equivalencia BH-BMPT'!$D$15,IF(I186=15,'[4]Equivalencia BH-BMPT'!$D$16,IF(I186=16,'[4]Equivalencia BH-BMPT'!$D$17,IF(I186=17,'[4]Equivalencia BH-BMPT'!$D$18,IF(I186=18,'[4]Equivalencia BH-BMPT'!$D$19,IF(I186=19,'[4]Equivalencia BH-BMPT'!$D$20,IF(I186=20,'[4]Equivalencia BH-BMPT'!$D$21,IF(I186=21,'[4]Equivalencia BH-BMPT'!$D$22,IF(I186=22,'[4]Equivalencia BH-BMPT'!$D$23,IF(I186=23,'[4]Equivalencia BH-BMPT'!#REF!,IF(I186=24,'[4]Equivalencia BH-BMPT'!$D$25,IF(I186=25,'[4]Equivalencia BH-BMPT'!$D$26,IF(I186=26,'[4]Equivalencia BH-BMPT'!$D$27,IF(I186=27,'[4]Equivalencia BH-BMPT'!$D$28,IF(I186=28,'[4]Equivalencia BH-BMPT'!$D$29,IF(I186=29,'[4]Equivalencia BH-BMPT'!$D$30,IF(I186=30,'[4]Equivalencia BH-BMPT'!$D$31,IF(I186=31,'[4]Equivalencia BH-BMPT'!$D$32,IF(I186=32,'[4]Equivalencia BH-BMPT'!$D$33,IF(I186=33,'[4]Equivalencia BH-BMPT'!$D$34,IF(I186=34,'[4]Equivalencia BH-BMPT'!$D$35,IF(I186=35,'[4]Equivalencia BH-BMPT'!$D$36,IF(I186=36,'[4]Equivalencia BH-BMPT'!$D$37,IF(I186=37,'[4]Equivalencia BH-BMPT'!$D$38,IF(I186=38,'[4]Equivalencia BH-BMPT'!#REF!,IF(I186=39,'[4]Equivalencia BH-BMPT'!$D$40,IF(I186=40,'[4]Equivalencia BH-BMPT'!$D$41,IF(I186=41,'[4]Equivalencia BH-BMPT'!$D$42,IF(I186=42,'[4]Equivalencia BH-BMPT'!$D$43,IF(I186=43,'[4]Equivalencia BH-BMPT'!$D$44,IF(I186=44,'[4]Equivalencia BH-BMPT'!$D$45,IF(I186=45,'[4]Equivalencia BH-BMPT'!$D$46,"No ha seleccionado un número de programa")))))))))))))))))))))))))))))))))))))))))))))</f>
        <v>Gobernanza e influencia local, regional e internacional</v>
      </c>
      <c r="K186" s="141" t="str">
        <f>IF(ISERROR(VLOOKUP(I186,Eje_Pilar!$C$2:$E$47,3,FALSE))," ",VLOOKUP(I186,Eje_Pilar!$C$2:$E$47,3,FALSE))</f>
        <v>Eje Transversal 4 Gobierno Legitimo, Fortalecimiento Local y Eficiencia</v>
      </c>
      <c r="L186" s="142" t="s">
        <v>778</v>
      </c>
      <c r="M186" s="138">
        <v>1016064892</v>
      </c>
      <c r="N186" s="138" t="s">
        <v>839</v>
      </c>
      <c r="O186" s="144">
        <v>6750000</v>
      </c>
      <c r="P186" s="100"/>
      <c r="Q186" s="101"/>
      <c r="R186" s="146">
        <v>1</v>
      </c>
      <c r="S186" s="144">
        <v>3375000</v>
      </c>
      <c r="T186" s="148">
        <f t="shared" si="28"/>
        <v>10125000</v>
      </c>
      <c r="U186" s="144">
        <v>8625000</v>
      </c>
      <c r="V186" s="104">
        <v>43714</v>
      </c>
      <c r="W186" s="104">
        <v>43714</v>
      </c>
      <c r="X186" s="104">
        <v>43804</v>
      </c>
      <c r="Y186" s="105">
        <v>90</v>
      </c>
      <c r="Z186" s="105"/>
      <c r="AA186" s="106"/>
      <c r="AB186" s="90"/>
      <c r="AC186" s="90"/>
      <c r="AD186" s="90" t="s">
        <v>1022</v>
      </c>
      <c r="AE186" s="90"/>
      <c r="AF186" s="150">
        <f t="shared" si="24"/>
        <v>0.85185185185185186</v>
      </c>
      <c r="AG186" s="108"/>
      <c r="AH186" s="129">
        <f>IF(SUMPRODUCT((A$14:A186=A186)*(B$14:B186=B186)*(C$14:C186=C186))&gt;1,0,1)</f>
        <v>1</v>
      </c>
      <c r="AI186" s="109" t="str">
        <f t="shared" si="22"/>
        <v>Contratos de prestación de servicios profesionales y de apoyo a la gestión</v>
      </c>
      <c r="AJ186" s="109" t="str">
        <f t="shared" si="25"/>
        <v>Contratación directa</v>
      </c>
      <c r="AK186" s="110" t="str">
        <f>IFERROR(VLOOKUP(F186,Tipo!$C$12:$C$27,1,FALSE),"NO")</f>
        <v>Prestación de servicios profesionales y de apoyo a la gestión, o para la ejecución de trabajos artísticos que sólo puedan encomendarse a determinadas personas naturales;</v>
      </c>
      <c r="AL186" s="109" t="str">
        <f t="shared" si="26"/>
        <v>Inversión</v>
      </c>
      <c r="AM186" s="109">
        <f t="shared" si="27"/>
        <v>45</v>
      </c>
    </row>
    <row r="187" spans="1:39" ht="27" customHeight="1" x14ac:dyDescent="0.25">
      <c r="A187" s="90">
        <v>208</v>
      </c>
      <c r="B187" s="105">
        <v>2019</v>
      </c>
      <c r="C187" s="91" t="s">
        <v>456</v>
      </c>
      <c r="D187" s="91" t="s">
        <v>161</v>
      </c>
      <c r="E187" s="133" t="s">
        <v>38</v>
      </c>
      <c r="F187" s="133" t="s">
        <v>182</v>
      </c>
      <c r="G187" s="138" t="s">
        <v>701</v>
      </c>
      <c r="H187" s="140" t="s">
        <v>156</v>
      </c>
      <c r="I187" s="132">
        <v>45</v>
      </c>
      <c r="J187" s="133" t="str">
        <f>IF(I187=1,'[4]Equivalencia BH-BMPT'!$D$2,IF(I187=2,'[4]Equivalencia BH-BMPT'!$D$3,IF(I187=3,'[4]Equivalencia BH-BMPT'!$D$4,IF(I187=4,'[4]Equivalencia BH-BMPT'!$D$5,IF(I187=5,'[4]Equivalencia BH-BMPT'!$D$6,IF(I187=6,'[4]Equivalencia BH-BMPT'!$D$7,IF(I187=7,'[4]Equivalencia BH-BMPT'!$D$8,IF(I187=8,'[4]Equivalencia BH-BMPT'!$D$9,IF(I187=9,'[4]Equivalencia BH-BMPT'!$D$10,IF(I187=10,'[4]Equivalencia BH-BMPT'!$D$11,IF(I187=11,'[4]Equivalencia BH-BMPT'!$D$12,IF(I187=12,'[4]Equivalencia BH-BMPT'!$D$13,IF(I187=13,'[4]Equivalencia BH-BMPT'!$D$14,IF(I187=14,'[4]Equivalencia BH-BMPT'!$D$15,IF(I187=15,'[4]Equivalencia BH-BMPT'!$D$16,IF(I187=16,'[4]Equivalencia BH-BMPT'!$D$17,IF(I187=17,'[4]Equivalencia BH-BMPT'!$D$18,IF(I187=18,'[4]Equivalencia BH-BMPT'!$D$19,IF(I187=19,'[4]Equivalencia BH-BMPT'!$D$20,IF(I187=20,'[4]Equivalencia BH-BMPT'!$D$21,IF(I187=21,'[4]Equivalencia BH-BMPT'!$D$22,IF(I187=22,'[4]Equivalencia BH-BMPT'!$D$23,IF(I187=23,'[4]Equivalencia BH-BMPT'!#REF!,IF(I187=24,'[4]Equivalencia BH-BMPT'!$D$25,IF(I187=25,'[4]Equivalencia BH-BMPT'!$D$26,IF(I187=26,'[4]Equivalencia BH-BMPT'!$D$27,IF(I187=27,'[4]Equivalencia BH-BMPT'!$D$28,IF(I187=28,'[4]Equivalencia BH-BMPT'!$D$29,IF(I187=29,'[4]Equivalencia BH-BMPT'!$D$30,IF(I187=30,'[4]Equivalencia BH-BMPT'!$D$31,IF(I187=31,'[4]Equivalencia BH-BMPT'!$D$32,IF(I187=32,'[4]Equivalencia BH-BMPT'!$D$33,IF(I187=33,'[4]Equivalencia BH-BMPT'!$D$34,IF(I187=34,'[4]Equivalencia BH-BMPT'!$D$35,IF(I187=35,'[4]Equivalencia BH-BMPT'!$D$36,IF(I187=36,'[4]Equivalencia BH-BMPT'!$D$37,IF(I187=37,'[4]Equivalencia BH-BMPT'!$D$38,IF(I187=38,'[4]Equivalencia BH-BMPT'!#REF!,IF(I187=39,'[4]Equivalencia BH-BMPT'!$D$40,IF(I187=40,'[4]Equivalencia BH-BMPT'!$D$41,IF(I187=41,'[4]Equivalencia BH-BMPT'!$D$42,IF(I187=42,'[4]Equivalencia BH-BMPT'!$D$43,IF(I187=43,'[4]Equivalencia BH-BMPT'!$D$44,IF(I187=44,'[4]Equivalencia BH-BMPT'!$D$45,IF(I187=45,'[4]Equivalencia BH-BMPT'!$D$46,"No ha seleccionado un número de programa")))))))))))))))))))))))))))))))))))))))))))))</f>
        <v>Gobernanza e influencia local, regional e internacional</v>
      </c>
      <c r="K187" s="141" t="str">
        <f>IF(ISERROR(VLOOKUP(I187,Eje_Pilar!$C$2:$E$47,3,FALSE))," ",VLOOKUP(I187,Eje_Pilar!$C$2:$E$47,3,FALSE))</f>
        <v>Eje Transversal 4 Gobierno Legitimo, Fortalecimiento Local y Eficiencia</v>
      </c>
      <c r="L187" s="142" t="s">
        <v>778</v>
      </c>
      <c r="M187" s="138">
        <v>1016079620</v>
      </c>
      <c r="N187" s="138" t="s">
        <v>860</v>
      </c>
      <c r="O187" s="144">
        <v>5550000</v>
      </c>
      <c r="P187" s="100"/>
      <c r="Q187" s="101"/>
      <c r="R187" s="146"/>
      <c r="S187" s="146"/>
      <c r="T187" s="148">
        <f t="shared" si="28"/>
        <v>5550000</v>
      </c>
      <c r="U187" s="144">
        <v>5550000</v>
      </c>
      <c r="V187" s="104">
        <v>43719</v>
      </c>
      <c r="W187" s="104">
        <v>43721</v>
      </c>
      <c r="X187" s="104">
        <v>43811</v>
      </c>
      <c r="Y187" s="105">
        <v>90</v>
      </c>
      <c r="Z187" s="105"/>
      <c r="AA187" s="106"/>
      <c r="AB187" s="90"/>
      <c r="AC187" s="90"/>
      <c r="AD187" s="90" t="s">
        <v>1022</v>
      </c>
      <c r="AE187" s="90"/>
      <c r="AF187" s="150">
        <f t="shared" si="24"/>
        <v>1</v>
      </c>
      <c r="AG187" s="108"/>
      <c r="AH187" s="129">
        <f>IF(SUMPRODUCT((A$14:A187=A187)*(B$14:B187=B187)*(C$14:C187=C187))&gt;1,0,1)</f>
        <v>1</v>
      </c>
      <c r="AI187" s="109" t="str">
        <f t="shared" si="22"/>
        <v>Contratos de prestación de servicios profesionales y de apoyo a la gestión</v>
      </c>
      <c r="AJ187" s="109" t="str">
        <f t="shared" si="25"/>
        <v>Contratación directa</v>
      </c>
      <c r="AK187" s="110" t="str">
        <f>IFERROR(VLOOKUP(F187,Tipo!$C$12:$C$27,1,FALSE),"NO")</f>
        <v>Prestación de servicios profesionales y de apoyo a la gestión, o para la ejecución de trabajos artísticos que sólo puedan encomendarse a determinadas personas naturales;</v>
      </c>
      <c r="AL187" s="109" t="str">
        <f t="shared" si="26"/>
        <v>Inversión</v>
      </c>
      <c r="AM187" s="109">
        <f t="shared" si="27"/>
        <v>45</v>
      </c>
    </row>
    <row r="188" spans="1:39" ht="27" customHeight="1" x14ac:dyDescent="0.25">
      <c r="A188" s="90">
        <v>209</v>
      </c>
      <c r="B188" s="105">
        <v>2019</v>
      </c>
      <c r="C188" s="91" t="s">
        <v>457</v>
      </c>
      <c r="D188" s="91" t="s">
        <v>161</v>
      </c>
      <c r="E188" s="133" t="s">
        <v>38</v>
      </c>
      <c r="F188" s="133" t="s">
        <v>182</v>
      </c>
      <c r="G188" s="138" t="s">
        <v>702</v>
      </c>
      <c r="H188" s="140" t="s">
        <v>156</v>
      </c>
      <c r="I188" s="132">
        <v>45</v>
      </c>
      <c r="J188" s="133" t="str">
        <f>IF(I188=1,'[4]Equivalencia BH-BMPT'!$D$2,IF(I188=2,'[4]Equivalencia BH-BMPT'!$D$3,IF(I188=3,'[4]Equivalencia BH-BMPT'!$D$4,IF(I188=4,'[4]Equivalencia BH-BMPT'!$D$5,IF(I188=5,'[4]Equivalencia BH-BMPT'!$D$6,IF(I188=6,'[4]Equivalencia BH-BMPT'!$D$7,IF(I188=7,'[4]Equivalencia BH-BMPT'!$D$8,IF(I188=8,'[4]Equivalencia BH-BMPT'!$D$9,IF(I188=9,'[4]Equivalencia BH-BMPT'!$D$10,IF(I188=10,'[4]Equivalencia BH-BMPT'!$D$11,IF(I188=11,'[4]Equivalencia BH-BMPT'!$D$12,IF(I188=12,'[4]Equivalencia BH-BMPT'!$D$13,IF(I188=13,'[4]Equivalencia BH-BMPT'!$D$14,IF(I188=14,'[4]Equivalencia BH-BMPT'!$D$15,IF(I188=15,'[4]Equivalencia BH-BMPT'!$D$16,IF(I188=16,'[4]Equivalencia BH-BMPT'!$D$17,IF(I188=17,'[4]Equivalencia BH-BMPT'!$D$18,IF(I188=18,'[4]Equivalencia BH-BMPT'!$D$19,IF(I188=19,'[4]Equivalencia BH-BMPT'!$D$20,IF(I188=20,'[4]Equivalencia BH-BMPT'!$D$21,IF(I188=21,'[4]Equivalencia BH-BMPT'!$D$22,IF(I188=22,'[4]Equivalencia BH-BMPT'!$D$23,IF(I188=23,'[4]Equivalencia BH-BMPT'!#REF!,IF(I188=24,'[4]Equivalencia BH-BMPT'!$D$25,IF(I188=25,'[4]Equivalencia BH-BMPT'!$D$26,IF(I188=26,'[4]Equivalencia BH-BMPT'!$D$27,IF(I188=27,'[4]Equivalencia BH-BMPT'!$D$28,IF(I188=28,'[4]Equivalencia BH-BMPT'!$D$29,IF(I188=29,'[4]Equivalencia BH-BMPT'!$D$30,IF(I188=30,'[4]Equivalencia BH-BMPT'!$D$31,IF(I188=31,'[4]Equivalencia BH-BMPT'!$D$32,IF(I188=32,'[4]Equivalencia BH-BMPT'!$D$33,IF(I188=33,'[4]Equivalencia BH-BMPT'!$D$34,IF(I188=34,'[4]Equivalencia BH-BMPT'!$D$35,IF(I188=35,'[4]Equivalencia BH-BMPT'!$D$36,IF(I188=36,'[4]Equivalencia BH-BMPT'!$D$37,IF(I188=37,'[4]Equivalencia BH-BMPT'!$D$38,IF(I188=38,'[4]Equivalencia BH-BMPT'!#REF!,IF(I188=39,'[4]Equivalencia BH-BMPT'!$D$40,IF(I188=40,'[4]Equivalencia BH-BMPT'!$D$41,IF(I188=41,'[4]Equivalencia BH-BMPT'!$D$42,IF(I188=42,'[4]Equivalencia BH-BMPT'!$D$43,IF(I188=43,'[4]Equivalencia BH-BMPT'!$D$44,IF(I188=44,'[4]Equivalencia BH-BMPT'!$D$45,IF(I188=45,'[4]Equivalencia BH-BMPT'!$D$46,"No ha seleccionado un número de programa")))))))))))))))))))))))))))))))))))))))))))))</f>
        <v>Gobernanza e influencia local, regional e internacional</v>
      </c>
      <c r="K188" s="141" t="str">
        <f>IF(ISERROR(VLOOKUP(I188,Eje_Pilar!$C$2:$E$47,3,FALSE))," ",VLOOKUP(I188,Eje_Pilar!$C$2:$E$47,3,FALSE))</f>
        <v>Eje Transversal 4 Gobierno Legitimo, Fortalecimiento Local y Eficiencia</v>
      </c>
      <c r="L188" s="142" t="s">
        <v>778</v>
      </c>
      <c r="M188" s="138">
        <v>79561600</v>
      </c>
      <c r="N188" s="138" t="s">
        <v>972</v>
      </c>
      <c r="O188" s="144">
        <v>15600000</v>
      </c>
      <c r="P188" s="100"/>
      <c r="Q188" s="101"/>
      <c r="R188" s="146"/>
      <c r="S188" s="146"/>
      <c r="T188" s="148">
        <f t="shared" si="28"/>
        <v>15600000</v>
      </c>
      <c r="U188" s="144">
        <v>15600000</v>
      </c>
      <c r="V188" s="104">
        <v>43714</v>
      </c>
      <c r="W188" s="104">
        <v>43718</v>
      </c>
      <c r="X188" s="104">
        <v>43808</v>
      </c>
      <c r="Y188" s="105">
        <v>90</v>
      </c>
      <c r="Z188" s="105"/>
      <c r="AA188" s="106"/>
      <c r="AB188" s="90"/>
      <c r="AC188" s="90"/>
      <c r="AD188" s="90" t="s">
        <v>1022</v>
      </c>
      <c r="AE188" s="90"/>
      <c r="AF188" s="150">
        <f t="shared" si="24"/>
        <v>1</v>
      </c>
      <c r="AG188" s="108"/>
      <c r="AH188" s="129">
        <f>IF(SUMPRODUCT((A$14:A188=A188)*(B$14:B188=B188)*(C$14:C188=C188))&gt;1,0,1)</f>
        <v>1</v>
      </c>
      <c r="AI188" s="109" t="str">
        <f t="shared" si="22"/>
        <v>Contratos de prestación de servicios profesionales y de apoyo a la gestión</v>
      </c>
      <c r="AJ188" s="109" t="str">
        <f t="shared" si="25"/>
        <v>Contratación directa</v>
      </c>
      <c r="AK188" s="110" t="str">
        <f>IFERROR(VLOOKUP(F188,Tipo!$C$12:$C$27,1,FALSE),"NO")</f>
        <v>Prestación de servicios profesionales y de apoyo a la gestión, o para la ejecución de trabajos artísticos que sólo puedan encomendarse a determinadas personas naturales;</v>
      </c>
      <c r="AL188" s="109" t="str">
        <f t="shared" si="26"/>
        <v>Inversión</v>
      </c>
      <c r="AM188" s="109">
        <f t="shared" si="27"/>
        <v>45</v>
      </c>
    </row>
    <row r="189" spans="1:39" ht="27" customHeight="1" x14ac:dyDescent="0.25">
      <c r="A189" s="90">
        <v>210</v>
      </c>
      <c r="B189" s="105">
        <v>2019</v>
      </c>
      <c r="C189" s="91" t="s">
        <v>458</v>
      </c>
      <c r="D189" s="91" t="s">
        <v>161</v>
      </c>
      <c r="E189" s="133" t="s">
        <v>38</v>
      </c>
      <c r="F189" s="133" t="s">
        <v>182</v>
      </c>
      <c r="G189" s="138" t="s">
        <v>703</v>
      </c>
      <c r="H189" s="140" t="s">
        <v>156</v>
      </c>
      <c r="I189" s="132">
        <v>45</v>
      </c>
      <c r="J189" s="133" t="str">
        <f>IF(I189=1,'[4]Equivalencia BH-BMPT'!$D$2,IF(I189=2,'[4]Equivalencia BH-BMPT'!$D$3,IF(I189=3,'[4]Equivalencia BH-BMPT'!$D$4,IF(I189=4,'[4]Equivalencia BH-BMPT'!$D$5,IF(I189=5,'[4]Equivalencia BH-BMPT'!$D$6,IF(I189=6,'[4]Equivalencia BH-BMPT'!$D$7,IF(I189=7,'[4]Equivalencia BH-BMPT'!$D$8,IF(I189=8,'[4]Equivalencia BH-BMPT'!$D$9,IF(I189=9,'[4]Equivalencia BH-BMPT'!$D$10,IF(I189=10,'[4]Equivalencia BH-BMPT'!$D$11,IF(I189=11,'[4]Equivalencia BH-BMPT'!$D$12,IF(I189=12,'[4]Equivalencia BH-BMPT'!$D$13,IF(I189=13,'[4]Equivalencia BH-BMPT'!$D$14,IF(I189=14,'[4]Equivalencia BH-BMPT'!$D$15,IF(I189=15,'[4]Equivalencia BH-BMPT'!$D$16,IF(I189=16,'[4]Equivalencia BH-BMPT'!$D$17,IF(I189=17,'[4]Equivalencia BH-BMPT'!$D$18,IF(I189=18,'[4]Equivalencia BH-BMPT'!$D$19,IF(I189=19,'[4]Equivalencia BH-BMPT'!$D$20,IF(I189=20,'[4]Equivalencia BH-BMPT'!$D$21,IF(I189=21,'[4]Equivalencia BH-BMPT'!$D$22,IF(I189=22,'[4]Equivalencia BH-BMPT'!$D$23,IF(I189=23,'[4]Equivalencia BH-BMPT'!#REF!,IF(I189=24,'[4]Equivalencia BH-BMPT'!$D$25,IF(I189=25,'[4]Equivalencia BH-BMPT'!$D$26,IF(I189=26,'[4]Equivalencia BH-BMPT'!$D$27,IF(I189=27,'[4]Equivalencia BH-BMPT'!$D$28,IF(I189=28,'[4]Equivalencia BH-BMPT'!$D$29,IF(I189=29,'[4]Equivalencia BH-BMPT'!$D$30,IF(I189=30,'[4]Equivalencia BH-BMPT'!$D$31,IF(I189=31,'[4]Equivalencia BH-BMPT'!$D$32,IF(I189=32,'[4]Equivalencia BH-BMPT'!$D$33,IF(I189=33,'[4]Equivalencia BH-BMPT'!$D$34,IF(I189=34,'[4]Equivalencia BH-BMPT'!$D$35,IF(I189=35,'[4]Equivalencia BH-BMPT'!$D$36,IF(I189=36,'[4]Equivalencia BH-BMPT'!$D$37,IF(I189=37,'[4]Equivalencia BH-BMPT'!$D$38,IF(I189=38,'[4]Equivalencia BH-BMPT'!#REF!,IF(I189=39,'[4]Equivalencia BH-BMPT'!$D$40,IF(I189=40,'[4]Equivalencia BH-BMPT'!$D$41,IF(I189=41,'[4]Equivalencia BH-BMPT'!$D$42,IF(I189=42,'[4]Equivalencia BH-BMPT'!$D$43,IF(I189=43,'[4]Equivalencia BH-BMPT'!$D$44,IF(I189=44,'[4]Equivalencia BH-BMPT'!$D$45,IF(I189=45,'[4]Equivalencia BH-BMPT'!$D$46,"No ha seleccionado un número de programa")))))))))))))))))))))))))))))))))))))))))))))</f>
        <v>Gobernanza e influencia local, regional e internacional</v>
      </c>
      <c r="K189" s="141" t="str">
        <f>IF(ISERROR(VLOOKUP(I189,Eje_Pilar!$C$2:$E$47,3,FALSE))," ",VLOOKUP(I189,Eje_Pilar!$C$2:$E$47,3,FALSE))</f>
        <v>Eje Transversal 4 Gobierno Legitimo, Fortalecimiento Local y Eficiencia</v>
      </c>
      <c r="L189" s="142" t="s">
        <v>778</v>
      </c>
      <c r="M189" s="138">
        <v>52982032</v>
      </c>
      <c r="N189" s="138" t="s">
        <v>845</v>
      </c>
      <c r="O189" s="144">
        <v>13665000</v>
      </c>
      <c r="P189" s="100"/>
      <c r="Q189" s="101"/>
      <c r="R189" s="146">
        <v>1</v>
      </c>
      <c r="S189" s="144">
        <v>6832500</v>
      </c>
      <c r="T189" s="148">
        <f t="shared" si="28"/>
        <v>20497500</v>
      </c>
      <c r="U189" s="144">
        <v>12146667</v>
      </c>
      <c r="V189" s="104">
        <v>43718</v>
      </c>
      <c r="W189" s="104">
        <v>43719</v>
      </c>
      <c r="X189" s="104">
        <v>43809</v>
      </c>
      <c r="Y189" s="105">
        <v>90</v>
      </c>
      <c r="Z189" s="105"/>
      <c r="AA189" s="106"/>
      <c r="AB189" s="90"/>
      <c r="AC189" s="90"/>
      <c r="AD189" s="90" t="s">
        <v>1022</v>
      </c>
      <c r="AE189" s="90"/>
      <c r="AF189" s="151">
        <f t="shared" si="24"/>
        <v>0.59259260885473841</v>
      </c>
      <c r="AG189" s="108"/>
      <c r="AH189" s="129">
        <f>IF(SUMPRODUCT((A$14:A189=A189)*(B$14:B189=B189)*(C$14:C189=C189))&gt;1,0,1)</f>
        <v>1</v>
      </c>
      <c r="AI189" s="109" t="str">
        <f t="shared" si="22"/>
        <v>Contratos de prestación de servicios profesionales y de apoyo a la gestión</v>
      </c>
      <c r="AJ189" s="109" t="str">
        <f t="shared" si="25"/>
        <v>Contratación directa</v>
      </c>
      <c r="AK189" s="110" t="str">
        <f>IFERROR(VLOOKUP(F189,Tipo!$C$12:$C$27,1,FALSE),"NO")</f>
        <v>Prestación de servicios profesionales y de apoyo a la gestión, o para la ejecución de trabajos artísticos que sólo puedan encomendarse a determinadas personas naturales;</v>
      </c>
      <c r="AL189" s="109" t="str">
        <f t="shared" si="26"/>
        <v>Inversión</v>
      </c>
      <c r="AM189" s="109">
        <f t="shared" si="27"/>
        <v>45</v>
      </c>
    </row>
    <row r="190" spans="1:39" ht="27" customHeight="1" x14ac:dyDescent="0.25">
      <c r="A190" s="90">
        <v>211</v>
      </c>
      <c r="B190" s="105">
        <v>2019</v>
      </c>
      <c r="C190" s="91" t="s">
        <v>459</v>
      </c>
      <c r="D190" s="136" t="s">
        <v>159</v>
      </c>
      <c r="E190" s="133" t="s">
        <v>162</v>
      </c>
      <c r="F190" s="133" t="s">
        <v>186</v>
      </c>
      <c r="G190" s="138" t="s">
        <v>704</v>
      </c>
      <c r="H190" s="140" t="s">
        <v>155</v>
      </c>
      <c r="I190" s="132">
        <v>45</v>
      </c>
      <c r="J190" s="133" t="str">
        <f>IF(I190=1,'[4]Equivalencia BH-BMPT'!$D$2,IF(I190=2,'[4]Equivalencia BH-BMPT'!$D$3,IF(I190=3,'[4]Equivalencia BH-BMPT'!$D$4,IF(I190=4,'[4]Equivalencia BH-BMPT'!$D$5,IF(I190=5,'[4]Equivalencia BH-BMPT'!$D$6,IF(I190=6,'[4]Equivalencia BH-BMPT'!$D$7,IF(I190=7,'[4]Equivalencia BH-BMPT'!$D$8,IF(I190=8,'[4]Equivalencia BH-BMPT'!$D$9,IF(I190=9,'[4]Equivalencia BH-BMPT'!$D$10,IF(I190=10,'[4]Equivalencia BH-BMPT'!$D$11,IF(I190=11,'[4]Equivalencia BH-BMPT'!$D$12,IF(I190=12,'[4]Equivalencia BH-BMPT'!$D$13,IF(I190=13,'[4]Equivalencia BH-BMPT'!$D$14,IF(I190=14,'[4]Equivalencia BH-BMPT'!$D$15,IF(I190=15,'[4]Equivalencia BH-BMPT'!$D$16,IF(I190=16,'[4]Equivalencia BH-BMPT'!$D$17,IF(I190=17,'[4]Equivalencia BH-BMPT'!$D$18,IF(I190=18,'[4]Equivalencia BH-BMPT'!$D$19,IF(I190=19,'[4]Equivalencia BH-BMPT'!$D$20,IF(I190=20,'[4]Equivalencia BH-BMPT'!$D$21,IF(I190=21,'[4]Equivalencia BH-BMPT'!$D$22,IF(I190=22,'[4]Equivalencia BH-BMPT'!$D$23,IF(I190=23,'[4]Equivalencia BH-BMPT'!#REF!,IF(I190=24,'[4]Equivalencia BH-BMPT'!$D$25,IF(I190=25,'[4]Equivalencia BH-BMPT'!$D$26,IF(I190=26,'[4]Equivalencia BH-BMPT'!$D$27,IF(I190=27,'[4]Equivalencia BH-BMPT'!$D$28,IF(I190=28,'[4]Equivalencia BH-BMPT'!$D$29,IF(I190=29,'[4]Equivalencia BH-BMPT'!$D$30,IF(I190=30,'[4]Equivalencia BH-BMPT'!$D$31,IF(I190=31,'[4]Equivalencia BH-BMPT'!$D$32,IF(I190=32,'[4]Equivalencia BH-BMPT'!$D$33,IF(I190=33,'[4]Equivalencia BH-BMPT'!$D$34,IF(I190=34,'[4]Equivalencia BH-BMPT'!$D$35,IF(I190=35,'[4]Equivalencia BH-BMPT'!$D$36,IF(I190=36,'[4]Equivalencia BH-BMPT'!$D$37,IF(I190=37,'[4]Equivalencia BH-BMPT'!$D$38,IF(I190=38,'[4]Equivalencia BH-BMPT'!#REF!,IF(I190=39,'[4]Equivalencia BH-BMPT'!$D$40,IF(I190=40,'[4]Equivalencia BH-BMPT'!$D$41,IF(I190=41,'[4]Equivalencia BH-BMPT'!$D$42,IF(I190=42,'[4]Equivalencia BH-BMPT'!$D$43,IF(I190=43,'[4]Equivalencia BH-BMPT'!$D$44,IF(I190=44,'[4]Equivalencia BH-BMPT'!$D$45,IF(I190=45,'[4]Equivalencia BH-BMPT'!$D$46,"No ha seleccionado un número de programa")))))))))))))))))))))))))))))))))))))))))))))</f>
        <v>Gobernanza e influencia local, regional e internacional</v>
      </c>
      <c r="K190" s="141" t="str">
        <f>IF(ISERROR(VLOOKUP(I190,Eje_Pilar!$C$2:$E$47,3,FALSE))," ",VLOOKUP(I190,Eje_Pilar!$C$2:$E$47,3,FALSE))</f>
        <v>Eje Transversal 4 Gobierno Legitimo, Fortalecimiento Local y Eficiencia</v>
      </c>
      <c r="L190" s="138" t="s">
        <v>795</v>
      </c>
      <c r="M190" s="138">
        <v>901321055</v>
      </c>
      <c r="N190" s="138" t="s">
        <v>973</v>
      </c>
      <c r="O190" s="144">
        <v>845728690</v>
      </c>
      <c r="P190" s="100"/>
      <c r="Q190" s="101"/>
      <c r="R190" s="146"/>
      <c r="S190" s="146"/>
      <c r="T190" s="148">
        <f>O190+Q190+S190</f>
        <v>845728690</v>
      </c>
      <c r="U190" s="144">
        <v>284013369</v>
      </c>
      <c r="V190" s="104">
        <v>43718</v>
      </c>
      <c r="W190" s="104">
        <v>43719</v>
      </c>
      <c r="X190" s="104">
        <v>43989</v>
      </c>
      <c r="Y190" s="105">
        <v>268</v>
      </c>
      <c r="Z190" s="105"/>
      <c r="AA190" s="106"/>
      <c r="AB190" s="90"/>
      <c r="AC190" s="90" t="s">
        <v>1022</v>
      </c>
      <c r="AD190" s="90"/>
      <c r="AE190" s="90"/>
      <c r="AF190" s="152">
        <f t="shared" si="24"/>
        <v>0.33582089901668111</v>
      </c>
      <c r="AG190" s="108"/>
      <c r="AH190" s="129">
        <f>IF(SUMPRODUCT((A$14:A190=A190)*(B$14:B190=B190)*(C$14:C190=C190))&gt;1,0,1)</f>
        <v>1</v>
      </c>
      <c r="AI190" s="109" t="str">
        <f t="shared" si="22"/>
        <v>Contratos de prestación de servicios</v>
      </c>
      <c r="AJ190" s="109" t="str">
        <f t="shared" si="25"/>
        <v>Licitación pública</v>
      </c>
      <c r="AK190" s="110" t="str">
        <f>IFERROR(VLOOKUP(F190,Tipo!$C$12:$C$27,1,FALSE),"NO")</f>
        <v>NO</v>
      </c>
      <c r="AL190" s="109" t="str">
        <f t="shared" si="26"/>
        <v>Funcionamiento</v>
      </c>
      <c r="AM190" s="109">
        <f t="shared" si="27"/>
        <v>45</v>
      </c>
    </row>
    <row r="191" spans="1:39" ht="27" customHeight="1" x14ac:dyDescent="0.25">
      <c r="A191" s="90">
        <v>212</v>
      </c>
      <c r="B191" s="105">
        <v>2019</v>
      </c>
      <c r="C191" s="91" t="s">
        <v>460</v>
      </c>
      <c r="D191" s="91" t="s">
        <v>161</v>
      </c>
      <c r="E191" s="133" t="s">
        <v>38</v>
      </c>
      <c r="F191" s="133" t="s">
        <v>182</v>
      </c>
      <c r="G191" s="138" t="s">
        <v>705</v>
      </c>
      <c r="H191" s="140" t="s">
        <v>156</v>
      </c>
      <c r="I191" s="132">
        <v>45</v>
      </c>
      <c r="J191" s="133" t="str">
        <f>IF(I191=1,'[4]Equivalencia BH-BMPT'!$D$2,IF(I191=2,'[4]Equivalencia BH-BMPT'!$D$3,IF(I191=3,'[4]Equivalencia BH-BMPT'!$D$4,IF(I191=4,'[4]Equivalencia BH-BMPT'!$D$5,IF(I191=5,'[4]Equivalencia BH-BMPT'!$D$6,IF(I191=6,'[4]Equivalencia BH-BMPT'!$D$7,IF(I191=7,'[4]Equivalencia BH-BMPT'!$D$8,IF(I191=8,'[4]Equivalencia BH-BMPT'!$D$9,IF(I191=9,'[4]Equivalencia BH-BMPT'!$D$10,IF(I191=10,'[4]Equivalencia BH-BMPT'!$D$11,IF(I191=11,'[4]Equivalencia BH-BMPT'!$D$12,IF(I191=12,'[4]Equivalencia BH-BMPT'!$D$13,IF(I191=13,'[4]Equivalencia BH-BMPT'!$D$14,IF(I191=14,'[4]Equivalencia BH-BMPT'!$D$15,IF(I191=15,'[4]Equivalencia BH-BMPT'!$D$16,IF(I191=16,'[4]Equivalencia BH-BMPT'!$D$17,IF(I191=17,'[4]Equivalencia BH-BMPT'!$D$18,IF(I191=18,'[4]Equivalencia BH-BMPT'!$D$19,IF(I191=19,'[4]Equivalencia BH-BMPT'!$D$20,IF(I191=20,'[4]Equivalencia BH-BMPT'!$D$21,IF(I191=21,'[4]Equivalencia BH-BMPT'!$D$22,IF(I191=22,'[4]Equivalencia BH-BMPT'!$D$23,IF(I191=23,'[4]Equivalencia BH-BMPT'!#REF!,IF(I191=24,'[4]Equivalencia BH-BMPT'!$D$25,IF(I191=25,'[4]Equivalencia BH-BMPT'!$D$26,IF(I191=26,'[4]Equivalencia BH-BMPT'!$D$27,IF(I191=27,'[4]Equivalencia BH-BMPT'!$D$28,IF(I191=28,'[4]Equivalencia BH-BMPT'!$D$29,IF(I191=29,'[4]Equivalencia BH-BMPT'!$D$30,IF(I191=30,'[4]Equivalencia BH-BMPT'!$D$31,IF(I191=31,'[4]Equivalencia BH-BMPT'!$D$32,IF(I191=32,'[4]Equivalencia BH-BMPT'!$D$33,IF(I191=33,'[4]Equivalencia BH-BMPT'!$D$34,IF(I191=34,'[4]Equivalencia BH-BMPT'!$D$35,IF(I191=35,'[4]Equivalencia BH-BMPT'!$D$36,IF(I191=36,'[4]Equivalencia BH-BMPT'!$D$37,IF(I191=37,'[4]Equivalencia BH-BMPT'!$D$38,IF(I191=38,'[4]Equivalencia BH-BMPT'!#REF!,IF(I191=39,'[4]Equivalencia BH-BMPT'!$D$40,IF(I191=40,'[4]Equivalencia BH-BMPT'!$D$41,IF(I191=41,'[4]Equivalencia BH-BMPT'!$D$42,IF(I191=42,'[4]Equivalencia BH-BMPT'!$D$43,IF(I191=43,'[4]Equivalencia BH-BMPT'!$D$44,IF(I191=44,'[4]Equivalencia BH-BMPT'!$D$45,IF(I191=45,'[4]Equivalencia BH-BMPT'!$D$46,"No ha seleccionado un número de programa")))))))))))))))))))))))))))))))))))))))))))))</f>
        <v>Gobernanza e influencia local, regional e internacional</v>
      </c>
      <c r="K191" s="141" t="str">
        <f>IF(ISERROR(VLOOKUP(I191,Eje_Pilar!$C$2:$E$47,3,FALSE))," ",VLOOKUP(I191,Eje_Pilar!$C$2:$E$47,3,FALSE))</f>
        <v>Eje Transversal 4 Gobierno Legitimo, Fortalecimiento Local y Eficiencia</v>
      </c>
      <c r="L191" s="142" t="s">
        <v>778</v>
      </c>
      <c r="M191" s="138">
        <v>79746042</v>
      </c>
      <c r="N191" s="138" t="s">
        <v>830</v>
      </c>
      <c r="O191" s="144">
        <v>6750000</v>
      </c>
      <c r="P191" s="100"/>
      <c r="Q191" s="101"/>
      <c r="R191" s="146">
        <v>1</v>
      </c>
      <c r="S191" s="144">
        <v>3375000</v>
      </c>
      <c r="T191" s="148">
        <f t="shared" ref="T191:T196" si="29">O191+Q191+S191</f>
        <v>10125000</v>
      </c>
      <c r="U191" s="144">
        <v>7800000</v>
      </c>
      <c r="V191" s="104">
        <v>43720</v>
      </c>
      <c r="W191" s="104">
        <v>43721</v>
      </c>
      <c r="X191" s="104">
        <v>43857</v>
      </c>
      <c r="Y191" s="105">
        <v>90</v>
      </c>
      <c r="Z191" s="105">
        <v>45</v>
      </c>
      <c r="AA191" s="106"/>
      <c r="AB191" s="90"/>
      <c r="AC191" s="90" t="s">
        <v>1022</v>
      </c>
      <c r="AD191" s="90"/>
      <c r="AE191" s="90"/>
      <c r="AF191" s="150">
        <f t="shared" si="24"/>
        <v>0.77037037037037037</v>
      </c>
      <c r="AG191" s="108"/>
      <c r="AH191" s="129">
        <f>IF(SUMPRODUCT((A$14:A191=A191)*(B$14:B191=B191)*(C$14:C191=C191))&gt;1,0,1)</f>
        <v>1</v>
      </c>
      <c r="AI191" s="109" t="str">
        <f t="shared" si="22"/>
        <v>Contratos de prestación de servicios profesionales y de apoyo a la gestión</v>
      </c>
      <c r="AJ191" s="109" t="str">
        <f t="shared" si="25"/>
        <v>Contratación directa</v>
      </c>
      <c r="AK191" s="110" t="str">
        <f>IFERROR(VLOOKUP(F191,Tipo!$C$12:$C$27,1,FALSE),"NO")</f>
        <v>Prestación de servicios profesionales y de apoyo a la gestión, o para la ejecución de trabajos artísticos que sólo puedan encomendarse a determinadas personas naturales;</v>
      </c>
      <c r="AL191" s="109" t="str">
        <f t="shared" si="26"/>
        <v>Inversión</v>
      </c>
      <c r="AM191" s="109">
        <f t="shared" si="27"/>
        <v>45</v>
      </c>
    </row>
    <row r="192" spans="1:39" ht="27" customHeight="1" x14ac:dyDescent="0.25">
      <c r="A192" s="90">
        <v>213</v>
      </c>
      <c r="B192" s="105">
        <v>2019</v>
      </c>
      <c r="C192" s="91" t="s">
        <v>461</v>
      </c>
      <c r="D192" s="91" t="s">
        <v>161</v>
      </c>
      <c r="E192" s="133" t="s">
        <v>38</v>
      </c>
      <c r="F192" s="133" t="s">
        <v>182</v>
      </c>
      <c r="G192" s="138" t="s">
        <v>706</v>
      </c>
      <c r="H192" s="140" t="s">
        <v>156</v>
      </c>
      <c r="I192" s="132">
        <v>45</v>
      </c>
      <c r="J192" s="133" t="str">
        <f>IF(I192=1,'[4]Equivalencia BH-BMPT'!$D$2,IF(I192=2,'[4]Equivalencia BH-BMPT'!$D$3,IF(I192=3,'[4]Equivalencia BH-BMPT'!$D$4,IF(I192=4,'[4]Equivalencia BH-BMPT'!$D$5,IF(I192=5,'[4]Equivalencia BH-BMPT'!$D$6,IF(I192=6,'[4]Equivalencia BH-BMPT'!$D$7,IF(I192=7,'[4]Equivalencia BH-BMPT'!$D$8,IF(I192=8,'[4]Equivalencia BH-BMPT'!$D$9,IF(I192=9,'[4]Equivalencia BH-BMPT'!$D$10,IF(I192=10,'[4]Equivalencia BH-BMPT'!$D$11,IF(I192=11,'[4]Equivalencia BH-BMPT'!$D$12,IF(I192=12,'[4]Equivalencia BH-BMPT'!$D$13,IF(I192=13,'[4]Equivalencia BH-BMPT'!$D$14,IF(I192=14,'[4]Equivalencia BH-BMPT'!$D$15,IF(I192=15,'[4]Equivalencia BH-BMPT'!$D$16,IF(I192=16,'[4]Equivalencia BH-BMPT'!$D$17,IF(I192=17,'[4]Equivalencia BH-BMPT'!$D$18,IF(I192=18,'[4]Equivalencia BH-BMPT'!$D$19,IF(I192=19,'[4]Equivalencia BH-BMPT'!$D$20,IF(I192=20,'[4]Equivalencia BH-BMPT'!$D$21,IF(I192=21,'[4]Equivalencia BH-BMPT'!$D$22,IF(I192=22,'[4]Equivalencia BH-BMPT'!$D$23,IF(I192=23,'[4]Equivalencia BH-BMPT'!#REF!,IF(I192=24,'[4]Equivalencia BH-BMPT'!$D$25,IF(I192=25,'[4]Equivalencia BH-BMPT'!$D$26,IF(I192=26,'[4]Equivalencia BH-BMPT'!$D$27,IF(I192=27,'[4]Equivalencia BH-BMPT'!$D$28,IF(I192=28,'[4]Equivalencia BH-BMPT'!$D$29,IF(I192=29,'[4]Equivalencia BH-BMPT'!$D$30,IF(I192=30,'[4]Equivalencia BH-BMPT'!$D$31,IF(I192=31,'[4]Equivalencia BH-BMPT'!$D$32,IF(I192=32,'[4]Equivalencia BH-BMPT'!$D$33,IF(I192=33,'[4]Equivalencia BH-BMPT'!$D$34,IF(I192=34,'[4]Equivalencia BH-BMPT'!$D$35,IF(I192=35,'[4]Equivalencia BH-BMPT'!$D$36,IF(I192=36,'[4]Equivalencia BH-BMPT'!$D$37,IF(I192=37,'[4]Equivalencia BH-BMPT'!$D$38,IF(I192=38,'[4]Equivalencia BH-BMPT'!#REF!,IF(I192=39,'[4]Equivalencia BH-BMPT'!$D$40,IF(I192=40,'[4]Equivalencia BH-BMPT'!$D$41,IF(I192=41,'[4]Equivalencia BH-BMPT'!$D$42,IF(I192=42,'[4]Equivalencia BH-BMPT'!$D$43,IF(I192=43,'[4]Equivalencia BH-BMPT'!$D$44,IF(I192=44,'[4]Equivalencia BH-BMPT'!$D$45,IF(I192=45,'[4]Equivalencia BH-BMPT'!$D$46,"No ha seleccionado un número de programa")))))))))))))))))))))))))))))))))))))))))))))</f>
        <v>Gobernanza e influencia local, regional e internacional</v>
      </c>
      <c r="K192" s="141" t="str">
        <f>IF(ISERROR(VLOOKUP(I192,Eje_Pilar!$C$2:$E$47,3,FALSE))," ",VLOOKUP(I192,Eje_Pilar!$C$2:$E$47,3,FALSE))</f>
        <v>Eje Transversal 4 Gobierno Legitimo, Fortalecimiento Local y Eficiencia</v>
      </c>
      <c r="L192" s="142" t="s">
        <v>778</v>
      </c>
      <c r="M192" s="138">
        <v>1005650756</v>
      </c>
      <c r="N192" s="138" t="s">
        <v>974</v>
      </c>
      <c r="O192" s="144">
        <v>13665000</v>
      </c>
      <c r="P192" s="100"/>
      <c r="Q192" s="101"/>
      <c r="R192" s="146"/>
      <c r="S192" s="146"/>
      <c r="T192" s="148">
        <f t="shared" si="29"/>
        <v>13665000</v>
      </c>
      <c r="U192" s="144">
        <v>13665000</v>
      </c>
      <c r="V192" s="104">
        <v>43724</v>
      </c>
      <c r="W192" s="104">
        <v>43726</v>
      </c>
      <c r="X192" s="104">
        <v>43816</v>
      </c>
      <c r="Y192" s="105">
        <v>90</v>
      </c>
      <c r="Z192" s="105"/>
      <c r="AA192" s="106"/>
      <c r="AB192" s="90"/>
      <c r="AC192" s="90"/>
      <c r="AD192" s="90" t="s">
        <v>1022</v>
      </c>
      <c r="AE192" s="90"/>
      <c r="AF192" s="150">
        <f t="shared" si="24"/>
        <v>1</v>
      </c>
      <c r="AG192" s="108"/>
      <c r="AH192" s="129">
        <f>IF(SUMPRODUCT((A$14:A192=A192)*(B$14:B192=B192)*(C$14:C192=C192))&gt;1,0,1)</f>
        <v>1</v>
      </c>
      <c r="AI192" s="109" t="str">
        <f t="shared" si="22"/>
        <v>Contratos de prestación de servicios profesionales y de apoyo a la gestión</v>
      </c>
      <c r="AJ192" s="109" t="str">
        <f t="shared" si="25"/>
        <v>Contratación directa</v>
      </c>
      <c r="AK192" s="110" t="str">
        <f>IFERROR(VLOOKUP(F192,Tipo!$C$12:$C$27,1,FALSE),"NO")</f>
        <v>Prestación de servicios profesionales y de apoyo a la gestión, o para la ejecución de trabajos artísticos que sólo puedan encomendarse a determinadas personas naturales;</v>
      </c>
      <c r="AL192" s="109" t="str">
        <f t="shared" si="26"/>
        <v>Inversión</v>
      </c>
      <c r="AM192" s="109">
        <f t="shared" si="27"/>
        <v>45</v>
      </c>
    </row>
    <row r="193" spans="1:39" ht="27" customHeight="1" x14ac:dyDescent="0.25">
      <c r="A193" s="90">
        <v>214</v>
      </c>
      <c r="B193" s="105">
        <v>2019</v>
      </c>
      <c r="C193" s="91" t="s">
        <v>462</v>
      </c>
      <c r="D193" s="91" t="s">
        <v>161</v>
      </c>
      <c r="E193" s="133" t="s">
        <v>38</v>
      </c>
      <c r="F193" s="133" t="s">
        <v>182</v>
      </c>
      <c r="G193" s="138" t="s">
        <v>707</v>
      </c>
      <c r="H193" s="140" t="s">
        <v>156</v>
      </c>
      <c r="I193" s="132">
        <v>45</v>
      </c>
      <c r="J193" s="133" t="str">
        <f>IF(I193=1,'[4]Equivalencia BH-BMPT'!$D$2,IF(I193=2,'[4]Equivalencia BH-BMPT'!$D$3,IF(I193=3,'[4]Equivalencia BH-BMPT'!$D$4,IF(I193=4,'[4]Equivalencia BH-BMPT'!$D$5,IF(I193=5,'[4]Equivalencia BH-BMPT'!$D$6,IF(I193=6,'[4]Equivalencia BH-BMPT'!$D$7,IF(I193=7,'[4]Equivalencia BH-BMPT'!$D$8,IF(I193=8,'[4]Equivalencia BH-BMPT'!$D$9,IF(I193=9,'[4]Equivalencia BH-BMPT'!$D$10,IF(I193=10,'[4]Equivalencia BH-BMPT'!$D$11,IF(I193=11,'[4]Equivalencia BH-BMPT'!$D$12,IF(I193=12,'[4]Equivalencia BH-BMPT'!$D$13,IF(I193=13,'[4]Equivalencia BH-BMPT'!$D$14,IF(I193=14,'[4]Equivalencia BH-BMPT'!$D$15,IF(I193=15,'[4]Equivalencia BH-BMPT'!$D$16,IF(I193=16,'[4]Equivalencia BH-BMPT'!$D$17,IF(I193=17,'[4]Equivalencia BH-BMPT'!$D$18,IF(I193=18,'[4]Equivalencia BH-BMPT'!$D$19,IF(I193=19,'[4]Equivalencia BH-BMPT'!$D$20,IF(I193=20,'[4]Equivalencia BH-BMPT'!$D$21,IF(I193=21,'[4]Equivalencia BH-BMPT'!$D$22,IF(I193=22,'[4]Equivalencia BH-BMPT'!$D$23,IF(I193=23,'[4]Equivalencia BH-BMPT'!#REF!,IF(I193=24,'[4]Equivalencia BH-BMPT'!$D$25,IF(I193=25,'[4]Equivalencia BH-BMPT'!$D$26,IF(I193=26,'[4]Equivalencia BH-BMPT'!$D$27,IF(I193=27,'[4]Equivalencia BH-BMPT'!$D$28,IF(I193=28,'[4]Equivalencia BH-BMPT'!$D$29,IF(I193=29,'[4]Equivalencia BH-BMPT'!$D$30,IF(I193=30,'[4]Equivalencia BH-BMPT'!$D$31,IF(I193=31,'[4]Equivalencia BH-BMPT'!$D$32,IF(I193=32,'[4]Equivalencia BH-BMPT'!$D$33,IF(I193=33,'[4]Equivalencia BH-BMPT'!$D$34,IF(I193=34,'[4]Equivalencia BH-BMPT'!$D$35,IF(I193=35,'[4]Equivalencia BH-BMPT'!$D$36,IF(I193=36,'[4]Equivalencia BH-BMPT'!$D$37,IF(I193=37,'[4]Equivalencia BH-BMPT'!$D$38,IF(I193=38,'[4]Equivalencia BH-BMPT'!#REF!,IF(I193=39,'[4]Equivalencia BH-BMPT'!$D$40,IF(I193=40,'[4]Equivalencia BH-BMPT'!$D$41,IF(I193=41,'[4]Equivalencia BH-BMPT'!$D$42,IF(I193=42,'[4]Equivalencia BH-BMPT'!$D$43,IF(I193=43,'[4]Equivalencia BH-BMPT'!$D$44,IF(I193=44,'[4]Equivalencia BH-BMPT'!$D$45,IF(I193=45,'[4]Equivalencia BH-BMPT'!$D$46,"No ha seleccionado un número de programa")))))))))))))))))))))))))))))))))))))))))))))</f>
        <v>Gobernanza e influencia local, regional e internacional</v>
      </c>
      <c r="K193" s="141" t="str">
        <f>IF(ISERROR(VLOOKUP(I193,Eje_Pilar!$C$2:$E$47,3,FALSE))," ",VLOOKUP(I193,Eje_Pilar!$C$2:$E$47,3,FALSE))</f>
        <v>Eje Transversal 4 Gobierno Legitimo, Fortalecimiento Local y Eficiencia</v>
      </c>
      <c r="L193" s="142" t="s">
        <v>778</v>
      </c>
      <c r="M193" s="138">
        <v>1052388338</v>
      </c>
      <c r="N193" s="138" t="s">
        <v>975</v>
      </c>
      <c r="O193" s="144">
        <v>6750000</v>
      </c>
      <c r="P193" s="100"/>
      <c r="Q193" s="101"/>
      <c r="R193" s="146"/>
      <c r="S193" s="146"/>
      <c r="T193" s="148">
        <f t="shared" si="29"/>
        <v>6750000</v>
      </c>
      <c r="U193" s="144">
        <v>5475000</v>
      </c>
      <c r="V193" s="104">
        <v>43724</v>
      </c>
      <c r="W193" s="104">
        <v>43726</v>
      </c>
      <c r="X193" s="104">
        <v>43816</v>
      </c>
      <c r="Y193" s="105">
        <v>90</v>
      </c>
      <c r="Z193" s="105"/>
      <c r="AA193" s="106"/>
      <c r="AB193" s="90"/>
      <c r="AC193" s="90"/>
      <c r="AD193" s="90" t="s">
        <v>1022</v>
      </c>
      <c r="AE193" s="90"/>
      <c r="AF193" s="150">
        <f t="shared" si="24"/>
        <v>0.81111111111111112</v>
      </c>
      <c r="AG193" s="108"/>
      <c r="AH193" s="129">
        <f>IF(SUMPRODUCT((A$14:A193=A193)*(B$14:B193=B193)*(C$14:C193=C193))&gt;1,0,1)</f>
        <v>1</v>
      </c>
      <c r="AI193" s="109" t="str">
        <f t="shared" si="22"/>
        <v>Contratos de prestación de servicios profesionales y de apoyo a la gestión</v>
      </c>
      <c r="AJ193" s="109" t="str">
        <f t="shared" si="25"/>
        <v>Contratación directa</v>
      </c>
      <c r="AK193" s="110" t="str">
        <f>IFERROR(VLOOKUP(F193,Tipo!$C$12:$C$27,1,FALSE),"NO")</f>
        <v>Prestación de servicios profesionales y de apoyo a la gestión, o para la ejecución de trabajos artísticos que sólo puedan encomendarse a determinadas personas naturales;</v>
      </c>
      <c r="AL193" s="109" t="str">
        <f t="shared" si="26"/>
        <v>Inversión</v>
      </c>
      <c r="AM193" s="109">
        <f t="shared" si="27"/>
        <v>45</v>
      </c>
    </row>
    <row r="194" spans="1:39" ht="27" customHeight="1" x14ac:dyDescent="0.25">
      <c r="A194" s="90">
        <v>215</v>
      </c>
      <c r="B194" s="105">
        <v>2019</v>
      </c>
      <c r="C194" s="91" t="s">
        <v>463</v>
      </c>
      <c r="D194" s="91" t="s">
        <v>161</v>
      </c>
      <c r="E194" s="133" t="s">
        <v>38</v>
      </c>
      <c r="F194" s="133" t="s">
        <v>182</v>
      </c>
      <c r="G194" s="138" t="s">
        <v>708</v>
      </c>
      <c r="H194" s="140" t="s">
        <v>156</v>
      </c>
      <c r="I194" s="132">
        <v>45</v>
      </c>
      <c r="J194" s="133" t="str">
        <f>IF(I194=1,'[4]Equivalencia BH-BMPT'!$D$2,IF(I194=2,'[4]Equivalencia BH-BMPT'!$D$3,IF(I194=3,'[4]Equivalencia BH-BMPT'!$D$4,IF(I194=4,'[4]Equivalencia BH-BMPT'!$D$5,IF(I194=5,'[4]Equivalencia BH-BMPT'!$D$6,IF(I194=6,'[4]Equivalencia BH-BMPT'!$D$7,IF(I194=7,'[4]Equivalencia BH-BMPT'!$D$8,IF(I194=8,'[4]Equivalencia BH-BMPT'!$D$9,IF(I194=9,'[4]Equivalencia BH-BMPT'!$D$10,IF(I194=10,'[4]Equivalencia BH-BMPT'!$D$11,IF(I194=11,'[4]Equivalencia BH-BMPT'!$D$12,IF(I194=12,'[4]Equivalencia BH-BMPT'!$D$13,IF(I194=13,'[4]Equivalencia BH-BMPT'!$D$14,IF(I194=14,'[4]Equivalencia BH-BMPT'!$D$15,IF(I194=15,'[4]Equivalencia BH-BMPT'!$D$16,IF(I194=16,'[4]Equivalencia BH-BMPT'!$D$17,IF(I194=17,'[4]Equivalencia BH-BMPT'!$D$18,IF(I194=18,'[4]Equivalencia BH-BMPT'!$D$19,IF(I194=19,'[4]Equivalencia BH-BMPT'!$D$20,IF(I194=20,'[4]Equivalencia BH-BMPT'!$D$21,IF(I194=21,'[4]Equivalencia BH-BMPT'!$D$22,IF(I194=22,'[4]Equivalencia BH-BMPT'!$D$23,IF(I194=23,'[4]Equivalencia BH-BMPT'!#REF!,IF(I194=24,'[4]Equivalencia BH-BMPT'!$D$25,IF(I194=25,'[4]Equivalencia BH-BMPT'!$D$26,IF(I194=26,'[4]Equivalencia BH-BMPT'!$D$27,IF(I194=27,'[4]Equivalencia BH-BMPT'!$D$28,IF(I194=28,'[4]Equivalencia BH-BMPT'!$D$29,IF(I194=29,'[4]Equivalencia BH-BMPT'!$D$30,IF(I194=30,'[4]Equivalencia BH-BMPT'!$D$31,IF(I194=31,'[4]Equivalencia BH-BMPT'!$D$32,IF(I194=32,'[4]Equivalencia BH-BMPT'!$D$33,IF(I194=33,'[4]Equivalencia BH-BMPT'!$D$34,IF(I194=34,'[4]Equivalencia BH-BMPT'!$D$35,IF(I194=35,'[4]Equivalencia BH-BMPT'!$D$36,IF(I194=36,'[4]Equivalencia BH-BMPT'!$D$37,IF(I194=37,'[4]Equivalencia BH-BMPT'!$D$38,IF(I194=38,'[4]Equivalencia BH-BMPT'!#REF!,IF(I194=39,'[4]Equivalencia BH-BMPT'!$D$40,IF(I194=40,'[4]Equivalencia BH-BMPT'!$D$41,IF(I194=41,'[4]Equivalencia BH-BMPT'!$D$42,IF(I194=42,'[4]Equivalencia BH-BMPT'!$D$43,IF(I194=43,'[4]Equivalencia BH-BMPT'!$D$44,IF(I194=44,'[4]Equivalencia BH-BMPT'!$D$45,IF(I194=45,'[4]Equivalencia BH-BMPT'!$D$46,"No ha seleccionado un número de programa")))))))))))))))))))))))))))))))))))))))))))))</f>
        <v>Gobernanza e influencia local, regional e internacional</v>
      </c>
      <c r="K194" s="141" t="str">
        <f>IF(ISERROR(VLOOKUP(I194,Eje_Pilar!$C$2:$E$47,3,FALSE))," ",VLOOKUP(I194,Eje_Pilar!$C$2:$E$47,3,FALSE))</f>
        <v>Eje Transversal 4 Gobierno Legitimo, Fortalecimiento Local y Eficiencia</v>
      </c>
      <c r="L194" s="142" t="s">
        <v>778</v>
      </c>
      <c r="M194" s="138">
        <v>84087935</v>
      </c>
      <c r="N194" s="138" t="s">
        <v>873</v>
      </c>
      <c r="O194" s="144">
        <v>19500000</v>
      </c>
      <c r="P194" s="100"/>
      <c r="Q194" s="101"/>
      <c r="R194" s="146"/>
      <c r="S194" s="146"/>
      <c r="T194" s="148">
        <f t="shared" si="29"/>
        <v>19500000</v>
      </c>
      <c r="U194" s="144">
        <v>19500000</v>
      </c>
      <c r="V194" s="104">
        <v>43725</v>
      </c>
      <c r="W194" s="104">
        <v>43726</v>
      </c>
      <c r="X194" s="104">
        <v>43816</v>
      </c>
      <c r="Y194" s="105">
        <v>90</v>
      </c>
      <c r="Z194" s="105"/>
      <c r="AA194" s="106"/>
      <c r="AB194" s="90"/>
      <c r="AC194" s="90"/>
      <c r="AD194" s="90" t="s">
        <v>1022</v>
      </c>
      <c r="AE194" s="90"/>
      <c r="AF194" s="150">
        <f t="shared" si="24"/>
        <v>1</v>
      </c>
      <c r="AG194" s="108"/>
      <c r="AH194" s="129">
        <f>IF(SUMPRODUCT((A$14:A194=A194)*(B$14:B194=B194)*(C$14:C194=C194))&gt;1,0,1)</f>
        <v>1</v>
      </c>
      <c r="AI194" s="109" t="str">
        <f t="shared" si="22"/>
        <v>Contratos de prestación de servicios profesionales y de apoyo a la gestión</v>
      </c>
      <c r="AJ194" s="109" t="str">
        <f t="shared" si="25"/>
        <v>Contratación directa</v>
      </c>
      <c r="AK194" s="110" t="str">
        <f>IFERROR(VLOOKUP(F194,Tipo!$C$12:$C$27,1,FALSE),"NO")</f>
        <v>Prestación de servicios profesionales y de apoyo a la gestión, o para la ejecución de trabajos artísticos que sólo puedan encomendarse a determinadas personas naturales;</v>
      </c>
      <c r="AL194" s="109" t="str">
        <f t="shared" si="26"/>
        <v>Inversión</v>
      </c>
      <c r="AM194" s="109">
        <f t="shared" si="27"/>
        <v>45</v>
      </c>
    </row>
    <row r="195" spans="1:39" ht="27" customHeight="1" x14ac:dyDescent="0.25">
      <c r="A195" s="90">
        <v>216</v>
      </c>
      <c r="B195" s="105">
        <v>2019</v>
      </c>
      <c r="C195" s="91" t="s">
        <v>464</v>
      </c>
      <c r="D195" s="91" t="s">
        <v>161</v>
      </c>
      <c r="E195" s="133" t="s">
        <v>38</v>
      </c>
      <c r="F195" s="133" t="s">
        <v>182</v>
      </c>
      <c r="G195" s="138" t="s">
        <v>709</v>
      </c>
      <c r="H195" s="140" t="s">
        <v>156</v>
      </c>
      <c r="I195" s="132">
        <v>45</v>
      </c>
      <c r="J195" s="133" t="str">
        <f>IF(I195=1,'[4]Equivalencia BH-BMPT'!$D$2,IF(I195=2,'[4]Equivalencia BH-BMPT'!$D$3,IF(I195=3,'[4]Equivalencia BH-BMPT'!$D$4,IF(I195=4,'[4]Equivalencia BH-BMPT'!$D$5,IF(I195=5,'[4]Equivalencia BH-BMPT'!$D$6,IF(I195=6,'[4]Equivalencia BH-BMPT'!$D$7,IF(I195=7,'[4]Equivalencia BH-BMPT'!$D$8,IF(I195=8,'[4]Equivalencia BH-BMPT'!$D$9,IF(I195=9,'[4]Equivalencia BH-BMPT'!$D$10,IF(I195=10,'[4]Equivalencia BH-BMPT'!$D$11,IF(I195=11,'[4]Equivalencia BH-BMPT'!$D$12,IF(I195=12,'[4]Equivalencia BH-BMPT'!$D$13,IF(I195=13,'[4]Equivalencia BH-BMPT'!$D$14,IF(I195=14,'[4]Equivalencia BH-BMPT'!$D$15,IF(I195=15,'[4]Equivalencia BH-BMPT'!$D$16,IF(I195=16,'[4]Equivalencia BH-BMPT'!$D$17,IF(I195=17,'[4]Equivalencia BH-BMPT'!$D$18,IF(I195=18,'[4]Equivalencia BH-BMPT'!$D$19,IF(I195=19,'[4]Equivalencia BH-BMPT'!$D$20,IF(I195=20,'[4]Equivalencia BH-BMPT'!$D$21,IF(I195=21,'[4]Equivalencia BH-BMPT'!$D$22,IF(I195=22,'[4]Equivalencia BH-BMPT'!$D$23,IF(I195=23,'[4]Equivalencia BH-BMPT'!#REF!,IF(I195=24,'[4]Equivalencia BH-BMPT'!$D$25,IF(I195=25,'[4]Equivalencia BH-BMPT'!$D$26,IF(I195=26,'[4]Equivalencia BH-BMPT'!$D$27,IF(I195=27,'[4]Equivalencia BH-BMPT'!$D$28,IF(I195=28,'[4]Equivalencia BH-BMPT'!$D$29,IF(I195=29,'[4]Equivalencia BH-BMPT'!$D$30,IF(I195=30,'[4]Equivalencia BH-BMPT'!$D$31,IF(I195=31,'[4]Equivalencia BH-BMPT'!$D$32,IF(I195=32,'[4]Equivalencia BH-BMPT'!$D$33,IF(I195=33,'[4]Equivalencia BH-BMPT'!$D$34,IF(I195=34,'[4]Equivalencia BH-BMPT'!$D$35,IF(I195=35,'[4]Equivalencia BH-BMPT'!$D$36,IF(I195=36,'[4]Equivalencia BH-BMPT'!$D$37,IF(I195=37,'[4]Equivalencia BH-BMPT'!$D$38,IF(I195=38,'[4]Equivalencia BH-BMPT'!#REF!,IF(I195=39,'[4]Equivalencia BH-BMPT'!$D$40,IF(I195=40,'[4]Equivalencia BH-BMPT'!$D$41,IF(I195=41,'[4]Equivalencia BH-BMPT'!$D$42,IF(I195=42,'[4]Equivalencia BH-BMPT'!$D$43,IF(I195=43,'[4]Equivalencia BH-BMPT'!$D$44,IF(I195=44,'[4]Equivalencia BH-BMPT'!$D$45,IF(I195=45,'[4]Equivalencia BH-BMPT'!$D$46,"No ha seleccionado un número de programa")))))))))))))))))))))))))))))))))))))))))))))</f>
        <v>Gobernanza e influencia local, regional e internacional</v>
      </c>
      <c r="K195" s="141" t="str">
        <f>IF(ISERROR(VLOOKUP(I195,Eje_Pilar!$C$2:$E$47,3,FALSE))," ",VLOOKUP(I195,Eje_Pilar!$C$2:$E$47,3,FALSE))</f>
        <v>Eje Transversal 4 Gobierno Legitimo, Fortalecimiento Local y Eficiencia</v>
      </c>
      <c r="L195" s="142" t="s">
        <v>778</v>
      </c>
      <c r="M195" s="138">
        <v>1032487003</v>
      </c>
      <c r="N195" s="138" t="s">
        <v>976</v>
      </c>
      <c r="O195" s="144">
        <v>5920666</v>
      </c>
      <c r="P195" s="100"/>
      <c r="Q195" s="101"/>
      <c r="R195" s="146"/>
      <c r="S195" s="146"/>
      <c r="T195" s="148">
        <f t="shared" si="29"/>
        <v>5920666</v>
      </c>
      <c r="U195" s="144">
        <v>3780666</v>
      </c>
      <c r="V195" s="104">
        <v>43745</v>
      </c>
      <c r="W195" s="104">
        <v>43746</v>
      </c>
      <c r="X195" s="104">
        <v>43829</v>
      </c>
      <c r="Y195" s="105">
        <v>83</v>
      </c>
      <c r="Z195" s="105"/>
      <c r="AA195" s="106"/>
      <c r="AB195" s="90"/>
      <c r="AC195" s="90"/>
      <c r="AD195" s="90" t="s">
        <v>1022</v>
      </c>
      <c r="AE195" s="90"/>
      <c r="AF195" s="150">
        <f t="shared" si="24"/>
        <v>0.63855417616869459</v>
      </c>
      <c r="AG195" s="108"/>
      <c r="AH195" s="129">
        <f>IF(SUMPRODUCT((A$14:A195=A195)*(B$14:B195=B195)*(C$14:C195=C195))&gt;1,0,1)</f>
        <v>1</v>
      </c>
      <c r="AI195" s="109" t="str">
        <f t="shared" si="22"/>
        <v>Contratos de prestación de servicios profesionales y de apoyo a la gestión</v>
      </c>
      <c r="AJ195" s="109" t="str">
        <f t="shared" si="25"/>
        <v>Contratación directa</v>
      </c>
      <c r="AK195" s="110" t="str">
        <f>IFERROR(VLOOKUP(F195,Tipo!$C$12:$C$27,1,FALSE),"NO")</f>
        <v>Prestación de servicios profesionales y de apoyo a la gestión, o para la ejecución de trabajos artísticos que sólo puedan encomendarse a determinadas personas naturales;</v>
      </c>
      <c r="AL195" s="109" t="str">
        <f t="shared" si="26"/>
        <v>Inversión</v>
      </c>
      <c r="AM195" s="109">
        <f t="shared" si="27"/>
        <v>45</v>
      </c>
    </row>
    <row r="196" spans="1:39" ht="27" customHeight="1" x14ac:dyDescent="0.25">
      <c r="A196" s="90">
        <v>217</v>
      </c>
      <c r="B196" s="105">
        <v>2019</v>
      </c>
      <c r="C196" s="91" t="s">
        <v>465</v>
      </c>
      <c r="D196" s="136" t="s">
        <v>93</v>
      </c>
      <c r="E196" s="133" t="s">
        <v>530</v>
      </c>
      <c r="F196" s="133" t="s">
        <v>165</v>
      </c>
      <c r="G196" s="138" t="s">
        <v>710</v>
      </c>
      <c r="H196" s="140" t="s">
        <v>156</v>
      </c>
      <c r="I196" s="132">
        <v>2</v>
      </c>
      <c r="J196" s="133" t="str">
        <f>IF(I196=1,'[4]Equivalencia BH-BMPT'!$D$2,IF(I196=2,'[4]Equivalencia BH-BMPT'!$D$3,IF(I196=3,'[4]Equivalencia BH-BMPT'!$D$4,IF(I196=4,'[4]Equivalencia BH-BMPT'!$D$5,IF(I196=5,'[4]Equivalencia BH-BMPT'!$D$6,IF(I196=6,'[4]Equivalencia BH-BMPT'!$D$7,IF(I196=7,'[4]Equivalencia BH-BMPT'!$D$8,IF(I196=8,'[4]Equivalencia BH-BMPT'!$D$9,IF(I196=9,'[4]Equivalencia BH-BMPT'!$D$10,IF(I196=10,'[4]Equivalencia BH-BMPT'!$D$11,IF(I196=11,'[4]Equivalencia BH-BMPT'!$D$12,IF(I196=12,'[4]Equivalencia BH-BMPT'!$D$13,IF(I196=13,'[4]Equivalencia BH-BMPT'!$D$14,IF(I196=14,'[4]Equivalencia BH-BMPT'!$D$15,IF(I196=15,'[4]Equivalencia BH-BMPT'!$D$16,IF(I196=16,'[4]Equivalencia BH-BMPT'!$D$17,IF(I196=17,'[4]Equivalencia BH-BMPT'!$D$18,IF(I196=18,'[4]Equivalencia BH-BMPT'!$D$19,IF(I196=19,'[4]Equivalencia BH-BMPT'!$D$20,IF(I196=20,'[4]Equivalencia BH-BMPT'!$D$21,IF(I196=21,'[4]Equivalencia BH-BMPT'!$D$22,IF(I196=22,'[4]Equivalencia BH-BMPT'!$D$23,IF(I196=23,'[4]Equivalencia BH-BMPT'!#REF!,IF(I196=24,'[4]Equivalencia BH-BMPT'!$D$25,IF(I196=25,'[4]Equivalencia BH-BMPT'!$D$26,IF(I196=26,'[4]Equivalencia BH-BMPT'!$D$27,IF(I196=27,'[4]Equivalencia BH-BMPT'!$D$28,IF(I196=28,'[4]Equivalencia BH-BMPT'!$D$29,IF(I196=29,'[4]Equivalencia BH-BMPT'!$D$30,IF(I196=30,'[4]Equivalencia BH-BMPT'!$D$31,IF(I196=31,'[4]Equivalencia BH-BMPT'!$D$32,IF(I196=32,'[4]Equivalencia BH-BMPT'!$D$33,IF(I196=33,'[4]Equivalencia BH-BMPT'!$D$34,IF(I196=34,'[4]Equivalencia BH-BMPT'!$D$35,IF(I196=35,'[4]Equivalencia BH-BMPT'!$D$36,IF(I196=36,'[4]Equivalencia BH-BMPT'!$D$37,IF(I196=37,'[4]Equivalencia BH-BMPT'!$D$38,IF(I196=38,'[4]Equivalencia BH-BMPT'!#REF!,IF(I196=39,'[4]Equivalencia BH-BMPT'!$D$40,IF(I196=40,'[4]Equivalencia BH-BMPT'!$D$41,IF(I196=41,'[4]Equivalencia BH-BMPT'!$D$42,IF(I196=42,'[4]Equivalencia BH-BMPT'!$D$43,IF(I196=43,'[4]Equivalencia BH-BMPT'!$D$44,IF(I196=44,'[4]Equivalencia BH-BMPT'!$D$45,IF(I196=45,'[4]Equivalencia BH-BMPT'!$D$46,"No ha seleccionado un número de programa")))))))))))))))))))))))))))))))))))))))))))))</f>
        <v>Desarrollo integral desde la gestación hasta la adolescencia</v>
      </c>
      <c r="K196" s="141" t="str">
        <f>IF(ISERROR(VLOOKUP(I196,Eje_Pilar!$C$2:$E$47,3,FALSE))," ",VLOOKUP(I196,Eje_Pilar!$C$2:$E$47,3,FALSE))</f>
        <v>Pilar 1 Igualdad de Calidad de Vida</v>
      </c>
      <c r="L196" s="142" t="s">
        <v>789</v>
      </c>
      <c r="M196" s="138">
        <v>823002783</v>
      </c>
      <c r="N196" s="138" t="s">
        <v>977</v>
      </c>
      <c r="O196" s="144">
        <v>215831091</v>
      </c>
      <c r="P196" s="100"/>
      <c r="Q196" s="101"/>
      <c r="R196" s="146"/>
      <c r="S196" s="146"/>
      <c r="T196" s="148">
        <f t="shared" si="29"/>
        <v>215831091</v>
      </c>
      <c r="U196" s="144">
        <v>92565695</v>
      </c>
      <c r="V196" s="104">
        <v>43732</v>
      </c>
      <c r="W196" s="104">
        <v>43733</v>
      </c>
      <c r="X196" s="104">
        <v>43854</v>
      </c>
      <c r="Y196" s="105">
        <v>120</v>
      </c>
      <c r="Z196" s="105"/>
      <c r="AA196" s="106"/>
      <c r="AB196" s="90"/>
      <c r="AC196" s="90" t="s">
        <v>1022</v>
      </c>
      <c r="AD196" s="90"/>
      <c r="AE196" s="90"/>
      <c r="AF196" s="151">
        <f t="shared" si="24"/>
        <v>0.42888026266799534</v>
      </c>
      <c r="AG196" s="108"/>
      <c r="AH196" s="129">
        <f>IF(SUMPRODUCT((A$14:A196=A196)*(B$14:B196=B196)*(C$14:C196=C196))&gt;1,0,1)</f>
        <v>1</v>
      </c>
      <c r="AI196" s="109" t="str">
        <f t="shared" si="22"/>
        <v>Suministro</v>
      </c>
      <c r="AJ196" s="109" t="str">
        <f t="shared" si="25"/>
        <v>NO</v>
      </c>
      <c r="AK196" s="110" t="str">
        <f>IFERROR(VLOOKUP(F196,Tipo!$C$12:$C$27,1,FALSE),"NO")</f>
        <v xml:space="preserve">Subasta inversa </v>
      </c>
      <c r="AL196" s="109" t="str">
        <f t="shared" si="26"/>
        <v>Inversión</v>
      </c>
      <c r="AM196" s="109">
        <f t="shared" si="27"/>
        <v>2</v>
      </c>
    </row>
    <row r="197" spans="1:39" ht="27" customHeight="1" x14ac:dyDescent="0.25">
      <c r="A197" s="90">
        <v>218</v>
      </c>
      <c r="B197" s="105">
        <v>2019</v>
      </c>
      <c r="C197" s="91" t="s">
        <v>466</v>
      </c>
      <c r="D197" s="136" t="s">
        <v>93</v>
      </c>
      <c r="E197" s="133" t="s">
        <v>529</v>
      </c>
      <c r="F197" s="133" t="s">
        <v>186</v>
      </c>
      <c r="G197" s="138" t="s">
        <v>711</v>
      </c>
      <c r="H197" s="140" t="s">
        <v>155</v>
      </c>
      <c r="I197" s="132">
        <v>45</v>
      </c>
      <c r="J197" s="133" t="str">
        <f>IF(I197=1,'[4]Equivalencia BH-BMPT'!$D$2,IF(I197=2,'[4]Equivalencia BH-BMPT'!$D$3,IF(I197=3,'[4]Equivalencia BH-BMPT'!$D$4,IF(I197=4,'[4]Equivalencia BH-BMPT'!$D$5,IF(I197=5,'[4]Equivalencia BH-BMPT'!$D$6,IF(I197=6,'[4]Equivalencia BH-BMPT'!$D$7,IF(I197=7,'[4]Equivalencia BH-BMPT'!$D$8,IF(I197=8,'[4]Equivalencia BH-BMPT'!$D$9,IF(I197=9,'[4]Equivalencia BH-BMPT'!$D$10,IF(I197=10,'[4]Equivalencia BH-BMPT'!$D$11,IF(I197=11,'[4]Equivalencia BH-BMPT'!$D$12,IF(I197=12,'[4]Equivalencia BH-BMPT'!$D$13,IF(I197=13,'[4]Equivalencia BH-BMPT'!$D$14,IF(I197=14,'[4]Equivalencia BH-BMPT'!$D$15,IF(I197=15,'[4]Equivalencia BH-BMPT'!$D$16,IF(I197=16,'[4]Equivalencia BH-BMPT'!$D$17,IF(I197=17,'[4]Equivalencia BH-BMPT'!$D$18,IF(I197=18,'[4]Equivalencia BH-BMPT'!$D$19,IF(I197=19,'[4]Equivalencia BH-BMPT'!$D$20,IF(I197=20,'[4]Equivalencia BH-BMPT'!$D$21,IF(I197=21,'[4]Equivalencia BH-BMPT'!$D$22,IF(I197=22,'[4]Equivalencia BH-BMPT'!$D$23,IF(I197=23,'[4]Equivalencia BH-BMPT'!#REF!,IF(I197=24,'[4]Equivalencia BH-BMPT'!$D$25,IF(I197=25,'[4]Equivalencia BH-BMPT'!$D$26,IF(I197=26,'[4]Equivalencia BH-BMPT'!$D$27,IF(I197=27,'[4]Equivalencia BH-BMPT'!$D$28,IF(I197=28,'[4]Equivalencia BH-BMPT'!$D$29,IF(I197=29,'[4]Equivalencia BH-BMPT'!$D$30,IF(I197=30,'[4]Equivalencia BH-BMPT'!$D$31,IF(I197=31,'[4]Equivalencia BH-BMPT'!$D$32,IF(I197=32,'[4]Equivalencia BH-BMPT'!$D$33,IF(I197=33,'[4]Equivalencia BH-BMPT'!$D$34,IF(I197=34,'[4]Equivalencia BH-BMPT'!$D$35,IF(I197=35,'[4]Equivalencia BH-BMPT'!$D$36,IF(I197=36,'[4]Equivalencia BH-BMPT'!$D$37,IF(I197=37,'[4]Equivalencia BH-BMPT'!$D$38,IF(I197=38,'[4]Equivalencia BH-BMPT'!#REF!,IF(I197=39,'[4]Equivalencia BH-BMPT'!$D$40,IF(I197=40,'[4]Equivalencia BH-BMPT'!$D$41,IF(I197=41,'[4]Equivalencia BH-BMPT'!$D$42,IF(I197=42,'[4]Equivalencia BH-BMPT'!$D$43,IF(I197=43,'[4]Equivalencia BH-BMPT'!$D$44,IF(I197=44,'[4]Equivalencia BH-BMPT'!$D$45,IF(I197=45,'[4]Equivalencia BH-BMPT'!$D$46,"No ha seleccionado un número de programa")))))))))))))))))))))))))))))))))))))))))))))</f>
        <v>Gobernanza e influencia local, regional e internacional</v>
      </c>
      <c r="K197" s="141" t="str">
        <f>IF(ISERROR(VLOOKUP(I197,Eje_Pilar!$C$2:$E$47,3,FALSE))," ",VLOOKUP(I197,Eje_Pilar!$C$2:$E$47,3,FALSE))</f>
        <v>Eje Transversal 4 Gobierno Legitimo, Fortalecimiento Local y Eficiencia</v>
      </c>
      <c r="L197" s="138" t="s">
        <v>796</v>
      </c>
      <c r="M197" s="138">
        <v>800209890</v>
      </c>
      <c r="N197" s="138" t="s">
        <v>978</v>
      </c>
      <c r="O197" s="144">
        <v>7912540</v>
      </c>
      <c r="P197" s="100"/>
      <c r="Q197" s="101"/>
      <c r="R197" s="146"/>
      <c r="S197" s="146"/>
      <c r="T197" s="148">
        <f>O197+Q197+S197</f>
        <v>7912540</v>
      </c>
      <c r="U197" s="138"/>
      <c r="V197" s="104">
        <v>43760</v>
      </c>
      <c r="W197" s="104">
        <v>43787</v>
      </c>
      <c r="X197" s="104">
        <v>43816</v>
      </c>
      <c r="Y197" s="105">
        <v>30</v>
      </c>
      <c r="Z197" s="105"/>
      <c r="AA197" s="106"/>
      <c r="AB197" s="90"/>
      <c r="AC197" s="90"/>
      <c r="AD197" s="90" t="s">
        <v>1022</v>
      </c>
      <c r="AE197" s="90"/>
      <c r="AF197" s="152">
        <f t="shared" si="24"/>
        <v>0</v>
      </c>
      <c r="AG197" s="108"/>
      <c r="AH197" s="129">
        <f>IF(SUMPRODUCT((A$14:A197=A197)*(B$14:B197=B197)*(C$14:C197=C197))&gt;1,0,1)</f>
        <v>1</v>
      </c>
      <c r="AI197" s="109" t="str">
        <f t="shared" si="22"/>
        <v>Suministro</v>
      </c>
      <c r="AJ197" s="109" t="str">
        <f t="shared" si="25"/>
        <v>NO</v>
      </c>
      <c r="AK197" s="110" t="str">
        <f>IFERROR(VLOOKUP(F197,Tipo!$C$12:$C$27,1,FALSE),"NO")</f>
        <v>NO</v>
      </c>
      <c r="AL197" s="109" t="str">
        <f t="shared" si="26"/>
        <v>Funcionamiento</v>
      </c>
      <c r="AM197" s="109">
        <f t="shared" si="27"/>
        <v>45</v>
      </c>
    </row>
    <row r="198" spans="1:39" ht="27" customHeight="1" x14ac:dyDescent="0.25">
      <c r="A198" s="90">
        <v>219</v>
      </c>
      <c r="B198" s="105">
        <v>2019</v>
      </c>
      <c r="C198" s="91" t="s">
        <v>467</v>
      </c>
      <c r="D198" s="91" t="s">
        <v>161</v>
      </c>
      <c r="E198" s="133" t="s">
        <v>38</v>
      </c>
      <c r="F198" s="133" t="s">
        <v>182</v>
      </c>
      <c r="G198" s="138" t="s">
        <v>712</v>
      </c>
      <c r="H198" s="140" t="s">
        <v>156</v>
      </c>
      <c r="I198" s="132">
        <v>45</v>
      </c>
      <c r="J198" s="133" t="str">
        <f>IF(I198=1,'[4]Equivalencia BH-BMPT'!$D$2,IF(I198=2,'[4]Equivalencia BH-BMPT'!$D$3,IF(I198=3,'[4]Equivalencia BH-BMPT'!$D$4,IF(I198=4,'[4]Equivalencia BH-BMPT'!$D$5,IF(I198=5,'[4]Equivalencia BH-BMPT'!$D$6,IF(I198=6,'[4]Equivalencia BH-BMPT'!$D$7,IF(I198=7,'[4]Equivalencia BH-BMPT'!$D$8,IF(I198=8,'[4]Equivalencia BH-BMPT'!$D$9,IF(I198=9,'[4]Equivalencia BH-BMPT'!$D$10,IF(I198=10,'[4]Equivalencia BH-BMPT'!$D$11,IF(I198=11,'[4]Equivalencia BH-BMPT'!$D$12,IF(I198=12,'[4]Equivalencia BH-BMPT'!$D$13,IF(I198=13,'[4]Equivalencia BH-BMPT'!$D$14,IF(I198=14,'[4]Equivalencia BH-BMPT'!$D$15,IF(I198=15,'[4]Equivalencia BH-BMPT'!$D$16,IF(I198=16,'[4]Equivalencia BH-BMPT'!$D$17,IF(I198=17,'[4]Equivalencia BH-BMPT'!$D$18,IF(I198=18,'[4]Equivalencia BH-BMPT'!$D$19,IF(I198=19,'[4]Equivalencia BH-BMPT'!$D$20,IF(I198=20,'[4]Equivalencia BH-BMPT'!$D$21,IF(I198=21,'[4]Equivalencia BH-BMPT'!$D$22,IF(I198=22,'[4]Equivalencia BH-BMPT'!$D$23,IF(I198=23,'[4]Equivalencia BH-BMPT'!#REF!,IF(I198=24,'[4]Equivalencia BH-BMPT'!$D$25,IF(I198=25,'[4]Equivalencia BH-BMPT'!$D$26,IF(I198=26,'[4]Equivalencia BH-BMPT'!$D$27,IF(I198=27,'[4]Equivalencia BH-BMPT'!$D$28,IF(I198=28,'[4]Equivalencia BH-BMPT'!$D$29,IF(I198=29,'[4]Equivalencia BH-BMPT'!$D$30,IF(I198=30,'[4]Equivalencia BH-BMPT'!$D$31,IF(I198=31,'[4]Equivalencia BH-BMPT'!$D$32,IF(I198=32,'[4]Equivalencia BH-BMPT'!$D$33,IF(I198=33,'[4]Equivalencia BH-BMPT'!$D$34,IF(I198=34,'[4]Equivalencia BH-BMPT'!$D$35,IF(I198=35,'[4]Equivalencia BH-BMPT'!$D$36,IF(I198=36,'[4]Equivalencia BH-BMPT'!$D$37,IF(I198=37,'[4]Equivalencia BH-BMPT'!$D$38,IF(I198=38,'[4]Equivalencia BH-BMPT'!#REF!,IF(I198=39,'[4]Equivalencia BH-BMPT'!$D$40,IF(I198=40,'[4]Equivalencia BH-BMPT'!$D$41,IF(I198=41,'[4]Equivalencia BH-BMPT'!$D$42,IF(I198=42,'[4]Equivalencia BH-BMPT'!$D$43,IF(I198=43,'[4]Equivalencia BH-BMPT'!$D$44,IF(I198=44,'[4]Equivalencia BH-BMPT'!$D$45,IF(I198=45,'[4]Equivalencia BH-BMPT'!$D$46,"No ha seleccionado un número de programa")))))))))))))))))))))))))))))))))))))))))))))</f>
        <v>Gobernanza e influencia local, regional e internacional</v>
      </c>
      <c r="K198" s="141" t="str">
        <f>IF(ISERROR(VLOOKUP(I198,Eje_Pilar!$C$2:$E$47,3,FALSE))," ",VLOOKUP(I198,Eje_Pilar!$C$2:$E$47,3,FALSE))</f>
        <v>Eje Transversal 4 Gobierno Legitimo, Fortalecimiento Local y Eficiencia</v>
      </c>
      <c r="L198" s="142" t="s">
        <v>778</v>
      </c>
      <c r="M198" s="138">
        <v>33307650</v>
      </c>
      <c r="N198" s="138" t="s">
        <v>883</v>
      </c>
      <c r="O198" s="144">
        <v>7439833</v>
      </c>
      <c r="P198" s="100"/>
      <c r="Q198" s="101"/>
      <c r="R198" s="146"/>
      <c r="S198" s="146"/>
      <c r="T198" s="148">
        <f t="shared" ref="T198:T220" si="30">O198+Q198+S198</f>
        <v>7439833</v>
      </c>
      <c r="U198" s="144">
        <v>2884833</v>
      </c>
      <c r="V198" s="104">
        <v>43777</v>
      </c>
      <c r="W198" s="104">
        <v>43781</v>
      </c>
      <c r="X198" s="104">
        <v>43845</v>
      </c>
      <c r="Y198" s="105">
        <v>49</v>
      </c>
      <c r="Z198" s="105"/>
      <c r="AA198" s="106"/>
      <c r="AB198" s="90"/>
      <c r="AC198" s="90" t="s">
        <v>1022</v>
      </c>
      <c r="AD198" s="90"/>
      <c r="AE198" s="90"/>
      <c r="AF198" s="150">
        <f t="shared" si="24"/>
        <v>0.38775507460987363</v>
      </c>
      <c r="AG198" s="108"/>
      <c r="AH198" s="129">
        <f>IF(SUMPRODUCT((A$14:A198=A198)*(B$14:B198=B198)*(C$14:C198=C198))&gt;1,0,1)</f>
        <v>1</v>
      </c>
      <c r="AI198" s="109" t="str">
        <f t="shared" si="22"/>
        <v>Contratos de prestación de servicios profesionales y de apoyo a la gestión</v>
      </c>
      <c r="AJ198" s="109" t="str">
        <f t="shared" si="25"/>
        <v>Contratación directa</v>
      </c>
      <c r="AK198" s="110" t="str">
        <f>IFERROR(VLOOKUP(F198,Tipo!$C$12:$C$27,1,FALSE),"NO")</f>
        <v>Prestación de servicios profesionales y de apoyo a la gestión, o para la ejecución de trabajos artísticos que sólo puedan encomendarse a determinadas personas naturales;</v>
      </c>
      <c r="AL198" s="109" t="str">
        <f t="shared" si="26"/>
        <v>Inversión</v>
      </c>
      <c r="AM198" s="109">
        <f t="shared" si="27"/>
        <v>45</v>
      </c>
    </row>
    <row r="199" spans="1:39" ht="27" customHeight="1" x14ac:dyDescent="0.25">
      <c r="A199" s="90">
        <v>220</v>
      </c>
      <c r="B199" s="105">
        <v>2019</v>
      </c>
      <c r="C199" s="91" t="s">
        <v>468</v>
      </c>
      <c r="D199" s="91" t="s">
        <v>161</v>
      </c>
      <c r="E199" s="133" t="s">
        <v>38</v>
      </c>
      <c r="F199" s="133" t="s">
        <v>182</v>
      </c>
      <c r="G199" s="138" t="s">
        <v>713</v>
      </c>
      <c r="H199" s="140" t="s">
        <v>156</v>
      </c>
      <c r="I199" s="132">
        <v>45</v>
      </c>
      <c r="J199" s="133" t="str">
        <f>IF(I199=1,'[4]Equivalencia BH-BMPT'!$D$2,IF(I199=2,'[4]Equivalencia BH-BMPT'!$D$3,IF(I199=3,'[4]Equivalencia BH-BMPT'!$D$4,IF(I199=4,'[4]Equivalencia BH-BMPT'!$D$5,IF(I199=5,'[4]Equivalencia BH-BMPT'!$D$6,IF(I199=6,'[4]Equivalencia BH-BMPT'!$D$7,IF(I199=7,'[4]Equivalencia BH-BMPT'!$D$8,IF(I199=8,'[4]Equivalencia BH-BMPT'!$D$9,IF(I199=9,'[4]Equivalencia BH-BMPT'!$D$10,IF(I199=10,'[4]Equivalencia BH-BMPT'!$D$11,IF(I199=11,'[4]Equivalencia BH-BMPT'!$D$12,IF(I199=12,'[4]Equivalencia BH-BMPT'!$D$13,IF(I199=13,'[4]Equivalencia BH-BMPT'!$D$14,IF(I199=14,'[4]Equivalencia BH-BMPT'!$D$15,IF(I199=15,'[4]Equivalencia BH-BMPT'!$D$16,IF(I199=16,'[4]Equivalencia BH-BMPT'!$D$17,IF(I199=17,'[4]Equivalencia BH-BMPT'!$D$18,IF(I199=18,'[4]Equivalencia BH-BMPT'!$D$19,IF(I199=19,'[4]Equivalencia BH-BMPT'!$D$20,IF(I199=20,'[4]Equivalencia BH-BMPT'!$D$21,IF(I199=21,'[4]Equivalencia BH-BMPT'!$D$22,IF(I199=22,'[4]Equivalencia BH-BMPT'!$D$23,IF(I199=23,'[4]Equivalencia BH-BMPT'!#REF!,IF(I199=24,'[4]Equivalencia BH-BMPT'!$D$25,IF(I199=25,'[4]Equivalencia BH-BMPT'!$D$26,IF(I199=26,'[4]Equivalencia BH-BMPT'!$D$27,IF(I199=27,'[4]Equivalencia BH-BMPT'!$D$28,IF(I199=28,'[4]Equivalencia BH-BMPT'!$D$29,IF(I199=29,'[4]Equivalencia BH-BMPT'!$D$30,IF(I199=30,'[4]Equivalencia BH-BMPT'!$D$31,IF(I199=31,'[4]Equivalencia BH-BMPT'!$D$32,IF(I199=32,'[4]Equivalencia BH-BMPT'!$D$33,IF(I199=33,'[4]Equivalencia BH-BMPT'!$D$34,IF(I199=34,'[4]Equivalencia BH-BMPT'!$D$35,IF(I199=35,'[4]Equivalencia BH-BMPT'!$D$36,IF(I199=36,'[4]Equivalencia BH-BMPT'!$D$37,IF(I199=37,'[4]Equivalencia BH-BMPT'!$D$38,IF(I199=38,'[4]Equivalencia BH-BMPT'!#REF!,IF(I199=39,'[4]Equivalencia BH-BMPT'!$D$40,IF(I199=40,'[4]Equivalencia BH-BMPT'!$D$41,IF(I199=41,'[4]Equivalencia BH-BMPT'!$D$42,IF(I199=42,'[4]Equivalencia BH-BMPT'!$D$43,IF(I199=43,'[4]Equivalencia BH-BMPT'!$D$44,IF(I199=44,'[4]Equivalencia BH-BMPT'!$D$45,IF(I199=45,'[4]Equivalencia BH-BMPT'!$D$46,"No ha seleccionado un número de programa")))))))))))))))))))))))))))))))))))))))))))))</f>
        <v>Gobernanza e influencia local, regional e internacional</v>
      </c>
      <c r="K199" s="141" t="str">
        <f>IF(ISERROR(VLOOKUP(I199,Eje_Pilar!$C$2:$E$47,3,FALSE))," ",VLOOKUP(I199,Eje_Pilar!$C$2:$E$47,3,FALSE))</f>
        <v>Eje Transversal 4 Gobierno Legitimo, Fortalecimiento Local y Eficiencia</v>
      </c>
      <c r="L199" s="142" t="s">
        <v>778</v>
      </c>
      <c r="M199" s="138">
        <v>46377012</v>
      </c>
      <c r="N199" s="138" t="s">
        <v>925</v>
      </c>
      <c r="O199" s="144">
        <v>13920000</v>
      </c>
      <c r="P199" s="100"/>
      <c r="Q199" s="101"/>
      <c r="R199" s="146">
        <v>1</v>
      </c>
      <c r="S199" s="144">
        <v>4350000</v>
      </c>
      <c r="T199" s="148">
        <f t="shared" si="30"/>
        <v>18270000</v>
      </c>
      <c r="U199" s="144">
        <v>13630000</v>
      </c>
      <c r="V199" s="104">
        <v>43777</v>
      </c>
      <c r="W199" s="104">
        <v>43783</v>
      </c>
      <c r="X199" s="104">
        <v>43845</v>
      </c>
      <c r="Y199" s="105">
        <v>47</v>
      </c>
      <c r="Z199" s="105">
        <v>15</v>
      </c>
      <c r="AA199" s="106"/>
      <c r="AB199" s="90"/>
      <c r="AC199" s="90" t="s">
        <v>1022</v>
      </c>
      <c r="AD199" s="90"/>
      <c r="AE199" s="90"/>
      <c r="AF199" s="150">
        <f t="shared" si="24"/>
        <v>0.74603174603174605</v>
      </c>
      <c r="AG199" s="108"/>
      <c r="AH199" s="129">
        <f>IF(SUMPRODUCT((A$14:A199=A199)*(B$14:B199=B199)*(C$14:C199=C199))&gt;1,0,1)</f>
        <v>1</v>
      </c>
      <c r="AI199" s="109" t="str">
        <f t="shared" si="22"/>
        <v>Contratos de prestación de servicios profesionales y de apoyo a la gestión</v>
      </c>
      <c r="AJ199" s="109" t="str">
        <f t="shared" si="25"/>
        <v>Contratación directa</v>
      </c>
      <c r="AK199" s="110" t="str">
        <f>IFERROR(VLOOKUP(F199,Tipo!$C$12:$C$27,1,FALSE),"NO")</f>
        <v>Prestación de servicios profesionales y de apoyo a la gestión, o para la ejecución de trabajos artísticos que sólo puedan encomendarse a determinadas personas naturales;</v>
      </c>
      <c r="AL199" s="109" t="str">
        <f t="shared" si="26"/>
        <v>Inversión</v>
      </c>
      <c r="AM199" s="109">
        <f t="shared" si="27"/>
        <v>45</v>
      </c>
    </row>
    <row r="200" spans="1:39" ht="27" customHeight="1" x14ac:dyDescent="0.25">
      <c r="A200" s="90">
        <v>221</v>
      </c>
      <c r="B200" s="105">
        <v>2019</v>
      </c>
      <c r="C200" s="91" t="s">
        <v>469</v>
      </c>
      <c r="D200" s="91" t="s">
        <v>161</v>
      </c>
      <c r="E200" s="133" t="s">
        <v>38</v>
      </c>
      <c r="F200" s="133" t="s">
        <v>182</v>
      </c>
      <c r="G200" s="138" t="s">
        <v>714</v>
      </c>
      <c r="H200" s="140" t="s">
        <v>156</v>
      </c>
      <c r="I200" s="132">
        <v>45</v>
      </c>
      <c r="J200" s="133" t="str">
        <f>IF(I200=1,'[4]Equivalencia BH-BMPT'!$D$2,IF(I200=2,'[4]Equivalencia BH-BMPT'!$D$3,IF(I200=3,'[4]Equivalencia BH-BMPT'!$D$4,IF(I200=4,'[4]Equivalencia BH-BMPT'!$D$5,IF(I200=5,'[4]Equivalencia BH-BMPT'!$D$6,IF(I200=6,'[4]Equivalencia BH-BMPT'!$D$7,IF(I200=7,'[4]Equivalencia BH-BMPT'!$D$8,IF(I200=8,'[4]Equivalencia BH-BMPT'!$D$9,IF(I200=9,'[4]Equivalencia BH-BMPT'!$D$10,IF(I200=10,'[4]Equivalencia BH-BMPT'!$D$11,IF(I200=11,'[4]Equivalencia BH-BMPT'!$D$12,IF(I200=12,'[4]Equivalencia BH-BMPT'!$D$13,IF(I200=13,'[4]Equivalencia BH-BMPT'!$D$14,IF(I200=14,'[4]Equivalencia BH-BMPT'!$D$15,IF(I200=15,'[4]Equivalencia BH-BMPT'!$D$16,IF(I200=16,'[4]Equivalencia BH-BMPT'!$D$17,IF(I200=17,'[4]Equivalencia BH-BMPT'!$D$18,IF(I200=18,'[4]Equivalencia BH-BMPT'!$D$19,IF(I200=19,'[4]Equivalencia BH-BMPT'!$D$20,IF(I200=20,'[4]Equivalencia BH-BMPT'!$D$21,IF(I200=21,'[4]Equivalencia BH-BMPT'!$D$22,IF(I200=22,'[4]Equivalencia BH-BMPT'!$D$23,IF(I200=23,'[4]Equivalencia BH-BMPT'!#REF!,IF(I200=24,'[4]Equivalencia BH-BMPT'!$D$25,IF(I200=25,'[4]Equivalencia BH-BMPT'!$D$26,IF(I200=26,'[4]Equivalencia BH-BMPT'!$D$27,IF(I200=27,'[4]Equivalencia BH-BMPT'!$D$28,IF(I200=28,'[4]Equivalencia BH-BMPT'!$D$29,IF(I200=29,'[4]Equivalencia BH-BMPT'!$D$30,IF(I200=30,'[4]Equivalencia BH-BMPT'!$D$31,IF(I200=31,'[4]Equivalencia BH-BMPT'!$D$32,IF(I200=32,'[4]Equivalencia BH-BMPT'!$D$33,IF(I200=33,'[4]Equivalencia BH-BMPT'!$D$34,IF(I200=34,'[4]Equivalencia BH-BMPT'!$D$35,IF(I200=35,'[4]Equivalencia BH-BMPT'!$D$36,IF(I200=36,'[4]Equivalencia BH-BMPT'!$D$37,IF(I200=37,'[4]Equivalencia BH-BMPT'!$D$38,IF(I200=38,'[4]Equivalencia BH-BMPT'!#REF!,IF(I200=39,'[4]Equivalencia BH-BMPT'!$D$40,IF(I200=40,'[4]Equivalencia BH-BMPT'!$D$41,IF(I200=41,'[4]Equivalencia BH-BMPT'!$D$42,IF(I200=42,'[4]Equivalencia BH-BMPT'!$D$43,IF(I200=43,'[4]Equivalencia BH-BMPT'!$D$44,IF(I200=44,'[4]Equivalencia BH-BMPT'!$D$45,IF(I200=45,'[4]Equivalencia BH-BMPT'!$D$46,"No ha seleccionado un número de programa")))))))))))))))))))))))))))))))))))))))))))))</f>
        <v>Gobernanza e influencia local, regional e internacional</v>
      </c>
      <c r="K200" s="141" t="str">
        <f>IF(ISERROR(VLOOKUP(I200,Eje_Pilar!$C$2:$E$47,3,FALSE))," ",VLOOKUP(I200,Eje_Pilar!$C$2:$E$47,3,FALSE))</f>
        <v>Eje Transversal 4 Gobierno Legitimo, Fortalecimiento Local y Eficiencia</v>
      </c>
      <c r="L200" s="142" t="s">
        <v>778</v>
      </c>
      <c r="M200" s="138">
        <v>79123901</v>
      </c>
      <c r="N200" s="138" t="s">
        <v>835</v>
      </c>
      <c r="O200" s="144">
        <v>5948333</v>
      </c>
      <c r="P200" s="100"/>
      <c r="Q200" s="101"/>
      <c r="R200" s="146"/>
      <c r="S200" s="146"/>
      <c r="T200" s="148">
        <f t="shared" si="30"/>
        <v>5948333</v>
      </c>
      <c r="U200" s="144">
        <v>1798333</v>
      </c>
      <c r="V200" s="104">
        <v>43787</v>
      </c>
      <c r="W200" s="104">
        <v>43787</v>
      </c>
      <c r="X200" s="104">
        <v>43829</v>
      </c>
      <c r="Y200" s="105">
        <v>49</v>
      </c>
      <c r="Z200" s="105">
        <v>22</v>
      </c>
      <c r="AA200" s="106"/>
      <c r="AB200" s="90"/>
      <c r="AC200" s="90"/>
      <c r="AD200" s="90" t="s">
        <v>1022</v>
      </c>
      <c r="AE200" s="90"/>
      <c r="AF200" s="150">
        <f t="shared" si="24"/>
        <v>0.30232554229899367</v>
      </c>
      <c r="AG200" s="108"/>
      <c r="AH200" s="129">
        <f>IF(SUMPRODUCT((A$14:A200=A200)*(B$14:B200=B200)*(C$14:C200=C200))&gt;1,0,1)</f>
        <v>1</v>
      </c>
      <c r="AI200" s="109" t="str">
        <f t="shared" si="22"/>
        <v>Contratos de prestación de servicios profesionales y de apoyo a la gestión</v>
      </c>
      <c r="AJ200" s="109" t="str">
        <f t="shared" si="25"/>
        <v>Contratación directa</v>
      </c>
      <c r="AK200" s="110" t="str">
        <f>IFERROR(VLOOKUP(F200,Tipo!$C$12:$C$27,1,FALSE),"NO")</f>
        <v>Prestación de servicios profesionales y de apoyo a la gestión, o para la ejecución de trabajos artísticos que sólo puedan encomendarse a determinadas personas naturales;</v>
      </c>
      <c r="AL200" s="109" t="str">
        <f t="shared" si="26"/>
        <v>Inversión</v>
      </c>
      <c r="AM200" s="109">
        <f t="shared" si="27"/>
        <v>45</v>
      </c>
    </row>
    <row r="201" spans="1:39" ht="27" customHeight="1" x14ac:dyDescent="0.25">
      <c r="A201" s="90">
        <v>222</v>
      </c>
      <c r="B201" s="105">
        <v>2019</v>
      </c>
      <c r="C201" s="91" t="s">
        <v>470</v>
      </c>
      <c r="D201" s="91" t="s">
        <v>161</v>
      </c>
      <c r="E201" s="133" t="s">
        <v>38</v>
      </c>
      <c r="F201" s="133" t="s">
        <v>182</v>
      </c>
      <c r="G201" s="138" t="s">
        <v>715</v>
      </c>
      <c r="H201" s="140" t="s">
        <v>156</v>
      </c>
      <c r="I201" s="132">
        <v>45</v>
      </c>
      <c r="J201" s="133" t="str">
        <f>IF(I201=1,'[4]Equivalencia BH-BMPT'!$D$2,IF(I201=2,'[4]Equivalencia BH-BMPT'!$D$3,IF(I201=3,'[4]Equivalencia BH-BMPT'!$D$4,IF(I201=4,'[4]Equivalencia BH-BMPT'!$D$5,IF(I201=5,'[4]Equivalencia BH-BMPT'!$D$6,IF(I201=6,'[4]Equivalencia BH-BMPT'!$D$7,IF(I201=7,'[4]Equivalencia BH-BMPT'!$D$8,IF(I201=8,'[4]Equivalencia BH-BMPT'!$D$9,IF(I201=9,'[4]Equivalencia BH-BMPT'!$D$10,IF(I201=10,'[4]Equivalencia BH-BMPT'!$D$11,IF(I201=11,'[4]Equivalencia BH-BMPT'!$D$12,IF(I201=12,'[4]Equivalencia BH-BMPT'!$D$13,IF(I201=13,'[4]Equivalencia BH-BMPT'!$D$14,IF(I201=14,'[4]Equivalencia BH-BMPT'!$D$15,IF(I201=15,'[4]Equivalencia BH-BMPT'!$D$16,IF(I201=16,'[4]Equivalencia BH-BMPT'!$D$17,IF(I201=17,'[4]Equivalencia BH-BMPT'!$D$18,IF(I201=18,'[4]Equivalencia BH-BMPT'!$D$19,IF(I201=19,'[4]Equivalencia BH-BMPT'!$D$20,IF(I201=20,'[4]Equivalencia BH-BMPT'!$D$21,IF(I201=21,'[4]Equivalencia BH-BMPT'!$D$22,IF(I201=22,'[4]Equivalencia BH-BMPT'!$D$23,IF(I201=23,'[4]Equivalencia BH-BMPT'!#REF!,IF(I201=24,'[4]Equivalencia BH-BMPT'!$D$25,IF(I201=25,'[4]Equivalencia BH-BMPT'!$D$26,IF(I201=26,'[4]Equivalencia BH-BMPT'!$D$27,IF(I201=27,'[4]Equivalencia BH-BMPT'!$D$28,IF(I201=28,'[4]Equivalencia BH-BMPT'!$D$29,IF(I201=29,'[4]Equivalencia BH-BMPT'!$D$30,IF(I201=30,'[4]Equivalencia BH-BMPT'!$D$31,IF(I201=31,'[4]Equivalencia BH-BMPT'!$D$32,IF(I201=32,'[4]Equivalencia BH-BMPT'!$D$33,IF(I201=33,'[4]Equivalencia BH-BMPT'!$D$34,IF(I201=34,'[4]Equivalencia BH-BMPT'!$D$35,IF(I201=35,'[4]Equivalencia BH-BMPT'!$D$36,IF(I201=36,'[4]Equivalencia BH-BMPT'!$D$37,IF(I201=37,'[4]Equivalencia BH-BMPT'!$D$38,IF(I201=38,'[4]Equivalencia BH-BMPT'!#REF!,IF(I201=39,'[4]Equivalencia BH-BMPT'!$D$40,IF(I201=40,'[4]Equivalencia BH-BMPT'!$D$41,IF(I201=41,'[4]Equivalencia BH-BMPT'!$D$42,IF(I201=42,'[4]Equivalencia BH-BMPT'!$D$43,IF(I201=43,'[4]Equivalencia BH-BMPT'!$D$44,IF(I201=44,'[4]Equivalencia BH-BMPT'!$D$45,IF(I201=45,'[4]Equivalencia BH-BMPT'!$D$46,"No ha seleccionado un número de programa")))))))))))))))))))))))))))))))))))))))))))))</f>
        <v>Gobernanza e influencia local, regional e internacional</v>
      </c>
      <c r="K201" s="141" t="str">
        <f>IF(ISERROR(VLOOKUP(I201,Eje_Pilar!$C$2:$E$47,3,FALSE))," ",VLOOKUP(I201,Eje_Pilar!$C$2:$E$47,3,FALSE))</f>
        <v>Eje Transversal 4 Gobierno Legitimo, Fortalecimiento Local y Eficiencia</v>
      </c>
      <c r="L201" s="142" t="s">
        <v>778</v>
      </c>
      <c r="M201" s="138">
        <v>1015410053</v>
      </c>
      <c r="N201" s="138" t="s">
        <v>906</v>
      </c>
      <c r="O201" s="144">
        <v>5716667</v>
      </c>
      <c r="P201" s="100"/>
      <c r="Q201" s="101"/>
      <c r="R201" s="146">
        <v>1</v>
      </c>
      <c r="S201" s="144">
        <v>2450000</v>
      </c>
      <c r="T201" s="148">
        <f t="shared" si="30"/>
        <v>8166667</v>
      </c>
      <c r="U201" s="144">
        <v>5716667</v>
      </c>
      <c r="V201" s="104">
        <v>43777</v>
      </c>
      <c r="W201" s="104">
        <v>43781</v>
      </c>
      <c r="X201" s="104">
        <v>43851</v>
      </c>
      <c r="Y201" s="105">
        <v>22</v>
      </c>
      <c r="Z201" s="105"/>
      <c r="AA201" s="106"/>
      <c r="AB201" s="90"/>
      <c r="AC201" s="90" t="s">
        <v>1022</v>
      </c>
      <c r="AD201" s="90"/>
      <c r="AE201" s="90"/>
      <c r="AF201" s="150">
        <f t="shared" si="24"/>
        <v>0.7000000122448975</v>
      </c>
      <c r="AG201" s="108"/>
      <c r="AH201" s="129">
        <f>IF(SUMPRODUCT((A$14:A201=A201)*(B$14:B201=B201)*(C$14:C201=C201))&gt;1,0,1)</f>
        <v>1</v>
      </c>
      <c r="AI201" s="109" t="str">
        <f t="shared" si="22"/>
        <v>Contratos de prestación de servicios profesionales y de apoyo a la gestión</v>
      </c>
      <c r="AJ201" s="109" t="str">
        <f t="shared" si="25"/>
        <v>Contratación directa</v>
      </c>
      <c r="AK201" s="110" t="str">
        <f>IFERROR(VLOOKUP(F201,Tipo!$C$12:$C$27,1,FALSE),"NO")</f>
        <v>Prestación de servicios profesionales y de apoyo a la gestión, o para la ejecución de trabajos artísticos que sólo puedan encomendarse a determinadas personas naturales;</v>
      </c>
      <c r="AL201" s="109" t="str">
        <f t="shared" si="26"/>
        <v>Inversión</v>
      </c>
      <c r="AM201" s="109">
        <f t="shared" si="27"/>
        <v>45</v>
      </c>
    </row>
    <row r="202" spans="1:39" ht="27" customHeight="1" x14ac:dyDescent="0.25">
      <c r="A202" s="90">
        <v>223</v>
      </c>
      <c r="B202" s="105">
        <v>2019</v>
      </c>
      <c r="C202" s="91" t="s">
        <v>471</v>
      </c>
      <c r="D202" s="91" t="s">
        <v>161</v>
      </c>
      <c r="E202" s="133" t="s">
        <v>38</v>
      </c>
      <c r="F202" s="133" t="s">
        <v>182</v>
      </c>
      <c r="G202" s="138" t="s">
        <v>716</v>
      </c>
      <c r="H202" s="140" t="s">
        <v>156</v>
      </c>
      <c r="I202" s="132">
        <v>45</v>
      </c>
      <c r="J202" s="133" t="str">
        <f>IF(I202=1,'[4]Equivalencia BH-BMPT'!$D$2,IF(I202=2,'[4]Equivalencia BH-BMPT'!$D$3,IF(I202=3,'[4]Equivalencia BH-BMPT'!$D$4,IF(I202=4,'[4]Equivalencia BH-BMPT'!$D$5,IF(I202=5,'[4]Equivalencia BH-BMPT'!$D$6,IF(I202=6,'[4]Equivalencia BH-BMPT'!$D$7,IF(I202=7,'[4]Equivalencia BH-BMPT'!$D$8,IF(I202=8,'[4]Equivalencia BH-BMPT'!$D$9,IF(I202=9,'[4]Equivalencia BH-BMPT'!$D$10,IF(I202=10,'[4]Equivalencia BH-BMPT'!$D$11,IF(I202=11,'[4]Equivalencia BH-BMPT'!$D$12,IF(I202=12,'[4]Equivalencia BH-BMPT'!$D$13,IF(I202=13,'[4]Equivalencia BH-BMPT'!$D$14,IF(I202=14,'[4]Equivalencia BH-BMPT'!$D$15,IF(I202=15,'[4]Equivalencia BH-BMPT'!$D$16,IF(I202=16,'[4]Equivalencia BH-BMPT'!$D$17,IF(I202=17,'[4]Equivalencia BH-BMPT'!$D$18,IF(I202=18,'[4]Equivalencia BH-BMPT'!$D$19,IF(I202=19,'[4]Equivalencia BH-BMPT'!$D$20,IF(I202=20,'[4]Equivalencia BH-BMPT'!$D$21,IF(I202=21,'[4]Equivalencia BH-BMPT'!$D$22,IF(I202=22,'[4]Equivalencia BH-BMPT'!$D$23,IF(I202=23,'[4]Equivalencia BH-BMPT'!#REF!,IF(I202=24,'[4]Equivalencia BH-BMPT'!$D$25,IF(I202=25,'[4]Equivalencia BH-BMPT'!$D$26,IF(I202=26,'[4]Equivalencia BH-BMPT'!$D$27,IF(I202=27,'[4]Equivalencia BH-BMPT'!$D$28,IF(I202=28,'[4]Equivalencia BH-BMPT'!$D$29,IF(I202=29,'[4]Equivalencia BH-BMPT'!$D$30,IF(I202=30,'[4]Equivalencia BH-BMPT'!$D$31,IF(I202=31,'[4]Equivalencia BH-BMPT'!$D$32,IF(I202=32,'[4]Equivalencia BH-BMPT'!$D$33,IF(I202=33,'[4]Equivalencia BH-BMPT'!$D$34,IF(I202=34,'[4]Equivalencia BH-BMPT'!$D$35,IF(I202=35,'[4]Equivalencia BH-BMPT'!$D$36,IF(I202=36,'[4]Equivalencia BH-BMPT'!$D$37,IF(I202=37,'[4]Equivalencia BH-BMPT'!$D$38,IF(I202=38,'[4]Equivalencia BH-BMPT'!#REF!,IF(I202=39,'[4]Equivalencia BH-BMPT'!$D$40,IF(I202=40,'[4]Equivalencia BH-BMPT'!$D$41,IF(I202=41,'[4]Equivalencia BH-BMPT'!$D$42,IF(I202=42,'[4]Equivalencia BH-BMPT'!$D$43,IF(I202=43,'[4]Equivalencia BH-BMPT'!$D$44,IF(I202=44,'[4]Equivalencia BH-BMPT'!$D$45,IF(I202=45,'[4]Equivalencia BH-BMPT'!$D$46,"No ha seleccionado un número de programa")))))))))))))))))))))))))))))))))))))))))))))</f>
        <v>Gobernanza e influencia local, regional e internacional</v>
      </c>
      <c r="K202" s="141" t="str">
        <f>IF(ISERROR(VLOOKUP(I202,Eje_Pilar!$C$2:$E$47,3,FALSE))," ",VLOOKUP(I202,Eje_Pilar!$C$2:$E$47,3,FALSE))</f>
        <v>Eje Transversal 4 Gobierno Legitimo, Fortalecimiento Local y Eficiencia</v>
      </c>
      <c r="L202" s="142" t="s">
        <v>778</v>
      </c>
      <c r="M202" s="138">
        <v>85272493</v>
      </c>
      <c r="N202" s="138" t="s">
        <v>891</v>
      </c>
      <c r="O202" s="144">
        <v>7288000</v>
      </c>
      <c r="P202" s="100"/>
      <c r="Q202" s="101"/>
      <c r="R202" s="146"/>
      <c r="S202" s="146"/>
      <c r="T202" s="148">
        <f t="shared" si="30"/>
        <v>7288000</v>
      </c>
      <c r="U202" s="144">
        <v>7288000</v>
      </c>
      <c r="V202" s="104">
        <v>43781</v>
      </c>
      <c r="W202" s="104">
        <v>43782</v>
      </c>
      <c r="X202" s="104">
        <v>43829</v>
      </c>
      <c r="Y202" s="105">
        <v>48</v>
      </c>
      <c r="Z202" s="105"/>
      <c r="AA202" s="106"/>
      <c r="AB202" s="90"/>
      <c r="AC202" s="90"/>
      <c r="AD202" s="90" t="s">
        <v>1022</v>
      </c>
      <c r="AE202" s="90"/>
      <c r="AF202" s="150">
        <f t="shared" si="24"/>
        <v>1</v>
      </c>
      <c r="AG202" s="108"/>
      <c r="AH202" s="129">
        <f>IF(SUMPRODUCT((A$14:A202=A202)*(B$14:B202=B202)*(C$14:C202=C202))&gt;1,0,1)</f>
        <v>1</v>
      </c>
      <c r="AI202" s="109" t="str">
        <f t="shared" si="22"/>
        <v>Contratos de prestación de servicios profesionales y de apoyo a la gestión</v>
      </c>
      <c r="AJ202" s="109" t="str">
        <f t="shared" si="25"/>
        <v>Contratación directa</v>
      </c>
      <c r="AK202" s="110" t="str">
        <f>IFERROR(VLOOKUP(F202,Tipo!$C$12:$C$27,1,FALSE),"NO")</f>
        <v>Prestación de servicios profesionales y de apoyo a la gestión, o para la ejecución de trabajos artísticos que sólo puedan encomendarse a determinadas personas naturales;</v>
      </c>
      <c r="AL202" s="109" t="str">
        <f t="shared" si="26"/>
        <v>Inversión</v>
      </c>
      <c r="AM202" s="109">
        <f t="shared" si="27"/>
        <v>45</v>
      </c>
    </row>
    <row r="203" spans="1:39" ht="27" customHeight="1" x14ac:dyDescent="0.25">
      <c r="A203" s="90">
        <v>224</v>
      </c>
      <c r="B203" s="105">
        <v>2019</v>
      </c>
      <c r="C203" s="91" t="s">
        <v>472</v>
      </c>
      <c r="D203" s="91" t="s">
        <v>161</v>
      </c>
      <c r="E203" s="133" t="s">
        <v>38</v>
      </c>
      <c r="F203" s="133" t="s">
        <v>182</v>
      </c>
      <c r="G203" s="138" t="s">
        <v>717</v>
      </c>
      <c r="H203" s="140" t="s">
        <v>156</v>
      </c>
      <c r="I203" s="132">
        <v>45</v>
      </c>
      <c r="J203" s="133" t="str">
        <f>IF(I203=1,'[4]Equivalencia BH-BMPT'!$D$2,IF(I203=2,'[4]Equivalencia BH-BMPT'!$D$3,IF(I203=3,'[4]Equivalencia BH-BMPT'!$D$4,IF(I203=4,'[4]Equivalencia BH-BMPT'!$D$5,IF(I203=5,'[4]Equivalencia BH-BMPT'!$D$6,IF(I203=6,'[4]Equivalencia BH-BMPT'!$D$7,IF(I203=7,'[4]Equivalencia BH-BMPT'!$D$8,IF(I203=8,'[4]Equivalencia BH-BMPT'!$D$9,IF(I203=9,'[4]Equivalencia BH-BMPT'!$D$10,IF(I203=10,'[4]Equivalencia BH-BMPT'!$D$11,IF(I203=11,'[4]Equivalencia BH-BMPT'!$D$12,IF(I203=12,'[4]Equivalencia BH-BMPT'!$D$13,IF(I203=13,'[4]Equivalencia BH-BMPT'!$D$14,IF(I203=14,'[4]Equivalencia BH-BMPT'!$D$15,IF(I203=15,'[4]Equivalencia BH-BMPT'!$D$16,IF(I203=16,'[4]Equivalencia BH-BMPT'!$D$17,IF(I203=17,'[4]Equivalencia BH-BMPT'!$D$18,IF(I203=18,'[4]Equivalencia BH-BMPT'!$D$19,IF(I203=19,'[4]Equivalencia BH-BMPT'!$D$20,IF(I203=20,'[4]Equivalencia BH-BMPT'!$D$21,IF(I203=21,'[4]Equivalencia BH-BMPT'!$D$22,IF(I203=22,'[4]Equivalencia BH-BMPT'!$D$23,IF(I203=23,'[4]Equivalencia BH-BMPT'!#REF!,IF(I203=24,'[4]Equivalencia BH-BMPT'!$D$25,IF(I203=25,'[4]Equivalencia BH-BMPT'!$D$26,IF(I203=26,'[4]Equivalencia BH-BMPT'!$D$27,IF(I203=27,'[4]Equivalencia BH-BMPT'!$D$28,IF(I203=28,'[4]Equivalencia BH-BMPT'!$D$29,IF(I203=29,'[4]Equivalencia BH-BMPT'!$D$30,IF(I203=30,'[4]Equivalencia BH-BMPT'!$D$31,IF(I203=31,'[4]Equivalencia BH-BMPT'!$D$32,IF(I203=32,'[4]Equivalencia BH-BMPT'!$D$33,IF(I203=33,'[4]Equivalencia BH-BMPT'!$D$34,IF(I203=34,'[4]Equivalencia BH-BMPT'!$D$35,IF(I203=35,'[4]Equivalencia BH-BMPT'!$D$36,IF(I203=36,'[4]Equivalencia BH-BMPT'!$D$37,IF(I203=37,'[4]Equivalencia BH-BMPT'!$D$38,IF(I203=38,'[4]Equivalencia BH-BMPT'!#REF!,IF(I203=39,'[4]Equivalencia BH-BMPT'!$D$40,IF(I203=40,'[4]Equivalencia BH-BMPT'!$D$41,IF(I203=41,'[4]Equivalencia BH-BMPT'!$D$42,IF(I203=42,'[4]Equivalencia BH-BMPT'!$D$43,IF(I203=43,'[4]Equivalencia BH-BMPT'!$D$44,IF(I203=44,'[4]Equivalencia BH-BMPT'!$D$45,IF(I203=45,'[4]Equivalencia BH-BMPT'!$D$46,"No ha seleccionado un número de programa")))))))))))))))))))))))))))))))))))))))))))))</f>
        <v>Gobernanza e influencia local, regional e internacional</v>
      </c>
      <c r="K203" s="141" t="str">
        <f>IF(ISERROR(VLOOKUP(I203,Eje_Pilar!$C$2:$E$47,3,FALSE))," ",VLOOKUP(I203,Eje_Pilar!$C$2:$E$47,3,FALSE))</f>
        <v>Eje Transversal 4 Gobierno Legitimo, Fortalecimiento Local y Eficiencia</v>
      </c>
      <c r="L203" s="142" t="s">
        <v>778</v>
      </c>
      <c r="M203" s="138">
        <v>1016039636</v>
      </c>
      <c r="N203" s="138" t="s">
        <v>979</v>
      </c>
      <c r="O203" s="144">
        <v>7363333</v>
      </c>
      <c r="P203" s="100"/>
      <c r="Q203" s="101"/>
      <c r="R203" s="146"/>
      <c r="S203" s="146"/>
      <c r="T203" s="148">
        <f t="shared" si="30"/>
        <v>7363333</v>
      </c>
      <c r="U203" s="144">
        <v>2506667</v>
      </c>
      <c r="V203" s="104">
        <v>43782</v>
      </c>
      <c r="W203" s="104">
        <v>43784</v>
      </c>
      <c r="X203" s="104">
        <v>43829</v>
      </c>
      <c r="Y203" s="105">
        <v>46</v>
      </c>
      <c r="Z203" s="105"/>
      <c r="AA203" s="106"/>
      <c r="AB203" s="90"/>
      <c r="AC203" s="90"/>
      <c r="AD203" s="90" t="s">
        <v>1022</v>
      </c>
      <c r="AE203" s="90"/>
      <c r="AF203" s="150">
        <f t="shared" si="24"/>
        <v>0.34042559259509247</v>
      </c>
      <c r="AG203" s="108"/>
      <c r="AH203" s="129">
        <f>IF(SUMPRODUCT((A$14:A203=A203)*(B$14:B203=B203)*(C$14:C203=C203))&gt;1,0,1)</f>
        <v>1</v>
      </c>
      <c r="AI203" s="109" t="str">
        <f t="shared" si="22"/>
        <v>Contratos de prestación de servicios profesionales y de apoyo a la gestión</v>
      </c>
      <c r="AJ203" s="109" t="str">
        <f t="shared" si="25"/>
        <v>Contratación directa</v>
      </c>
      <c r="AK203" s="110" t="str">
        <f>IFERROR(VLOOKUP(F203,Tipo!$C$12:$C$27,1,FALSE),"NO")</f>
        <v>Prestación de servicios profesionales y de apoyo a la gestión, o para la ejecución de trabajos artísticos que sólo puedan encomendarse a determinadas personas naturales;</v>
      </c>
      <c r="AL203" s="109" t="str">
        <f t="shared" si="26"/>
        <v>Inversión</v>
      </c>
      <c r="AM203" s="109">
        <f t="shared" si="27"/>
        <v>45</v>
      </c>
    </row>
    <row r="204" spans="1:39" ht="27" customHeight="1" x14ac:dyDescent="0.25">
      <c r="A204" s="90">
        <v>225</v>
      </c>
      <c r="B204" s="105">
        <v>2019</v>
      </c>
      <c r="C204" s="91" t="s">
        <v>473</v>
      </c>
      <c r="D204" s="91" t="s">
        <v>161</v>
      </c>
      <c r="E204" s="133" t="s">
        <v>38</v>
      </c>
      <c r="F204" s="133" t="s">
        <v>182</v>
      </c>
      <c r="G204" s="138" t="s">
        <v>718</v>
      </c>
      <c r="H204" s="140" t="s">
        <v>156</v>
      </c>
      <c r="I204" s="132">
        <v>45</v>
      </c>
      <c r="J204" s="133" t="str">
        <f>IF(I204=1,'[4]Equivalencia BH-BMPT'!$D$2,IF(I204=2,'[4]Equivalencia BH-BMPT'!$D$3,IF(I204=3,'[4]Equivalencia BH-BMPT'!$D$4,IF(I204=4,'[4]Equivalencia BH-BMPT'!$D$5,IF(I204=5,'[4]Equivalencia BH-BMPT'!$D$6,IF(I204=6,'[4]Equivalencia BH-BMPT'!$D$7,IF(I204=7,'[4]Equivalencia BH-BMPT'!$D$8,IF(I204=8,'[4]Equivalencia BH-BMPT'!$D$9,IF(I204=9,'[4]Equivalencia BH-BMPT'!$D$10,IF(I204=10,'[4]Equivalencia BH-BMPT'!$D$11,IF(I204=11,'[4]Equivalencia BH-BMPT'!$D$12,IF(I204=12,'[4]Equivalencia BH-BMPT'!$D$13,IF(I204=13,'[4]Equivalencia BH-BMPT'!$D$14,IF(I204=14,'[4]Equivalencia BH-BMPT'!$D$15,IF(I204=15,'[4]Equivalencia BH-BMPT'!$D$16,IF(I204=16,'[4]Equivalencia BH-BMPT'!$D$17,IF(I204=17,'[4]Equivalencia BH-BMPT'!$D$18,IF(I204=18,'[4]Equivalencia BH-BMPT'!$D$19,IF(I204=19,'[4]Equivalencia BH-BMPT'!$D$20,IF(I204=20,'[4]Equivalencia BH-BMPT'!$D$21,IF(I204=21,'[4]Equivalencia BH-BMPT'!$D$22,IF(I204=22,'[4]Equivalencia BH-BMPT'!$D$23,IF(I204=23,'[4]Equivalencia BH-BMPT'!#REF!,IF(I204=24,'[4]Equivalencia BH-BMPT'!$D$25,IF(I204=25,'[4]Equivalencia BH-BMPT'!$D$26,IF(I204=26,'[4]Equivalencia BH-BMPT'!$D$27,IF(I204=27,'[4]Equivalencia BH-BMPT'!$D$28,IF(I204=28,'[4]Equivalencia BH-BMPT'!$D$29,IF(I204=29,'[4]Equivalencia BH-BMPT'!$D$30,IF(I204=30,'[4]Equivalencia BH-BMPT'!$D$31,IF(I204=31,'[4]Equivalencia BH-BMPT'!$D$32,IF(I204=32,'[4]Equivalencia BH-BMPT'!$D$33,IF(I204=33,'[4]Equivalencia BH-BMPT'!$D$34,IF(I204=34,'[4]Equivalencia BH-BMPT'!$D$35,IF(I204=35,'[4]Equivalencia BH-BMPT'!$D$36,IF(I204=36,'[4]Equivalencia BH-BMPT'!$D$37,IF(I204=37,'[4]Equivalencia BH-BMPT'!$D$38,IF(I204=38,'[4]Equivalencia BH-BMPT'!#REF!,IF(I204=39,'[4]Equivalencia BH-BMPT'!$D$40,IF(I204=40,'[4]Equivalencia BH-BMPT'!$D$41,IF(I204=41,'[4]Equivalencia BH-BMPT'!$D$42,IF(I204=42,'[4]Equivalencia BH-BMPT'!$D$43,IF(I204=43,'[4]Equivalencia BH-BMPT'!$D$44,IF(I204=44,'[4]Equivalencia BH-BMPT'!$D$45,IF(I204=45,'[4]Equivalencia BH-BMPT'!$D$46,"No ha seleccionado un número de programa")))))))))))))))))))))))))))))))))))))))))))))</f>
        <v>Gobernanza e influencia local, regional e internacional</v>
      </c>
      <c r="K204" s="141" t="str">
        <f>IF(ISERROR(VLOOKUP(I204,Eje_Pilar!$C$2:$E$47,3,FALSE))," ",VLOOKUP(I204,Eje_Pilar!$C$2:$E$47,3,FALSE))</f>
        <v>Eje Transversal 4 Gobierno Legitimo, Fortalecimiento Local y Eficiencia</v>
      </c>
      <c r="L204" s="142" t="s">
        <v>778</v>
      </c>
      <c r="M204" s="138">
        <v>1016039271</v>
      </c>
      <c r="N204" s="138" t="s">
        <v>829</v>
      </c>
      <c r="O204" s="144">
        <v>3375000</v>
      </c>
      <c r="P204" s="100"/>
      <c r="Q204" s="101"/>
      <c r="R204" s="146">
        <v>1</v>
      </c>
      <c r="S204" s="144">
        <v>1575000</v>
      </c>
      <c r="T204" s="148">
        <f t="shared" si="30"/>
        <v>4950000</v>
      </c>
      <c r="U204" s="144">
        <v>3300000</v>
      </c>
      <c r="V204" s="104">
        <v>43782</v>
      </c>
      <c r="W204" s="104">
        <v>43783</v>
      </c>
      <c r="X204" s="104">
        <v>43827</v>
      </c>
      <c r="Y204" s="105">
        <v>45</v>
      </c>
      <c r="Z204" s="105"/>
      <c r="AA204" s="106"/>
      <c r="AB204" s="90"/>
      <c r="AC204" s="90"/>
      <c r="AD204" s="90" t="s">
        <v>1022</v>
      </c>
      <c r="AE204" s="90"/>
      <c r="AF204" s="150">
        <f t="shared" si="24"/>
        <v>0.66666666666666663</v>
      </c>
      <c r="AG204" s="108"/>
      <c r="AH204" s="129">
        <f>IF(SUMPRODUCT((A$14:A204=A204)*(B$14:B204=B204)*(C$14:C204=C204))&gt;1,0,1)</f>
        <v>1</v>
      </c>
      <c r="AI204" s="109" t="str">
        <f t="shared" si="22"/>
        <v>Contratos de prestación de servicios profesionales y de apoyo a la gestión</v>
      </c>
      <c r="AJ204" s="109" t="str">
        <f t="shared" si="25"/>
        <v>Contratación directa</v>
      </c>
      <c r="AK204" s="110" t="str">
        <f>IFERROR(VLOOKUP(F204,Tipo!$C$12:$C$27,1,FALSE),"NO")</f>
        <v>Prestación de servicios profesionales y de apoyo a la gestión, o para la ejecución de trabajos artísticos que sólo puedan encomendarse a determinadas personas naturales;</v>
      </c>
      <c r="AL204" s="109" t="str">
        <f t="shared" si="26"/>
        <v>Inversión</v>
      </c>
      <c r="AM204" s="109">
        <f t="shared" si="27"/>
        <v>45</v>
      </c>
    </row>
    <row r="205" spans="1:39" ht="27" customHeight="1" x14ac:dyDescent="0.25">
      <c r="A205" s="90">
        <v>226</v>
      </c>
      <c r="B205" s="105">
        <v>2019</v>
      </c>
      <c r="C205" s="91" t="s">
        <v>474</v>
      </c>
      <c r="D205" s="91" t="s">
        <v>161</v>
      </c>
      <c r="E205" s="133" t="s">
        <v>38</v>
      </c>
      <c r="F205" s="133" t="s">
        <v>182</v>
      </c>
      <c r="G205" s="138" t="s">
        <v>719</v>
      </c>
      <c r="H205" s="140" t="s">
        <v>156</v>
      </c>
      <c r="I205" s="132">
        <v>45</v>
      </c>
      <c r="J205" s="133" t="str">
        <f>IF(I205=1,'[4]Equivalencia BH-BMPT'!$D$2,IF(I205=2,'[4]Equivalencia BH-BMPT'!$D$3,IF(I205=3,'[4]Equivalencia BH-BMPT'!$D$4,IF(I205=4,'[4]Equivalencia BH-BMPT'!$D$5,IF(I205=5,'[4]Equivalencia BH-BMPT'!$D$6,IF(I205=6,'[4]Equivalencia BH-BMPT'!$D$7,IF(I205=7,'[4]Equivalencia BH-BMPT'!$D$8,IF(I205=8,'[4]Equivalencia BH-BMPT'!$D$9,IF(I205=9,'[4]Equivalencia BH-BMPT'!$D$10,IF(I205=10,'[4]Equivalencia BH-BMPT'!$D$11,IF(I205=11,'[4]Equivalencia BH-BMPT'!$D$12,IF(I205=12,'[4]Equivalencia BH-BMPT'!$D$13,IF(I205=13,'[4]Equivalencia BH-BMPT'!$D$14,IF(I205=14,'[4]Equivalencia BH-BMPT'!$D$15,IF(I205=15,'[4]Equivalencia BH-BMPT'!$D$16,IF(I205=16,'[4]Equivalencia BH-BMPT'!$D$17,IF(I205=17,'[4]Equivalencia BH-BMPT'!$D$18,IF(I205=18,'[4]Equivalencia BH-BMPT'!$D$19,IF(I205=19,'[4]Equivalencia BH-BMPT'!$D$20,IF(I205=20,'[4]Equivalencia BH-BMPT'!$D$21,IF(I205=21,'[4]Equivalencia BH-BMPT'!$D$22,IF(I205=22,'[4]Equivalencia BH-BMPT'!$D$23,IF(I205=23,'[4]Equivalencia BH-BMPT'!#REF!,IF(I205=24,'[4]Equivalencia BH-BMPT'!$D$25,IF(I205=25,'[4]Equivalencia BH-BMPT'!$D$26,IF(I205=26,'[4]Equivalencia BH-BMPT'!$D$27,IF(I205=27,'[4]Equivalencia BH-BMPT'!$D$28,IF(I205=28,'[4]Equivalencia BH-BMPT'!$D$29,IF(I205=29,'[4]Equivalencia BH-BMPT'!$D$30,IF(I205=30,'[4]Equivalencia BH-BMPT'!$D$31,IF(I205=31,'[4]Equivalencia BH-BMPT'!$D$32,IF(I205=32,'[4]Equivalencia BH-BMPT'!$D$33,IF(I205=33,'[4]Equivalencia BH-BMPT'!$D$34,IF(I205=34,'[4]Equivalencia BH-BMPT'!$D$35,IF(I205=35,'[4]Equivalencia BH-BMPT'!$D$36,IF(I205=36,'[4]Equivalencia BH-BMPT'!$D$37,IF(I205=37,'[4]Equivalencia BH-BMPT'!$D$38,IF(I205=38,'[4]Equivalencia BH-BMPT'!#REF!,IF(I205=39,'[4]Equivalencia BH-BMPT'!$D$40,IF(I205=40,'[4]Equivalencia BH-BMPT'!$D$41,IF(I205=41,'[4]Equivalencia BH-BMPT'!$D$42,IF(I205=42,'[4]Equivalencia BH-BMPT'!$D$43,IF(I205=43,'[4]Equivalencia BH-BMPT'!$D$44,IF(I205=44,'[4]Equivalencia BH-BMPT'!$D$45,IF(I205=45,'[4]Equivalencia BH-BMPT'!$D$46,"No ha seleccionado un número de programa")))))))))))))))))))))))))))))))))))))))))))))</f>
        <v>Gobernanza e influencia local, regional e internacional</v>
      </c>
      <c r="K205" s="141" t="str">
        <f>IF(ISERROR(VLOOKUP(I205,Eje_Pilar!$C$2:$E$47,3,FALSE))," ",VLOOKUP(I205,Eje_Pilar!$C$2:$E$47,3,FALSE))</f>
        <v>Eje Transversal 4 Gobierno Legitimo, Fortalecimiento Local y Eficiencia</v>
      </c>
      <c r="L205" s="142" t="s">
        <v>778</v>
      </c>
      <c r="M205" s="138">
        <v>79628456</v>
      </c>
      <c r="N205" s="138" t="s">
        <v>904</v>
      </c>
      <c r="O205" s="144">
        <v>7363333</v>
      </c>
      <c r="P205" s="100"/>
      <c r="Q205" s="101"/>
      <c r="R205" s="146"/>
      <c r="S205" s="146"/>
      <c r="T205" s="148">
        <f t="shared" si="30"/>
        <v>7363333</v>
      </c>
      <c r="U205" s="144">
        <v>7363333</v>
      </c>
      <c r="V205" s="104">
        <v>43782</v>
      </c>
      <c r="W205" s="104">
        <v>43783</v>
      </c>
      <c r="X205" s="104">
        <v>43829</v>
      </c>
      <c r="Y205" s="105">
        <v>47</v>
      </c>
      <c r="Z205" s="105"/>
      <c r="AA205" s="106"/>
      <c r="AB205" s="90"/>
      <c r="AC205" s="90"/>
      <c r="AD205" s="90" t="s">
        <v>1022</v>
      </c>
      <c r="AE205" s="90"/>
      <c r="AF205" s="150">
        <f t="shared" si="24"/>
        <v>1</v>
      </c>
      <c r="AG205" s="108"/>
      <c r="AH205" s="129">
        <f>IF(SUMPRODUCT((A$14:A205=A205)*(B$14:B205=B205)*(C$14:C205=C205))&gt;1,0,1)</f>
        <v>1</v>
      </c>
      <c r="AI205" s="109" t="str">
        <f t="shared" si="22"/>
        <v>Contratos de prestación de servicios profesionales y de apoyo a la gestión</v>
      </c>
      <c r="AJ205" s="109" t="str">
        <f t="shared" si="25"/>
        <v>Contratación directa</v>
      </c>
      <c r="AK205" s="110" t="str">
        <f>IFERROR(VLOOKUP(F205,Tipo!$C$12:$C$27,1,FALSE),"NO")</f>
        <v>Prestación de servicios profesionales y de apoyo a la gestión, o para la ejecución de trabajos artísticos que sólo puedan encomendarse a determinadas personas naturales;</v>
      </c>
      <c r="AL205" s="109" t="str">
        <f t="shared" si="26"/>
        <v>Inversión</v>
      </c>
      <c r="AM205" s="109">
        <f t="shared" si="27"/>
        <v>45</v>
      </c>
    </row>
    <row r="206" spans="1:39" ht="27" customHeight="1" x14ac:dyDescent="0.25">
      <c r="A206" s="90">
        <v>227</v>
      </c>
      <c r="B206" s="105">
        <v>2019</v>
      </c>
      <c r="C206" s="91" t="s">
        <v>475</v>
      </c>
      <c r="D206" s="91" t="s">
        <v>161</v>
      </c>
      <c r="E206" s="133" t="s">
        <v>38</v>
      </c>
      <c r="F206" s="133" t="s">
        <v>182</v>
      </c>
      <c r="G206" s="138" t="s">
        <v>720</v>
      </c>
      <c r="H206" s="140" t="s">
        <v>156</v>
      </c>
      <c r="I206" s="132">
        <v>45</v>
      </c>
      <c r="J206" s="133" t="str">
        <f>IF(I206=1,'[4]Equivalencia BH-BMPT'!$D$2,IF(I206=2,'[4]Equivalencia BH-BMPT'!$D$3,IF(I206=3,'[4]Equivalencia BH-BMPT'!$D$4,IF(I206=4,'[4]Equivalencia BH-BMPT'!$D$5,IF(I206=5,'[4]Equivalencia BH-BMPT'!$D$6,IF(I206=6,'[4]Equivalencia BH-BMPT'!$D$7,IF(I206=7,'[4]Equivalencia BH-BMPT'!$D$8,IF(I206=8,'[4]Equivalencia BH-BMPT'!$D$9,IF(I206=9,'[4]Equivalencia BH-BMPT'!$D$10,IF(I206=10,'[4]Equivalencia BH-BMPT'!$D$11,IF(I206=11,'[4]Equivalencia BH-BMPT'!$D$12,IF(I206=12,'[4]Equivalencia BH-BMPT'!$D$13,IF(I206=13,'[4]Equivalencia BH-BMPT'!$D$14,IF(I206=14,'[4]Equivalencia BH-BMPT'!$D$15,IF(I206=15,'[4]Equivalencia BH-BMPT'!$D$16,IF(I206=16,'[4]Equivalencia BH-BMPT'!$D$17,IF(I206=17,'[4]Equivalencia BH-BMPT'!$D$18,IF(I206=18,'[4]Equivalencia BH-BMPT'!$D$19,IF(I206=19,'[4]Equivalencia BH-BMPT'!$D$20,IF(I206=20,'[4]Equivalencia BH-BMPT'!$D$21,IF(I206=21,'[4]Equivalencia BH-BMPT'!$D$22,IF(I206=22,'[4]Equivalencia BH-BMPT'!$D$23,IF(I206=23,'[4]Equivalencia BH-BMPT'!#REF!,IF(I206=24,'[4]Equivalencia BH-BMPT'!$D$25,IF(I206=25,'[4]Equivalencia BH-BMPT'!$D$26,IF(I206=26,'[4]Equivalencia BH-BMPT'!$D$27,IF(I206=27,'[4]Equivalencia BH-BMPT'!$D$28,IF(I206=28,'[4]Equivalencia BH-BMPT'!$D$29,IF(I206=29,'[4]Equivalencia BH-BMPT'!$D$30,IF(I206=30,'[4]Equivalencia BH-BMPT'!$D$31,IF(I206=31,'[4]Equivalencia BH-BMPT'!$D$32,IF(I206=32,'[4]Equivalencia BH-BMPT'!$D$33,IF(I206=33,'[4]Equivalencia BH-BMPT'!$D$34,IF(I206=34,'[4]Equivalencia BH-BMPT'!$D$35,IF(I206=35,'[4]Equivalencia BH-BMPT'!$D$36,IF(I206=36,'[4]Equivalencia BH-BMPT'!$D$37,IF(I206=37,'[4]Equivalencia BH-BMPT'!$D$38,IF(I206=38,'[4]Equivalencia BH-BMPT'!#REF!,IF(I206=39,'[4]Equivalencia BH-BMPT'!$D$40,IF(I206=40,'[4]Equivalencia BH-BMPT'!$D$41,IF(I206=41,'[4]Equivalencia BH-BMPT'!$D$42,IF(I206=42,'[4]Equivalencia BH-BMPT'!$D$43,IF(I206=43,'[4]Equivalencia BH-BMPT'!$D$44,IF(I206=44,'[4]Equivalencia BH-BMPT'!$D$45,IF(I206=45,'[4]Equivalencia BH-BMPT'!$D$46,"No ha seleccionado un número de programa")))))))))))))))))))))))))))))))))))))))))))))</f>
        <v>Gobernanza e influencia local, regional e internacional</v>
      </c>
      <c r="K206" s="141" t="str">
        <f>IF(ISERROR(VLOOKUP(I206,Eje_Pilar!$C$2:$E$47,3,FALSE))," ",VLOOKUP(I206,Eje_Pilar!$C$2:$E$47,3,FALSE))</f>
        <v>Eje Transversal 4 Gobierno Legitimo, Fortalecimiento Local y Eficiencia</v>
      </c>
      <c r="L206" s="142" t="s">
        <v>778</v>
      </c>
      <c r="M206" s="138">
        <v>1016036836</v>
      </c>
      <c r="N206" s="138" t="s">
        <v>834</v>
      </c>
      <c r="O206" s="144">
        <v>3325000</v>
      </c>
      <c r="P206" s="100"/>
      <c r="Q206" s="101"/>
      <c r="R206" s="146">
        <v>1</v>
      </c>
      <c r="S206" s="144">
        <v>1500000</v>
      </c>
      <c r="T206" s="148">
        <f t="shared" si="30"/>
        <v>4825000</v>
      </c>
      <c r="U206" s="144">
        <v>3525000</v>
      </c>
      <c r="V206" s="104">
        <v>43782</v>
      </c>
      <c r="W206" s="104">
        <v>43783</v>
      </c>
      <c r="X206" s="104">
        <v>43850</v>
      </c>
      <c r="Y206" s="105">
        <v>21</v>
      </c>
      <c r="Z206" s="105"/>
      <c r="AA206" s="106"/>
      <c r="AB206" s="90"/>
      <c r="AC206" s="90" t="s">
        <v>1022</v>
      </c>
      <c r="AD206" s="90"/>
      <c r="AE206" s="90"/>
      <c r="AF206" s="150">
        <f t="shared" si="24"/>
        <v>0.73056994818652854</v>
      </c>
      <c r="AG206" s="108"/>
      <c r="AH206" s="129">
        <f>IF(SUMPRODUCT((A$14:A206=A206)*(B$14:B206=B206)*(C$14:C206=C206))&gt;1,0,1)</f>
        <v>1</v>
      </c>
      <c r="AI206" s="109" t="str">
        <f t="shared" si="22"/>
        <v>Contratos de prestación de servicios profesionales y de apoyo a la gestión</v>
      </c>
      <c r="AJ206" s="109" t="str">
        <f t="shared" si="25"/>
        <v>Contratación directa</v>
      </c>
      <c r="AK206" s="110" t="str">
        <f>IFERROR(VLOOKUP(F206,Tipo!$C$12:$C$27,1,FALSE),"NO")</f>
        <v>Prestación de servicios profesionales y de apoyo a la gestión, o para la ejecución de trabajos artísticos que sólo puedan encomendarse a determinadas personas naturales;</v>
      </c>
      <c r="AL206" s="109" t="str">
        <f t="shared" si="26"/>
        <v>Inversión</v>
      </c>
      <c r="AM206" s="109">
        <f t="shared" si="27"/>
        <v>45</v>
      </c>
    </row>
    <row r="207" spans="1:39" ht="27" customHeight="1" x14ac:dyDescent="0.25">
      <c r="A207" s="90">
        <v>228</v>
      </c>
      <c r="B207" s="105">
        <v>2019</v>
      </c>
      <c r="C207" s="91" t="s">
        <v>476</v>
      </c>
      <c r="D207" s="91" t="s">
        <v>161</v>
      </c>
      <c r="E207" s="133" t="s">
        <v>38</v>
      </c>
      <c r="F207" s="133" t="s">
        <v>182</v>
      </c>
      <c r="G207" s="138" t="s">
        <v>721</v>
      </c>
      <c r="H207" s="140" t="s">
        <v>156</v>
      </c>
      <c r="I207" s="132">
        <v>45</v>
      </c>
      <c r="J207" s="133" t="str">
        <f>IF(I207=1,'[4]Equivalencia BH-BMPT'!$D$2,IF(I207=2,'[4]Equivalencia BH-BMPT'!$D$3,IF(I207=3,'[4]Equivalencia BH-BMPT'!$D$4,IF(I207=4,'[4]Equivalencia BH-BMPT'!$D$5,IF(I207=5,'[4]Equivalencia BH-BMPT'!$D$6,IF(I207=6,'[4]Equivalencia BH-BMPT'!$D$7,IF(I207=7,'[4]Equivalencia BH-BMPT'!$D$8,IF(I207=8,'[4]Equivalencia BH-BMPT'!$D$9,IF(I207=9,'[4]Equivalencia BH-BMPT'!$D$10,IF(I207=10,'[4]Equivalencia BH-BMPT'!$D$11,IF(I207=11,'[4]Equivalencia BH-BMPT'!$D$12,IF(I207=12,'[4]Equivalencia BH-BMPT'!$D$13,IF(I207=13,'[4]Equivalencia BH-BMPT'!$D$14,IF(I207=14,'[4]Equivalencia BH-BMPT'!$D$15,IF(I207=15,'[4]Equivalencia BH-BMPT'!$D$16,IF(I207=16,'[4]Equivalencia BH-BMPT'!$D$17,IF(I207=17,'[4]Equivalencia BH-BMPT'!$D$18,IF(I207=18,'[4]Equivalencia BH-BMPT'!$D$19,IF(I207=19,'[4]Equivalencia BH-BMPT'!$D$20,IF(I207=20,'[4]Equivalencia BH-BMPT'!$D$21,IF(I207=21,'[4]Equivalencia BH-BMPT'!$D$22,IF(I207=22,'[4]Equivalencia BH-BMPT'!$D$23,IF(I207=23,'[4]Equivalencia BH-BMPT'!#REF!,IF(I207=24,'[4]Equivalencia BH-BMPT'!$D$25,IF(I207=25,'[4]Equivalencia BH-BMPT'!$D$26,IF(I207=26,'[4]Equivalencia BH-BMPT'!$D$27,IF(I207=27,'[4]Equivalencia BH-BMPT'!$D$28,IF(I207=28,'[4]Equivalencia BH-BMPT'!$D$29,IF(I207=29,'[4]Equivalencia BH-BMPT'!$D$30,IF(I207=30,'[4]Equivalencia BH-BMPT'!$D$31,IF(I207=31,'[4]Equivalencia BH-BMPT'!$D$32,IF(I207=32,'[4]Equivalencia BH-BMPT'!$D$33,IF(I207=33,'[4]Equivalencia BH-BMPT'!$D$34,IF(I207=34,'[4]Equivalencia BH-BMPT'!$D$35,IF(I207=35,'[4]Equivalencia BH-BMPT'!$D$36,IF(I207=36,'[4]Equivalencia BH-BMPT'!$D$37,IF(I207=37,'[4]Equivalencia BH-BMPT'!$D$38,IF(I207=38,'[4]Equivalencia BH-BMPT'!#REF!,IF(I207=39,'[4]Equivalencia BH-BMPT'!$D$40,IF(I207=40,'[4]Equivalencia BH-BMPT'!$D$41,IF(I207=41,'[4]Equivalencia BH-BMPT'!$D$42,IF(I207=42,'[4]Equivalencia BH-BMPT'!$D$43,IF(I207=43,'[4]Equivalencia BH-BMPT'!$D$44,IF(I207=44,'[4]Equivalencia BH-BMPT'!$D$45,IF(I207=45,'[4]Equivalencia BH-BMPT'!$D$46,"No ha seleccionado un número de programa")))))))))))))))))))))))))))))))))))))))))))))</f>
        <v>Gobernanza e influencia local, regional e internacional</v>
      </c>
      <c r="K207" s="141" t="str">
        <f>IF(ISERROR(VLOOKUP(I207,Eje_Pilar!$C$2:$E$47,3,FALSE))," ",VLOOKUP(I207,Eje_Pilar!$C$2:$E$47,3,FALSE))</f>
        <v>Eje Transversal 4 Gobierno Legitimo, Fortalecimiento Local y Eficiencia</v>
      </c>
      <c r="L207" s="142" t="s">
        <v>778</v>
      </c>
      <c r="M207" s="138">
        <v>1121836971</v>
      </c>
      <c r="N207" s="138" t="s">
        <v>980</v>
      </c>
      <c r="O207" s="144">
        <v>9200000</v>
      </c>
      <c r="P207" s="100"/>
      <c r="Q207" s="101"/>
      <c r="R207" s="146">
        <v>1</v>
      </c>
      <c r="S207" s="144">
        <v>4000000</v>
      </c>
      <c r="T207" s="148">
        <f t="shared" si="30"/>
        <v>13200000</v>
      </c>
      <c r="U207" s="144">
        <v>9200000</v>
      </c>
      <c r="V207" s="104">
        <v>43783</v>
      </c>
      <c r="W207" s="104">
        <v>43784</v>
      </c>
      <c r="X207" s="104">
        <v>43829</v>
      </c>
      <c r="Y207" s="105">
        <v>41</v>
      </c>
      <c r="Z207" s="105"/>
      <c r="AA207" s="106"/>
      <c r="AB207" s="90"/>
      <c r="AC207" s="90"/>
      <c r="AD207" s="90" t="s">
        <v>1022</v>
      </c>
      <c r="AE207" s="90"/>
      <c r="AF207" s="150">
        <f t="shared" si="24"/>
        <v>0.69696969696969702</v>
      </c>
      <c r="AG207" s="108"/>
      <c r="AH207" s="129">
        <f>IF(SUMPRODUCT((A$14:A207=A207)*(B$14:B207=B207)*(C$14:C207=C207))&gt;1,0,1)</f>
        <v>1</v>
      </c>
      <c r="AI207" s="109" t="str">
        <f t="shared" si="22"/>
        <v>Contratos de prestación de servicios profesionales y de apoyo a la gestión</v>
      </c>
      <c r="AJ207" s="109" t="str">
        <f t="shared" si="25"/>
        <v>Contratación directa</v>
      </c>
      <c r="AK207" s="110" t="str">
        <f>IFERROR(VLOOKUP(F207,Tipo!$C$12:$C$27,1,FALSE),"NO")</f>
        <v>Prestación de servicios profesionales y de apoyo a la gestión, o para la ejecución de trabajos artísticos que sólo puedan encomendarse a determinadas personas naturales;</v>
      </c>
      <c r="AL207" s="109" t="str">
        <f t="shared" si="26"/>
        <v>Inversión</v>
      </c>
      <c r="AM207" s="109">
        <f t="shared" si="27"/>
        <v>45</v>
      </c>
    </row>
    <row r="208" spans="1:39" ht="27" customHeight="1" x14ac:dyDescent="0.25">
      <c r="A208" s="90">
        <v>229</v>
      </c>
      <c r="B208" s="105">
        <v>2019</v>
      </c>
      <c r="C208" s="91" t="s">
        <v>477</v>
      </c>
      <c r="D208" s="91" t="s">
        <v>161</v>
      </c>
      <c r="E208" s="133" t="s">
        <v>38</v>
      </c>
      <c r="F208" s="133" t="s">
        <v>182</v>
      </c>
      <c r="G208" s="138" t="s">
        <v>722</v>
      </c>
      <c r="H208" s="140" t="s">
        <v>156</v>
      </c>
      <c r="I208" s="132">
        <v>45</v>
      </c>
      <c r="J208" s="133" t="str">
        <f>IF(I208=1,'[4]Equivalencia BH-BMPT'!$D$2,IF(I208=2,'[4]Equivalencia BH-BMPT'!$D$3,IF(I208=3,'[4]Equivalencia BH-BMPT'!$D$4,IF(I208=4,'[4]Equivalencia BH-BMPT'!$D$5,IF(I208=5,'[4]Equivalencia BH-BMPT'!$D$6,IF(I208=6,'[4]Equivalencia BH-BMPT'!$D$7,IF(I208=7,'[4]Equivalencia BH-BMPT'!$D$8,IF(I208=8,'[4]Equivalencia BH-BMPT'!$D$9,IF(I208=9,'[4]Equivalencia BH-BMPT'!$D$10,IF(I208=10,'[4]Equivalencia BH-BMPT'!$D$11,IF(I208=11,'[4]Equivalencia BH-BMPT'!$D$12,IF(I208=12,'[4]Equivalencia BH-BMPT'!$D$13,IF(I208=13,'[4]Equivalencia BH-BMPT'!$D$14,IF(I208=14,'[4]Equivalencia BH-BMPT'!$D$15,IF(I208=15,'[4]Equivalencia BH-BMPT'!$D$16,IF(I208=16,'[4]Equivalencia BH-BMPT'!$D$17,IF(I208=17,'[4]Equivalencia BH-BMPT'!$D$18,IF(I208=18,'[4]Equivalencia BH-BMPT'!$D$19,IF(I208=19,'[4]Equivalencia BH-BMPT'!$D$20,IF(I208=20,'[4]Equivalencia BH-BMPT'!$D$21,IF(I208=21,'[4]Equivalencia BH-BMPT'!$D$22,IF(I208=22,'[4]Equivalencia BH-BMPT'!$D$23,IF(I208=23,'[4]Equivalencia BH-BMPT'!#REF!,IF(I208=24,'[4]Equivalencia BH-BMPT'!$D$25,IF(I208=25,'[4]Equivalencia BH-BMPT'!$D$26,IF(I208=26,'[4]Equivalencia BH-BMPT'!$D$27,IF(I208=27,'[4]Equivalencia BH-BMPT'!$D$28,IF(I208=28,'[4]Equivalencia BH-BMPT'!$D$29,IF(I208=29,'[4]Equivalencia BH-BMPT'!$D$30,IF(I208=30,'[4]Equivalencia BH-BMPT'!$D$31,IF(I208=31,'[4]Equivalencia BH-BMPT'!$D$32,IF(I208=32,'[4]Equivalencia BH-BMPT'!$D$33,IF(I208=33,'[4]Equivalencia BH-BMPT'!$D$34,IF(I208=34,'[4]Equivalencia BH-BMPT'!$D$35,IF(I208=35,'[4]Equivalencia BH-BMPT'!$D$36,IF(I208=36,'[4]Equivalencia BH-BMPT'!$D$37,IF(I208=37,'[4]Equivalencia BH-BMPT'!$D$38,IF(I208=38,'[4]Equivalencia BH-BMPT'!#REF!,IF(I208=39,'[4]Equivalencia BH-BMPT'!$D$40,IF(I208=40,'[4]Equivalencia BH-BMPT'!$D$41,IF(I208=41,'[4]Equivalencia BH-BMPT'!$D$42,IF(I208=42,'[4]Equivalencia BH-BMPT'!$D$43,IF(I208=43,'[4]Equivalencia BH-BMPT'!$D$44,IF(I208=44,'[4]Equivalencia BH-BMPT'!$D$45,IF(I208=45,'[4]Equivalencia BH-BMPT'!$D$46,"No ha seleccionado un número de programa")))))))))))))))))))))))))))))))))))))))))))))</f>
        <v>Gobernanza e influencia local, regional e internacional</v>
      </c>
      <c r="K208" s="141" t="str">
        <f>IF(ISERROR(VLOOKUP(I208,Eje_Pilar!$C$2:$E$47,3,FALSE))," ",VLOOKUP(I208,Eje_Pilar!$C$2:$E$47,3,FALSE))</f>
        <v>Eje Transversal 4 Gobierno Legitimo, Fortalecimiento Local y Eficiencia</v>
      </c>
      <c r="L208" s="142" t="s">
        <v>778</v>
      </c>
      <c r="M208" s="138">
        <v>51600693</v>
      </c>
      <c r="N208" s="138" t="s">
        <v>981</v>
      </c>
      <c r="O208" s="144">
        <v>6225167</v>
      </c>
      <c r="P208" s="100"/>
      <c r="Q208" s="101"/>
      <c r="R208" s="146">
        <v>1</v>
      </c>
      <c r="S208" s="144">
        <v>2277500</v>
      </c>
      <c r="T208" s="148">
        <f t="shared" si="30"/>
        <v>8502667</v>
      </c>
      <c r="U208" s="144">
        <v>6225167</v>
      </c>
      <c r="V208" s="104">
        <v>43788</v>
      </c>
      <c r="W208" s="104">
        <v>43789</v>
      </c>
      <c r="X208" s="104">
        <v>43845</v>
      </c>
      <c r="Y208" s="105">
        <v>41</v>
      </c>
      <c r="Z208" s="105">
        <v>16</v>
      </c>
      <c r="AA208" s="106"/>
      <c r="AB208" s="90"/>
      <c r="AC208" s="90" t="s">
        <v>1022</v>
      </c>
      <c r="AD208" s="90"/>
      <c r="AE208" s="90"/>
      <c r="AF208" s="150">
        <f t="shared" si="24"/>
        <v>0.73214286764376402</v>
      </c>
      <c r="AG208" s="108"/>
      <c r="AH208" s="129">
        <f>IF(SUMPRODUCT((A$14:A208=A208)*(B$14:B208=B208)*(C$14:C208=C208))&gt;1,0,1)</f>
        <v>1</v>
      </c>
      <c r="AI208" s="109" t="str">
        <f t="shared" si="22"/>
        <v>Contratos de prestación de servicios profesionales y de apoyo a la gestión</v>
      </c>
      <c r="AJ208" s="109" t="str">
        <f t="shared" si="25"/>
        <v>Contratación directa</v>
      </c>
      <c r="AK208" s="110" t="str">
        <f>IFERROR(VLOOKUP(F208,Tipo!$C$12:$C$27,1,FALSE),"NO")</f>
        <v>Prestación de servicios profesionales y de apoyo a la gestión, o para la ejecución de trabajos artísticos que sólo puedan encomendarse a determinadas personas naturales;</v>
      </c>
      <c r="AL208" s="109" t="str">
        <f t="shared" si="26"/>
        <v>Inversión</v>
      </c>
      <c r="AM208" s="109">
        <f t="shared" si="27"/>
        <v>45</v>
      </c>
    </row>
    <row r="209" spans="1:42" ht="27" customHeight="1" x14ac:dyDescent="0.25">
      <c r="A209" s="90">
        <v>230</v>
      </c>
      <c r="B209" s="105">
        <v>2019</v>
      </c>
      <c r="C209" s="91" t="s">
        <v>478</v>
      </c>
      <c r="D209" s="91" t="s">
        <v>161</v>
      </c>
      <c r="E209" s="133" t="s">
        <v>38</v>
      </c>
      <c r="F209" s="133" t="s">
        <v>182</v>
      </c>
      <c r="G209" s="138" t="s">
        <v>723</v>
      </c>
      <c r="H209" s="140" t="s">
        <v>156</v>
      </c>
      <c r="I209" s="132">
        <v>45</v>
      </c>
      <c r="J209" s="133" t="str">
        <f>IF(I209=1,'[4]Equivalencia BH-BMPT'!$D$2,IF(I209=2,'[4]Equivalencia BH-BMPT'!$D$3,IF(I209=3,'[4]Equivalencia BH-BMPT'!$D$4,IF(I209=4,'[4]Equivalencia BH-BMPT'!$D$5,IF(I209=5,'[4]Equivalencia BH-BMPT'!$D$6,IF(I209=6,'[4]Equivalencia BH-BMPT'!$D$7,IF(I209=7,'[4]Equivalencia BH-BMPT'!$D$8,IF(I209=8,'[4]Equivalencia BH-BMPT'!$D$9,IF(I209=9,'[4]Equivalencia BH-BMPT'!$D$10,IF(I209=10,'[4]Equivalencia BH-BMPT'!$D$11,IF(I209=11,'[4]Equivalencia BH-BMPT'!$D$12,IF(I209=12,'[4]Equivalencia BH-BMPT'!$D$13,IF(I209=13,'[4]Equivalencia BH-BMPT'!$D$14,IF(I209=14,'[4]Equivalencia BH-BMPT'!$D$15,IF(I209=15,'[4]Equivalencia BH-BMPT'!$D$16,IF(I209=16,'[4]Equivalencia BH-BMPT'!$D$17,IF(I209=17,'[4]Equivalencia BH-BMPT'!$D$18,IF(I209=18,'[4]Equivalencia BH-BMPT'!$D$19,IF(I209=19,'[4]Equivalencia BH-BMPT'!$D$20,IF(I209=20,'[4]Equivalencia BH-BMPT'!$D$21,IF(I209=21,'[4]Equivalencia BH-BMPT'!$D$22,IF(I209=22,'[4]Equivalencia BH-BMPT'!$D$23,IF(I209=23,'[4]Equivalencia BH-BMPT'!#REF!,IF(I209=24,'[4]Equivalencia BH-BMPT'!$D$25,IF(I209=25,'[4]Equivalencia BH-BMPT'!$D$26,IF(I209=26,'[4]Equivalencia BH-BMPT'!$D$27,IF(I209=27,'[4]Equivalencia BH-BMPT'!$D$28,IF(I209=28,'[4]Equivalencia BH-BMPT'!$D$29,IF(I209=29,'[4]Equivalencia BH-BMPT'!$D$30,IF(I209=30,'[4]Equivalencia BH-BMPT'!$D$31,IF(I209=31,'[4]Equivalencia BH-BMPT'!$D$32,IF(I209=32,'[4]Equivalencia BH-BMPT'!$D$33,IF(I209=33,'[4]Equivalencia BH-BMPT'!$D$34,IF(I209=34,'[4]Equivalencia BH-BMPT'!$D$35,IF(I209=35,'[4]Equivalencia BH-BMPT'!$D$36,IF(I209=36,'[4]Equivalencia BH-BMPT'!$D$37,IF(I209=37,'[4]Equivalencia BH-BMPT'!$D$38,IF(I209=38,'[4]Equivalencia BH-BMPT'!#REF!,IF(I209=39,'[4]Equivalencia BH-BMPT'!$D$40,IF(I209=40,'[4]Equivalencia BH-BMPT'!$D$41,IF(I209=41,'[4]Equivalencia BH-BMPT'!$D$42,IF(I209=42,'[4]Equivalencia BH-BMPT'!$D$43,IF(I209=43,'[4]Equivalencia BH-BMPT'!$D$44,IF(I209=44,'[4]Equivalencia BH-BMPT'!$D$45,IF(I209=45,'[4]Equivalencia BH-BMPT'!$D$46,"No ha seleccionado un número de programa")))))))))))))))))))))))))))))))))))))))))))))</f>
        <v>Gobernanza e influencia local, regional e internacional</v>
      </c>
      <c r="K209" s="141" t="str">
        <f>IF(ISERROR(VLOOKUP(I209,Eje_Pilar!$C$2:$E$47,3,FALSE))," ",VLOOKUP(I209,Eje_Pilar!$C$2:$E$47,3,FALSE))</f>
        <v>Eje Transversal 4 Gobierno Legitimo, Fortalecimiento Local y Eficiencia</v>
      </c>
      <c r="L209" s="142" t="s">
        <v>778</v>
      </c>
      <c r="M209" s="138">
        <v>39762284</v>
      </c>
      <c r="N209" s="138" t="s">
        <v>982</v>
      </c>
      <c r="O209" s="144">
        <v>6225167</v>
      </c>
      <c r="P209" s="100"/>
      <c r="Q209" s="101"/>
      <c r="R209" s="146">
        <v>1</v>
      </c>
      <c r="S209" s="144">
        <v>2277500</v>
      </c>
      <c r="T209" s="148">
        <f t="shared" si="30"/>
        <v>8502667</v>
      </c>
      <c r="U209" s="144">
        <v>6225167</v>
      </c>
      <c r="V209" s="104">
        <v>43788</v>
      </c>
      <c r="W209" s="104">
        <v>43789</v>
      </c>
      <c r="X209" s="104"/>
      <c r="Y209" s="105">
        <v>41</v>
      </c>
      <c r="Z209" s="105">
        <v>16</v>
      </c>
      <c r="AA209" s="106"/>
      <c r="AB209" s="90"/>
      <c r="AC209" s="90"/>
      <c r="AD209" s="90"/>
      <c r="AE209" s="90"/>
      <c r="AF209" s="150">
        <f t="shared" si="24"/>
        <v>0.73214286764376402</v>
      </c>
      <c r="AG209" s="108"/>
      <c r="AH209" s="129">
        <f>IF(SUMPRODUCT((A$14:A209=A209)*(B$14:B209=B209)*(C$14:C209=C209))&gt;1,0,1)</f>
        <v>1</v>
      </c>
      <c r="AI209" s="109" t="str">
        <f t="shared" si="22"/>
        <v>Contratos de prestación de servicios profesionales y de apoyo a la gestión</v>
      </c>
      <c r="AJ209" s="109" t="str">
        <f t="shared" si="25"/>
        <v>Contratación directa</v>
      </c>
      <c r="AK209" s="110" t="str">
        <f>IFERROR(VLOOKUP(F209,Tipo!$C$12:$C$27,1,FALSE),"NO")</f>
        <v>Prestación de servicios profesionales y de apoyo a la gestión, o para la ejecución de trabajos artísticos que sólo puedan encomendarse a determinadas personas naturales;</v>
      </c>
      <c r="AL209" s="109" t="str">
        <f t="shared" si="26"/>
        <v>Inversión</v>
      </c>
      <c r="AM209" s="109">
        <f t="shared" si="27"/>
        <v>45</v>
      </c>
    </row>
    <row r="210" spans="1:42" ht="27" customHeight="1" x14ac:dyDescent="0.25">
      <c r="A210" s="90">
        <v>231</v>
      </c>
      <c r="B210" s="105">
        <v>2019</v>
      </c>
      <c r="C210" s="91" t="s">
        <v>479</v>
      </c>
      <c r="D210" s="136" t="s">
        <v>159</v>
      </c>
      <c r="E210" s="133" t="s">
        <v>530</v>
      </c>
      <c r="F210" s="133" t="s">
        <v>169</v>
      </c>
      <c r="G210" s="138" t="s">
        <v>724</v>
      </c>
      <c r="H210" s="140" t="s">
        <v>156</v>
      </c>
      <c r="I210" s="132">
        <v>19</v>
      </c>
      <c r="J210" s="133" t="str">
        <f>IF(I210=1,'[4]Equivalencia BH-BMPT'!$D$2,IF(I210=2,'[4]Equivalencia BH-BMPT'!$D$3,IF(I210=3,'[4]Equivalencia BH-BMPT'!$D$4,IF(I210=4,'[4]Equivalencia BH-BMPT'!$D$5,IF(I210=5,'[4]Equivalencia BH-BMPT'!$D$6,IF(I210=6,'[4]Equivalencia BH-BMPT'!$D$7,IF(I210=7,'[4]Equivalencia BH-BMPT'!$D$8,IF(I210=8,'[4]Equivalencia BH-BMPT'!$D$9,IF(I210=9,'[4]Equivalencia BH-BMPT'!$D$10,IF(I210=10,'[4]Equivalencia BH-BMPT'!$D$11,IF(I210=11,'[4]Equivalencia BH-BMPT'!$D$12,IF(I210=12,'[4]Equivalencia BH-BMPT'!$D$13,IF(I210=13,'[4]Equivalencia BH-BMPT'!$D$14,IF(I210=14,'[4]Equivalencia BH-BMPT'!$D$15,IF(I210=15,'[4]Equivalencia BH-BMPT'!$D$16,IF(I210=16,'[4]Equivalencia BH-BMPT'!$D$17,IF(I210=17,'[4]Equivalencia BH-BMPT'!$D$18,IF(I210=18,'[4]Equivalencia BH-BMPT'!$D$19,IF(I210=19,'[4]Equivalencia BH-BMPT'!$D$20,IF(I210=20,'[4]Equivalencia BH-BMPT'!$D$21,IF(I210=21,'[4]Equivalencia BH-BMPT'!$D$22,IF(I210=22,'[4]Equivalencia BH-BMPT'!$D$23,IF(I210=23,'[4]Equivalencia BH-BMPT'!#REF!,IF(I210=24,'[4]Equivalencia BH-BMPT'!$D$25,IF(I210=25,'[4]Equivalencia BH-BMPT'!$D$26,IF(I210=26,'[4]Equivalencia BH-BMPT'!$D$27,IF(I210=27,'[4]Equivalencia BH-BMPT'!$D$28,IF(I210=28,'[4]Equivalencia BH-BMPT'!$D$29,IF(I210=29,'[4]Equivalencia BH-BMPT'!$D$30,IF(I210=30,'[4]Equivalencia BH-BMPT'!$D$31,IF(I210=31,'[4]Equivalencia BH-BMPT'!$D$32,IF(I210=32,'[4]Equivalencia BH-BMPT'!$D$33,IF(I210=33,'[4]Equivalencia BH-BMPT'!$D$34,IF(I210=34,'[4]Equivalencia BH-BMPT'!$D$35,IF(I210=35,'[4]Equivalencia BH-BMPT'!$D$36,IF(I210=36,'[4]Equivalencia BH-BMPT'!$D$37,IF(I210=37,'[4]Equivalencia BH-BMPT'!$D$38,IF(I210=38,'[4]Equivalencia BH-BMPT'!#REF!,IF(I210=39,'[4]Equivalencia BH-BMPT'!$D$40,IF(I210=40,'[4]Equivalencia BH-BMPT'!$D$41,IF(I210=41,'[4]Equivalencia BH-BMPT'!$D$42,IF(I210=42,'[4]Equivalencia BH-BMPT'!$D$43,IF(I210=43,'[4]Equivalencia BH-BMPT'!$D$44,IF(I210=44,'[4]Equivalencia BH-BMPT'!$D$45,IF(I210=45,'[4]Equivalencia BH-BMPT'!$D$46,"No ha seleccionado un número de programa")))))))))))))))))))))))))))))))))))))))))))))</f>
        <v>Seguridad y convivencia para todos</v>
      </c>
      <c r="K210" s="141" t="str">
        <f>IF(ISERROR(VLOOKUP(I210,Eje_Pilar!$C$2:$E$47,3,FALSE))," ",VLOOKUP(I210,Eje_Pilar!$C$2:$E$47,3,FALSE))</f>
        <v>Pilar 3 Construcción de Comunidad y Cultura Ciudadana</v>
      </c>
      <c r="L210" s="142" t="s">
        <v>780</v>
      </c>
      <c r="M210" s="138">
        <v>800140876</v>
      </c>
      <c r="N210" s="138" t="s">
        <v>983</v>
      </c>
      <c r="O210" s="144">
        <v>205521295</v>
      </c>
      <c r="P210" s="100"/>
      <c r="Q210" s="101"/>
      <c r="R210" s="146"/>
      <c r="S210" s="146"/>
      <c r="T210" s="148">
        <f t="shared" si="30"/>
        <v>205521295</v>
      </c>
      <c r="U210" s="144">
        <v>0</v>
      </c>
      <c r="V210" s="104">
        <v>43790</v>
      </c>
      <c r="W210" s="104">
        <v>43801</v>
      </c>
      <c r="X210" s="104">
        <v>43952</v>
      </c>
      <c r="Y210" s="105">
        <v>150</v>
      </c>
      <c r="Z210" s="105"/>
      <c r="AA210" s="106"/>
      <c r="AB210" s="90"/>
      <c r="AC210" s="90" t="s">
        <v>1022</v>
      </c>
      <c r="AD210" s="90"/>
      <c r="AE210" s="90"/>
      <c r="AF210" s="150">
        <f t="shared" si="24"/>
        <v>0</v>
      </c>
      <c r="AG210" s="108"/>
      <c r="AH210" s="129">
        <f>IF(SUMPRODUCT((A$14:A210=A210)*(B$14:B210=B210)*(C$14:C210=C210))&gt;1,0,1)</f>
        <v>1</v>
      </c>
      <c r="AI210" s="109" t="str">
        <f t="shared" si="22"/>
        <v>Contratos de prestación de servicios</v>
      </c>
      <c r="AJ210" s="109" t="str">
        <f t="shared" si="25"/>
        <v>NO</v>
      </c>
      <c r="AK210" s="110" t="str">
        <f>IFERROR(VLOOKUP(F210,Tipo!$C$12:$C$27,1,FALSE),"NO")</f>
        <v xml:space="preserve">Selección abreviada por menor cuantía </v>
      </c>
      <c r="AL210" s="109" t="str">
        <f t="shared" si="26"/>
        <v>Inversión</v>
      </c>
      <c r="AM210" s="109">
        <f t="shared" si="27"/>
        <v>19</v>
      </c>
    </row>
    <row r="211" spans="1:42" ht="27" customHeight="1" x14ac:dyDescent="0.25">
      <c r="A211" s="90">
        <v>232</v>
      </c>
      <c r="B211" s="105">
        <v>2019</v>
      </c>
      <c r="C211" s="91" t="s">
        <v>480</v>
      </c>
      <c r="D211" s="91" t="s">
        <v>161</v>
      </c>
      <c r="E211" s="133" t="s">
        <v>38</v>
      </c>
      <c r="F211" s="133" t="s">
        <v>182</v>
      </c>
      <c r="G211" s="138" t="s">
        <v>725</v>
      </c>
      <c r="H211" s="140" t="s">
        <v>156</v>
      </c>
      <c r="I211" s="132">
        <v>45</v>
      </c>
      <c r="J211" s="133" t="str">
        <f>IF(I211=1,'[4]Equivalencia BH-BMPT'!$D$2,IF(I211=2,'[4]Equivalencia BH-BMPT'!$D$3,IF(I211=3,'[4]Equivalencia BH-BMPT'!$D$4,IF(I211=4,'[4]Equivalencia BH-BMPT'!$D$5,IF(I211=5,'[4]Equivalencia BH-BMPT'!$D$6,IF(I211=6,'[4]Equivalencia BH-BMPT'!$D$7,IF(I211=7,'[4]Equivalencia BH-BMPT'!$D$8,IF(I211=8,'[4]Equivalencia BH-BMPT'!$D$9,IF(I211=9,'[4]Equivalencia BH-BMPT'!$D$10,IF(I211=10,'[4]Equivalencia BH-BMPT'!$D$11,IF(I211=11,'[4]Equivalencia BH-BMPT'!$D$12,IF(I211=12,'[4]Equivalencia BH-BMPT'!$D$13,IF(I211=13,'[4]Equivalencia BH-BMPT'!$D$14,IF(I211=14,'[4]Equivalencia BH-BMPT'!$D$15,IF(I211=15,'[4]Equivalencia BH-BMPT'!$D$16,IF(I211=16,'[4]Equivalencia BH-BMPT'!$D$17,IF(I211=17,'[4]Equivalencia BH-BMPT'!$D$18,IF(I211=18,'[4]Equivalencia BH-BMPT'!$D$19,IF(I211=19,'[4]Equivalencia BH-BMPT'!$D$20,IF(I211=20,'[4]Equivalencia BH-BMPT'!$D$21,IF(I211=21,'[4]Equivalencia BH-BMPT'!$D$22,IF(I211=22,'[4]Equivalencia BH-BMPT'!$D$23,IF(I211=23,'[4]Equivalencia BH-BMPT'!#REF!,IF(I211=24,'[4]Equivalencia BH-BMPT'!$D$25,IF(I211=25,'[4]Equivalencia BH-BMPT'!$D$26,IF(I211=26,'[4]Equivalencia BH-BMPT'!$D$27,IF(I211=27,'[4]Equivalencia BH-BMPT'!$D$28,IF(I211=28,'[4]Equivalencia BH-BMPT'!$D$29,IF(I211=29,'[4]Equivalencia BH-BMPT'!$D$30,IF(I211=30,'[4]Equivalencia BH-BMPT'!$D$31,IF(I211=31,'[4]Equivalencia BH-BMPT'!$D$32,IF(I211=32,'[4]Equivalencia BH-BMPT'!$D$33,IF(I211=33,'[4]Equivalencia BH-BMPT'!$D$34,IF(I211=34,'[4]Equivalencia BH-BMPT'!$D$35,IF(I211=35,'[4]Equivalencia BH-BMPT'!$D$36,IF(I211=36,'[4]Equivalencia BH-BMPT'!$D$37,IF(I211=37,'[4]Equivalencia BH-BMPT'!$D$38,IF(I211=38,'[4]Equivalencia BH-BMPT'!#REF!,IF(I211=39,'[4]Equivalencia BH-BMPT'!$D$40,IF(I211=40,'[4]Equivalencia BH-BMPT'!$D$41,IF(I211=41,'[4]Equivalencia BH-BMPT'!$D$42,IF(I211=42,'[4]Equivalencia BH-BMPT'!$D$43,IF(I211=43,'[4]Equivalencia BH-BMPT'!$D$44,IF(I211=44,'[4]Equivalencia BH-BMPT'!$D$45,IF(I211=45,'[4]Equivalencia BH-BMPT'!$D$46,"No ha seleccionado un número de programa")))))))))))))))))))))))))))))))))))))))))))))</f>
        <v>Gobernanza e influencia local, regional e internacional</v>
      </c>
      <c r="K211" s="141" t="str">
        <f>IF(ISERROR(VLOOKUP(I211,Eje_Pilar!$C$2:$E$47,3,FALSE))," ",VLOOKUP(I211,Eje_Pilar!$C$2:$E$47,3,FALSE))</f>
        <v>Eje Transversal 4 Gobierno Legitimo, Fortalecimiento Local y Eficiencia</v>
      </c>
      <c r="L211" s="142" t="s">
        <v>778</v>
      </c>
      <c r="M211" s="138">
        <v>1016075205</v>
      </c>
      <c r="N211" s="138" t="s">
        <v>851</v>
      </c>
      <c r="O211" s="144">
        <v>2925000</v>
      </c>
      <c r="P211" s="100"/>
      <c r="Q211" s="101"/>
      <c r="R211" s="146"/>
      <c r="S211" s="146"/>
      <c r="T211" s="148">
        <f t="shared" si="30"/>
        <v>2925000</v>
      </c>
      <c r="U211" s="144">
        <v>675000</v>
      </c>
      <c r="V211" s="104">
        <v>43789</v>
      </c>
      <c r="W211" s="104">
        <v>43791</v>
      </c>
      <c r="X211" s="104">
        <v>43829</v>
      </c>
      <c r="Y211" s="105">
        <v>39</v>
      </c>
      <c r="Z211" s="105"/>
      <c r="AA211" s="106"/>
      <c r="AB211" s="90"/>
      <c r="AC211" s="90"/>
      <c r="AD211" s="90" t="s">
        <v>1022</v>
      </c>
      <c r="AE211" s="90"/>
      <c r="AF211" s="150">
        <f t="shared" si="24"/>
        <v>0.23076923076923078</v>
      </c>
      <c r="AG211" s="108"/>
      <c r="AH211" s="129">
        <f>IF(SUMPRODUCT((A$14:A211=A211)*(B$14:B211=B211)*(C$14:C211=C211))&gt;1,0,1)</f>
        <v>1</v>
      </c>
      <c r="AI211" s="109" t="str">
        <f t="shared" si="22"/>
        <v>Contratos de prestación de servicios profesionales y de apoyo a la gestión</v>
      </c>
      <c r="AJ211" s="109" t="str">
        <f t="shared" si="25"/>
        <v>Contratación directa</v>
      </c>
      <c r="AK211" s="110" t="str">
        <f>IFERROR(VLOOKUP(F211,Tipo!$C$12:$C$27,1,FALSE),"NO")</f>
        <v>Prestación de servicios profesionales y de apoyo a la gestión, o para la ejecución de trabajos artísticos que sólo puedan encomendarse a determinadas personas naturales;</v>
      </c>
      <c r="AL211" s="109" t="str">
        <f t="shared" si="26"/>
        <v>Inversión</v>
      </c>
      <c r="AM211" s="109">
        <f t="shared" si="27"/>
        <v>45</v>
      </c>
    </row>
    <row r="212" spans="1:42" ht="27" customHeight="1" x14ac:dyDescent="0.25">
      <c r="A212" s="90">
        <v>233</v>
      </c>
      <c r="B212" s="105">
        <v>2019</v>
      </c>
      <c r="C212" s="91" t="s">
        <v>481</v>
      </c>
      <c r="D212" s="91" t="s">
        <v>161</v>
      </c>
      <c r="E212" s="133" t="s">
        <v>38</v>
      </c>
      <c r="F212" s="133" t="s">
        <v>182</v>
      </c>
      <c r="G212" s="138" t="s">
        <v>726</v>
      </c>
      <c r="H212" s="140" t="s">
        <v>156</v>
      </c>
      <c r="I212" s="132">
        <v>45</v>
      </c>
      <c r="J212" s="133" t="str">
        <f>IF(I212=1,'[4]Equivalencia BH-BMPT'!$D$2,IF(I212=2,'[4]Equivalencia BH-BMPT'!$D$3,IF(I212=3,'[4]Equivalencia BH-BMPT'!$D$4,IF(I212=4,'[4]Equivalencia BH-BMPT'!$D$5,IF(I212=5,'[4]Equivalencia BH-BMPT'!$D$6,IF(I212=6,'[4]Equivalencia BH-BMPT'!$D$7,IF(I212=7,'[4]Equivalencia BH-BMPT'!$D$8,IF(I212=8,'[4]Equivalencia BH-BMPT'!$D$9,IF(I212=9,'[4]Equivalencia BH-BMPT'!$D$10,IF(I212=10,'[4]Equivalencia BH-BMPT'!$D$11,IF(I212=11,'[4]Equivalencia BH-BMPT'!$D$12,IF(I212=12,'[4]Equivalencia BH-BMPT'!$D$13,IF(I212=13,'[4]Equivalencia BH-BMPT'!$D$14,IF(I212=14,'[4]Equivalencia BH-BMPT'!$D$15,IF(I212=15,'[4]Equivalencia BH-BMPT'!$D$16,IF(I212=16,'[4]Equivalencia BH-BMPT'!$D$17,IF(I212=17,'[4]Equivalencia BH-BMPT'!$D$18,IF(I212=18,'[4]Equivalencia BH-BMPT'!$D$19,IF(I212=19,'[4]Equivalencia BH-BMPT'!$D$20,IF(I212=20,'[4]Equivalencia BH-BMPT'!$D$21,IF(I212=21,'[4]Equivalencia BH-BMPT'!$D$22,IF(I212=22,'[4]Equivalencia BH-BMPT'!$D$23,IF(I212=23,'[4]Equivalencia BH-BMPT'!#REF!,IF(I212=24,'[4]Equivalencia BH-BMPT'!$D$25,IF(I212=25,'[4]Equivalencia BH-BMPT'!$D$26,IF(I212=26,'[4]Equivalencia BH-BMPT'!$D$27,IF(I212=27,'[4]Equivalencia BH-BMPT'!$D$28,IF(I212=28,'[4]Equivalencia BH-BMPT'!$D$29,IF(I212=29,'[4]Equivalencia BH-BMPT'!$D$30,IF(I212=30,'[4]Equivalencia BH-BMPT'!$D$31,IF(I212=31,'[4]Equivalencia BH-BMPT'!$D$32,IF(I212=32,'[4]Equivalencia BH-BMPT'!$D$33,IF(I212=33,'[4]Equivalencia BH-BMPT'!$D$34,IF(I212=34,'[4]Equivalencia BH-BMPT'!$D$35,IF(I212=35,'[4]Equivalencia BH-BMPT'!$D$36,IF(I212=36,'[4]Equivalencia BH-BMPT'!$D$37,IF(I212=37,'[4]Equivalencia BH-BMPT'!$D$38,IF(I212=38,'[4]Equivalencia BH-BMPT'!#REF!,IF(I212=39,'[4]Equivalencia BH-BMPT'!$D$40,IF(I212=40,'[4]Equivalencia BH-BMPT'!$D$41,IF(I212=41,'[4]Equivalencia BH-BMPT'!$D$42,IF(I212=42,'[4]Equivalencia BH-BMPT'!$D$43,IF(I212=43,'[4]Equivalencia BH-BMPT'!$D$44,IF(I212=44,'[4]Equivalencia BH-BMPT'!$D$45,IF(I212=45,'[4]Equivalencia BH-BMPT'!$D$46,"No ha seleccionado un número de programa")))))))))))))))))))))))))))))))))))))))))))))</f>
        <v>Gobernanza e influencia local, regional e internacional</v>
      </c>
      <c r="K212" s="141" t="str">
        <f>IF(ISERROR(VLOOKUP(I212,Eje_Pilar!$C$2:$E$47,3,FALSE))," ",VLOOKUP(I212,Eje_Pilar!$C$2:$E$47,3,FALSE))</f>
        <v>Eje Transversal 4 Gobierno Legitimo, Fortalecimiento Local y Eficiencia</v>
      </c>
      <c r="L212" s="142" t="s">
        <v>778</v>
      </c>
      <c r="M212" s="138">
        <v>1018421257</v>
      </c>
      <c r="N212" s="138" t="s">
        <v>984</v>
      </c>
      <c r="O212" s="144">
        <v>5314167</v>
      </c>
      <c r="P212" s="100"/>
      <c r="Q212" s="101"/>
      <c r="R212" s="146"/>
      <c r="S212" s="146"/>
      <c r="T212" s="148">
        <f t="shared" si="30"/>
        <v>5314167</v>
      </c>
      <c r="U212" s="144">
        <v>759167</v>
      </c>
      <c r="V212" s="104">
        <v>43794</v>
      </c>
      <c r="W212" s="104">
        <v>43795</v>
      </c>
      <c r="X212" s="104">
        <v>43829</v>
      </c>
      <c r="Y212" s="105">
        <v>35</v>
      </c>
      <c r="Z212" s="105"/>
      <c r="AA212" s="106"/>
      <c r="AB212" s="90"/>
      <c r="AC212" s="90"/>
      <c r="AD212" s="90" t="s">
        <v>1022</v>
      </c>
      <c r="AE212" s="90"/>
      <c r="AF212" s="150">
        <f t="shared" si="24"/>
        <v>0.14285719662178475</v>
      </c>
      <c r="AG212" s="108"/>
      <c r="AH212" s="129">
        <f>IF(SUMPRODUCT((A$14:A212=A212)*(B$14:B212=B212)*(C$14:C212=C212))&gt;1,0,1)</f>
        <v>1</v>
      </c>
      <c r="AI212" s="109" t="str">
        <f t="shared" si="22"/>
        <v>Contratos de prestación de servicios profesionales y de apoyo a la gestión</v>
      </c>
      <c r="AJ212" s="109" t="str">
        <f t="shared" si="25"/>
        <v>Contratación directa</v>
      </c>
      <c r="AK212" s="110" t="str">
        <f>IFERROR(VLOOKUP(F212,Tipo!$C$12:$C$27,1,FALSE),"NO")</f>
        <v>Prestación de servicios profesionales y de apoyo a la gestión, o para la ejecución de trabajos artísticos que sólo puedan encomendarse a determinadas personas naturales;</v>
      </c>
      <c r="AL212" s="109" t="str">
        <f t="shared" si="26"/>
        <v>Inversión</v>
      </c>
      <c r="AM212" s="109">
        <f t="shared" si="27"/>
        <v>45</v>
      </c>
    </row>
    <row r="213" spans="1:42" ht="27" customHeight="1" x14ac:dyDescent="0.25">
      <c r="A213" s="90">
        <v>234</v>
      </c>
      <c r="B213" s="105">
        <v>2019</v>
      </c>
      <c r="C213" s="91" t="s">
        <v>482</v>
      </c>
      <c r="D213" s="91" t="s">
        <v>161</v>
      </c>
      <c r="E213" s="133" t="s">
        <v>38</v>
      </c>
      <c r="F213" s="133" t="s">
        <v>182</v>
      </c>
      <c r="G213" s="138" t="s">
        <v>727</v>
      </c>
      <c r="H213" s="140" t="s">
        <v>156</v>
      </c>
      <c r="I213" s="132">
        <v>45</v>
      </c>
      <c r="J213" s="133" t="str">
        <f>IF(I213=1,'[4]Equivalencia BH-BMPT'!$D$2,IF(I213=2,'[4]Equivalencia BH-BMPT'!$D$3,IF(I213=3,'[4]Equivalencia BH-BMPT'!$D$4,IF(I213=4,'[4]Equivalencia BH-BMPT'!$D$5,IF(I213=5,'[4]Equivalencia BH-BMPT'!$D$6,IF(I213=6,'[4]Equivalencia BH-BMPT'!$D$7,IF(I213=7,'[4]Equivalencia BH-BMPT'!$D$8,IF(I213=8,'[4]Equivalencia BH-BMPT'!$D$9,IF(I213=9,'[4]Equivalencia BH-BMPT'!$D$10,IF(I213=10,'[4]Equivalencia BH-BMPT'!$D$11,IF(I213=11,'[4]Equivalencia BH-BMPT'!$D$12,IF(I213=12,'[4]Equivalencia BH-BMPT'!$D$13,IF(I213=13,'[4]Equivalencia BH-BMPT'!$D$14,IF(I213=14,'[4]Equivalencia BH-BMPT'!$D$15,IF(I213=15,'[4]Equivalencia BH-BMPT'!$D$16,IF(I213=16,'[4]Equivalencia BH-BMPT'!$D$17,IF(I213=17,'[4]Equivalencia BH-BMPT'!$D$18,IF(I213=18,'[4]Equivalencia BH-BMPT'!$D$19,IF(I213=19,'[4]Equivalencia BH-BMPT'!$D$20,IF(I213=20,'[4]Equivalencia BH-BMPT'!$D$21,IF(I213=21,'[4]Equivalencia BH-BMPT'!$D$22,IF(I213=22,'[4]Equivalencia BH-BMPT'!$D$23,IF(I213=23,'[4]Equivalencia BH-BMPT'!#REF!,IF(I213=24,'[4]Equivalencia BH-BMPT'!$D$25,IF(I213=25,'[4]Equivalencia BH-BMPT'!$D$26,IF(I213=26,'[4]Equivalencia BH-BMPT'!$D$27,IF(I213=27,'[4]Equivalencia BH-BMPT'!$D$28,IF(I213=28,'[4]Equivalencia BH-BMPT'!$D$29,IF(I213=29,'[4]Equivalencia BH-BMPT'!$D$30,IF(I213=30,'[4]Equivalencia BH-BMPT'!$D$31,IF(I213=31,'[4]Equivalencia BH-BMPT'!$D$32,IF(I213=32,'[4]Equivalencia BH-BMPT'!$D$33,IF(I213=33,'[4]Equivalencia BH-BMPT'!$D$34,IF(I213=34,'[4]Equivalencia BH-BMPT'!$D$35,IF(I213=35,'[4]Equivalencia BH-BMPT'!$D$36,IF(I213=36,'[4]Equivalencia BH-BMPT'!$D$37,IF(I213=37,'[4]Equivalencia BH-BMPT'!$D$38,IF(I213=38,'[4]Equivalencia BH-BMPT'!#REF!,IF(I213=39,'[4]Equivalencia BH-BMPT'!$D$40,IF(I213=40,'[4]Equivalencia BH-BMPT'!$D$41,IF(I213=41,'[4]Equivalencia BH-BMPT'!$D$42,IF(I213=42,'[4]Equivalencia BH-BMPT'!$D$43,IF(I213=43,'[4]Equivalencia BH-BMPT'!$D$44,IF(I213=44,'[4]Equivalencia BH-BMPT'!$D$45,IF(I213=45,'[4]Equivalencia BH-BMPT'!$D$46,"No ha seleccionado un número de programa")))))))))))))))))))))))))))))))))))))))))))))</f>
        <v>Gobernanza e influencia local, regional e internacional</v>
      </c>
      <c r="K213" s="141" t="str">
        <f>IF(ISERROR(VLOOKUP(I213,Eje_Pilar!$C$2:$E$47,3,FALSE))," ",VLOOKUP(I213,Eje_Pilar!$C$2:$E$47,3,FALSE))</f>
        <v>Eje Transversal 4 Gobierno Legitimo, Fortalecimiento Local y Eficiencia</v>
      </c>
      <c r="L213" s="142" t="s">
        <v>778</v>
      </c>
      <c r="M213" s="138">
        <v>1016007703</v>
      </c>
      <c r="N213" s="138" t="s">
        <v>985</v>
      </c>
      <c r="O213" s="144">
        <v>5162333</v>
      </c>
      <c r="P213" s="100"/>
      <c r="Q213" s="101"/>
      <c r="R213" s="146"/>
      <c r="S213" s="146"/>
      <c r="T213" s="148">
        <f t="shared" si="30"/>
        <v>5162333</v>
      </c>
      <c r="U213" s="144">
        <v>455500</v>
      </c>
      <c r="V213" s="104">
        <v>43795</v>
      </c>
      <c r="W213" s="104">
        <v>43797</v>
      </c>
      <c r="X213" s="104">
        <v>43829</v>
      </c>
      <c r="Y213" s="105">
        <v>33</v>
      </c>
      <c r="Z213" s="105"/>
      <c r="AA213" s="106"/>
      <c r="AB213" s="90"/>
      <c r="AC213" s="90"/>
      <c r="AD213" s="90" t="s">
        <v>1022</v>
      </c>
      <c r="AE213" s="90"/>
      <c r="AF213" s="150">
        <f t="shared" si="24"/>
        <v>8.8235299815025495E-2</v>
      </c>
      <c r="AG213" s="108"/>
      <c r="AH213" s="129">
        <f>IF(SUMPRODUCT((A$14:A213=A213)*(B$14:B213=B213)*(C$14:C213=C213))&gt;1,0,1)</f>
        <v>1</v>
      </c>
      <c r="AI213" s="109" t="str">
        <f t="shared" si="22"/>
        <v>Contratos de prestación de servicios profesionales y de apoyo a la gestión</v>
      </c>
      <c r="AJ213" s="109" t="str">
        <f t="shared" si="25"/>
        <v>Contratación directa</v>
      </c>
      <c r="AK213" s="110" t="str">
        <f>IFERROR(VLOOKUP(F213,Tipo!$C$12:$C$27,1,FALSE),"NO")</f>
        <v>Prestación de servicios profesionales y de apoyo a la gestión, o para la ejecución de trabajos artísticos que sólo puedan encomendarse a determinadas personas naturales;</v>
      </c>
      <c r="AL213" s="109" t="str">
        <f t="shared" si="26"/>
        <v>Inversión</v>
      </c>
      <c r="AM213" s="109">
        <f t="shared" si="27"/>
        <v>45</v>
      </c>
    </row>
    <row r="214" spans="1:42" ht="27" customHeight="1" x14ac:dyDescent="0.25">
      <c r="A214" s="90">
        <v>235</v>
      </c>
      <c r="B214" s="105">
        <v>2019</v>
      </c>
      <c r="C214" s="91" t="s">
        <v>483</v>
      </c>
      <c r="D214" s="91" t="s">
        <v>161</v>
      </c>
      <c r="E214" s="133" t="s">
        <v>38</v>
      </c>
      <c r="F214" s="133" t="s">
        <v>182</v>
      </c>
      <c r="G214" s="138" t="s">
        <v>728</v>
      </c>
      <c r="H214" s="140" t="s">
        <v>156</v>
      </c>
      <c r="I214" s="132">
        <v>45</v>
      </c>
      <c r="J214" s="133" t="str">
        <f>IF(I214=1,'[4]Equivalencia BH-BMPT'!$D$2,IF(I214=2,'[4]Equivalencia BH-BMPT'!$D$3,IF(I214=3,'[4]Equivalencia BH-BMPT'!$D$4,IF(I214=4,'[4]Equivalencia BH-BMPT'!$D$5,IF(I214=5,'[4]Equivalencia BH-BMPT'!$D$6,IF(I214=6,'[4]Equivalencia BH-BMPT'!$D$7,IF(I214=7,'[4]Equivalencia BH-BMPT'!$D$8,IF(I214=8,'[4]Equivalencia BH-BMPT'!$D$9,IF(I214=9,'[4]Equivalencia BH-BMPT'!$D$10,IF(I214=10,'[4]Equivalencia BH-BMPT'!$D$11,IF(I214=11,'[4]Equivalencia BH-BMPT'!$D$12,IF(I214=12,'[4]Equivalencia BH-BMPT'!$D$13,IF(I214=13,'[4]Equivalencia BH-BMPT'!$D$14,IF(I214=14,'[4]Equivalencia BH-BMPT'!$D$15,IF(I214=15,'[4]Equivalencia BH-BMPT'!$D$16,IF(I214=16,'[4]Equivalencia BH-BMPT'!$D$17,IF(I214=17,'[4]Equivalencia BH-BMPT'!$D$18,IF(I214=18,'[4]Equivalencia BH-BMPT'!$D$19,IF(I214=19,'[4]Equivalencia BH-BMPT'!$D$20,IF(I214=20,'[4]Equivalencia BH-BMPT'!$D$21,IF(I214=21,'[4]Equivalencia BH-BMPT'!$D$22,IF(I214=22,'[4]Equivalencia BH-BMPT'!$D$23,IF(I214=23,'[4]Equivalencia BH-BMPT'!#REF!,IF(I214=24,'[4]Equivalencia BH-BMPT'!$D$25,IF(I214=25,'[4]Equivalencia BH-BMPT'!$D$26,IF(I214=26,'[4]Equivalencia BH-BMPT'!$D$27,IF(I214=27,'[4]Equivalencia BH-BMPT'!$D$28,IF(I214=28,'[4]Equivalencia BH-BMPT'!$D$29,IF(I214=29,'[4]Equivalencia BH-BMPT'!$D$30,IF(I214=30,'[4]Equivalencia BH-BMPT'!$D$31,IF(I214=31,'[4]Equivalencia BH-BMPT'!$D$32,IF(I214=32,'[4]Equivalencia BH-BMPT'!$D$33,IF(I214=33,'[4]Equivalencia BH-BMPT'!$D$34,IF(I214=34,'[4]Equivalencia BH-BMPT'!$D$35,IF(I214=35,'[4]Equivalencia BH-BMPT'!$D$36,IF(I214=36,'[4]Equivalencia BH-BMPT'!$D$37,IF(I214=37,'[4]Equivalencia BH-BMPT'!$D$38,IF(I214=38,'[4]Equivalencia BH-BMPT'!#REF!,IF(I214=39,'[4]Equivalencia BH-BMPT'!$D$40,IF(I214=40,'[4]Equivalencia BH-BMPT'!$D$41,IF(I214=41,'[4]Equivalencia BH-BMPT'!$D$42,IF(I214=42,'[4]Equivalencia BH-BMPT'!$D$43,IF(I214=43,'[4]Equivalencia BH-BMPT'!$D$44,IF(I214=44,'[4]Equivalencia BH-BMPT'!$D$45,IF(I214=45,'[4]Equivalencia BH-BMPT'!$D$46,"No ha seleccionado un número de programa")))))))))))))))))))))))))))))))))))))))))))))</f>
        <v>Gobernanza e influencia local, regional e internacional</v>
      </c>
      <c r="K214" s="141" t="str">
        <f>IF(ISERROR(VLOOKUP(I214,Eje_Pilar!$C$2:$E$47,3,FALSE))," ",VLOOKUP(I214,Eje_Pilar!$C$2:$E$47,3,FALSE))</f>
        <v>Eje Transversal 4 Gobierno Legitimo, Fortalecimiento Local y Eficiencia</v>
      </c>
      <c r="L214" s="142" t="s">
        <v>778</v>
      </c>
      <c r="M214" s="138">
        <v>79649063</v>
      </c>
      <c r="N214" s="138" t="s">
        <v>875</v>
      </c>
      <c r="O214" s="144">
        <v>6459600</v>
      </c>
      <c r="P214" s="100"/>
      <c r="Q214" s="101"/>
      <c r="R214" s="146"/>
      <c r="S214" s="146"/>
      <c r="T214" s="148">
        <f t="shared" si="30"/>
        <v>6459600</v>
      </c>
      <c r="U214" s="144">
        <v>6280167</v>
      </c>
      <c r="V214" s="104">
        <v>43791</v>
      </c>
      <c r="W214" s="104">
        <v>43795</v>
      </c>
      <c r="X214" s="104">
        <v>43829</v>
      </c>
      <c r="Y214" s="105">
        <v>35</v>
      </c>
      <c r="Z214" s="105"/>
      <c r="AA214" s="106"/>
      <c r="AB214" s="90"/>
      <c r="AC214" s="90"/>
      <c r="AD214" s="90" t="s">
        <v>1022</v>
      </c>
      <c r="AE214" s="90"/>
      <c r="AF214" s="150">
        <f t="shared" si="24"/>
        <v>0.97222227382500459</v>
      </c>
      <c r="AG214" s="108"/>
      <c r="AH214" s="129">
        <f>IF(SUMPRODUCT((A$14:A214=A214)*(B$14:B214=B214)*(C$14:C214=C214))&gt;1,0,1)</f>
        <v>1</v>
      </c>
      <c r="AI214" s="109" t="str">
        <f t="shared" ref="AI214:AI277" si="31">IFERROR(VLOOKUP(D214,tipo,1,FALSE),"NO")</f>
        <v>Contratos de prestación de servicios profesionales y de apoyo a la gestión</v>
      </c>
      <c r="AJ214" s="109" t="str">
        <f t="shared" si="25"/>
        <v>Contratación directa</v>
      </c>
      <c r="AK214" s="110" t="str">
        <f>IFERROR(VLOOKUP(F214,Tipo!$C$12:$C$27,1,FALSE),"NO")</f>
        <v>Prestación de servicios profesionales y de apoyo a la gestión, o para la ejecución de trabajos artísticos que sólo puedan encomendarse a determinadas personas naturales;</v>
      </c>
      <c r="AL214" s="109" t="str">
        <f t="shared" si="26"/>
        <v>Inversión</v>
      </c>
      <c r="AM214" s="109">
        <f t="shared" si="27"/>
        <v>45</v>
      </c>
    </row>
    <row r="215" spans="1:42" ht="27" customHeight="1" x14ac:dyDescent="0.25">
      <c r="A215" s="90">
        <v>236</v>
      </c>
      <c r="B215" s="105">
        <v>2019</v>
      </c>
      <c r="C215" s="91" t="s">
        <v>484</v>
      </c>
      <c r="D215" s="91" t="s">
        <v>161</v>
      </c>
      <c r="E215" s="133" t="s">
        <v>38</v>
      </c>
      <c r="F215" s="133" t="s">
        <v>182</v>
      </c>
      <c r="G215" s="138" t="s">
        <v>729</v>
      </c>
      <c r="H215" s="140" t="s">
        <v>156</v>
      </c>
      <c r="I215" s="132">
        <v>45</v>
      </c>
      <c r="J215" s="133" t="str">
        <f>IF(I215=1,'[4]Equivalencia BH-BMPT'!$D$2,IF(I215=2,'[4]Equivalencia BH-BMPT'!$D$3,IF(I215=3,'[4]Equivalencia BH-BMPT'!$D$4,IF(I215=4,'[4]Equivalencia BH-BMPT'!$D$5,IF(I215=5,'[4]Equivalencia BH-BMPT'!$D$6,IF(I215=6,'[4]Equivalencia BH-BMPT'!$D$7,IF(I215=7,'[4]Equivalencia BH-BMPT'!$D$8,IF(I215=8,'[4]Equivalencia BH-BMPT'!$D$9,IF(I215=9,'[4]Equivalencia BH-BMPT'!$D$10,IF(I215=10,'[4]Equivalencia BH-BMPT'!$D$11,IF(I215=11,'[4]Equivalencia BH-BMPT'!$D$12,IF(I215=12,'[4]Equivalencia BH-BMPT'!$D$13,IF(I215=13,'[4]Equivalencia BH-BMPT'!$D$14,IF(I215=14,'[4]Equivalencia BH-BMPT'!$D$15,IF(I215=15,'[4]Equivalencia BH-BMPT'!$D$16,IF(I215=16,'[4]Equivalencia BH-BMPT'!$D$17,IF(I215=17,'[4]Equivalencia BH-BMPT'!$D$18,IF(I215=18,'[4]Equivalencia BH-BMPT'!$D$19,IF(I215=19,'[4]Equivalencia BH-BMPT'!$D$20,IF(I215=20,'[4]Equivalencia BH-BMPT'!$D$21,IF(I215=21,'[4]Equivalencia BH-BMPT'!$D$22,IF(I215=22,'[4]Equivalencia BH-BMPT'!$D$23,IF(I215=23,'[4]Equivalencia BH-BMPT'!#REF!,IF(I215=24,'[4]Equivalencia BH-BMPT'!$D$25,IF(I215=25,'[4]Equivalencia BH-BMPT'!$D$26,IF(I215=26,'[4]Equivalencia BH-BMPT'!$D$27,IF(I215=27,'[4]Equivalencia BH-BMPT'!$D$28,IF(I215=28,'[4]Equivalencia BH-BMPT'!$D$29,IF(I215=29,'[4]Equivalencia BH-BMPT'!$D$30,IF(I215=30,'[4]Equivalencia BH-BMPT'!$D$31,IF(I215=31,'[4]Equivalencia BH-BMPT'!$D$32,IF(I215=32,'[4]Equivalencia BH-BMPT'!$D$33,IF(I215=33,'[4]Equivalencia BH-BMPT'!$D$34,IF(I215=34,'[4]Equivalencia BH-BMPT'!$D$35,IF(I215=35,'[4]Equivalencia BH-BMPT'!$D$36,IF(I215=36,'[4]Equivalencia BH-BMPT'!$D$37,IF(I215=37,'[4]Equivalencia BH-BMPT'!$D$38,IF(I215=38,'[4]Equivalencia BH-BMPT'!#REF!,IF(I215=39,'[4]Equivalencia BH-BMPT'!$D$40,IF(I215=40,'[4]Equivalencia BH-BMPT'!$D$41,IF(I215=41,'[4]Equivalencia BH-BMPT'!$D$42,IF(I215=42,'[4]Equivalencia BH-BMPT'!$D$43,IF(I215=43,'[4]Equivalencia BH-BMPT'!$D$44,IF(I215=44,'[4]Equivalencia BH-BMPT'!$D$45,IF(I215=45,'[4]Equivalencia BH-BMPT'!$D$46,"No ha seleccionado un número de programa")))))))))))))))))))))))))))))))))))))))))))))</f>
        <v>Gobernanza e influencia local, regional e internacional</v>
      </c>
      <c r="K215" s="141" t="str">
        <f>IF(ISERROR(VLOOKUP(I215,Eje_Pilar!$C$2:$E$47,3,FALSE))," ",VLOOKUP(I215,Eje_Pilar!$C$2:$E$47,3,FALSE))</f>
        <v>Eje Transversal 4 Gobierno Legitimo, Fortalecimiento Local y Eficiencia</v>
      </c>
      <c r="L215" s="142" t="s">
        <v>778</v>
      </c>
      <c r="M215" s="138">
        <v>52132266</v>
      </c>
      <c r="N215" s="138" t="s">
        <v>902</v>
      </c>
      <c r="O215" s="144">
        <v>8346000</v>
      </c>
      <c r="P215" s="100"/>
      <c r="Q215" s="101"/>
      <c r="R215" s="146"/>
      <c r="S215" s="146"/>
      <c r="T215" s="148">
        <f t="shared" si="30"/>
        <v>8346000</v>
      </c>
      <c r="U215" s="144">
        <v>1159167</v>
      </c>
      <c r="V215" s="104">
        <v>43791</v>
      </c>
      <c r="W215" s="104">
        <v>43795</v>
      </c>
      <c r="X215" s="104">
        <v>43829</v>
      </c>
      <c r="Y215" s="105">
        <v>35</v>
      </c>
      <c r="Z215" s="105"/>
      <c r="AA215" s="106"/>
      <c r="AB215" s="90"/>
      <c r="AC215" s="90"/>
      <c r="AD215" s="90" t="s">
        <v>1022</v>
      </c>
      <c r="AE215" s="90"/>
      <c r="AF215" s="150">
        <f t="shared" si="24"/>
        <v>0.13888892882818116</v>
      </c>
      <c r="AG215" s="108"/>
      <c r="AH215" s="129">
        <f>IF(SUMPRODUCT((A$14:A215=A215)*(B$14:B215=B215)*(C$14:C215=C215))&gt;1,0,1)</f>
        <v>1</v>
      </c>
      <c r="AI215" s="109" t="str">
        <f t="shared" si="31"/>
        <v>Contratos de prestación de servicios profesionales y de apoyo a la gestión</v>
      </c>
      <c r="AJ215" s="109" t="str">
        <f t="shared" si="25"/>
        <v>Contratación directa</v>
      </c>
      <c r="AK215" s="110" t="str">
        <f>IFERROR(VLOOKUP(F215,Tipo!$C$12:$C$27,1,FALSE),"NO")</f>
        <v>Prestación de servicios profesionales y de apoyo a la gestión, o para la ejecución de trabajos artísticos que sólo puedan encomendarse a determinadas personas naturales;</v>
      </c>
      <c r="AL215" s="109" t="str">
        <f t="shared" si="26"/>
        <v>Inversión</v>
      </c>
      <c r="AM215" s="109">
        <f t="shared" si="27"/>
        <v>45</v>
      </c>
    </row>
    <row r="216" spans="1:42" ht="27" customHeight="1" x14ac:dyDescent="0.25">
      <c r="A216" s="90">
        <v>237</v>
      </c>
      <c r="B216" s="105">
        <v>2019</v>
      </c>
      <c r="C216" s="91" t="s">
        <v>485</v>
      </c>
      <c r="D216" s="91" t="s">
        <v>161</v>
      </c>
      <c r="E216" s="133" t="s">
        <v>38</v>
      </c>
      <c r="F216" s="133" t="s">
        <v>182</v>
      </c>
      <c r="G216" s="138" t="s">
        <v>730</v>
      </c>
      <c r="H216" s="140" t="s">
        <v>156</v>
      </c>
      <c r="I216" s="132">
        <v>45</v>
      </c>
      <c r="J216" s="133" t="str">
        <f>IF(I216=1,'[4]Equivalencia BH-BMPT'!$D$2,IF(I216=2,'[4]Equivalencia BH-BMPT'!$D$3,IF(I216=3,'[4]Equivalencia BH-BMPT'!$D$4,IF(I216=4,'[4]Equivalencia BH-BMPT'!$D$5,IF(I216=5,'[4]Equivalencia BH-BMPT'!$D$6,IF(I216=6,'[4]Equivalencia BH-BMPT'!$D$7,IF(I216=7,'[4]Equivalencia BH-BMPT'!$D$8,IF(I216=8,'[4]Equivalencia BH-BMPT'!$D$9,IF(I216=9,'[4]Equivalencia BH-BMPT'!$D$10,IF(I216=10,'[4]Equivalencia BH-BMPT'!$D$11,IF(I216=11,'[4]Equivalencia BH-BMPT'!$D$12,IF(I216=12,'[4]Equivalencia BH-BMPT'!$D$13,IF(I216=13,'[4]Equivalencia BH-BMPT'!$D$14,IF(I216=14,'[4]Equivalencia BH-BMPT'!$D$15,IF(I216=15,'[4]Equivalencia BH-BMPT'!$D$16,IF(I216=16,'[4]Equivalencia BH-BMPT'!$D$17,IF(I216=17,'[4]Equivalencia BH-BMPT'!$D$18,IF(I216=18,'[4]Equivalencia BH-BMPT'!$D$19,IF(I216=19,'[4]Equivalencia BH-BMPT'!$D$20,IF(I216=20,'[4]Equivalencia BH-BMPT'!$D$21,IF(I216=21,'[4]Equivalencia BH-BMPT'!$D$22,IF(I216=22,'[4]Equivalencia BH-BMPT'!$D$23,IF(I216=23,'[4]Equivalencia BH-BMPT'!#REF!,IF(I216=24,'[4]Equivalencia BH-BMPT'!$D$25,IF(I216=25,'[4]Equivalencia BH-BMPT'!$D$26,IF(I216=26,'[4]Equivalencia BH-BMPT'!$D$27,IF(I216=27,'[4]Equivalencia BH-BMPT'!$D$28,IF(I216=28,'[4]Equivalencia BH-BMPT'!$D$29,IF(I216=29,'[4]Equivalencia BH-BMPT'!$D$30,IF(I216=30,'[4]Equivalencia BH-BMPT'!$D$31,IF(I216=31,'[4]Equivalencia BH-BMPT'!$D$32,IF(I216=32,'[4]Equivalencia BH-BMPT'!$D$33,IF(I216=33,'[4]Equivalencia BH-BMPT'!$D$34,IF(I216=34,'[4]Equivalencia BH-BMPT'!$D$35,IF(I216=35,'[4]Equivalencia BH-BMPT'!$D$36,IF(I216=36,'[4]Equivalencia BH-BMPT'!$D$37,IF(I216=37,'[4]Equivalencia BH-BMPT'!$D$38,IF(I216=38,'[4]Equivalencia BH-BMPT'!#REF!,IF(I216=39,'[4]Equivalencia BH-BMPT'!$D$40,IF(I216=40,'[4]Equivalencia BH-BMPT'!$D$41,IF(I216=41,'[4]Equivalencia BH-BMPT'!$D$42,IF(I216=42,'[4]Equivalencia BH-BMPT'!$D$43,IF(I216=43,'[4]Equivalencia BH-BMPT'!$D$44,IF(I216=44,'[4]Equivalencia BH-BMPT'!$D$45,IF(I216=45,'[4]Equivalencia BH-BMPT'!$D$46,"No ha seleccionado un número de programa")))))))))))))))))))))))))))))))))))))))))))))</f>
        <v>Gobernanza e influencia local, regional e internacional</v>
      </c>
      <c r="K216" s="141" t="str">
        <f>IF(ISERROR(VLOOKUP(I216,Eje_Pilar!$C$2:$E$47,3,FALSE))," ",VLOOKUP(I216,Eje_Pilar!$C$2:$E$47,3,FALSE))</f>
        <v>Eje Transversal 4 Gobierno Legitimo, Fortalecimiento Local y Eficiencia</v>
      </c>
      <c r="L216" s="142" t="s">
        <v>778</v>
      </c>
      <c r="M216" s="138">
        <v>52321863</v>
      </c>
      <c r="N216" s="138" t="s">
        <v>868</v>
      </c>
      <c r="O216" s="144">
        <v>2550000</v>
      </c>
      <c r="P216" s="100"/>
      <c r="Q216" s="101"/>
      <c r="R216" s="146">
        <v>1</v>
      </c>
      <c r="S216" s="144">
        <v>1125000</v>
      </c>
      <c r="T216" s="148">
        <f t="shared" si="30"/>
        <v>3675000</v>
      </c>
      <c r="U216" s="144">
        <v>2550000</v>
      </c>
      <c r="V216" s="104">
        <v>43794</v>
      </c>
      <c r="W216" s="104">
        <v>43796</v>
      </c>
      <c r="X216" s="104">
        <v>43829</v>
      </c>
      <c r="Y216" s="105">
        <v>34</v>
      </c>
      <c r="Z216" s="105"/>
      <c r="AA216" s="106"/>
      <c r="AB216" s="90"/>
      <c r="AC216" s="90"/>
      <c r="AD216" s="90" t="s">
        <v>1022</v>
      </c>
      <c r="AE216" s="90"/>
      <c r="AF216" s="150">
        <f t="shared" si="24"/>
        <v>0.69387755102040816</v>
      </c>
      <c r="AG216" s="108"/>
      <c r="AH216" s="129">
        <f>IF(SUMPRODUCT((A$14:A216=A216)*(B$14:B216=B216)*(C$14:C216=C216))&gt;1,0,1)</f>
        <v>1</v>
      </c>
      <c r="AI216" s="109" t="str">
        <f t="shared" si="31"/>
        <v>Contratos de prestación de servicios profesionales y de apoyo a la gestión</v>
      </c>
      <c r="AJ216" s="109" t="str">
        <f t="shared" si="25"/>
        <v>Contratación directa</v>
      </c>
      <c r="AK216" s="110" t="str">
        <f>IFERROR(VLOOKUP(F216,Tipo!$C$12:$C$27,1,FALSE),"NO")</f>
        <v>Prestación de servicios profesionales y de apoyo a la gestión, o para la ejecución de trabajos artísticos que sólo puedan encomendarse a determinadas personas naturales;</v>
      </c>
      <c r="AL216" s="109" t="str">
        <f t="shared" si="26"/>
        <v>Inversión</v>
      </c>
      <c r="AM216" s="109">
        <f t="shared" si="27"/>
        <v>45</v>
      </c>
    </row>
    <row r="217" spans="1:42" ht="27" customHeight="1" x14ac:dyDescent="0.25">
      <c r="A217" s="90">
        <v>238</v>
      </c>
      <c r="B217" s="105">
        <v>2019</v>
      </c>
      <c r="C217" s="91" t="s">
        <v>486</v>
      </c>
      <c r="D217" s="91" t="s">
        <v>161</v>
      </c>
      <c r="E217" s="133" t="s">
        <v>38</v>
      </c>
      <c r="F217" s="133" t="s">
        <v>182</v>
      </c>
      <c r="G217" s="138" t="s">
        <v>731</v>
      </c>
      <c r="H217" s="140" t="s">
        <v>156</v>
      </c>
      <c r="I217" s="132">
        <v>45</v>
      </c>
      <c r="J217" s="133" t="str">
        <f>IF(I217=1,'[4]Equivalencia BH-BMPT'!$D$2,IF(I217=2,'[4]Equivalencia BH-BMPT'!$D$3,IF(I217=3,'[4]Equivalencia BH-BMPT'!$D$4,IF(I217=4,'[4]Equivalencia BH-BMPT'!$D$5,IF(I217=5,'[4]Equivalencia BH-BMPT'!$D$6,IF(I217=6,'[4]Equivalencia BH-BMPT'!$D$7,IF(I217=7,'[4]Equivalencia BH-BMPT'!$D$8,IF(I217=8,'[4]Equivalencia BH-BMPT'!$D$9,IF(I217=9,'[4]Equivalencia BH-BMPT'!$D$10,IF(I217=10,'[4]Equivalencia BH-BMPT'!$D$11,IF(I217=11,'[4]Equivalencia BH-BMPT'!$D$12,IF(I217=12,'[4]Equivalencia BH-BMPT'!$D$13,IF(I217=13,'[4]Equivalencia BH-BMPT'!$D$14,IF(I217=14,'[4]Equivalencia BH-BMPT'!$D$15,IF(I217=15,'[4]Equivalencia BH-BMPT'!$D$16,IF(I217=16,'[4]Equivalencia BH-BMPT'!$D$17,IF(I217=17,'[4]Equivalencia BH-BMPT'!$D$18,IF(I217=18,'[4]Equivalencia BH-BMPT'!$D$19,IF(I217=19,'[4]Equivalencia BH-BMPT'!$D$20,IF(I217=20,'[4]Equivalencia BH-BMPT'!$D$21,IF(I217=21,'[4]Equivalencia BH-BMPT'!$D$22,IF(I217=22,'[4]Equivalencia BH-BMPT'!$D$23,IF(I217=23,'[4]Equivalencia BH-BMPT'!#REF!,IF(I217=24,'[4]Equivalencia BH-BMPT'!$D$25,IF(I217=25,'[4]Equivalencia BH-BMPT'!$D$26,IF(I217=26,'[4]Equivalencia BH-BMPT'!$D$27,IF(I217=27,'[4]Equivalencia BH-BMPT'!$D$28,IF(I217=28,'[4]Equivalencia BH-BMPT'!$D$29,IF(I217=29,'[4]Equivalencia BH-BMPT'!$D$30,IF(I217=30,'[4]Equivalencia BH-BMPT'!$D$31,IF(I217=31,'[4]Equivalencia BH-BMPT'!$D$32,IF(I217=32,'[4]Equivalencia BH-BMPT'!$D$33,IF(I217=33,'[4]Equivalencia BH-BMPT'!$D$34,IF(I217=34,'[4]Equivalencia BH-BMPT'!$D$35,IF(I217=35,'[4]Equivalencia BH-BMPT'!$D$36,IF(I217=36,'[4]Equivalencia BH-BMPT'!$D$37,IF(I217=37,'[4]Equivalencia BH-BMPT'!$D$38,IF(I217=38,'[4]Equivalencia BH-BMPT'!#REF!,IF(I217=39,'[4]Equivalencia BH-BMPT'!$D$40,IF(I217=40,'[4]Equivalencia BH-BMPT'!$D$41,IF(I217=41,'[4]Equivalencia BH-BMPT'!$D$42,IF(I217=42,'[4]Equivalencia BH-BMPT'!$D$43,IF(I217=43,'[4]Equivalencia BH-BMPT'!$D$44,IF(I217=44,'[4]Equivalencia BH-BMPT'!$D$45,IF(I217=45,'[4]Equivalencia BH-BMPT'!$D$46,"No ha seleccionado un número de programa")))))))))))))))))))))))))))))))))))))))))))))</f>
        <v>Gobernanza e influencia local, regional e internacional</v>
      </c>
      <c r="K217" s="141" t="str">
        <f>IF(ISERROR(VLOOKUP(I217,Eje_Pilar!$C$2:$E$47,3,FALSE))," ",VLOOKUP(I217,Eje_Pilar!$C$2:$E$47,3,FALSE))</f>
        <v>Eje Transversal 4 Gobierno Legitimo, Fortalecimiento Local y Eficiencia</v>
      </c>
      <c r="L217" s="142" t="s">
        <v>778</v>
      </c>
      <c r="M217" s="138">
        <v>1013633246</v>
      </c>
      <c r="N217" s="138" t="s">
        <v>935</v>
      </c>
      <c r="O217" s="144">
        <v>4841667</v>
      </c>
      <c r="P217" s="100"/>
      <c r="Q217" s="101"/>
      <c r="R217" s="146"/>
      <c r="S217" s="146"/>
      <c r="T217" s="148">
        <f t="shared" si="30"/>
        <v>4841667</v>
      </c>
      <c r="U217" s="144">
        <v>691667</v>
      </c>
      <c r="V217" s="104">
        <v>43794</v>
      </c>
      <c r="W217" s="104">
        <v>43795</v>
      </c>
      <c r="X217" s="104">
        <v>43829</v>
      </c>
      <c r="Y217" s="105">
        <v>35</v>
      </c>
      <c r="Z217" s="105"/>
      <c r="AA217" s="106"/>
      <c r="AB217" s="90"/>
      <c r="AC217" s="90"/>
      <c r="AD217" s="90" t="s">
        <v>1022</v>
      </c>
      <c r="AE217" s="90"/>
      <c r="AF217" s="150">
        <f t="shared" si="24"/>
        <v>0.14285720186869522</v>
      </c>
      <c r="AG217" s="108"/>
      <c r="AH217" s="129">
        <f>IF(SUMPRODUCT((A$14:A217=A217)*(B$14:B217=B217)*(C$14:C217=C217))&gt;1,0,1)</f>
        <v>1</v>
      </c>
      <c r="AI217" s="109" t="str">
        <f t="shared" si="31"/>
        <v>Contratos de prestación de servicios profesionales y de apoyo a la gestión</v>
      </c>
      <c r="AJ217" s="109" t="str">
        <f t="shared" si="25"/>
        <v>Contratación directa</v>
      </c>
      <c r="AK217" s="110" t="str">
        <f>IFERROR(VLOOKUP(F217,Tipo!$C$12:$C$27,1,FALSE),"NO")</f>
        <v>Prestación de servicios profesionales y de apoyo a la gestión, o para la ejecución de trabajos artísticos que sólo puedan encomendarse a determinadas personas naturales;</v>
      </c>
      <c r="AL217" s="109" t="str">
        <f t="shared" si="26"/>
        <v>Inversión</v>
      </c>
      <c r="AM217" s="109">
        <f t="shared" si="27"/>
        <v>45</v>
      </c>
    </row>
    <row r="218" spans="1:42" ht="27" customHeight="1" x14ac:dyDescent="0.25">
      <c r="A218" s="90">
        <v>239</v>
      </c>
      <c r="B218" s="105">
        <v>2019</v>
      </c>
      <c r="C218" s="91" t="s">
        <v>487</v>
      </c>
      <c r="D218" s="136" t="s">
        <v>159</v>
      </c>
      <c r="E218" s="133" t="s">
        <v>162</v>
      </c>
      <c r="F218" s="133" t="s">
        <v>186</v>
      </c>
      <c r="G218" s="138" t="s">
        <v>732</v>
      </c>
      <c r="H218" s="140" t="s">
        <v>156</v>
      </c>
      <c r="I218" s="132">
        <v>11</v>
      </c>
      <c r="J218" s="133" t="str">
        <f>IF(I218=1,'[4]Equivalencia BH-BMPT'!$D$2,IF(I218=2,'[4]Equivalencia BH-BMPT'!$D$3,IF(I218=3,'[4]Equivalencia BH-BMPT'!$D$4,IF(I218=4,'[4]Equivalencia BH-BMPT'!$D$5,IF(I218=5,'[4]Equivalencia BH-BMPT'!$D$6,IF(I218=6,'[4]Equivalencia BH-BMPT'!$D$7,IF(I218=7,'[4]Equivalencia BH-BMPT'!$D$8,IF(I218=8,'[4]Equivalencia BH-BMPT'!$D$9,IF(I218=9,'[4]Equivalencia BH-BMPT'!$D$10,IF(I218=10,'[4]Equivalencia BH-BMPT'!$D$11,IF(I218=11,'[4]Equivalencia BH-BMPT'!$D$12,IF(I218=12,'[4]Equivalencia BH-BMPT'!$D$13,IF(I218=13,'[4]Equivalencia BH-BMPT'!$D$14,IF(I218=14,'[4]Equivalencia BH-BMPT'!$D$15,IF(I218=15,'[4]Equivalencia BH-BMPT'!$D$16,IF(I218=16,'[4]Equivalencia BH-BMPT'!$D$17,IF(I218=17,'[4]Equivalencia BH-BMPT'!$D$18,IF(I218=18,'[4]Equivalencia BH-BMPT'!$D$19,IF(I218=19,'[4]Equivalencia BH-BMPT'!$D$20,IF(I218=20,'[4]Equivalencia BH-BMPT'!$D$21,IF(I218=21,'[4]Equivalencia BH-BMPT'!$D$22,IF(I218=22,'[4]Equivalencia BH-BMPT'!$D$23,IF(I218=23,'[4]Equivalencia BH-BMPT'!#REF!,IF(I218=24,'[4]Equivalencia BH-BMPT'!$D$25,IF(I218=25,'[4]Equivalencia BH-BMPT'!$D$26,IF(I218=26,'[4]Equivalencia BH-BMPT'!$D$27,IF(I218=27,'[4]Equivalencia BH-BMPT'!$D$28,IF(I218=28,'[4]Equivalencia BH-BMPT'!$D$29,IF(I218=29,'[4]Equivalencia BH-BMPT'!$D$30,IF(I218=30,'[4]Equivalencia BH-BMPT'!$D$31,IF(I218=31,'[4]Equivalencia BH-BMPT'!$D$32,IF(I218=32,'[4]Equivalencia BH-BMPT'!$D$33,IF(I218=33,'[4]Equivalencia BH-BMPT'!$D$34,IF(I218=34,'[4]Equivalencia BH-BMPT'!$D$35,IF(I218=35,'[4]Equivalencia BH-BMPT'!$D$36,IF(I218=36,'[4]Equivalencia BH-BMPT'!$D$37,IF(I218=37,'[4]Equivalencia BH-BMPT'!$D$38,IF(I218=38,'[4]Equivalencia BH-BMPT'!#REF!,IF(I218=39,'[4]Equivalencia BH-BMPT'!$D$40,IF(I218=40,'[4]Equivalencia BH-BMPT'!$D$41,IF(I218=41,'[4]Equivalencia BH-BMPT'!$D$42,IF(I218=42,'[4]Equivalencia BH-BMPT'!$D$43,IF(I218=43,'[4]Equivalencia BH-BMPT'!$D$44,IF(I218=44,'[4]Equivalencia BH-BMPT'!$D$45,IF(I218=45,'[4]Equivalencia BH-BMPT'!$D$46,"No ha seleccionado un número de programa")))))))))))))))))))))))))))))))))))))))))))))</f>
        <v>Mejores oportunidades para el desarrollo a través de la cultura, la recreación y el deporte</v>
      </c>
      <c r="K218" s="141" t="str">
        <f>IF(ISERROR(VLOOKUP(I218,Eje_Pilar!$C$2:$E$47,3,FALSE))," ",VLOOKUP(I218,Eje_Pilar!$C$2:$E$47,3,FALSE))</f>
        <v>Pilar 1 Igualdad de Calidad de Vida</v>
      </c>
      <c r="L218" s="142" t="s">
        <v>784</v>
      </c>
      <c r="M218" s="138">
        <v>900453166</v>
      </c>
      <c r="N218" s="138" t="s">
        <v>986</v>
      </c>
      <c r="O218" s="144">
        <v>764354699</v>
      </c>
      <c r="P218" s="100"/>
      <c r="Q218" s="101"/>
      <c r="R218" s="146">
        <v>1</v>
      </c>
      <c r="S218" s="144">
        <v>242973560</v>
      </c>
      <c r="T218" s="148">
        <f t="shared" si="30"/>
        <v>1007328259</v>
      </c>
      <c r="U218" s="144">
        <v>187969880</v>
      </c>
      <c r="V218" s="104">
        <v>43795</v>
      </c>
      <c r="W218" s="104">
        <v>43797</v>
      </c>
      <c r="X218" s="104">
        <v>43917</v>
      </c>
      <c r="Y218" s="105">
        <v>120</v>
      </c>
      <c r="Z218" s="105"/>
      <c r="AA218" s="106"/>
      <c r="AB218" s="90"/>
      <c r="AC218" s="90" t="s">
        <v>1022</v>
      </c>
      <c r="AD218" s="90"/>
      <c r="AE218" s="90"/>
      <c r="AF218" s="150">
        <f t="shared" si="24"/>
        <v>0.18660240921524668</v>
      </c>
      <c r="AG218" s="108"/>
      <c r="AH218" s="129">
        <f>IF(SUMPRODUCT((A$14:A218=A218)*(B$14:B218=B218)*(C$14:C218=C218))&gt;1,0,1)</f>
        <v>1</v>
      </c>
      <c r="AI218" s="109" t="str">
        <f t="shared" si="31"/>
        <v>Contratos de prestación de servicios</v>
      </c>
      <c r="AJ218" s="109" t="str">
        <f t="shared" si="25"/>
        <v>Licitación pública</v>
      </c>
      <c r="AK218" s="110" t="str">
        <f>IFERROR(VLOOKUP(F218,Tipo!$C$12:$C$27,1,FALSE),"NO")</f>
        <v>NO</v>
      </c>
      <c r="AL218" s="109" t="str">
        <f t="shared" si="26"/>
        <v>Inversión</v>
      </c>
      <c r="AM218" s="109">
        <f t="shared" si="27"/>
        <v>11</v>
      </c>
    </row>
    <row r="219" spans="1:42" ht="27" customHeight="1" x14ac:dyDescent="0.25">
      <c r="A219" s="90">
        <v>240</v>
      </c>
      <c r="B219" s="105">
        <v>2019</v>
      </c>
      <c r="C219" s="91" t="s">
        <v>488</v>
      </c>
      <c r="D219" s="91" t="s">
        <v>161</v>
      </c>
      <c r="E219" s="133" t="s">
        <v>38</v>
      </c>
      <c r="F219" s="133" t="s">
        <v>182</v>
      </c>
      <c r="G219" s="138" t="s">
        <v>733</v>
      </c>
      <c r="H219" s="140" t="s">
        <v>156</v>
      </c>
      <c r="I219" s="132">
        <v>45</v>
      </c>
      <c r="J219" s="133" t="str">
        <f>IF(I219=1,'[4]Equivalencia BH-BMPT'!$D$2,IF(I219=2,'[4]Equivalencia BH-BMPT'!$D$3,IF(I219=3,'[4]Equivalencia BH-BMPT'!$D$4,IF(I219=4,'[4]Equivalencia BH-BMPT'!$D$5,IF(I219=5,'[4]Equivalencia BH-BMPT'!$D$6,IF(I219=6,'[4]Equivalencia BH-BMPT'!$D$7,IF(I219=7,'[4]Equivalencia BH-BMPT'!$D$8,IF(I219=8,'[4]Equivalencia BH-BMPT'!$D$9,IF(I219=9,'[4]Equivalencia BH-BMPT'!$D$10,IF(I219=10,'[4]Equivalencia BH-BMPT'!$D$11,IF(I219=11,'[4]Equivalencia BH-BMPT'!$D$12,IF(I219=12,'[4]Equivalencia BH-BMPT'!$D$13,IF(I219=13,'[4]Equivalencia BH-BMPT'!$D$14,IF(I219=14,'[4]Equivalencia BH-BMPT'!$D$15,IF(I219=15,'[4]Equivalencia BH-BMPT'!$D$16,IF(I219=16,'[4]Equivalencia BH-BMPT'!$D$17,IF(I219=17,'[4]Equivalencia BH-BMPT'!$D$18,IF(I219=18,'[4]Equivalencia BH-BMPT'!$D$19,IF(I219=19,'[4]Equivalencia BH-BMPT'!$D$20,IF(I219=20,'[4]Equivalencia BH-BMPT'!$D$21,IF(I219=21,'[4]Equivalencia BH-BMPT'!$D$22,IF(I219=22,'[4]Equivalencia BH-BMPT'!$D$23,IF(I219=23,'[4]Equivalencia BH-BMPT'!#REF!,IF(I219=24,'[4]Equivalencia BH-BMPT'!$D$25,IF(I219=25,'[4]Equivalencia BH-BMPT'!$D$26,IF(I219=26,'[4]Equivalencia BH-BMPT'!$D$27,IF(I219=27,'[4]Equivalencia BH-BMPT'!$D$28,IF(I219=28,'[4]Equivalencia BH-BMPT'!$D$29,IF(I219=29,'[4]Equivalencia BH-BMPT'!$D$30,IF(I219=30,'[4]Equivalencia BH-BMPT'!$D$31,IF(I219=31,'[4]Equivalencia BH-BMPT'!$D$32,IF(I219=32,'[4]Equivalencia BH-BMPT'!$D$33,IF(I219=33,'[4]Equivalencia BH-BMPT'!$D$34,IF(I219=34,'[4]Equivalencia BH-BMPT'!$D$35,IF(I219=35,'[4]Equivalencia BH-BMPT'!$D$36,IF(I219=36,'[4]Equivalencia BH-BMPT'!$D$37,IF(I219=37,'[4]Equivalencia BH-BMPT'!$D$38,IF(I219=38,'[4]Equivalencia BH-BMPT'!#REF!,IF(I219=39,'[4]Equivalencia BH-BMPT'!$D$40,IF(I219=40,'[4]Equivalencia BH-BMPT'!$D$41,IF(I219=41,'[4]Equivalencia BH-BMPT'!$D$42,IF(I219=42,'[4]Equivalencia BH-BMPT'!$D$43,IF(I219=43,'[4]Equivalencia BH-BMPT'!$D$44,IF(I219=44,'[4]Equivalencia BH-BMPT'!$D$45,IF(I219=45,'[4]Equivalencia BH-BMPT'!$D$46,"No ha seleccionado un número de programa")))))))))))))))))))))))))))))))))))))))))))))</f>
        <v>Gobernanza e influencia local, regional e internacional</v>
      </c>
      <c r="K219" s="141" t="str">
        <f>IF(ISERROR(VLOOKUP(I219,Eje_Pilar!$C$2:$E$47,3,FALSE))," ",VLOOKUP(I219,Eje_Pilar!$C$2:$E$47,3,FALSE))</f>
        <v>Eje Transversal 4 Gobierno Legitimo, Fortalecimiento Local y Eficiencia</v>
      </c>
      <c r="L219" s="142" t="s">
        <v>778</v>
      </c>
      <c r="M219" s="138">
        <v>19426466</v>
      </c>
      <c r="N219" s="138" t="s">
        <v>910</v>
      </c>
      <c r="O219" s="144">
        <v>2625000</v>
      </c>
      <c r="P219" s="100"/>
      <c r="Q219" s="101"/>
      <c r="R219" s="146"/>
      <c r="S219" s="146"/>
      <c r="T219" s="148">
        <f t="shared" si="30"/>
        <v>2625000</v>
      </c>
      <c r="U219" s="144">
        <v>2550000</v>
      </c>
      <c r="V219" s="104">
        <v>43794</v>
      </c>
      <c r="W219" s="104">
        <v>43796</v>
      </c>
      <c r="X219" s="104">
        <v>43829</v>
      </c>
      <c r="Y219" s="105">
        <v>34</v>
      </c>
      <c r="Z219" s="105"/>
      <c r="AA219" s="106"/>
      <c r="AB219" s="90"/>
      <c r="AC219" s="90"/>
      <c r="AD219" s="90" t="s">
        <v>1022</v>
      </c>
      <c r="AE219" s="90"/>
      <c r="AF219" s="150">
        <f t="shared" si="24"/>
        <v>0.97142857142857142</v>
      </c>
      <c r="AG219" s="108"/>
      <c r="AH219" s="129">
        <f>IF(SUMPRODUCT((A$14:A219=A219)*(B$14:B219=B219)*(C$14:C219=C219))&gt;1,0,1)</f>
        <v>1</v>
      </c>
      <c r="AI219" s="109" t="str">
        <f t="shared" si="31"/>
        <v>Contratos de prestación de servicios profesionales y de apoyo a la gestión</v>
      </c>
      <c r="AJ219" s="109" t="str">
        <f t="shared" si="25"/>
        <v>Contratación directa</v>
      </c>
      <c r="AK219" s="110" t="str">
        <f>IFERROR(VLOOKUP(F219,Tipo!$C$12:$C$27,1,FALSE),"NO")</f>
        <v>Prestación de servicios profesionales y de apoyo a la gestión, o para la ejecución de trabajos artísticos que sólo puedan encomendarse a determinadas personas naturales;</v>
      </c>
      <c r="AL219" s="109" t="str">
        <f t="shared" si="26"/>
        <v>Inversión</v>
      </c>
      <c r="AM219" s="109">
        <f t="shared" si="27"/>
        <v>45</v>
      </c>
    </row>
    <row r="220" spans="1:42" ht="27" customHeight="1" x14ac:dyDescent="0.25">
      <c r="A220" s="90">
        <v>241</v>
      </c>
      <c r="B220" s="105">
        <v>2019</v>
      </c>
      <c r="C220" s="91" t="s">
        <v>489</v>
      </c>
      <c r="D220" s="91" t="s">
        <v>161</v>
      </c>
      <c r="E220" s="133" t="s">
        <v>38</v>
      </c>
      <c r="F220" s="133" t="s">
        <v>182</v>
      </c>
      <c r="G220" s="138" t="s">
        <v>734</v>
      </c>
      <c r="H220" s="140" t="s">
        <v>156</v>
      </c>
      <c r="I220" s="132">
        <v>45</v>
      </c>
      <c r="J220" s="133" t="str">
        <f>IF(I220=1,'[4]Equivalencia BH-BMPT'!$D$2,IF(I220=2,'[4]Equivalencia BH-BMPT'!$D$3,IF(I220=3,'[4]Equivalencia BH-BMPT'!$D$4,IF(I220=4,'[4]Equivalencia BH-BMPT'!$D$5,IF(I220=5,'[4]Equivalencia BH-BMPT'!$D$6,IF(I220=6,'[4]Equivalencia BH-BMPT'!$D$7,IF(I220=7,'[4]Equivalencia BH-BMPT'!$D$8,IF(I220=8,'[4]Equivalencia BH-BMPT'!$D$9,IF(I220=9,'[4]Equivalencia BH-BMPT'!$D$10,IF(I220=10,'[4]Equivalencia BH-BMPT'!$D$11,IF(I220=11,'[4]Equivalencia BH-BMPT'!$D$12,IF(I220=12,'[4]Equivalencia BH-BMPT'!$D$13,IF(I220=13,'[4]Equivalencia BH-BMPT'!$D$14,IF(I220=14,'[4]Equivalencia BH-BMPT'!$D$15,IF(I220=15,'[4]Equivalencia BH-BMPT'!$D$16,IF(I220=16,'[4]Equivalencia BH-BMPT'!$D$17,IF(I220=17,'[4]Equivalencia BH-BMPT'!$D$18,IF(I220=18,'[4]Equivalencia BH-BMPT'!$D$19,IF(I220=19,'[4]Equivalencia BH-BMPT'!$D$20,IF(I220=20,'[4]Equivalencia BH-BMPT'!$D$21,IF(I220=21,'[4]Equivalencia BH-BMPT'!$D$22,IF(I220=22,'[4]Equivalencia BH-BMPT'!$D$23,IF(I220=23,'[4]Equivalencia BH-BMPT'!#REF!,IF(I220=24,'[4]Equivalencia BH-BMPT'!$D$25,IF(I220=25,'[4]Equivalencia BH-BMPT'!$D$26,IF(I220=26,'[4]Equivalencia BH-BMPT'!$D$27,IF(I220=27,'[4]Equivalencia BH-BMPT'!$D$28,IF(I220=28,'[4]Equivalencia BH-BMPT'!$D$29,IF(I220=29,'[4]Equivalencia BH-BMPT'!$D$30,IF(I220=30,'[4]Equivalencia BH-BMPT'!$D$31,IF(I220=31,'[4]Equivalencia BH-BMPT'!$D$32,IF(I220=32,'[4]Equivalencia BH-BMPT'!$D$33,IF(I220=33,'[4]Equivalencia BH-BMPT'!$D$34,IF(I220=34,'[4]Equivalencia BH-BMPT'!$D$35,IF(I220=35,'[4]Equivalencia BH-BMPT'!$D$36,IF(I220=36,'[4]Equivalencia BH-BMPT'!$D$37,IF(I220=37,'[4]Equivalencia BH-BMPT'!$D$38,IF(I220=38,'[4]Equivalencia BH-BMPT'!#REF!,IF(I220=39,'[4]Equivalencia BH-BMPT'!$D$40,IF(I220=40,'[4]Equivalencia BH-BMPT'!$D$41,IF(I220=41,'[4]Equivalencia BH-BMPT'!$D$42,IF(I220=42,'[4]Equivalencia BH-BMPT'!$D$43,IF(I220=43,'[4]Equivalencia BH-BMPT'!$D$44,IF(I220=44,'[4]Equivalencia BH-BMPT'!$D$45,IF(I220=45,'[4]Equivalencia BH-BMPT'!$D$46,"No ha seleccionado un número de programa")))))))))))))))))))))))))))))))))))))))))))))</f>
        <v>Gobernanza e influencia local, regional e internacional</v>
      </c>
      <c r="K220" s="141" t="str">
        <f>IF(ISERROR(VLOOKUP(I220,Eje_Pilar!$C$2:$E$47,3,FALSE))," ",VLOOKUP(I220,Eje_Pilar!$C$2:$E$47,3,FALSE))</f>
        <v>Eje Transversal 4 Gobierno Legitimo, Fortalecimiento Local y Eficiencia</v>
      </c>
      <c r="L220" s="142" t="s">
        <v>778</v>
      </c>
      <c r="M220" s="138">
        <v>79855996</v>
      </c>
      <c r="N220" s="138" t="s">
        <v>862</v>
      </c>
      <c r="O220" s="144">
        <v>5314167</v>
      </c>
      <c r="P220" s="100"/>
      <c r="Q220" s="101"/>
      <c r="R220" s="146"/>
      <c r="S220" s="146"/>
      <c r="T220" s="148">
        <f t="shared" si="30"/>
        <v>5314167</v>
      </c>
      <c r="U220" s="144">
        <v>607333</v>
      </c>
      <c r="V220" s="104">
        <v>43794</v>
      </c>
      <c r="W220" s="104">
        <v>43796</v>
      </c>
      <c r="X220" s="104">
        <v>43829</v>
      </c>
      <c r="Y220" s="105">
        <v>34</v>
      </c>
      <c r="Z220" s="105"/>
      <c r="AA220" s="106"/>
      <c r="AB220" s="90"/>
      <c r="AC220" s="90"/>
      <c r="AD220" s="90" t="s">
        <v>1022</v>
      </c>
      <c r="AE220" s="90"/>
      <c r="AF220" s="151">
        <f t="shared" si="24"/>
        <v>0.11428564439167982</v>
      </c>
      <c r="AG220" s="108"/>
      <c r="AH220" s="129">
        <f>IF(SUMPRODUCT((A$14:A220=A220)*(B$14:B220=B220)*(C$14:C220=C220))&gt;1,0,1)</f>
        <v>1</v>
      </c>
      <c r="AI220" s="109" t="str">
        <f t="shared" si="31"/>
        <v>Contratos de prestación de servicios profesionales y de apoyo a la gestión</v>
      </c>
      <c r="AJ220" s="109" t="str">
        <f t="shared" si="25"/>
        <v>Contratación directa</v>
      </c>
      <c r="AK220" s="110" t="str">
        <f>IFERROR(VLOOKUP(F220,Tipo!$C$12:$C$27,1,FALSE),"NO")</f>
        <v>Prestación de servicios profesionales y de apoyo a la gestión, o para la ejecución de trabajos artísticos que sólo puedan encomendarse a determinadas personas naturales;</v>
      </c>
      <c r="AL220" s="109" t="str">
        <f t="shared" si="26"/>
        <v>Inversión</v>
      </c>
      <c r="AM220" s="109">
        <f t="shared" si="27"/>
        <v>45</v>
      </c>
    </row>
    <row r="221" spans="1:42" s="57" customFormat="1" ht="27" customHeight="1" x14ac:dyDescent="0.25">
      <c r="A221" s="90">
        <v>242</v>
      </c>
      <c r="B221" s="105">
        <v>2019</v>
      </c>
      <c r="C221" s="91" t="s">
        <v>490</v>
      </c>
      <c r="D221" s="111" t="s">
        <v>86</v>
      </c>
      <c r="E221" s="133" t="s">
        <v>529</v>
      </c>
      <c r="F221" s="133" t="s">
        <v>186</v>
      </c>
      <c r="G221" s="138" t="s">
        <v>735</v>
      </c>
      <c r="H221" s="140" t="s">
        <v>155</v>
      </c>
      <c r="I221" s="132">
        <v>45</v>
      </c>
      <c r="J221" s="133" t="str">
        <f>IF(I221=1,'[4]Equivalencia BH-BMPT'!$D$2,IF(I221=2,'[4]Equivalencia BH-BMPT'!$D$3,IF(I221=3,'[4]Equivalencia BH-BMPT'!$D$4,IF(I221=4,'[4]Equivalencia BH-BMPT'!$D$5,IF(I221=5,'[4]Equivalencia BH-BMPT'!$D$6,IF(I221=6,'[4]Equivalencia BH-BMPT'!$D$7,IF(I221=7,'[4]Equivalencia BH-BMPT'!$D$8,IF(I221=8,'[4]Equivalencia BH-BMPT'!$D$9,IF(I221=9,'[4]Equivalencia BH-BMPT'!$D$10,IF(I221=10,'[4]Equivalencia BH-BMPT'!$D$11,IF(I221=11,'[4]Equivalencia BH-BMPT'!$D$12,IF(I221=12,'[4]Equivalencia BH-BMPT'!$D$13,IF(I221=13,'[4]Equivalencia BH-BMPT'!$D$14,IF(I221=14,'[4]Equivalencia BH-BMPT'!$D$15,IF(I221=15,'[4]Equivalencia BH-BMPT'!$D$16,IF(I221=16,'[4]Equivalencia BH-BMPT'!$D$17,IF(I221=17,'[4]Equivalencia BH-BMPT'!$D$18,IF(I221=18,'[4]Equivalencia BH-BMPT'!$D$19,IF(I221=19,'[4]Equivalencia BH-BMPT'!$D$20,IF(I221=20,'[4]Equivalencia BH-BMPT'!$D$21,IF(I221=21,'[4]Equivalencia BH-BMPT'!$D$22,IF(I221=22,'[4]Equivalencia BH-BMPT'!$D$23,IF(I221=23,'[4]Equivalencia BH-BMPT'!#REF!,IF(I221=24,'[4]Equivalencia BH-BMPT'!$D$25,IF(I221=25,'[4]Equivalencia BH-BMPT'!$D$26,IF(I221=26,'[4]Equivalencia BH-BMPT'!$D$27,IF(I221=27,'[4]Equivalencia BH-BMPT'!$D$28,IF(I221=28,'[4]Equivalencia BH-BMPT'!$D$29,IF(I221=29,'[4]Equivalencia BH-BMPT'!$D$30,IF(I221=30,'[4]Equivalencia BH-BMPT'!$D$31,IF(I221=31,'[4]Equivalencia BH-BMPT'!$D$32,IF(I221=32,'[4]Equivalencia BH-BMPT'!$D$33,IF(I221=33,'[4]Equivalencia BH-BMPT'!$D$34,IF(I221=34,'[4]Equivalencia BH-BMPT'!$D$35,IF(I221=35,'[4]Equivalencia BH-BMPT'!$D$36,IF(I221=36,'[4]Equivalencia BH-BMPT'!$D$37,IF(I221=37,'[4]Equivalencia BH-BMPT'!$D$38,IF(I221=38,'[4]Equivalencia BH-BMPT'!#REF!,IF(I221=39,'[4]Equivalencia BH-BMPT'!$D$40,IF(I221=40,'[4]Equivalencia BH-BMPT'!$D$41,IF(I221=41,'[4]Equivalencia BH-BMPT'!$D$42,IF(I221=42,'[4]Equivalencia BH-BMPT'!$D$43,IF(I221=43,'[4]Equivalencia BH-BMPT'!$D$44,IF(I221=44,'[4]Equivalencia BH-BMPT'!$D$45,IF(I221=45,'[4]Equivalencia BH-BMPT'!$D$46,"No ha seleccionado un número de programa")))))))))))))))))))))))))))))))))))))))))))))</f>
        <v>Gobernanza e influencia local, regional e internacional</v>
      </c>
      <c r="K221" s="141" t="str">
        <f>IF(ISERROR(VLOOKUP(I221,Eje_Pilar!$C$2:$E$47,3,FALSE))," ",VLOOKUP(I221,Eje_Pilar!$C$2:$E$47,3,FALSE))</f>
        <v>Eje Transversal 4 Gobierno Legitimo, Fortalecimiento Local y Eficiencia</v>
      </c>
      <c r="L221" s="138" t="s">
        <v>797</v>
      </c>
      <c r="M221" s="138">
        <v>900144990</v>
      </c>
      <c r="N221" s="138" t="s">
        <v>987</v>
      </c>
      <c r="O221" s="144">
        <v>11000000</v>
      </c>
      <c r="P221" s="100"/>
      <c r="Q221" s="101"/>
      <c r="R221" s="146"/>
      <c r="S221" s="146"/>
      <c r="T221" s="144">
        <v>11000000</v>
      </c>
      <c r="U221" s="146"/>
      <c r="V221" s="104">
        <v>43795</v>
      </c>
      <c r="W221" s="104">
        <v>43803</v>
      </c>
      <c r="X221" s="104">
        <v>44077</v>
      </c>
      <c r="Y221" s="105">
        <v>270</v>
      </c>
      <c r="Z221" s="105"/>
      <c r="AA221" s="106"/>
      <c r="AB221" s="90"/>
      <c r="AC221" s="90" t="s">
        <v>1022</v>
      </c>
      <c r="AD221" s="90"/>
      <c r="AE221" s="90"/>
      <c r="AF221" s="152">
        <f t="shared" si="24"/>
        <v>0</v>
      </c>
      <c r="AG221" s="108"/>
      <c r="AH221" s="129">
        <f>IF(SUMPRODUCT((A$14:A221=A221)*(B$14:B221=B221)*(C$14:C221=C221))&gt;1,0,1)</f>
        <v>1</v>
      </c>
      <c r="AI221" s="109" t="str">
        <f t="shared" si="31"/>
        <v>Compraventa de bienes inmuebles</v>
      </c>
      <c r="AJ221" s="109" t="str">
        <f t="shared" si="25"/>
        <v>NO</v>
      </c>
      <c r="AK221" s="110" t="str">
        <f>IFERROR(VLOOKUP(F221,Tipo!$C$12:$C$27,1,FALSE),"NO")</f>
        <v>NO</v>
      </c>
      <c r="AL221" s="109" t="str">
        <f t="shared" si="26"/>
        <v>Funcionamiento</v>
      </c>
      <c r="AM221" s="109">
        <f t="shared" si="27"/>
        <v>45</v>
      </c>
      <c r="AN221" s="58"/>
      <c r="AO221" s="58"/>
      <c r="AP221" s="58"/>
    </row>
    <row r="222" spans="1:42" s="57" customFormat="1" ht="27" customHeight="1" x14ac:dyDescent="0.25">
      <c r="A222" s="90">
        <v>243</v>
      </c>
      <c r="B222" s="105">
        <v>2019</v>
      </c>
      <c r="C222" s="91" t="s">
        <v>491</v>
      </c>
      <c r="D222" s="91" t="s">
        <v>161</v>
      </c>
      <c r="E222" s="133" t="s">
        <v>38</v>
      </c>
      <c r="F222" s="133" t="s">
        <v>182</v>
      </c>
      <c r="G222" s="138" t="s">
        <v>736</v>
      </c>
      <c r="H222" s="140" t="s">
        <v>156</v>
      </c>
      <c r="I222" s="132">
        <v>45</v>
      </c>
      <c r="J222" s="133" t="str">
        <f>IF(I222=1,'[4]Equivalencia BH-BMPT'!$D$2,IF(I222=2,'[4]Equivalencia BH-BMPT'!$D$3,IF(I222=3,'[4]Equivalencia BH-BMPT'!$D$4,IF(I222=4,'[4]Equivalencia BH-BMPT'!$D$5,IF(I222=5,'[4]Equivalencia BH-BMPT'!$D$6,IF(I222=6,'[4]Equivalencia BH-BMPT'!$D$7,IF(I222=7,'[4]Equivalencia BH-BMPT'!$D$8,IF(I222=8,'[4]Equivalencia BH-BMPT'!$D$9,IF(I222=9,'[4]Equivalencia BH-BMPT'!$D$10,IF(I222=10,'[4]Equivalencia BH-BMPT'!$D$11,IF(I222=11,'[4]Equivalencia BH-BMPT'!$D$12,IF(I222=12,'[4]Equivalencia BH-BMPT'!$D$13,IF(I222=13,'[4]Equivalencia BH-BMPT'!$D$14,IF(I222=14,'[4]Equivalencia BH-BMPT'!$D$15,IF(I222=15,'[4]Equivalencia BH-BMPT'!$D$16,IF(I222=16,'[4]Equivalencia BH-BMPT'!$D$17,IF(I222=17,'[4]Equivalencia BH-BMPT'!$D$18,IF(I222=18,'[4]Equivalencia BH-BMPT'!$D$19,IF(I222=19,'[4]Equivalencia BH-BMPT'!$D$20,IF(I222=20,'[4]Equivalencia BH-BMPT'!$D$21,IF(I222=21,'[4]Equivalencia BH-BMPT'!$D$22,IF(I222=22,'[4]Equivalencia BH-BMPT'!$D$23,IF(I222=23,'[4]Equivalencia BH-BMPT'!#REF!,IF(I222=24,'[4]Equivalencia BH-BMPT'!$D$25,IF(I222=25,'[4]Equivalencia BH-BMPT'!$D$26,IF(I222=26,'[4]Equivalencia BH-BMPT'!$D$27,IF(I222=27,'[4]Equivalencia BH-BMPT'!$D$28,IF(I222=28,'[4]Equivalencia BH-BMPT'!$D$29,IF(I222=29,'[4]Equivalencia BH-BMPT'!$D$30,IF(I222=30,'[4]Equivalencia BH-BMPT'!$D$31,IF(I222=31,'[4]Equivalencia BH-BMPT'!$D$32,IF(I222=32,'[4]Equivalencia BH-BMPT'!$D$33,IF(I222=33,'[4]Equivalencia BH-BMPT'!$D$34,IF(I222=34,'[4]Equivalencia BH-BMPT'!$D$35,IF(I222=35,'[4]Equivalencia BH-BMPT'!$D$36,IF(I222=36,'[4]Equivalencia BH-BMPT'!$D$37,IF(I222=37,'[4]Equivalencia BH-BMPT'!$D$38,IF(I222=38,'[4]Equivalencia BH-BMPT'!#REF!,IF(I222=39,'[4]Equivalencia BH-BMPT'!$D$40,IF(I222=40,'[4]Equivalencia BH-BMPT'!$D$41,IF(I222=41,'[4]Equivalencia BH-BMPT'!$D$42,IF(I222=42,'[4]Equivalencia BH-BMPT'!$D$43,IF(I222=43,'[4]Equivalencia BH-BMPT'!$D$44,IF(I222=44,'[4]Equivalencia BH-BMPT'!$D$45,IF(I222=45,'[4]Equivalencia BH-BMPT'!$D$46,"No ha seleccionado un número de programa")))))))))))))))))))))))))))))))))))))))))))))</f>
        <v>Gobernanza e influencia local, regional e internacional</v>
      </c>
      <c r="K222" s="141" t="str">
        <f>IF(ISERROR(VLOOKUP(I222,Eje_Pilar!$C$2:$E$47,3,FALSE))," ",VLOOKUP(I222,Eje_Pilar!$C$2:$E$47,3,FALSE))</f>
        <v>Eje Transversal 4 Gobierno Legitimo, Fortalecimiento Local y Eficiencia</v>
      </c>
      <c r="L222" s="142" t="s">
        <v>778</v>
      </c>
      <c r="M222" s="138">
        <v>79742280</v>
      </c>
      <c r="N222" s="138" t="s">
        <v>919</v>
      </c>
      <c r="O222" s="144">
        <v>6600000</v>
      </c>
      <c r="P222" s="100"/>
      <c r="Q222" s="101"/>
      <c r="R222" s="146"/>
      <c r="S222" s="146"/>
      <c r="T222" s="148">
        <f t="shared" ref="T222:T233" si="32">O222+Q222+S222</f>
        <v>6600000</v>
      </c>
      <c r="U222" s="144">
        <v>600000</v>
      </c>
      <c r="V222" s="104">
        <v>43796</v>
      </c>
      <c r="W222" s="104">
        <v>43797</v>
      </c>
      <c r="X222" s="104">
        <v>43829</v>
      </c>
      <c r="Y222" s="105">
        <v>33</v>
      </c>
      <c r="Z222" s="105"/>
      <c r="AA222" s="106"/>
      <c r="AB222" s="90"/>
      <c r="AC222" s="90"/>
      <c r="AD222" s="90" t="s">
        <v>1022</v>
      </c>
      <c r="AE222" s="90"/>
      <c r="AF222" s="150">
        <f t="shared" si="24"/>
        <v>9.0909090909090912E-2</v>
      </c>
      <c r="AG222" s="108"/>
      <c r="AH222" s="129">
        <f>IF(SUMPRODUCT((A$14:A222=A222)*(B$14:B222=B222)*(C$14:C222=C222))&gt;1,0,1)</f>
        <v>1</v>
      </c>
      <c r="AI222" s="109" t="str">
        <f t="shared" si="31"/>
        <v>Contratos de prestación de servicios profesionales y de apoyo a la gestión</v>
      </c>
      <c r="AJ222" s="109" t="str">
        <f t="shared" si="25"/>
        <v>Contratación directa</v>
      </c>
      <c r="AK222" s="110" t="str">
        <f>IFERROR(VLOOKUP(F222,Tipo!$C$12:$C$27,1,FALSE),"NO")</f>
        <v>Prestación de servicios profesionales y de apoyo a la gestión, o para la ejecución de trabajos artísticos que sólo puedan encomendarse a determinadas personas naturales;</v>
      </c>
      <c r="AL222" s="109" t="str">
        <f t="shared" si="26"/>
        <v>Inversión</v>
      </c>
      <c r="AM222" s="109">
        <f t="shared" si="27"/>
        <v>45</v>
      </c>
      <c r="AN222" s="58"/>
      <c r="AO222" s="58"/>
      <c r="AP222" s="58"/>
    </row>
    <row r="223" spans="1:42" s="57" customFormat="1" ht="27" customHeight="1" x14ac:dyDescent="0.25">
      <c r="A223" s="90">
        <v>244</v>
      </c>
      <c r="B223" s="105">
        <v>2019</v>
      </c>
      <c r="C223" s="91" t="s">
        <v>492</v>
      </c>
      <c r="D223" s="91" t="s">
        <v>161</v>
      </c>
      <c r="E223" s="133" t="s">
        <v>38</v>
      </c>
      <c r="F223" s="133" t="s">
        <v>182</v>
      </c>
      <c r="G223" s="138" t="s">
        <v>737</v>
      </c>
      <c r="H223" s="140" t="s">
        <v>156</v>
      </c>
      <c r="I223" s="132">
        <v>45</v>
      </c>
      <c r="J223" s="133" t="str">
        <f>IF(I223=1,'[4]Equivalencia BH-BMPT'!$D$2,IF(I223=2,'[4]Equivalencia BH-BMPT'!$D$3,IF(I223=3,'[4]Equivalencia BH-BMPT'!$D$4,IF(I223=4,'[4]Equivalencia BH-BMPT'!$D$5,IF(I223=5,'[4]Equivalencia BH-BMPT'!$D$6,IF(I223=6,'[4]Equivalencia BH-BMPT'!$D$7,IF(I223=7,'[4]Equivalencia BH-BMPT'!$D$8,IF(I223=8,'[4]Equivalencia BH-BMPT'!$D$9,IF(I223=9,'[4]Equivalencia BH-BMPT'!$D$10,IF(I223=10,'[4]Equivalencia BH-BMPT'!$D$11,IF(I223=11,'[4]Equivalencia BH-BMPT'!$D$12,IF(I223=12,'[4]Equivalencia BH-BMPT'!$D$13,IF(I223=13,'[4]Equivalencia BH-BMPT'!$D$14,IF(I223=14,'[4]Equivalencia BH-BMPT'!$D$15,IF(I223=15,'[4]Equivalencia BH-BMPT'!$D$16,IF(I223=16,'[4]Equivalencia BH-BMPT'!$D$17,IF(I223=17,'[4]Equivalencia BH-BMPT'!$D$18,IF(I223=18,'[4]Equivalencia BH-BMPT'!$D$19,IF(I223=19,'[4]Equivalencia BH-BMPT'!$D$20,IF(I223=20,'[4]Equivalencia BH-BMPT'!$D$21,IF(I223=21,'[4]Equivalencia BH-BMPT'!$D$22,IF(I223=22,'[4]Equivalencia BH-BMPT'!$D$23,IF(I223=23,'[4]Equivalencia BH-BMPT'!#REF!,IF(I223=24,'[4]Equivalencia BH-BMPT'!$D$25,IF(I223=25,'[4]Equivalencia BH-BMPT'!$D$26,IF(I223=26,'[4]Equivalencia BH-BMPT'!$D$27,IF(I223=27,'[4]Equivalencia BH-BMPT'!$D$28,IF(I223=28,'[4]Equivalencia BH-BMPT'!$D$29,IF(I223=29,'[4]Equivalencia BH-BMPT'!$D$30,IF(I223=30,'[4]Equivalencia BH-BMPT'!$D$31,IF(I223=31,'[4]Equivalencia BH-BMPT'!$D$32,IF(I223=32,'[4]Equivalencia BH-BMPT'!$D$33,IF(I223=33,'[4]Equivalencia BH-BMPT'!$D$34,IF(I223=34,'[4]Equivalencia BH-BMPT'!$D$35,IF(I223=35,'[4]Equivalencia BH-BMPT'!$D$36,IF(I223=36,'[4]Equivalencia BH-BMPT'!$D$37,IF(I223=37,'[4]Equivalencia BH-BMPT'!$D$38,IF(I223=38,'[4]Equivalencia BH-BMPT'!#REF!,IF(I223=39,'[4]Equivalencia BH-BMPT'!$D$40,IF(I223=40,'[4]Equivalencia BH-BMPT'!$D$41,IF(I223=41,'[4]Equivalencia BH-BMPT'!$D$42,IF(I223=42,'[4]Equivalencia BH-BMPT'!$D$43,IF(I223=43,'[4]Equivalencia BH-BMPT'!$D$44,IF(I223=44,'[4]Equivalencia BH-BMPT'!$D$45,IF(I223=45,'[4]Equivalencia BH-BMPT'!$D$46,"No ha seleccionado un número de programa")))))))))))))))))))))))))))))))))))))))))))))</f>
        <v>Gobernanza e influencia local, regional e internacional</v>
      </c>
      <c r="K223" s="141" t="str">
        <f>IF(ISERROR(VLOOKUP(I223,Eje_Pilar!$C$2:$E$47,3,FALSE))," ",VLOOKUP(I223,Eje_Pilar!$C$2:$E$47,3,FALSE))</f>
        <v>Eje Transversal 4 Gobierno Legitimo, Fortalecimiento Local y Eficiencia</v>
      </c>
      <c r="L223" s="142" t="s">
        <v>778</v>
      </c>
      <c r="M223" s="138">
        <v>79647400</v>
      </c>
      <c r="N223" s="138" t="s">
        <v>988</v>
      </c>
      <c r="O223" s="144">
        <v>2550000</v>
      </c>
      <c r="P223" s="100"/>
      <c r="Q223" s="101"/>
      <c r="R223" s="146">
        <v>1</v>
      </c>
      <c r="S223" s="144">
        <v>1125000</v>
      </c>
      <c r="T223" s="148">
        <f t="shared" si="32"/>
        <v>3675000</v>
      </c>
      <c r="U223" s="144">
        <v>300000</v>
      </c>
      <c r="V223" s="104">
        <v>43795</v>
      </c>
      <c r="W223" s="104">
        <v>43796</v>
      </c>
      <c r="X223" s="104">
        <v>43845</v>
      </c>
      <c r="Y223" s="105">
        <v>16</v>
      </c>
      <c r="Z223" s="105"/>
      <c r="AA223" s="106"/>
      <c r="AB223" s="90"/>
      <c r="AC223" s="90" t="s">
        <v>1022</v>
      </c>
      <c r="AD223" s="90"/>
      <c r="AE223" s="90"/>
      <c r="AF223" s="150">
        <f t="shared" si="24"/>
        <v>8.1632653061224483E-2</v>
      </c>
      <c r="AG223" s="108"/>
      <c r="AH223" s="129">
        <f>IF(SUMPRODUCT((A$14:A223=A223)*(B$14:B223=B223)*(C$14:C223=C223))&gt;1,0,1)</f>
        <v>1</v>
      </c>
      <c r="AI223" s="109" t="str">
        <f t="shared" si="31"/>
        <v>Contratos de prestación de servicios profesionales y de apoyo a la gestión</v>
      </c>
      <c r="AJ223" s="109" t="str">
        <f t="shared" si="25"/>
        <v>Contratación directa</v>
      </c>
      <c r="AK223" s="110" t="str">
        <f>IFERROR(VLOOKUP(F223,Tipo!$C$12:$C$27,1,FALSE),"NO")</f>
        <v>Prestación de servicios profesionales y de apoyo a la gestión, o para la ejecución de trabajos artísticos que sólo puedan encomendarse a determinadas personas naturales;</v>
      </c>
      <c r="AL223" s="109" t="str">
        <f t="shared" si="26"/>
        <v>Inversión</v>
      </c>
      <c r="AM223" s="109">
        <f t="shared" si="27"/>
        <v>45</v>
      </c>
      <c r="AN223" s="58"/>
      <c r="AO223" s="58"/>
      <c r="AP223" s="58"/>
    </row>
    <row r="224" spans="1:42" s="57" customFormat="1" ht="27" customHeight="1" x14ac:dyDescent="0.25">
      <c r="A224" s="90">
        <v>245</v>
      </c>
      <c r="B224" s="105">
        <v>2019</v>
      </c>
      <c r="C224" s="91" t="s">
        <v>493</v>
      </c>
      <c r="D224" s="91" t="s">
        <v>161</v>
      </c>
      <c r="E224" s="133" t="s">
        <v>38</v>
      </c>
      <c r="F224" s="133" t="s">
        <v>182</v>
      </c>
      <c r="G224" s="138" t="s">
        <v>738</v>
      </c>
      <c r="H224" s="140" t="s">
        <v>156</v>
      </c>
      <c r="I224" s="132">
        <v>45</v>
      </c>
      <c r="J224" s="133" t="str">
        <f>IF(I224=1,'[4]Equivalencia BH-BMPT'!$D$2,IF(I224=2,'[4]Equivalencia BH-BMPT'!$D$3,IF(I224=3,'[4]Equivalencia BH-BMPT'!$D$4,IF(I224=4,'[4]Equivalencia BH-BMPT'!$D$5,IF(I224=5,'[4]Equivalencia BH-BMPT'!$D$6,IF(I224=6,'[4]Equivalencia BH-BMPT'!$D$7,IF(I224=7,'[4]Equivalencia BH-BMPT'!$D$8,IF(I224=8,'[4]Equivalencia BH-BMPT'!$D$9,IF(I224=9,'[4]Equivalencia BH-BMPT'!$D$10,IF(I224=10,'[4]Equivalencia BH-BMPT'!$D$11,IF(I224=11,'[4]Equivalencia BH-BMPT'!$D$12,IF(I224=12,'[4]Equivalencia BH-BMPT'!$D$13,IF(I224=13,'[4]Equivalencia BH-BMPT'!$D$14,IF(I224=14,'[4]Equivalencia BH-BMPT'!$D$15,IF(I224=15,'[4]Equivalencia BH-BMPT'!$D$16,IF(I224=16,'[4]Equivalencia BH-BMPT'!$D$17,IF(I224=17,'[4]Equivalencia BH-BMPT'!$D$18,IF(I224=18,'[4]Equivalencia BH-BMPT'!$D$19,IF(I224=19,'[4]Equivalencia BH-BMPT'!$D$20,IF(I224=20,'[4]Equivalencia BH-BMPT'!$D$21,IF(I224=21,'[4]Equivalencia BH-BMPT'!$D$22,IF(I224=22,'[4]Equivalencia BH-BMPT'!$D$23,IF(I224=23,'[4]Equivalencia BH-BMPT'!#REF!,IF(I224=24,'[4]Equivalencia BH-BMPT'!$D$25,IF(I224=25,'[4]Equivalencia BH-BMPT'!$D$26,IF(I224=26,'[4]Equivalencia BH-BMPT'!$D$27,IF(I224=27,'[4]Equivalencia BH-BMPT'!$D$28,IF(I224=28,'[4]Equivalencia BH-BMPT'!$D$29,IF(I224=29,'[4]Equivalencia BH-BMPT'!$D$30,IF(I224=30,'[4]Equivalencia BH-BMPT'!$D$31,IF(I224=31,'[4]Equivalencia BH-BMPT'!$D$32,IF(I224=32,'[4]Equivalencia BH-BMPT'!$D$33,IF(I224=33,'[4]Equivalencia BH-BMPT'!$D$34,IF(I224=34,'[4]Equivalencia BH-BMPT'!$D$35,IF(I224=35,'[4]Equivalencia BH-BMPT'!$D$36,IF(I224=36,'[4]Equivalencia BH-BMPT'!$D$37,IF(I224=37,'[4]Equivalencia BH-BMPT'!$D$38,IF(I224=38,'[4]Equivalencia BH-BMPT'!#REF!,IF(I224=39,'[4]Equivalencia BH-BMPT'!$D$40,IF(I224=40,'[4]Equivalencia BH-BMPT'!$D$41,IF(I224=41,'[4]Equivalencia BH-BMPT'!$D$42,IF(I224=42,'[4]Equivalencia BH-BMPT'!$D$43,IF(I224=43,'[4]Equivalencia BH-BMPT'!$D$44,IF(I224=44,'[4]Equivalencia BH-BMPT'!$D$45,IF(I224=45,'[4]Equivalencia BH-BMPT'!$D$46,"No ha seleccionado un número de programa")))))))))))))))))))))))))))))))))))))))))))))</f>
        <v>Gobernanza e influencia local, regional e internacional</v>
      </c>
      <c r="K224" s="141" t="str">
        <f>IF(ISERROR(VLOOKUP(I224,Eje_Pilar!$C$2:$E$47,3,FALSE))," ",VLOOKUP(I224,Eje_Pilar!$C$2:$E$47,3,FALSE))</f>
        <v>Eje Transversal 4 Gobierno Legitimo, Fortalecimiento Local y Eficiencia</v>
      </c>
      <c r="L224" s="142" t="s">
        <v>778</v>
      </c>
      <c r="M224" s="138">
        <v>19470059</v>
      </c>
      <c r="N224" s="138" t="s">
        <v>850</v>
      </c>
      <c r="O224" s="144">
        <v>6400000</v>
      </c>
      <c r="P224" s="100"/>
      <c r="Q224" s="101"/>
      <c r="R224" s="146"/>
      <c r="S224" s="146"/>
      <c r="T224" s="148">
        <f t="shared" si="32"/>
        <v>6400000</v>
      </c>
      <c r="U224" s="144">
        <v>0</v>
      </c>
      <c r="V224" s="104">
        <v>43797</v>
      </c>
      <c r="W224" s="104">
        <v>43798</v>
      </c>
      <c r="X224" s="104">
        <v>43829</v>
      </c>
      <c r="Y224" s="105">
        <v>32</v>
      </c>
      <c r="Z224" s="105"/>
      <c r="AA224" s="106"/>
      <c r="AB224" s="90"/>
      <c r="AC224" s="90"/>
      <c r="AD224" s="90" t="s">
        <v>1022</v>
      </c>
      <c r="AE224" s="90"/>
      <c r="AF224" s="150">
        <f t="shared" si="24"/>
        <v>0</v>
      </c>
      <c r="AG224" s="108"/>
      <c r="AH224" s="129">
        <f>IF(SUMPRODUCT((A$14:A224=A224)*(B$14:B224=B224)*(C$14:C224=C224))&gt;1,0,1)</f>
        <v>1</v>
      </c>
      <c r="AI224" s="109" t="str">
        <f t="shared" si="31"/>
        <v>Contratos de prestación de servicios profesionales y de apoyo a la gestión</v>
      </c>
      <c r="AJ224" s="109" t="str">
        <f t="shared" si="25"/>
        <v>Contratación directa</v>
      </c>
      <c r="AK224" s="110" t="str">
        <f>IFERROR(VLOOKUP(F224,Tipo!$C$12:$C$27,1,FALSE),"NO")</f>
        <v>Prestación de servicios profesionales y de apoyo a la gestión, o para la ejecución de trabajos artísticos que sólo puedan encomendarse a determinadas personas naturales;</v>
      </c>
      <c r="AL224" s="109" t="str">
        <f t="shared" si="26"/>
        <v>Inversión</v>
      </c>
      <c r="AM224" s="109">
        <f t="shared" si="27"/>
        <v>45</v>
      </c>
      <c r="AN224" s="58"/>
      <c r="AO224" s="58"/>
      <c r="AP224" s="58"/>
    </row>
    <row r="225" spans="1:42" s="57" customFormat="1" ht="27" customHeight="1" x14ac:dyDescent="0.25">
      <c r="A225" s="90">
        <v>246</v>
      </c>
      <c r="B225" s="105">
        <v>2019</v>
      </c>
      <c r="C225" s="91" t="s">
        <v>494</v>
      </c>
      <c r="D225" s="91" t="s">
        <v>161</v>
      </c>
      <c r="E225" s="133" t="s">
        <v>38</v>
      </c>
      <c r="F225" s="133" t="s">
        <v>182</v>
      </c>
      <c r="G225" s="138" t="s">
        <v>739</v>
      </c>
      <c r="H225" s="140" t="s">
        <v>156</v>
      </c>
      <c r="I225" s="132">
        <v>45</v>
      </c>
      <c r="J225" s="133" t="str">
        <f>IF(I225=1,'[4]Equivalencia BH-BMPT'!$D$2,IF(I225=2,'[4]Equivalencia BH-BMPT'!$D$3,IF(I225=3,'[4]Equivalencia BH-BMPT'!$D$4,IF(I225=4,'[4]Equivalencia BH-BMPT'!$D$5,IF(I225=5,'[4]Equivalencia BH-BMPT'!$D$6,IF(I225=6,'[4]Equivalencia BH-BMPT'!$D$7,IF(I225=7,'[4]Equivalencia BH-BMPT'!$D$8,IF(I225=8,'[4]Equivalencia BH-BMPT'!$D$9,IF(I225=9,'[4]Equivalencia BH-BMPT'!$D$10,IF(I225=10,'[4]Equivalencia BH-BMPT'!$D$11,IF(I225=11,'[4]Equivalencia BH-BMPT'!$D$12,IF(I225=12,'[4]Equivalencia BH-BMPT'!$D$13,IF(I225=13,'[4]Equivalencia BH-BMPT'!$D$14,IF(I225=14,'[4]Equivalencia BH-BMPT'!$D$15,IF(I225=15,'[4]Equivalencia BH-BMPT'!$D$16,IF(I225=16,'[4]Equivalencia BH-BMPT'!$D$17,IF(I225=17,'[4]Equivalencia BH-BMPT'!$D$18,IF(I225=18,'[4]Equivalencia BH-BMPT'!$D$19,IF(I225=19,'[4]Equivalencia BH-BMPT'!$D$20,IF(I225=20,'[4]Equivalencia BH-BMPT'!$D$21,IF(I225=21,'[4]Equivalencia BH-BMPT'!$D$22,IF(I225=22,'[4]Equivalencia BH-BMPT'!$D$23,IF(I225=23,'[4]Equivalencia BH-BMPT'!#REF!,IF(I225=24,'[4]Equivalencia BH-BMPT'!$D$25,IF(I225=25,'[4]Equivalencia BH-BMPT'!$D$26,IF(I225=26,'[4]Equivalencia BH-BMPT'!$D$27,IF(I225=27,'[4]Equivalencia BH-BMPT'!$D$28,IF(I225=28,'[4]Equivalencia BH-BMPT'!$D$29,IF(I225=29,'[4]Equivalencia BH-BMPT'!$D$30,IF(I225=30,'[4]Equivalencia BH-BMPT'!$D$31,IF(I225=31,'[4]Equivalencia BH-BMPT'!$D$32,IF(I225=32,'[4]Equivalencia BH-BMPT'!$D$33,IF(I225=33,'[4]Equivalencia BH-BMPT'!$D$34,IF(I225=34,'[4]Equivalencia BH-BMPT'!$D$35,IF(I225=35,'[4]Equivalencia BH-BMPT'!$D$36,IF(I225=36,'[4]Equivalencia BH-BMPT'!$D$37,IF(I225=37,'[4]Equivalencia BH-BMPT'!$D$38,IF(I225=38,'[4]Equivalencia BH-BMPT'!#REF!,IF(I225=39,'[4]Equivalencia BH-BMPT'!$D$40,IF(I225=40,'[4]Equivalencia BH-BMPT'!$D$41,IF(I225=41,'[4]Equivalencia BH-BMPT'!$D$42,IF(I225=42,'[4]Equivalencia BH-BMPT'!$D$43,IF(I225=43,'[4]Equivalencia BH-BMPT'!$D$44,IF(I225=44,'[4]Equivalencia BH-BMPT'!$D$45,IF(I225=45,'[4]Equivalencia BH-BMPT'!$D$46,"No ha seleccionado un número de programa")))))))))))))))))))))))))))))))))))))))))))))</f>
        <v>Gobernanza e influencia local, regional e internacional</v>
      </c>
      <c r="K225" s="141" t="str">
        <f>IF(ISERROR(VLOOKUP(I225,Eje_Pilar!$C$2:$E$47,3,FALSE))," ",VLOOKUP(I225,Eje_Pilar!$C$2:$E$47,3,FALSE))</f>
        <v>Eje Transversal 4 Gobierno Legitimo, Fortalecimiento Local y Eficiencia</v>
      </c>
      <c r="L225" s="142" t="s">
        <v>778</v>
      </c>
      <c r="M225" s="138">
        <v>1062396549</v>
      </c>
      <c r="N225" s="138" t="s">
        <v>854</v>
      </c>
      <c r="O225" s="144">
        <v>5800000</v>
      </c>
      <c r="P225" s="100"/>
      <c r="Q225" s="101"/>
      <c r="R225" s="146"/>
      <c r="S225" s="146"/>
      <c r="T225" s="148">
        <f t="shared" si="32"/>
        <v>5800000</v>
      </c>
      <c r="U225" s="144">
        <v>0</v>
      </c>
      <c r="V225" s="104">
        <v>43801</v>
      </c>
      <c r="W225" s="104">
        <v>43801</v>
      </c>
      <c r="X225" s="104">
        <v>43829</v>
      </c>
      <c r="Y225" s="105">
        <v>29</v>
      </c>
      <c r="Z225" s="105"/>
      <c r="AA225" s="106"/>
      <c r="AB225" s="90"/>
      <c r="AC225" s="90"/>
      <c r="AD225" s="90" t="s">
        <v>1022</v>
      </c>
      <c r="AE225" s="90"/>
      <c r="AF225" s="150">
        <f t="shared" si="24"/>
        <v>0</v>
      </c>
      <c r="AG225" s="108"/>
      <c r="AH225" s="129">
        <f>IF(SUMPRODUCT((A$14:A225=A225)*(B$14:B225=B225)*(C$14:C225=C225))&gt;1,0,1)</f>
        <v>1</v>
      </c>
      <c r="AI225" s="109" t="str">
        <f t="shared" si="31"/>
        <v>Contratos de prestación de servicios profesionales y de apoyo a la gestión</v>
      </c>
      <c r="AJ225" s="109" t="str">
        <f t="shared" si="25"/>
        <v>Contratación directa</v>
      </c>
      <c r="AK225" s="110" t="str">
        <f>IFERROR(VLOOKUP(F225,Tipo!$C$12:$C$27,1,FALSE),"NO")</f>
        <v>Prestación de servicios profesionales y de apoyo a la gestión, o para la ejecución de trabajos artísticos que sólo puedan encomendarse a determinadas personas naturales;</v>
      </c>
      <c r="AL225" s="109" t="str">
        <f t="shared" si="26"/>
        <v>Inversión</v>
      </c>
      <c r="AM225" s="109">
        <f t="shared" si="27"/>
        <v>45</v>
      </c>
      <c r="AN225" s="58"/>
      <c r="AO225" s="58"/>
      <c r="AP225" s="58"/>
    </row>
    <row r="226" spans="1:42" s="57" customFormat="1" ht="27" customHeight="1" x14ac:dyDescent="0.25">
      <c r="A226" s="90">
        <v>247</v>
      </c>
      <c r="B226" s="105">
        <v>2019</v>
      </c>
      <c r="C226" s="91" t="s">
        <v>495</v>
      </c>
      <c r="D226" s="91" t="s">
        <v>161</v>
      </c>
      <c r="E226" s="133" t="s">
        <v>38</v>
      </c>
      <c r="F226" s="133" t="s">
        <v>182</v>
      </c>
      <c r="G226" s="138" t="s">
        <v>740</v>
      </c>
      <c r="H226" s="140" t="s">
        <v>156</v>
      </c>
      <c r="I226" s="132">
        <v>45</v>
      </c>
      <c r="J226" s="133" t="str">
        <f>IF(I226=1,'[4]Equivalencia BH-BMPT'!$D$2,IF(I226=2,'[4]Equivalencia BH-BMPT'!$D$3,IF(I226=3,'[4]Equivalencia BH-BMPT'!$D$4,IF(I226=4,'[4]Equivalencia BH-BMPT'!$D$5,IF(I226=5,'[4]Equivalencia BH-BMPT'!$D$6,IF(I226=6,'[4]Equivalencia BH-BMPT'!$D$7,IF(I226=7,'[4]Equivalencia BH-BMPT'!$D$8,IF(I226=8,'[4]Equivalencia BH-BMPT'!$D$9,IF(I226=9,'[4]Equivalencia BH-BMPT'!$D$10,IF(I226=10,'[4]Equivalencia BH-BMPT'!$D$11,IF(I226=11,'[4]Equivalencia BH-BMPT'!$D$12,IF(I226=12,'[4]Equivalencia BH-BMPT'!$D$13,IF(I226=13,'[4]Equivalencia BH-BMPT'!$D$14,IF(I226=14,'[4]Equivalencia BH-BMPT'!$D$15,IF(I226=15,'[4]Equivalencia BH-BMPT'!$D$16,IF(I226=16,'[4]Equivalencia BH-BMPT'!$D$17,IF(I226=17,'[4]Equivalencia BH-BMPT'!$D$18,IF(I226=18,'[4]Equivalencia BH-BMPT'!$D$19,IF(I226=19,'[4]Equivalencia BH-BMPT'!$D$20,IF(I226=20,'[4]Equivalencia BH-BMPT'!$D$21,IF(I226=21,'[4]Equivalencia BH-BMPT'!$D$22,IF(I226=22,'[4]Equivalencia BH-BMPT'!$D$23,IF(I226=23,'[4]Equivalencia BH-BMPT'!#REF!,IF(I226=24,'[4]Equivalencia BH-BMPT'!$D$25,IF(I226=25,'[4]Equivalencia BH-BMPT'!$D$26,IF(I226=26,'[4]Equivalencia BH-BMPT'!$D$27,IF(I226=27,'[4]Equivalencia BH-BMPT'!$D$28,IF(I226=28,'[4]Equivalencia BH-BMPT'!$D$29,IF(I226=29,'[4]Equivalencia BH-BMPT'!$D$30,IF(I226=30,'[4]Equivalencia BH-BMPT'!$D$31,IF(I226=31,'[4]Equivalencia BH-BMPT'!$D$32,IF(I226=32,'[4]Equivalencia BH-BMPT'!$D$33,IF(I226=33,'[4]Equivalencia BH-BMPT'!$D$34,IF(I226=34,'[4]Equivalencia BH-BMPT'!$D$35,IF(I226=35,'[4]Equivalencia BH-BMPT'!$D$36,IF(I226=36,'[4]Equivalencia BH-BMPT'!$D$37,IF(I226=37,'[4]Equivalencia BH-BMPT'!$D$38,IF(I226=38,'[4]Equivalencia BH-BMPT'!#REF!,IF(I226=39,'[4]Equivalencia BH-BMPT'!$D$40,IF(I226=40,'[4]Equivalencia BH-BMPT'!$D$41,IF(I226=41,'[4]Equivalencia BH-BMPT'!$D$42,IF(I226=42,'[4]Equivalencia BH-BMPT'!$D$43,IF(I226=43,'[4]Equivalencia BH-BMPT'!$D$44,IF(I226=44,'[4]Equivalencia BH-BMPT'!$D$45,IF(I226=45,'[4]Equivalencia BH-BMPT'!$D$46,"No ha seleccionado un número de programa")))))))))))))))))))))))))))))))))))))))))))))</f>
        <v>Gobernanza e influencia local, regional e internacional</v>
      </c>
      <c r="K226" s="141" t="str">
        <f>IF(ISERROR(VLOOKUP(I226,Eje_Pilar!$C$2:$E$47,3,FALSE))," ",VLOOKUP(I226,Eje_Pilar!$C$2:$E$47,3,FALSE))</f>
        <v>Eje Transversal 4 Gobierno Legitimo, Fortalecimiento Local y Eficiencia</v>
      </c>
      <c r="L226" s="142" t="s">
        <v>778</v>
      </c>
      <c r="M226" s="138">
        <v>72215820</v>
      </c>
      <c r="N226" s="138" t="s">
        <v>989</v>
      </c>
      <c r="O226" s="144">
        <v>3873333</v>
      </c>
      <c r="P226" s="100"/>
      <c r="Q226" s="101"/>
      <c r="R226" s="146"/>
      <c r="S226" s="146"/>
      <c r="T226" s="148">
        <f t="shared" si="32"/>
        <v>3873333</v>
      </c>
      <c r="U226" s="144">
        <v>0</v>
      </c>
      <c r="V226" s="104">
        <v>43801</v>
      </c>
      <c r="W226" s="104">
        <v>43802</v>
      </c>
      <c r="X226" s="104">
        <v>43829</v>
      </c>
      <c r="Y226" s="105">
        <v>28</v>
      </c>
      <c r="Z226" s="105"/>
      <c r="AA226" s="106"/>
      <c r="AB226" s="90"/>
      <c r="AC226" s="90"/>
      <c r="AD226" s="90" t="s">
        <v>1022</v>
      </c>
      <c r="AE226" s="90"/>
      <c r="AF226" s="150">
        <f t="shared" si="24"/>
        <v>0</v>
      </c>
      <c r="AG226" s="108"/>
      <c r="AH226" s="129">
        <f>IF(SUMPRODUCT((A$14:A226=A226)*(B$14:B226=B226)*(C$14:C226=C226))&gt;1,0,1)</f>
        <v>1</v>
      </c>
      <c r="AI226" s="109" t="str">
        <f t="shared" si="31"/>
        <v>Contratos de prestación de servicios profesionales y de apoyo a la gestión</v>
      </c>
      <c r="AJ226" s="109" t="str">
        <f t="shared" si="25"/>
        <v>Contratación directa</v>
      </c>
      <c r="AK226" s="110" t="str">
        <f>IFERROR(VLOOKUP(F226,Tipo!$C$12:$C$27,1,FALSE),"NO")</f>
        <v>Prestación de servicios profesionales y de apoyo a la gestión, o para la ejecución de trabajos artísticos que sólo puedan encomendarse a determinadas personas naturales;</v>
      </c>
      <c r="AL226" s="109" t="str">
        <f t="shared" si="26"/>
        <v>Inversión</v>
      </c>
      <c r="AM226" s="109">
        <f t="shared" si="27"/>
        <v>45</v>
      </c>
      <c r="AN226" s="58"/>
      <c r="AO226" s="58"/>
      <c r="AP226" s="58"/>
    </row>
    <row r="227" spans="1:42" s="57" customFormat="1" ht="27" customHeight="1" x14ac:dyDescent="0.25">
      <c r="A227" s="90">
        <v>248</v>
      </c>
      <c r="B227" s="105">
        <v>2019</v>
      </c>
      <c r="C227" s="91" t="s">
        <v>496</v>
      </c>
      <c r="D227" s="136" t="s">
        <v>159</v>
      </c>
      <c r="E227" s="133" t="s">
        <v>530</v>
      </c>
      <c r="F227" s="133" t="s">
        <v>169</v>
      </c>
      <c r="G227" s="138" t="s">
        <v>741</v>
      </c>
      <c r="H227" s="140" t="s">
        <v>156</v>
      </c>
      <c r="I227" s="132">
        <v>19</v>
      </c>
      <c r="J227" s="133" t="str">
        <f>IF(I227=1,'[4]Equivalencia BH-BMPT'!$D$2,IF(I227=2,'[4]Equivalencia BH-BMPT'!$D$3,IF(I227=3,'[4]Equivalencia BH-BMPT'!$D$4,IF(I227=4,'[4]Equivalencia BH-BMPT'!$D$5,IF(I227=5,'[4]Equivalencia BH-BMPT'!$D$6,IF(I227=6,'[4]Equivalencia BH-BMPT'!$D$7,IF(I227=7,'[4]Equivalencia BH-BMPT'!$D$8,IF(I227=8,'[4]Equivalencia BH-BMPT'!$D$9,IF(I227=9,'[4]Equivalencia BH-BMPT'!$D$10,IF(I227=10,'[4]Equivalencia BH-BMPT'!$D$11,IF(I227=11,'[4]Equivalencia BH-BMPT'!$D$12,IF(I227=12,'[4]Equivalencia BH-BMPT'!$D$13,IF(I227=13,'[4]Equivalencia BH-BMPT'!$D$14,IF(I227=14,'[4]Equivalencia BH-BMPT'!$D$15,IF(I227=15,'[4]Equivalencia BH-BMPT'!$D$16,IF(I227=16,'[4]Equivalencia BH-BMPT'!$D$17,IF(I227=17,'[4]Equivalencia BH-BMPT'!$D$18,IF(I227=18,'[4]Equivalencia BH-BMPT'!$D$19,IF(I227=19,'[4]Equivalencia BH-BMPT'!$D$20,IF(I227=20,'[4]Equivalencia BH-BMPT'!$D$21,IF(I227=21,'[4]Equivalencia BH-BMPT'!$D$22,IF(I227=22,'[4]Equivalencia BH-BMPT'!$D$23,IF(I227=23,'[4]Equivalencia BH-BMPT'!#REF!,IF(I227=24,'[4]Equivalencia BH-BMPT'!$D$25,IF(I227=25,'[4]Equivalencia BH-BMPT'!$D$26,IF(I227=26,'[4]Equivalencia BH-BMPT'!$D$27,IF(I227=27,'[4]Equivalencia BH-BMPT'!$D$28,IF(I227=28,'[4]Equivalencia BH-BMPT'!$D$29,IF(I227=29,'[4]Equivalencia BH-BMPT'!$D$30,IF(I227=30,'[4]Equivalencia BH-BMPT'!$D$31,IF(I227=31,'[4]Equivalencia BH-BMPT'!$D$32,IF(I227=32,'[4]Equivalencia BH-BMPT'!$D$33,IF(I227=33,'[4]Equivalencia BH-BMPT'!$D$34,IF(I227=34,'[4]Equivalencia BH-BMPT'!$D$35,IF(I227=35,'[4]Equivalencia BH-BMPT'!$D$36,IF(I227=36,'[4]Equivalencia BH-BMPT'!$D$37,IF(I227=37,'[4]Equivalencia BH-BMPT'!$D$38,IF(I227=38,'[4]Equivalencia BH-BMPT'!#REF!,IF(I227=39,'[4]Equivalencia BH-BMPT'!$D$40,IF(I227=40,'[4]Equivalencia BH-BMPT'!$D$41,IF(I227=41,'[4]Equivalencia BH-BMPT'!$D$42,IF(I227=42,'[4]Equivalencia BH-BMPT'!$D$43,IF(I227=43,'[4]Equivalencia BH-BMPT'!$D$44,IF(I227=44,'[4]Equivalencia BH-BMPT'!$D$45,IF(I227=45,'[4]Equivalencia BH-BMPT'!$D$46,"No ha seleccionado un número de programa")))))))))))))))))))))))))))))))))))))))))))))</f>
        <v>Seguridad y convivencia para todos</v>
      </c>
      <c r="K227" s="141" t="str">
        <f>IF(ISERROR(VLOOKUP(I227,Eje_Pilar!$C$2:$E$47,3,FALSE))," ",VLOOKUP(I227,Eje_Pilar!$C$2:$E$47,3,FALSE))</f>
        <v>Pilar 3 Construcción de Comunidad y Cultura Ciudadana</v>
      </c>
      <c r="L227" s="142" t="s">
        <v>780</v>
      </c>
      <c r="M227" s="138">
        <v>830104527</v>
      </c>
      <c r="N227" s="138" t="s">
        <v>990</v>
      </c>
      <c r="O227" s="144">
        <v>199000000</v>
      </c>
      <c r="P227" s="100"/>
      <c r="Q227" s="101"/>
      <c r="R227" s="146"/>
      <c r="S227" s="146"/>
      <c r="T227" s="148">
        <f t="shared" si="32"/>
        <v>199000000</v>
      </c>
      <c r="U227" s="144">
        <v>0</v>
      </c>
      <c r="V227" s="104">
        <v>43801</v>
      </c>
      <c r="W227" s="104">
        <v>43845</v>
      </c>
      <c r="X227" s="104">
        <v>44026</v>
      </c>
      <c r="Y227" s="105">
        <v>180</v>
      </c>
      <c r="Z227" s="105"/>
      <c r="AA227" s="106"/>
      <c r="AB227" s="90"/>
      <c r="AC227" s="90" t="s">
        <v>1022</v>
      </c>
      <c r="AD227" s="90"/>
      <c r="AE227" s="90"/>
      <c r="AF227" s="150">
        <f t="shared" si="24"/>
        <v>0</v>
      </c>
      <c r="AG227" s="108"/>
      <c r="AH227" s="129">
        <f>IF(SUMPRODUCT((A$14:A227=A227)*(B$14:B227=B227)*(C$14:C227=C227))&gt;1,0,1)</f>
        <v>1</v>
      </c>
      <c r="AI227" s="109" t="str">
        <f t="shared" si="31"/>
        <v>Contratos de prestación de servicios</v>
      </c>
      <c r="AJ227" s="109" t="str">
        <f t="shared" si="25"/>
        <v>NO</v>
      </c>
      <c r="AK227" s="110" t="str">
        <f>IFERROR(VLOOKUP(F227,Tipo!$C$12:$C$27,1,FALSE),"NO")</f>
        <v xml:space="preserve">Selección abreviada por menor cuantía </v>
      </c>
      <c r="AL227" s="109" t="str">
        <f t="shared" si="26"/>
        <v>Inversión</v>
      </c>
      <c r="AM227" s="109">
        <f t="shared" si="27"/>
        <v>19</v>
      </c>
      <c r="AN227" s="58"/>
      <c r="AO227" s="58"/>
      <c r="AP227" s="58"/>
    </row>
    <row r="228" spans="1:42" s="57" customFormat="1" ht="27" customHeight="1" x14ac:dyDescent="0.25">
      <c r="A228" s="90">
        <v>249</v>
      </c>
      <c r="B228" s="105">
        <v>2019</v>
      </c>
      <c r="C228" s="91" t="s">
        <v>497</v>
      </c>
      <c r="D228" s="91" t="s">
        <v>161</v>
      </c>
      <c r="E228" s="133" t="s">
        <v>38</v>
      </c>
      <c r="F228" s="133" t="s">
        <v>182</v>
      </c>
      <c r="G228" s="138" t="s">
        <v>742</v>
      </c>
      <c r="H228" s="140" t="s">
        <v>156</v>
      </c>
      <c r="I228" s="132">
        <v>45</v>
      </c>
      <c r="J228" s="133" t="str">
        <f>IF(I228=1,'[4]Equivalencia BH-BMPT'!$D$2,IF(I228=2,'[4]Equivalencia BH-BMPT'!$D$3,IF(I228=3,'[4]Equivalencia BH-BMPT'!$D$4,IF(I228=4,'[4]Equivalencia BH-BMPT'!$D$5,IF(I228=5,'[4]Equivalencia BH-BMPT'!$D$6,IF(I228=6,'[4]Equivalencia BH-BMPT'!$D$7,IF(I228=7,'[4]Equivalencia BH-BMPT'!$D$8,IF(I228=8,'[4]Equivalencia BH-BMPT'!$D$9,IF(I228=9,'[4]Equivalencia BH-BMPT'!$D$10,IF(I228=10,'[4]Equivalencia BH-BMPT'!$D$11,IF(I228=11,'[4]Equivalencia BH-BMPT'!$D$12,IF(I228=12,'[4]Equivalencia BH-BMPT'!$D$13,IF(I228=13,'[4]Equivalencia BH-BMPT'!$D$14,IF(I228=14,'[4]Equivalencia BH-BMPT'!$D$15,IF(I228=15,'[4]Equivalencia BH-BMPT'!$D$16,IF(I228=16,'[4]Equivalencia BH-BMPT'!$D$17,IF(I228=17,'[4]Equivalencia BH-BMPT'!$D$18,IF(I228=18,'[4]Equivalencia BH-BMPT'!$D$19,IF(I228=19,'[4]Equivalencia BH-BMPT'!$D$20,IF(I228=20,'[4]Equivalencia BH-BMPT'!$D$21,IF(I228=21,'[4]Equivalencia BH-BMPT'!$D$22,IF(I228=22,'[4]Equivalencia BH-BMPT'!$D$23,IF(I228=23,'[4]Equivalencia BH-BMPT'!#REF!,IF(I228=24,'[4]Equivalencia BH-BMPT'!$D$25,IF(I228=25,'[4]Equivalencia BH-BMPT'!$D$26,IF(I228=26,'[4]Equivalencia BH-BMPT'!$D$27,IF(I228=27,'[4]Equivalencia BH-BMPT'!$D$28,IF(I228=28,'[4]Equivalencia BH-BMPT'!$D$29,IF(I228=29,'[4]Equivalencia BH-BMPT'!$D$30,IF(I228=30,'[4]Equivalencia BH-BMPT'!$D$31,IF(I228=31,'[4]Equivalencia BH-BMPT'!$D$32,IF(I228=32,'[4]Equivalencia BH-BMPT'!$D$33,IF(I228=33,'[4]Equivalencia BH-BMPT'!$D$34,IF(I228=34,'[4]Equivalencia BH-BMPT'!$D$35,IF(I228=35,'[4]Equivalencia BH-BMPT'!$D$36,IF(I228=36,'[4]Equivalencia BH-BMPT'!$D$37,IF(I228=37,'[4]Equivalencia BH-BMPT'!$D$38,IF(I228=38,'[4]Equivalencia BH-BMPT'!#REF!,IF(I228=39,'[4]Equivalencia BH-BMPT'!$D$40,IF(I228=40,'[4]Equivalencia BH-BMPT'!$D$41,IF(I228=41,'[4]Equivalencia BH-BMPT'!$D$42,IF(I228=42,'[4]Equivalencia BH-BMPT'!$D$43,IF(I228=43,'[4]Equivalencia BH-BMPT'!$D$44,IF(I228=44,'[4]Equivalencia BH-BMPT'!$D$45,IF(I228=45,'[4]Equivalencia BH-BMPT'!$D$46,"No ha seleccionado un número de programa")))))))))))))))))))))))))))))))))))))))))))))</f>
        <v>Gobernanza e influencia local, regional e internacional</v>
      </c>
      <c r="K228" s="141" t="str">
        <f>IF(ISERROR(VLOOKUP(I228,Eje_Pilar!$C$2:$E$47,3,FALSE))," ",VLOOKUP(I228,Eje_Pilar!$C$2:$E$47,3,FALSE))</f>
        <v>Eje Transversal 4 Gobierno Legitimo, Fortalecimiento Local y Eficiencia</v>
      </c>
      <c r="L228" s="142" t="s">
        <v>786</v>
      </c>
      <c r="M228" s="138">
        <v>80010956</v>
      </c>
      <c r="N228" s="138" t="s">
        <v>991</v>
      </c>
      <c r="O228" s="144">
        <v>22925608</v>
      </c>
      <c r="P228" s="100"/>
      <c r="Q228" s="101"/>
      <c r="R228" s="146"/>
      <c r="S228" s="146"/>
      <c r="T228" s="148">
        <f t="shared" si="32"/>
        <v>22925608</v>
      </c>
      <c r="U228" s="144">
        <v>22925608</v>
      </c>
      <c r="V228" s="104">
        <v>43802</v>
      </c>
      <c r="W228" s="104">
        <v>43803</v>
      </c>
      <c r="X228" s="104">
        <v>43833</v>
      </c>
      <c r="Y228" s="105"/>
      <c r="Z228" s="105"/>
      <c r="AA228" s="106"/>
      <c r="AB228" s="90"/>
      <c r="AC228" s="90" t="s">
        <v>1022</v>
      </c>
      <c r="AD228" s="90"/>
      <c r="AE228" s="90"/>
      <c r="AF228" s="150">
        <f t="shared" si="24"/>
        <v>1</v>
      </c>
      <c r="AG228" s="108"/>
      <c r="AH228" s="129">
        <f>IF(SUMPRODUCT((A$14:A228=A228)*(B$14:B228=B228)*(C$14:C228=C228))&gt;1,0,1)</f>
        <v>1</v>
      </c>
      <c r="AI228" s="109" t="str">
        <f t="shared" si="31"/>
        <v>Contratos de prestación de servicios profesionales y de apoyo a la gestión</v>
      </c>
      <c r="AJ228" s="109" t="str">
        <f t="shared" si="25"/>
        <v>Contratación directa</v>
      </c>
      <c r="AK228" s="110" t="str">
        <f>IFERROR(VLOOKUP(F228,Tipo!$C$12:$C$27,1,FALSE),"NO")</f>
        <v>Prestación de servicios profesionales y de apoyo a la gestión, o para la ejecución de trabajos artísticos que sólo puedan encomendarse a determinadas personas naturales;</v>
      </c>
      <c r="AL228" s="109" t="str">
        <f t="shared" si="26"/>
        <v>Inversión</v>
      </c>
      <c r="AM228" s="109">
        <f t="shared" si="27"/>
        <v>45</v>
      </c>
      <c r="AN228" s="58"/>
      <c r="AO228" s="58"/>
      <c r="AP228" s="58"/>
    </row>
    <row r="229" spans="1:42" s="57" customFormat="1" ht="27" customHeight="1" x14ac:dyDescent="0.25">
      <c r="A229" s="90">
        <v>250</v>
      </c>
      <c r="B229" s="105">
        <v>2019</v>
      </c>
      <c r="C229" s="91" t="s">
        <v>498</v>
      </c>
      <c r="D229" s="136" t="s">
        <v>159</v>
      </c>
      <c r="E229" s="133" t="s">
        <v>530</v>
      </c>
      <c r="F229" s="133" t="s">
        <v>169</v>
      </c>
      <c r="G229" s="138" t="s">
        <v>743</v>
      </c>
      <c r="H229" s="140" t="s">
        <v>156</v>
      </c>
      <c r="I229" s="132">
        <v>11</v>
      </c>
      <c r="J229" s="133" t="str">
        <f>IF(I229=1,'[4]Equivalencia BH-BMPT'!$D$2,IF(I229=2,'[4]Equivalencia BH-BMPT'!$D$3,IF(I229=3,'[4]Equivalencia BH-BMPT'!$D$4,IF(I229=4,'[4]Equivalencia BH-BMPT'!$D$5,IF(I229=5,'[4]Equivalencia BH-BMPT'!$D$6,IF(I229=6,'[4]Equivalencia BH-BMPT'!$D$7,IF(I229=7,'[4]Equivalencia BH-BMPT'!$D$8,IF(I229=8,'[4]Equivalencia BH-BMPT'!$D$9,IF(I229=9,'[4]Equivalencia BH-BMPT'!$D$10,IF(I229=10,'[4]Equivalencia BH-BMPT'!$D$11,IF(I229=11,'[4]Equivalencia BH-BMPT'!$D$12,IF(I229=12,'[4]Equivalencia BH-BMPT'!$D$13,IF(I229=13,'[4]Equivalencia BH-BMPT'!$D$14,IF(I229=14,'[4]Equivalencia BH-BMPT'!$D$15,IF(I229=15,'[4]Equivalencia BH-BMPT'!$D$16,IF(I229=16,'[4]Equivalencia BH-BMPT'!$D$17,IF(I229=17,'[4]Equivalencia BH-BMPT'!$D$18,IF(I229=18,'[4]Equivalencia BH-BMPT'!$D$19,IF(I229=19,'[4]Equivalencia BH-BMPT'!$D$20,IF(I229=20,'[4]Equivalencia BH-BMPT'!$D$21,IF(I229=21,'[4]Equivalencia BH-BMPT'!$D$22,IF(I229=22,'[4]Equivalencia BH-BMPT'!$D$23,IF(I229=23,'[4]Equivalencia BH-BMPT'!#REF!,IF(I229=24,'[4]Equivalencia BH-BMPT'!$D$25,IF(I229=25,'[4]Equivalencia BH-BMPT'!$D$26,IF(I229=26,'[4]Equivalencia BH-BMPT'!$D$27,IF(I229=27,'[4]Equivalencia BH-BMPT'!$D$28,IF(I229=28,'[4]Equivalencia BH-BMPT'!$D$29,IF(I229=29,'[4]Equivalencia BH-BMPT'!$D$30,IF(I229=30,'[4]Equivalencia BH-BMPT'!$D$31,IF(I229=31,'[4]Equivalencia BH-BMPT'!$D$32,IF(I229=32,'[4]Equivalencia BH-BMPT'!$D$33,IF(I229=33,'[4]Equivalencia BH-BMPT'!$D$34,IF(I229=34,'[4]Equivalencia BH-BMPT'!$D$35,IF(I229=35,'[4]Equivalencia BH-BMPT'!$D$36,IF(I229=36,'[4]Equivalencia BH-BMPT'!$D$37,IF(I229=37,'[4]Equivalencia BH-BMPT'!$D$38,IF(I229=38,'[4]Equivalencia BH-BMPT'!#REF!,IF(I229=39,'[4]Equivalencia BH-BMPT'!$D$40,IF(I229=40,'[4]Equivalencia BH-BMPT'!$D$41,IF(I229=41,'[4]Equivalencia BH-BMPT'!$D$42,IF(I229=42,'[4]Equivalencia BH-BMPT'!$D$43,IF(I229=43,'[4]Equivalencia BH-BMPT'!$D$44,IF(I229=44,'[4]Equivalencia BH-BMPT'!$D$45,IF(I229=45,'[4]Equivalencia BH-BMPT'!$D$46,"No ha seleccionado un número de programa")))))))))))))))))))))))))))))))))))))))))))))</f>
        <v>Mejores oportunidades para el desarrollo a través de la cultura, la recreación y el deporte</v>
      </c>
      <c r="K229" s="141" t="str">
        <f>IF(ISERROR(VLOOKUP(I229,Eje_Pilar!$C$2:$E$47,3,FALSE))," ",VLOOKUP(I229,Eje_Pilar!$C$2:$E$47,3,FALSE))</f>
        <v>Pilar 1 Igualdad de Calidad de Vida</v>
      </c>
      <c r="L229" s="142" t="s">
        <v>784</v>
      </c>
      <c r="M229" s="138">
        <v>830089058</v>
      </c>
      <c r="N229" s="138" t="s">
        <v>992</v>
      </c>
      <c r="O229" s="144">
        <v>77110624</v>
      </c>
      <c r="P229" s="100"/>
      <c r="Q229" s="101"/>
      <c r="R229" s="146"/>
      <c r="S229" s="146"/>
      <c r="T229" s="148">
        <f t="shared" si="32"/>
        <v>77110624</v>
      </c>
      <c r="U229" s="144">
        <v>0</v>
      </c>
      <c r="V229" s="104">
        <v>43810</v>
      </c>
      <c r="W229" s="104"/>
      <c r="X229" s="104"/>
      <c r="Y229" s="105"/>
      <c r="Z229" s="105"/>
      <c r="AA229" s="106"/>
      <c r="AB229" s="90"/>
      <c r="AC229" s="90"/>
      <c r="AD229" s="90"/>
      <c r="AE229" s="90"/>
      <c r="AF229" s="150">
        <f t="shared" si="24"/>
        <v>0</v>
      </c>
      <c r="AG229" s="108"/>
      <c r="AH229" s="129">
        <f>IF(SUMPRODUCT((A$14:A229=A229)*(B$14:B229=B229)*(C$14:C229=C229))&gt;1,0,1)</f>
        <v>1</v>
      </c>
      <c r="AI229" s="109" t="str">
        <f t="shared" si="31"/>
        <v>Contratos de prestación de servicios</v>
      </c>
      <c r="AJ229" s="109" t="str">
        <f t="shared" si="25"/>
        <v>NO</v>
      </c>
      <c r="AK229" s="110" t="str">
        <f>IFERROR(VLOOKUP(F229,Tipo!$C$12:$C$27,1,FALSE),"NO")</f>
        <v xml:space="preserve">Selección abreviada por menor cuantía </v>
      </c>
      <c r="AL229" s="109" t="str">
        <f t="shared" si="26"/>
        <v>Inversión</v>
      </c>
      <c r="AM229" s="109">
        <f t="shared" si="27"/>
        <v>11</v>
      </c>
      <c r="AN229" s="58"/>
      <c r="AO229" s="58"/>
      <c r="AP229" s="58"/>
    </row>
    <row r="230" spans="1:42" s="57" customFormat="1" ht="27" customHeight="1" x14ac:dyDescent="0.25">
      <c r="A230" s="90">
        <v>251</v>
      </c>
      <c r="B230" s="105">
        <v>2019</v>
      </c>
      <c r="C230" s="91" t="s">
        <v>499</v>
      </c>
      <c r="D230" s="91" t="s">
        <v>161</v>
      </c>
      <c r="E230" s="133" t="s">
        <v>38</v>
      </c>
      <c r="F230" s="133" t="s">
        <v>182</v>
      </c>
      <c r="G230" s="138" t="s">
        <v>744</v>
      </c>
      <c r="H230" s="140" t="s">
        <v>156</v>
      </c>
      <c r="I230" s="132">
        <v>45</v>
      </c>
      <c r="J230" s="133" t="str">
        <f>IF(I230=1,'[4]Equivalencia BH-BMPT'!$D$2,IF(I230=2,'[4]Equivalencia BH-BMPT'!$D$3,IF(I230=3,'[4]Equivalencia BH-BMPT'!$D$4,IF(I230=4,'[4]Equivalencia BH-BMPT'!$D$5,IF(I230=5,'[4]Equivalencia BH-BMPT'!$D$6,IF(I230=6,'[4]Equivalencia BH-BMPT'!$D$7,IF(I230=7,'[4]Equivalencia BH-BMPT'!$D$8,IF(I230=8,'[4]Equivalencia BH-BMPT'!$D$9,IF(I230=9,'[4]Equivalencia BH-BMPT'!$D$10,IF(I230=10,'[4]Equivalencia BH-BMPT'!$D$11,IF(I230=11,'[4]Equivalencia BH-BMPT'!$D$12,IF(I230=12,'[4]Equivalencia BH-BMPT'!$D$13,IF(I230=13,'[4]Equivalencia BH-BMPT'!$D$14,IF(I230=14,'[4]Equivalencia BH-BMPT'!$D$15,IF(I230=15,'[4]Equivalencia BH-BMPT'!$D$16,IF(I230=16,'[4]Equivalencia BH-BMPT'!$D$17,IF(I230=17,'[4]Equivalencia BH-BMPT'!$D$18,IF(I230=18,'[4]Equivalencia BH-BMPT'!$D$19,IF(I230=19,'[4]Equivalencia BH-BMPT'!$D$20,IF(I230=20,'[4]Equivalencia BH-BMPT'!$D$21,IF(I230=21,'[4]Equivalencia BH-BMPT'!$D$22,IF(I230=22,'[4]Equivalencia BH-BMPT'!$D$23,IF(I230=23,'[4]Equivalencia BH-BMPT'!#REF!,IF(I230=24,'[4]Equivalencia BH-BMPT'!$D$25,IF(I230=25,'[4]Equivalencia BH-BMPT'!$D$26,IF(I230=26,'[4]Equivalencia BH-BMPT'!$D$27,IF(I230=27,'[4]Equivalencia BH-BMPT'!$D$28,IF(I230=28,'[4]Equivalencia BH-BMPT'!$D$29,IF(I230=29,'[4]Equivalencia BH-BMPT'!$D$30,IF(I230=30,'[4]Equivalencia BH-BMPT'!$D$31,IF(I230=31,'[4]Equivalencia BH-BMPT'!$D$32,IF(I230=32,'[4]Equivalencia BH-BMPT'!$D$33,IF(I230=33,'[4]Equivalencia BH-BMPT'!$D$34,IF(I230=34,'[4]Equivalencia BH-BMPT'!$D$35,IF(I230=35,'[4]Equivalencia BH-BMPT'!$D$36,IF(I230=36,'[4]Equivalencia BH-BMPT'!$D$37,IF(I230=37,'[4]Equivalencia BH-BMPT'!$D$38,IF(I230=38,'[4]Equivalencia BH-BMPT'!#REF!,IF(I230=39,'[4]Equivalencia BH-BMPT'!$D$40,IF(I230=40,'[4]Equivalencia BH-BMPT'!$D$41,IF(I230=41,'[4]Equivalencia BH-BMPT'!$D$42,IF(I230=42,'[4]Equivalencia BH-BMPT'!$D$43,IF(I230=43,'[4]Equivalencia BH-BMPT'!$D$44,IF(I230=44,'[4]Equivalencia BH-BMPT'!$D$45,IF(I230=45,'[4]Equivalencia BH-BMPT'!$D$46,"No ha seleccionado un número de programa")))))))))))))))))))))))))))))))))))))))))))))</f>
        <v>Gobernanza e influencia local, regional e internacional</v>
      </c>
      <c r="K230" s="141" t="str">
        <f>IF(ISERROR(VLOOKUP(I230,Eje_Pilar!$C$2:$E$47,3,FALSE))," ",VLOOKUP(I230,Eje_Pilar!$C$2:$E$47,3,FALSE))</f>
        <v>Eje Transversal 4 Gobierno Legitimo, Fortalecimiento Local y Eficiencia</v>
      </c>
      <c r="L230" s="142" t="s">
        <v>778</v>
      </c>
      <c r="M230" s="138">
        <v>80804691</v>
      </c>
      <c r="N230" s="138" t="s">
        <v>909</v>
      </c>
      <c r="O230" s="144">
        <v>1500000</v>
      </c>
      <c r="P230" s="100"/>
      <c r="Q230" s="101"/>
      <c r="R230" s="146"/>
      <c r="S230" s="146"/>
      <c r="T230" s="148">
        <f t="shared" si="32"/>
        <v>1500000</v>
      </c>
      <c r="U230" s="144">
        <v>0</v>
      </c>
      <c r="V230" s="104">
        <v>43509</v>
      </c>
      <c r="W230" s="104">
        <v>43810</v>
      </c>
      <c r="X230" s="104">
        <v>43829</v>
      </c>
      <c r="Y230" s="105">
        <v>20</v>
      </c>
      <c r="Z230" s="105"/>
      <c r="AA230" s="106"/>
      <c r="AB230" s="90"/>
      <c r="AC230" s="90"/>
      <c r="AD230" s="90" t="s">
        <v>1022</v>
      </c>
      <c r="AE230" s="90"/>
      <c r="AF230" s="150">
        <f t="shared" si="24"/>
        <v>0</v>
      </c>
      <c r="AG230" s="108"/>
      <c r="AH230" s="129">
        <f>IF(SUMPRODUCT((A$14:A230=A230)*(B$14:B230=B230)*(C$14:C230=C230))&gt;1,0,1)</f>
        <v>1</v>
      </c>
      <c r="AI230" s="109" t="str">
        <f t="shared" si="31"/>
        <v>Contratos de prestación de servicios profesionales y de apoyo a la gestión</v>
      </c>
      <c r="AJ230" s="109" t="str">
        <f t="shared" si="25"/>
        <v>Contratación directa</v>
      </c>
      <c r="AK230" s="110" t="str">
        <f>IFERROR(VLOOKUP(F230,Tipo!$C$12:$C$27,1,FALSE),"NO")</f>
        <v>Prestación de servicios profesionales y de apoyo a la gestión, o para la ejecución de trabajos artísticos que sólo puedan encomendarse a determinadas personas naturales;</v>
      </c>
      <c r="AL230" s="109" t="str">
        <f t="shared" si="26"/>
        <v>Inversión</v>
      </c>
      <c r="AM230" s="109">
        <f t="shared" si="27"/>
        <v>45</v>
      </c>
      <c r="AN230" s="58"/>
      <c r="AO230" s="58"/>
      <c r="AP230" s="58"/>
    </row>
    <row r="231" spans="1:42" s="57" customFormat="1" ht="27" customHeight="1" x14ac:dyDescent="0.25">
      <c r="A231" s="90">
        <v>253</v>
      </c>
      <c r="B231" s="105">
        <v>2019</v>
      </c>
      <c r="C231" s="91" t="s">
        <v>500</v>
      </c>
      <c r="D231" s="136" t="s">
        <v>93</v>
      </c>
      <c r="E231" s="133" t="s">
        <v>530</v>
      </c>
      <c r="F231" s="133" t="s">
        <v>165</v>
      </c>
      <c r="G231" s="138" t="s">
        <v>745</v>
      </c>
      <c r="H231" s="140" t="s">
        <v>156</v>
      </c>
      <c r="I231" s="132">
        <v>11</v>
      </c>
      <c r="J231" s="133" t="str">
        <f>IF(I231=1,'[4]Equivalencia BH-BMPT'!$D$2,IF(I231=2,'[4]Equivalencia BH-BMPT'!$D$3,IF(I231=3,'[4]Equivalencia BH-BMPT'!$D$4,IF(I231=4,'[4]Equivalencia BH-BMPT'!$D$5,IF(I231=5,'[4]Equivalencia BH-BMPT'!$D$6,IF(I231=6,'[4]Equivalencia BH-BMPT'!$D$7,IF(I231=7,'[4]Equivalencia BH-BMPT'!$D$8,IF(I231=8,'[4]Equivalencia BH-BMPT'!$D$9,IF(I231=9,'[4]Equivalencia BH-BMPT'!$D$10,IF(I231=10,'[4]Equivalencia BH-BMPT'!$D$11,IF(I231=11,'[4]Equivalencia BH-BMPT'!$D$12,IF(I231=12,'[4]Equivalencia BH-BMPT'!$D$13,IF(I231=13,'[4]Equivalencia BH-BMPT'!$D$14,IF(I231=14,'[4]Equivalencia BH-BMPT'!$D$15,IF(I231=15,'[4]Equivalencia BH-BMPT'!$D$16,IF(I231=16,'[4]Equivalencia BH-BMPT'!$D$17,IF(I231=17,'[4]Equivalencia BH-BMPT'!$D$18,IF(I231=18,'[4]Equivalencia BH-BMPT'!$D$19,IF(I231=19,'[4]Equivalencia BH-BMPT'!$D$20,IF(I231=20,'[4]Equivalencia BH-BMPT'!$D$21,IF(I231=21,'[4]Equivalencia BH-BMPT'!$D$22,IF(I231=22,'[4]Equivalencia BH-BMPT'!$D$23,IF(I231=23,'[4]Equivalencia BH-BMPT'!#REF!,IF(I231=24,'[4]Equivalencia BH-BMPT'!$D$25,IF(I231=25,'[4]Equivalencia BH-BMPT'!$D$26,IF(I231=26,'[4]Equivalencia BH-BMPT'!$D$27,IF(I231=27,'[4]Equivalencia BH-BMPT'!$D$28,IF(I231=28,'[4]Equivalencia BH-BMPT'!$D$29,IF(I231=29,'[4]Equivalencia BH-BMPT'!$D$30,IF(I231=30,'[4]Equivalencia BH-BMPT'!$D$31,IF(I231=31,'[4]Equivalencia BH-BMPT'!$D$32,IF(I231=32,'[4]Equivalencia BH-BMPT'!$D$33,IF(I231=33,'[4]Equivalencia BH-BMPT'!$D$34,IF(I231=34,'[4]Equivalencia BH-BMPT'!$D$35,IF(I231=35,'[4]Equivalencia BH-BMPT'!$D$36,IF(I231=36,'[4]Equivalencia BH-BMPT'!$D$37,IF(I231=37,'[4]Equivalencia BH-BMPT'!$D$38,IF(I231=38,'[4]Equivalencia BH-BMPT'!#REF!,IF(I231=39,'[4]Equivalencia BH-BMPT'!$D$40,IF(I231=40,'[4]Equivalencia BH-BMPT'!$D$41,IF(I231=41,'[4]Equivalencia BH-BMPT'!$D$42,IF(I231=42,'[4]Equivalencia BH-BMPT'!$D$43,IF(I231=43,'[4]Equivalencia BH-BMPT'!$D$44,IF(I231=44,'[4]Equivalencia BH-BMPT'!$D$45,IF(I231=45,'[4]Equivalencia BH-BMPT'!$D$46,"No ha seleccionado un número de programa")))))))))))))))))))))))))))))))))))))))))))))</f>
        <v>Mejores oportunidades para el desarrollo a través de la cultura, la recreación y el deporte</v>
      </c>
      <c r="K231" s="141" t="str">
        <f>IF(ISERROR(VLOOKUP(I231,Eje_Pilar!$C$2:$E$47,3,FALSE))," ",VLOOKUP(I231,Eje_Pilar!$C$2:$E$47,3,FALSE))</f>
        <v>Pilar 1 Igualdad de Calidad de Vida</v>
      </c>
      <c r="L231" s="142" t="s">
        <v>784</v>
      </c>
      <c r="M231" s="138">
        <v>830084135</v>
      </c>
      <c r="N231" s="138" t="s">
        <v>993</v>
      </c>
      <c r="O231" s="144">
        <v>75000000</v>
      </c>
      <c r="P231" s="100"/>
      <c r="Q231" s="101"/>
      <c r="R231" s="146"/>
      <c r="S231" s="146"/>
      <c r="T231" s="148">
        <f t="shared" si="32"/>
        <v>75000000</v>
      </c>
      <c r="U231" s="148"/>
      <c r="V231" s="104">
        <v>43816</v>
      </c>
      <c r="W231" s="104"/>
      <c r="X231" s="104"/>
      <c r="Y231" s="105">
        <v>90</v>
      </c>
      <c r="Z231" s="105"/>
      <c r="AA231" s="106"/>
      <c r="AB231" s="90"/>
      <c r="AC231" s="90"/>
      <c r="AD231" s="90"/>
      <c r="AE231" s="90"/>
      <c r="AF231" s="150">
        <f t="shared" si="24"/>
        <v>0</v>
      </c>
      <c r="AG231" s="108"/>
      <c r="AH231" s="129">
        <f>IF(SUMPRODUCT((A$14:A231=A231)*(B$14:B231=B231)*(C$14:C231=C231))&gt;1,0,1)</f>
        <v>1</v>
      </c>
      <c r="AI231" s="109" t="str">
        <f t="shared" si="31"/>
        <v>Suministro</v>
      </c>
      <c r="AJ231" s="109" t="str">
        <f t="shared" si="25"/>
        <v>NO</v>
      </c>
      <c r="AK231" s="110" t="str">
        <f>IFERROR(VLOOKUP(F231,Tipo!$C$12:$C$27,1,FALSE),"NO")</f>
        <v xml:space="preserve">Subasta inversa </v>
      </c>
      <c r="AL231" s="109" t="str">
        <f t="shared" si="26"/>
        <v>Inversión</v>
      </c>
      <c r="AM231" s="109">
        <f t="shared" si="27"/>
        <v>11</v>
      </c>
      <c r="AN231" s="58"/>
      <c r="AO231" s="58"/>
      <c r="AP231" s="58"/>
    </row>
    <row r="232" spans="1:42" s="57" customFormat="1" ht="27" customHeight="1" x14ac:dyDescent="0.25">
      <c r="A232" s="90">
        <v>254</v>
      </c>
      <c r="B232" s="105">
        <v>2019</v>
      </c>
      <c r="C232" s="91" t="s">
        <v>501</v>
      </c>
      <c r="D232" s="111" t="s">
        <v>84</v>
      </c>
      <c r="E232" s="133" t="s">
        <v>529</v>
      </c>
      <c r="F232" s="133" t="s">
        <v>186</v>
      </c>
      <c r="G232" s="138" t="s">
        <v>746</v>
      </c>
      <c r="H232" s="140" t="s">
        <v>156</v>
      </c>
      <c r="I232" s="132">
        <v>45</v>
      </c>
      <c r="J232" s="133" t="str">
        <f>IF(I232=1,'[4]Equivalencia BH-BMPT'!$D$2,IF(I232=2,'[4]Equivalencia BH-BMPT'!$D$3,IF(I232=3,'[4]Equivalencia BH-BMPT'!$D$4,IF(I232=4,'[4]Equivalencia BH-BMPT'!$D$5,IF(I232=5,'[4]Equivalencia BH-BMPT'!$D$6,IF(I232=6,'[4]Equivalencia BH-BMPT'!$D$7,IF(I232=7,'[4]Equivalencia BH-BMPT'!$D$8,IF(I232=8,'[4]Equivalencia BH-BMPT'!$D$9,IF(I232=9,'[4]Equivalencia BH-BMPT'!$D$10,IF(I232=10,'[4]Equivalencia BH-BMPT'!$D$11,IF(I232=11,'[4]Equivalencia BH-BMPT'!$D$12,IF(I232=12,'[4]Equivalencia BH-BMPT'!$D$13,IF(I232=13,'[4]Equivalencia BH-BMPT'!$D$14,IF(I232=14,'[4]Equivalencia BH-BMPT'!$D$15,IF(I232=15,'[4]Equivalencia BH-BMPT'!$D$16,IF(I232=16,'[4]Equivalencia BH-BMPT'!$D$17,IF(I232=17,'[4]Equivalencia BH-BMPT'!$D$18,IF(I232=18,'[4]Equivalencia BH-BMPT'!$D$19,IF(I232=19,'[4]Equivalencia BH-BMPT'!$D$20,IF(I232=20,'[4]Equivalencia BH-BMPT'!$D$21,IF(I232=21,'[4]Equivalencia BH-BMPT'!$D$22,IF(I232=22,'[4]Equivalencia BH-BMPT'!$D$23,IF(I232=23,'[4]Equivalencia BH-BMPT'!#REF!,IF(I232=24,'[4]Equivalencia BH-BMPT'!$D$25,IF(I232=25,'[4]Equivalencia BH-BMPT'!$D$26,IF(I232=26,'[4]Equivalencia BH-BMPT'!$D$27,IF(I232=27,'[4]Equivalencia BH-BMPT'!$D$28,IF(I232=28,'[4]Equivalencia BH-BMPT'!$D$29,IF(I232=29,'[4]Equivalencia BH-BMPT'!$D$30,IF(I232=30,'[4]Equivalencia BH-BMPT'!$D$31,IF(I232=31,'[4]Equivalencia BH-BMPT'!$D$32,IF(I232=32,'[4]Equivalencia BH-BMPT'!$D$33,IF(I232=33,'[4]Equivalencia BH-BMPT'!$D$34,IF(I232=34,'[4]Equivalencia BH-BMPT'!$D$35,IF(I232=35,'[4]Equivalencia BH-BMPT'!$D$36,IF(I232=36,'[4]Equivalencia BH-BMPT'!$D$37,IF(I232=37,'[4]Equivalencia BH-BMPT'!$D$38,IF(I232=38,'[4]Equivalencia BH-BMPT'!#REF!,IF(I232=39,'[4]Equivalencia BH-BMPT'!$D$40,IF(I232=40,'[4]Equivalencia BH-BMPT'!$D$41,IF(I232=41,'[4]Equivalencia BH-BMPT'!$D$42,IF(I232=42,'[4]Equivalencia BH-BMPT'!$D$43,IF(I232=43,'[4]Equivalencia BH-BMPT'!$D$44,IF(I232=44,'[4]Equivalencia BH-BMPT'!$D$45,IF(I232=45,'[4]Equivalencia BH-BMPT'!$D$46,"No ha seleccionado un número de programa")))))))))))))))))))))))))))))))))))))))))))))</f>
        <v>Gobernanza e influencia local, regional e internacional</v>
      </c>
      <c r="K232" s="141" t="str">
        <f>IF(ISERROR(VLOOKUP(I232,Eje_Pilar!$C$2:$E$47,3,FALSE))," ",VLOOKUP(I232,Eje_Pilar!$C$2:$E$47,3,FALSE))</f>
        <v>Eje Transversal 4 Gobierno Legitimo, Fortalecimiento Local y Eficiencia</v>
      </c>
      <c r="L232" s="142" t="s">
        <v>786</v>
      </c>
      <c r="M232" s="138">
        <v>901238371</v>
      </c>
      <c r="N232" s="138" t="s">
        <v>994</v>
      </c>
      <c r="O232" s="144">
        <v>20615858</v>
      </c>
      <c r="P232" s="100"/>
      <c r="Q232" s="101"/>
      <c r="R232" s="146"/>
      <c r="S232" s="146"/>
      <c r="T232" s="148">
        <f t="shared" si="32"/>
        <v>20615858</v>
      </c>
      <c r="U232" s="146"/>
      <c r="V232" s="104">
        <v>43817</v>
      </c>
      <c r="W232" s="104">
        <v>43819</v>
      </c>
      <c r="X232" s="104"/>
      <c r="Y232" s="105">
        <v>60</v>
      </c>
      <c r="Z232" s="105"/>
      <c r="AA232" s="106"/>
      <c r="AB232" s="90"/>
      <c r="AC232" s="90"/>
      <c r="AD232" s="90"/>
      <c r="AE232" s="90"/>
      <c r="AF232" s="150">
        <f t="shared" si="24"/>
        <v>0</v>
      </c>
      <c r="AG232" s="108"/>
      <c r="AH232" s="129">
        <f>IF(SUMPRODUCT((A$14:A232=A232)*(B$14:B232=B232)*(C$14:C232=C232))&gt;1,0,1)</f>
        <v>1</v>
      </c>
      <c r="AI232" s="109" t="str">
        <f t="shared" si="31"/>
        <v>Compraventa de bienes muebles</v>
      </c>
      <c r="AJ232" s="109" t="str">
        <f t="shared" si="25"/>
        <v>NO</v>
      </c>
      <c r="AK232" s="110" t="str">
        <f>IFERROR(VLOOKUP(F232,Tipo!$C$12:$C$27,1,FALSE),"NO")</f>
        <v>NO</v>
      </c>
      <c r="AL232" s="109" t="str">
        <f t="shared" si="26"/>
        <v>Inversión</v>
      </c>
      <c r="AM232" s="109">
        <f t="shared" si="27"/>
        <v>45</v>
      </c>
      <c r="AN232" s="58"/>
      <c r="AO232" s="58"/>
      <c r="AP232" s="58"/>
    </row>
    <row r="233" spans="1:42" s="57" customFormat="1" ht="27" customHeight="1" x14ac:dyDescent="0.25">
      <c r="A233" s="90">
        <v>255</v>
      </c>
      <c r="B233" s="105">
        <v>2019</v>
      </c>
      <c r="C233" s="91" t="s">
        <v>502</v>
      </c>
      <c r="D233" s="137" t="s">
        <v>171</v>
      </c>
      <c r="E233" s="133" t="s">
        <v>38</v>
      </c>
      <c r="F233" s="133" t="s">
        <v>171</v>
      </c>
      <c r="G233" s="138" t="s">
        <v>747</v>
      </c>
      <c r="H233" s="140" t="s">
        <v>156</v>
      </c>
      <c r="I233" s="132">
        <v>18</v>
      </c>
      <c r="J233" s="133" t="str">
        <f>IF(I233=1,'[4]Equivalencia BH-BMPT'!$D$2,IF(I233=2,'[4]Equivalencia BH-BMPT'!$D$3,IF(I233=3,'[4]Equivalencia BH-BMPT'!$D$4,IF(I233=4,'[4]Equivalencia BH-BMPT'!$D$5,IF(I233=5,'[4]Equivalencia BH-BMPT'!$D$6,IF(I233=6,'[4]Equivalencia BH-BMPT'!$D$7,IF(I233=7,'[4]Equivalencia BH-BMPT'!$D$8,IF(I233=8,'[4]Equivalencia BH-BMPT'!$D$9,IF(I233=9,'[4]Equivalencia BH-BMPT'!$D$10,IF(I233=10,'[4]Equivalencia BH-BMPT'!$D$11,IF(I233=11,'[4]Equivalencia BH-BMPT'!$D$12,IF(I233=12,'[4]Equivalencia BH-BMPT'!$D$13,IF(I233=13,'[4]Equivalencia BH-BMPT'!$D$14,IF(I233=14,'[4]Equivalencia BH-BMPT'!$D$15,IF(I233=15,'[4]Equivalencia BH-BMPT'!$D$16,IF(I233=16,'[4]Equivalencia BH-BMPT'!$D$17,IF(I233=17,'[4]Equivalencia BH-BMPT'!$D$18,IF(I233=18,'[4]Equivalencia BH-BMPT'!$D$19,IF(I233=19,'[4]Equivalencia BH-BMPT'!$D$20,IF(I233=20,'[4]Equivalencia BH-BMPT'!$D$21,IF(I233=21,'[4]Equivalencia BH-BMPT'!$D$22,IF(I233=22,'[4]Equivalencia BH-BMPT'!$D$23,IF(I233=23,'[4]Equivalencia BH-BMPT'!#REF!,IF(I233=24,'[4]Equivalencia BH-BMPT'!$D$25,IF(I233=25,'[4]Equivalencia BH-BMPT'!$D$26,IF(I233=26,'[4]Equivalencia BH-BMPT'!$D$27,IF(I233=27,'[4]Equivalencia BH-BMPT'!$D$28,IF(I233=28,'[4]Equivalencia BH-BMPT'!$D$29,IF(I233=29,'[4]Equivalencia BH-BMPT'!$D$30,IF(I233=30,'[4]Equivalencia BH-BMPT'!$D$31,IF(I233=31,'[4]Equivalencia BH-BMPT'!$D$32,IF(I233=32,'[4]Equivalencia BH-BMPT'!$D$33,IF(I233=33,'[4]Equivalencia BH-BMPT'!$D$34,IF(I233=34,'[4]Equivalencia BH-BMPT'!$D$35,IF(I233=35,'[4]Equivalencia BH-BMPT'!$D$36,IF(I233=36,'[4]Equivalencia BH-BMPT'!$D$37,IF(I233=37,'[4]Equivalencia BH-BMPT'!$D$38,IF(I233=38,'[4]Equivalencia BH-BMPT'!#REF!,IF(I233=39,'[4]Equivalencia BH-BMPT'!$D$40,IF(I233=40,'[4]Equivalencia BH-BMPT'!$D$41,IF(I233=41,'[4]Equivalencia BH-BMPT'!$D$42,IF(I233=42,'[4]Equivalencia BH-BMPT'!$D$43,IF(I233=43,'[4]Equivalencia BH-BMPT'!$D$44,IF(I233=44,'[4]Equivalencia BH-BMPT'!$D$45,IF(I233=45,'[4]Equivalencia BH-BMPT'!$D$46,"No ha seleccionado un número de programa")))))))))))))))))))))))))))))))))))))))))))))</f>
        <v>Mejor movilidad para todos</v>
      </c>
      <c r="K233" s="141" t="str">
        <f>IF(ISERROR(VLOOKUP(I233,Eje_Pilar!$C$2:$E$47,3,FALSE))," ",VLOOKUP(I233,Eje_Pilar!$C$2:$E$47,3,FALSE))</f>
        <v>Pilar 2 Democracía Urbana</v>
      </c>
      <c r="L233" s="142" t="s">
        <v>779</v>
      </c>
      <c r="M233" s="138">
        <v>816004907</v>
      </c>
      <c r="N233" s="138" t="s">
        <v>995</v>
      </c>
      <c r="O233" s="144">
        <v>19900000000</v>
      </c>
      <c r="P233" s="100"/>
      <c r="Q233" s="101"/>
      <c r="R233" s="146"/>
      <c r="S233" s="146"/>
      <c r="T233" s="148">
        <f t="shared" si="32"/>
        <v>19900000000</v>
      </c>
      <c r="U233" s="148"/>
      <c r="V233" s="104">
        <v>43829</v>
      </c>
      <c r="W233" s="104"/>
      <c r="X233" s="104"/>
      <c r="Y233" s="105">
        <v>480</v>
      </c>
      <c r="Z233" s="105"/>
      <c r="AA233" s="106"/>
      <c r="AB233" s="90"/>
      <c r="AC233" s="90"/>
      <c r="AD233" s="90"/>
      <c r="AE233" s="90"/>
      <c r="AF233" s="151">
        <f t="shared" si="24"/>
        <v>0</v>
      </c>
      <c r="AG233" s="108"/>
      <c r="AH233" s="129">
        <f>IF(SUMPRODUCT((A$14:A233=A233)*(B$14:B233=B233)*(C$14:C233=C233))&gt;1,0,1)</f>
        <v>1</v>
      </c>
      <c r="AI233" s="109" t="str">
        <f t="shared" si="31"/>
        <v>Contratos interadministrativos</v>
      </c>
      <c r="AJ233" s="109" t="str">
        <f t="shared" si="25"/>
        <v>Contratación directa</v>
      </c>
      <c r="AK233" s="110" t="str">
        <f>IFERROR(VLOOKUP(F233,Tipo!$C$12:$C$27,1,FALSE),"NO")</f>
        <v>Contratos interadministrativos</v>
      </c>
      <c r="AL233" s="109" t="str">
        <f t="shared" si="26"/>
        <v>Inversión</v>
      </c>
      <c r="AM233" s="109">
        <f t="shared" si="27"/>
        <v>18</v>
      </c>
      <c r="AN233" s="58"/>
      <c r="AO233" s="58"/>
      <c r="AP233" s="58"/>
    </row>
    <row r="234" spans="1:42" s="57" customFormat="1" ht="27" customHeight="1" x14ac:dyDescent="0.25">
      <c r="A234" s="90">
        <v>256</v>
      </c>
      <c r="B234" s="105">
        <v>2019</v>
      </c>
      <c r="C234" s="91" t="s">
        <v>503</v>
      </c>
      <c r="D234" s="136" t="s">
        <v>159</v>
      </c>
      <c r="E234" s="133" t="s">
        <v>530</v>
      </c>
      <c r="F234" s="133" t="s">
        <v>169</v>
      </c>
      <c r="G234" s="138" t="s">
        <v>748</v>
      </c>
      <c r="H234" s="140" t="s">
        <v>155</v>
      </c>
      <c r="I234" s="132">
        <v>45</v>
      </c>
      <c r="J234" s="133" t="str">
        <f>IF(I234=1,'[4]Equivalencia BH-BMPT'!$D$2,IF(I234=2,'[4]Equivalencia BH-BMPT'!$D$3,IF(I234=3,'[4]Equivalencia BH-BMPT'!$D$4,IF(I234=4,'[4]Equivalencia BH-BMPT'!$D$5,IF(I234=5,'[4]Equivalencia BH-BMPT'!$D$6,IF(I234=6,'[4]Equivalencia BH-BMPT'!$D$7,IF(I234=7,'[4]Equivalencia BH-BMPT'!$D$8,IF(I234=8,'[4]Equivalencia BH-BMPT'!$D$9,IF(I234=9,'[4]Equivalencia BH-BMPT'!$D$10,IF(I234=10,'[4]Equivalencia BH-BMPT'!$D$11,IF(I234=11,'[4]Equivalencia BH-BMPT'!$D$12,IF(I234=12,'[4]Equivalencia BH-BMPT'!$D$13,IF(I234=13,'[4]Equivalencia BH-BMPT'!$D$14,IF(I234=14,'[4]Equivalencia BH-BMPT'!$D$15,IF(I234=15,'[4]Equivalencia BH-BMPT'!$D$16,IF(I234=16,'[4]Equivalencia BH-BMPT'!$D$17,IF(I234=17,'[4]Equivalencia BH-BMPT'!$D$18,IF(I234=18,'[4]Equivalencia BH-BMPT'!$D$19,IF(I234=19,'[4]Equivalencia BH-BMPT'!$D$20,IF(I234=20,'[4]Equivalencia BH-BMPT'!$D$21,IF(I234=21,'[4]Equivalencia BH-BMPT'!$D$22,IF(I234=22,'[4]Equivalencia BH-BMPT'!$D$23,IF(I234=23,'[4]Equivalencia BH-BMPT'!#REF!,IF(I234=24,'[4]Equivalencia BH-BMPT'!$D$25,IF(I234=25,'[4]Equivalencia BH-BMPT'!$D$26,IF(I234=26,'[4]Equivalencia BH-BMPT'!$D$27,IF(I234=27,'[4]Equivalencia BH-BMPT'!$D$28,IF(I234=28,'[4]Equivalencia BH-BMPT'!$D$29,IF(I234=29,'[4]Equivalencia BH-BMPT'!$D$30,IF(I234=30,'[4]Equivalencia BH-BMPT'!$D$31,IF(I234=31,'[4]Equivalencia BH-BMPT'!$D$32,IF(I234=32,'[4]Equivalencia BH-BMPT'!$D$33,IF(I234=33,'[4]Equivalencia BH-BMPT'!$D$34,IF(I234=34,'[4]Equivalencia BH-BMPT'!$D$35,IF(I234=35,'[4]Equivalencia BH-BMPT'!$D$36,IF(I234=36,'[4]Equivalencia BH-BMPT'!$D$37,IF(I234=37,'[4]Equivalencia BH-BMPT'!$D$38,IF(I234=38,'[4]Equivalencia BH-BMPT'!#REF!,IF(I234=39,'[4]Equivalencia BH-BMPT'!$D$40,IF(I234=40,'[4]Equivalencia BH-BMPT'!$D$41,IF(I234=41,'[4]Equivalencia BH-BMPT'!$D$42,IF(I234=42,'[4]Equivalencia BH-BMPT'!$D$43,IF(I234=43,'[4]Equivalencia BH-BMPT'!$D$44,IF(I234=44,'[4]Equivalencia BH-BMPT'!$D$45,IF(I234=45,'[4]Equivalencia BH-BMPT'!$D$46,"No ha seleccionado un número de programa")))))))))))))))))))))))))))))))))))))))))))))</f>
        <v>Gobernanza e influencia local, regional e internacional</v>
      </c>
      <c r="K234" s="141" t="str">
        <f>IF(ISERROR(VLOOKUP(I234,Eje_Pilar!$C$2:$E$47,3,FALSE))," ",VLOOKUP(I234,Eje_Pilar!$C$2:$E$47,3,FALSE))</f>
        <v>Eje Transversal 4 Gobierno Legitimo, Fortalecimiento Local y Eficiencia</v>
      </c>
      <c r="L234" s="138" t="s">
        <v>798</v>
      </c>
      <c r="M234" s="138">
        <v>900701816</v>
      </c>
      <c r="N234" s="138" t="s">
        <v>996</v>
      </c>
      <c r="O234" s="144">
        <v>121708000</v>
      </c>
      <c r="P234" s="100"/>
      <c r="Q234" s="101"/>
      <c r="R234" s="146"/>
      <c r="S234" s="146"/>
      <c r="T234" s="148">
        <f>O234+Q234+S234</f>
        <v>121708000</v>
      </c>
      <c r="U234" s="146"/>
      <c r="V234" s="104">
        <v>43825</v>
      </c>
      <c r="W234" s="104"/>
      <c r="X234" s="104"/>
      <c r="Y234" s="105">
        <v>210</v>
      </c>
      <c r="Z234" s="105"/>
      <c r="AA234" s="106"/>
      <c r="AB234" s="90"/>
      <c r="AC234" s="90"/>
      <c r="AD234" s="90"/>
      <c r="AE234" s="90"/>
      <c r="AF234" s="152">
        <f t="shared" si="24"/>
        <v>0</v>
      </c>
      <c r="AG234" s="108"/>
      <c r="AH234" s="129">
        <f>IF(SUMPRODUCT((A$14:A234=A234)*(B$14:B234=B234)*(C$14:C234=C234))&gt;1,0,1)</f>
        <v>1</v>
      </c>
      <c r="AI234" s="109" t="str">
        <f t="shared" si="31"/>
        <v>Contratos de prestación de servicios</v>
      </c>
      <c r="AJ234" s="109" t="str">
        <f t="shared" si="25"/>
        <v>NO</v>
      </c>
      <c r="AK234" s="110" t="str">
        <f>IFERROR(VLOOKUP(F234,Tipo!$C$12:$C$27,1,FALSE),"NO")</f>
        <v xml:space="preserve">Selección abreviada por menor cuantía </v>
      </c>
      <c r="AL234" s="109" t="str">
        <f t="shared" si="26"/>
        <v>Funcionamiento</v>
      </c>
      <c r="AM234" s="109">
        <f t="shared" si="27"/>
        <v>45</v>
      </c>
      <c r="AN234" s="58"/>
      <c r="AO234" s="58"/>
      <c r="AP234" s="58"/>
    </row>
    <row r="235" spans="1:42" s="57" customFormat="1" ht="27" customHeight="1" x14ac:dyDescent="0.25">
      <c r="A235" s="90">
        <v>257</v>
      </c>
      <c r="B235" s="105">
        <v>2019</v>
      </c>
      <c r="C235" s="91" t="s">
        <v>504</v>
      </c>
      <c r="D235" s="136" t="s">
        <v>159</v>
      </c>
      <c r="E235" s="133" t="s">
        <v>530</v>
      </c>
      <c r="F235" s="133" t="s">
        <v>169</v>
      </c>
      <c r="G235" s="138" t="s">
        <v>749</v>
      </c>
      <c r="H235" s="140" t="s">
        <v>155</v>
      </c>
      <c r="I235" s="132">
        <v>45</v>
      </c>
      <c r="J235" s="133" t="str">
        <f>IF(I235=1,'[4]Equivalencia BH-BMPT'!$D$2,IF(I235=2,'[4]Equivalencia BH-BMPT'!$D$3,IF(I235=3,'[4]Equivalencia BH-BMPT'!$D$4,IF(I235=4,'[4]Equivalencia BH-BMPT'!$D$5,IF(I235=5,'[4]Equivalencia BH-BMPT'!$D$6,IF(I235=6,'[4]Equivalencia BH-BMPT'!$D$7,IF(I235=7,'[4]Equivalencia BH-BMPT'!$D$8,IF(I235=8,'[4]Equivalencia BH-BMPT'!$D$9,IF(I235=9,'[4]Equivalencia BH-BMPT'!$D$10,IF(I235=10,'[4]Equivalencia BH-BMPT'!$D$11,IF(I235=11,'[4]Equivalencia BH-BMPT'!$D$12,IF(I235=12,'[4]Equivalencia BH-BMPT'!$D$13,IF(I235=13,'[4]Equivalencia BH-BMPT'!$D$14,IF(I235=14,'[4]Equivalencia BH-BMPT'!$D$15,IF(I235=15,'[4]Equivalencia BH-BMPT'!$D$16,IF(I235=16,'[4]Equivalencia BH-BMPT'!$D$17,IF(I235=17,'[4]Equivalencia BH-BMPT'!$D$18,IF(I235=18,'[4]Equivalencia BH-BMPT'!$D$19,IF(I235=19,'[4]Equivalencia BH-BMPT'!$D$20,IF(I235=20,'[4]Equivalencia BH-BMPT'!$D$21,IF(I235=21,'[4]Equivalencia BH-BMPT'!$D$22,IF(I235=22,'[4]Equivalencia BH-BMPT'!$D$23,IF(I235=23,'[4]Equivalencia BH-BMPT'!#REF!,IF(I235=24,'[4]Equivalencia BH-BMPT'!$D$25,IF(I235=25,'[4]Equivalencia BH-BMPT'!$D$26,IF(I235=26,'[4]Equivalencia BH-BMPT'!$D$27,IF(I235=27,'[4]Equivalencia BH-BMPT'!$D$28,IF(I235=28,'[4]Equivalencia BH-BMPT'!$D$29,IF(I235=29,'[4]Equivalencia BH-BMPT'!$D$30,IF(I235=30,'[4]Equivalencia BH-BMPT'!$D$31,IF(I235=31,'[4]Equivalencia BH-BMPT'!$D$32,IF(I235=32,'[4]Equivalencia BH-BMPT'!$D$33,IF(I235=33,'[4]Equivalencia BH-BMPT'!$D$34,IF(I235=34,'[4]Equivalencia BH-BMPT'!$D$35,IF(I235=35,'[4]Equivalencia BH-BMPT'!$D$36,IF(I235=36,'[4]Equivalencia BH-BMPT'!$D$37,IF(I235=37,'[4]Equivalencia BH-BMPT'!$D$38,IF(I235=38,'[4]Equivalencia BH-BMPT'!#REF!,IF(I235=39,'[4]Equivalencia BH-BMPT'!$D$40,IF(I235=40,'[4]Equivalencia BH-BMPT'!$D$41,IF(I235=41,'[4]Equivalencia BH-BMPT'!$D$42,IF(I235=42,'[4]Equivalencia BH-BMPT'!$D$43,IF(I235=43,'[4]Equivalencia BH-BMPT'!$D$44,IF(I235=44,'[4]Equivalencia BH-BMPT'!$D$45,IF(I235=45,'[4]Equivalencia BH-BMPT'!$D$46,"No ha seleccionado un número de programa")))))))))))))))))))))))))))))))))))))))))))))</f>
        <v>Gobernanza e influencia local, regional e internacional</v>
      </c>
      <c r="K235" s="141" t="str">
        <f>IF(ISERROR(VLOOKUP(I235,Eje_Pilar!$C$2:$E$47,3,FALSE))," ",VLOOKUP(I235,Eje_Pilar!$C$2:$E$47,3,FALSE))</f>
        <v>Eje Transversal 4 Gobierno Legitimo, Fortalecimiento Local y Eficiencia</v>
      </c>
      <c r="L235" s="138" t="s">
        <v>799</v>
      </c>
      <c r="M235" s="138">
        <v>830107466</v>
      </c>
      <c r="N235" s="138" t="s">
        <v>997</v>
      </c>
      <c r="O235" s="144">
        <v>63000000</v>
      </c>
      <c r="P235" s="100"/>
      <c r="Q235" s="101"/>
      <c r="R235" s="146"/>
      <c r="S235" s="146"/>
      <c r="T235" s="148">
        <f>O235+Q235+S235</f>
        <v>63000000</v>
      </c>
      <c r="U235" s="146"/>
      <c r="V235" s="104">
        <v>43825</v>
      </c>
      <c r="W235" s="104">
        <v>43843</v>
      </c>
      <c r="X235" s="104">
        <v>44024</v>
      </c>
      <c r="Y235" s="105">
        <v>180</v>
      </c>
      <c r="Z235" s="105"/>
      <c r="AA235" s="106"/>
      <c r="AB235" s="90"/>
      <c r="AC235" s="90" t="s">
        <v>1022</v>
      </c>
      <c r="AD235" s="90"/>
      <c r="AE235" s="90"/>
      <c r="AF235" s="152">
        <f t="shared" si="24"/>
        <v>0</v>
      </c>
      <c r="AG235" s="108"/>
      <c r="AH235" s="129">
        <f>IF(SUMPRODUCT((A$14:A235=A235)*(B$14:B235=B235)*(C$14:C235=C235))&gt;1,0,1)</f>
        <v>1</v>
      </c>
      <c r="AI235" s="109" t="str">
        <f t="shared" si="31"/>
        <v>Contratos de prestación de servicios</v>
      </c>
      <c r="AJ235" s="109" t="str">
        <f t="shared" si="25"/>
        <v>NO</v>
      </c>
      <c r="AK235" s="110" t="str">
        <f>IFERROR(VLOOKUP(F235,Tipo!$C$12:$C$27,1,FALSE),"NO")</f>
        <v xml:space="preserve">Selección abreviada por menor cuantía </v>
      </c>
      <c r="AL235" s="109" t="str">
        <f t="shared" si="26"/>
        <v>Funcionamiento</v>
      </c>
      <c r="AM235" s="109">
        <f t="shared" si="27"/>
        <v>45</v>
      </c>
      <c r="AN235" s="58"/>
      <c r="AO235" s="58"/>
      <c r="AP235" s="58"/>
    </row>
    <row r="236" spans="1:42" s="57" customFormat="1" ht="27" customHeight="1" x14ac:dyDescent="0.25">
      <c r="A236" s="90">
        <v>258</v>
      </c>
      <c r="B236" s="105">
        <v>2019</v>
      </c>
      <c r="C236" s="91" t="s">
        <v>505</v>
      </c>
      <c r="D236" s="136" t="s">
        <v>159</v>
      </c>
      <c r="E236" s="133" t="s">
        <v>530</v>
      </c>
      <c r="F236" s="133" t="s">
        <v>169</v>
      </c>
      <c r="G236" s="138" t="s">
        <v>750</v>
      </c>
      <c r="H236" s="140" t="s">
        <v>155</v>
      </c>
      <c r="I236" s="132">
        <v>45</v>
      </c>
      <c r="J236" s="133" t="str">
        <f>IF(I236=1,'[4]Equivalencia BH-BMPT'!$D$2,IF(I236=2,'[4]Equivalencia BH-BMPT'!$D$3,IF(I236=3,'[4]Equivalencia BH-BMPT'!$D$4,IF(I236=4,'[4]Equivalencia BH-BMPT'!$D$5,IF(I236=5,'[4]Equivalencia BH-BMPT'!$D$6,IF(I236=6,'[4]Equivalencia BH-BMPT'!$D$7,IF(I236=7,'[4]Equivalencia BH-BMPT'!$D$8,IF(I236=8,'[4]Equivalencia BH-BMPT'!$D$9,IF(I236=9,'[4]Equivalencia BH-BMPT'!$D$10,IF(I236=10,'[4]Equivalencia BH-BMPT'!$D$11,IF(I236=11,'[4]Equivalencia BH-BMPT'!$D$12,IF(I236=12,'[4]Equivalencia BH-BMPT'!$D$13,IF(I236=13,'[4]Equivalencia BH-BMPT'!$D$14,IF(I236=14,'[4]Equivalencia BH-BMPT'!$D$15,IF(I236=15,'[4]Equivalencia BH-BMPT'!$D$16,IF(I236=16,'[4]Equivalencia BH-BMPT'!$D$17,IF(I236=17,'[4]Equivalencia BH-BMPT'!$D$18,IF(I236=18,'[4]Equivalencia BH-BMPT'!$D$19,IF(I236=19,'[4]Equivalencia BH-BMPT'!$D$20,IF(I236=20,'[4]Equivalencia BH-BMPT'!$D$21,IF(I236=21,'[4]Equivalencia BH-BMPT'!$D$22,IF(I236=22,'[4]Equivalencia BH-BMPT'!$D$23,IF(I236=23,'[4]Equivalencia BH-BMPT'!#REF!,IF(I236=24,'[4]Equivalencia BH-BMPT'!$D$25,IF(I236=25,'[4]Equivalencia BH-BMPT'!$D$26,IF(I236=26,'[4]Equivalencia BH-BMPT'!$D$27,IF(I236=27,'[4]Equivalencia BH-BMPT'!$D$28,IF(I236=28,'[4]Equivalencia BH-BMPT'!$D$29,IF(I236=29,'[4]Equivalencia BH-BMPT'!$D$30,IF(I236=30,'[4]Equivalencia BH-BMPT'!$D$31,IF(I236=31,'[4]Equivalencia BH-BMPT'!$D$32,IF(I236=32,'[4]Equivalencia BH-BMPT'!$D$33,IF(I236=33,'[4]Equivalencia BH-BMPT'!$D$34,IF(I236=34,'[4]Equivalencia BH-BMPT'!$D$35,IF(I236=35,'[4]Equivalencia BH-BMPT'!$D$36,IF(I236=36,'[4]Equivalencia BH-BMPT'!$D$37,IF(I236=37,'[4]Equivalencia BH-BMPT'!$D$38,IF(I236=38,'[4]Equivalencia BH-BMPT'!#REF!,IF(I236=39,'[4]Equivalencia BH-BMPT'!$D$40,IF(I236=40,'[4]Equivalencia BH-BMPT'!$D$41,IF(I236=41,'[4]Equivalencia BH-BMPT'!$D$42,IF(I236=42,'[4]Equivalencia BH-BMPT'!$D$43,IF(I236=43,'[4]Equivalencia BH-BMPT'!$D$44,IF(I236=44,'[4]Equivalencia BH-BMPT'!$D$45,IF(I236=45,'[4]Equivalencia BH-BMPT'!$D$46,"No ha seleccionado un número de programa")))))))))))))))))))))))))))))))))))))))))))))</f>
        <v>Gobernanza e influencia local, regional e internacional</v>
      </c>
      <c r="K236" s="141" t="str">
        <f>IF(ISERROR(VLOOKUP(I236,Eje_Pilar!$C$2:$E$47,3,FALSE))," ",VLOOKUP(I236,Eje_Pilar!$C$2:$E$47,3,FALSE))</f>
        <v>Eje Transversal 4 Gobierno Legitimo, Fortalecimiento Local y Eficiencia</v>
      </c>
      <c r="L236" s="138" t="s">
        <v>799</v>
      </c>
      <c r="M236" s="138">
        <v>901142692</v>
      </c>
      <c r="N236" s="138" t="s">
        <v>750</v>
      </c>
      <c r="O236" s="144">
        <v>43460000</v>
      </c>
      <c r="P236" s="100"/>
      <c r="Q236" s="101"/>
      <c r="R236" s="146"/>
      <c r="S236" s="146"/>
      <c r="T236" s="148">
        <f>O236+Q236+S236</f>
        <v>43460000</v>
      </c>
      <c r="U236" s="146"/>
      <c r="V236" s="104">
        <v>43825</v>
      </c>
      <c r="W236" s="104"/>
      <c r="X236" s="104"/>
      <c r="Y236" s="105">
        <v>330</v>
      </c>
      <c r="Z236" s="105"/>
      <c r="AA236" s="106"/>
      <c r="AB236" s="90"/>
      <c r="AC236" s="90"/>
      <c r="AD236" s="90"/>
      <c r="AE236" s="90"/>
      <c r="AF236" s="152">
        <f t="shared" si="24"/>
        <v>0</v>
      </c>
      <c r="AG236" s="108"/>
      <c r="AH236" s="129">
        <f>IF(SUMPRODUCT((A$14:A236=A236)*(B$14:B236=B236)*(C$14:C236=C236))&gt;1,0,1)</f>
        <v>1</v>
      </c>
      <c r="AI236" s="109" t="str">
        <f t="shared" si="31"/>
        <v>Contratos de prestación de servicios</v>
      </c>
      <c r="AJ236" s="109" t="str">
        <f t="shared" si="25"/>
        <v>NO</v>
      </c>
      <c r="AK236" s="110" t="str">
        <f>IFERROR(VLOOKUP(F236,Tipo!$C$12:$C$27,1,FALSE),"NO")</f>
        <v xml:space="preserve">Selección abreviada por menor cuantía </v>
      </c>
      <c r="AL236" s="109" t="str">
        <f t="shared" si="26"/>
        <v>Funcionamiento</v>
      </c>
      <c r="AM236" s="109">
        <f t="shared" si="27"/>
        <v>45</v>
      </c>
      <c r="AN236" s="58"/>
      <c r="AO236" s="58"/>
      <c r="AP236" s="58"/>
    </row>
    <row r="237" spans="1:42" s="57" customFormat="1" ht="27" customHeight="1" x14ac:dyDescent="0.25">
      <c r="A237" s="90">
        <v>259</v>
      </c>
      <c r="B237" s="105">
        <v>2019</v>
      </c>
      <c r="C237" s="91" t="s">
        <v>506</v>
      </c>
      <c r="D237" s="91" t="s">
        <v>161</v>
      </c>
      <c r="E237" s="133" t="s">
        <v>38</v>
      </c>
      <c r="F237" s="133" t="s">
        <v>182</v>
      </c>
      <c r="G237" s="138" t="s">
        <v>751</v>
      </c>
      <c r="H237" s="140" t="s">
        <v>156</v>
      </c>
      <c r="I237" s="132">
        <v>45</v>
      </c>
      <c r="J237" s="133" t="str">
        <f>IF(I237=1,'[4]Equivalencia BH-BMPT'!$D$2,IF(I237=2,'[4]Equivalencia BH-BMPT'!$D$3,IF(I237=3,'[4]Equivalencia BH-BMPT'!$D$4,IF(I237=4,'[4]Equivalencia BH-BMPT'!$D$5,IF(I237=5,'[4]Equivalencia BH-BMPT'!$D$6,IF(I237=6,'[4]Equivalencia BH-BMPT'!$D$7,IF(I237=7,'[4]Equivalencia BH-BMPT'!$D$8,IF(I237=8,'[4]Equivalencia BH-BMPT'!$D$9,IF(I237=9,'[4]Equivalencia BH-BMPT'!$D$10,IF(I237=10,'[4]Equivalencia BH-BMPT'!$D$11,IF(I237=11,'[4]Equivalencia BH-BMPT'!$D$12,IF(I237=12,'[4]Equivalencia BH-BMPT'!$D$13,IF(I237=13,'[4]Equivalencia BH-BMPT'!$D$14,IF(I237=14,'[4]Equivalencia BH-BMPT'!$D$15,IF(I237=15,'[4]Equivalencia BH-BMPT'!$D$16,IF(I237=16,'[4]Equivalencia BH-BMPT'!$D$17,IF(I237=17,'[4]Equivalencia BH-BMPT'!$D$18,IF(I237=18,'[4]Equivalencia BH-BMPT'!$D$19,IF(I237=19,'[4]Equivalencia BH-BMPT'!$D$20,IF(I237=20,'[4]Equivalencia BH-BMPT'!$D$21,IF(I237=21,'[4]Equivalencia BH-BMPT'!$D$22,IF(I237=22,'[4]Equivalencia BH-BMPT'!$D$23,IF(I237=23,'[4]Equivalencia BH-BMPT'!#REF!,IF(I237=24,'[4]Equivalencia BH-BMPT'!$D$25,IF(I237=25,'[4]Equivalencia BH-BMPT'!$D$26,IF(I237=26,'[4]Equivalencia BH-BMPT'!$D$27,IF(I237=27,'[4]Equivalencia BH-BMPT'!$D$28,IF(I237=28,'[4]Equivalencia BH-BMPT'!$D$29,IF(I237=29,'[4]Equivalencia BH-BMPT'!$D$30,IF(I237=30,'[4]Equivalencia BH-BMPT'!$D$31,IF(I237=31,'[4]Equivalencia BH-BMPT'!$D$32,IF(I237=32,'[4]Equivalencia BH-BMPT'!$D$33,IF(I237=33,'[4]Equivalencia BH-BMPT'!$D$34,IF(I237=34,'[4]Equivalencia BH-BMPT'!$D$35,IF(I237=35,'[4]Equivalencia BH-BMPT'!$D$36,IF(I237=36,'[4]Equivalencia BH-BMPT'!$D$37,IF(I237=37,'[4]Equivalencia BH-BMPT'!$D$38,IF(I237=38,'[4]Equivalencia BH-BMPT'!#REF!,IF(I237=39,'[4]Equivalencia BH-BMPT'!$D$40,IF(I237=40,'[4]Equivalencia BH-BMPT'!$D$41,IF(I237=41,'[4]Equivalencia BH-BMPT'!$D$42,IF(I237=42,'[4]Equivalencia BH-BMPT'!$D$43,IF(I237=43,'[4]Equivalencia BH-BMPT'!$D$44,IF(I237=44,'[4]Equivalencia BH-BMPT'!$D$45,IF(I237=45,'[4]Equivalencia BH-BMPT'!$D$46,"No ha seleccionado un número de programa")))))))))))))))))))))))))))))))))))))))))))))</f>
        <v>Gobernanza e influencia local, regional e internacional</v>
      </c>
      <c r="K237" s="141" t="str">
        <f>IF(ISERROR(VLOOKUP(I237,Eje_Pilar!$C$2:$E$47,3,FALSE))," ",VLOOKUP(I237,Eje_Pilar!$C$2:$E$47,3,FALSE))</f>
        <v>Eje Transversal 4 Gobierno Legitimo, Fortalecimiento Local y Eficiencia</v>
      </c>
      <c r="L237" s="142" t="s">
        <v>778</v>
      </c>
      <c r="M237" s="138">
        <v>79138055</v>
      </c>
      <c r="N237" s="138" t="s">
        <v>915</v>
      </c>
      <c r="O237" s="144">
        <v>4500000</v>
      </c>
      <c r="P237" s="100"/>
      <c r="Q237" s="101"/>
      <c r="R237" s="146"/>
      <c r="S237" s="146"/>
      <c r="T237" s="148">
        <f t="shared" ref="T237:T244" si="33">O237+Q237+S237</f>
        <v>4500000</v>
      </c>
      <c r="U237" s="148"/>
      <c r="V237" s="104">
        <v>43531</v>
      </c>
      <c r="W237" s="104">
        <v>43829</v>
      </c>
      <c r="X237" s="104">
        <v>43890</v>
      </c>
      <c r="Y237" s="105">
        <v>60</v>
      </c>
      <c r="Z237" s="105"/>
      <c r="AA237" s="106"/>
      <c r="AB237" s="90"/>
      <c r="AC237" s="90" t="s">
        <v>1022</v>
      </c>
      <c r="AD237" s="90"/>
      <c r="AE237" s="90"/>
      <c r="AF237" s="150">
        <f t="shared" ref="AF237:AF248" si="34">SUM(U237/T237)</f>
        <v>0</v>
      </c>
      <c r="AG237" s="108"/>
      <c r="AH237" s="129">
        <f>IF(SUMPRODUCT((A$14:A237=A237)*(B$14:B237=B237)*(C$14:C237=C237))&gt;1,0,1)</f>
        <v>1</v>
      </c>
      <c r="AI237" s="109" t="str">
        <f t="shared" si="31"/>
        <v>Contratos de prestación de servicios profesionales y de apoyo a la gestión</v>
      </c>
      <c r="AJ237" s="109" t="str">
        <f t="shared" si="25"/>
        <v>Contratación directa</v>
      </c>
      <c r="AK237" s="110" t="str">
        <f>IFERROR(VLOOKUP(F237,Tipo!$C$12:$C$27,1,FALSE),"NO")</f>
        <v>Prestación de servicios profesionales y de apoyo a la gestión, o para la ejecución de trabajos artísticos que sólo puedan encomendarse a determinadas personas naturales;</v>
      </c>
      <c r="AL237" s="109" t="str">
        <f t="shared" si="26"/>
        <v>Inversión</v>
      </c>
      <c r="AM237" s="109">
        <f t="shared" si="27"/>
        <v>45</v>
      </c>
      <c r="AN237" s="58"/>
      <c r="AO237" s="58"/>
      <c r="AP237" s="58"/>
    </row>
    <row r="238" spans="1:42" s="57" customFormat="1" ht="27" customHeight="1" x14ac:dyDescent="0.25">
      <c r="A238" s="90">
        <v>260</v>
      </c>
      <c r="B238" s="105">
        <v>2019</v>
      </c>
      <c r="C238" s="91" t="s">
        <v>507</v>
      </c>
      <c r="D238" s="111" t="s">
        <v>153</v>
      </c>
      <c r="E238" s="133" t="s">
        <v>162</v>
      </c>
      <c r="F238" s="133" t="s">
        <v>186</v>
      </c>
      <c r="G238" s="138" t="s">
        <v>752</v>
      </c>
      <c r="H238" s="140" t="s">
        <v>156</v>
      </c>
      <c r="I238" s="132">
        <v>45</v>
      </c>
      <c r="J238" s="133" t="str">
        <f>IF(I238=1,'[4]Equivalencia BH-BMPT'!$D$2,IF(I238=2,'[4]Equivalencia BH-BMPT'!$D$3,IF(I238=3,'[4]Equivalencia BH-BMPT'!$D$4,IF(I238=4,'[4]Equivalencia BH-BMPT'!$D$5,IF(I238=5,'[4]Equivalencia BH-BMPT'!$D$6,IF(I238=6,'[4]Equivalencia BH-BMPT'!$D$7,IF(I238=7,'[4]Equivalencia BH-BMPT'!$D$8,IF(I238=8,'[4]Equivalencia BH-BMPT'!$D$9,IF(I238=9,'[4]Equivalencia BH-BMPT'!$D$10,IF(I238=10,'[4]Equivalencia BH-BMPT'!$D$11,IF(I238=11,'[4]Equivalencia BH-BMPT'!$D$12,IF(I238=12,'[4]Equivalencia BH-BMPT'!$D$13,IF(I238=13,'[4]Equivalencia BH-BMPT'!$D$14,IF(I238=14,'[4]Equivalencia BH-BMPT'!$D$15,IF(I238=15,'[4]Equivalencia BH-BMPT'!$D$16,IF(I238=16,'[4]Equivalencia BH-BMPT'!$D$17,IF(I238=17,'[4]Equivalencia BH-BMPT'!$D$18,IF(I238=18,'[4]Equivalencia BH-BMPT'!$D$19,IF(I238=19,'[4]Equivalencia BH-BMPT'!$D$20,IF(I238=20,'[4]Equivalencia BH-BMPT'!$D$21,IF(I238=21,'[4]Equivalencia BH-BMPT'!$D$22,IF(I238=22,'[4]Equivalencia BH-BMPT'!$D$23,IF(I238=23,'[4]Equivalencia BH-BMPT'!#REF!,IF(I238=24,'[4]Equivalencia BH-BMPT'!$D$25,IF(I238=25,'[4]Equivalencia BH-BMPT'!$D$26,IF(I238=26,'[4]Equivalencia BH-BMPT'!$D$27,IF(I238=27,'[4]Equivalencia BH-BMPT'!$D$28,IF(I238=28,'[4]Equivalencia BH-BMPT'!$D$29,IF(I238=29,'[4]Equivalencia BH-BMPT'!$D$30,IF(I238=30,'[4]Equivalencia BH-BMPT'!$D$31,IF(I238=31,'[4]Equivalencia BH-BMPT'!$D$32,IF(I238=32,'[4]Equivalencia BH-BMPT'!$D$33,IF(I238=33,'[4]Equivalencia BH-BMPT'!$D$34,IF(I238=34,'[4]Equivalencia BH-BMPT'!$D$35,IF(I238=35,'[4]Equivalencia BH-BMPT'!$D$36,IF(I238=36,'[4]Equivalencia BH-BMPT'!$D$37,IF(I238=37,'[4]Equivalencia BH-BMPT'!$D$38,IF(I238=38,'[4]Equivalencia BH-BMPT'!#REF!,IF(I238=39,'[4]Equivalencia BH-BMPT'!$D$40,IF(I238=40,'[4]Equivalencia BH-BMPT'!$D$41,IF(I238=41,'[4]Equivalencia BH-BMPT'!$D$42,IF(I238=42,'[4]Equivalencia BH-BMPT'!$D$43,IF(I238=43,'[4]Equivalencia BH-BMPT'!$D$44,IF(I238=44,'[4]Equivalencia BH-BMPT'!$D$45,IF(I238=45,'[4]Equivalencia BH-BMPT'!$D$46,"No ha seleccionado un número de programa")))))))))))))))))))))))))))))))))))))))))))))</f>
        <v>Gobernanza e influencia local, regional e internacional</v>
      </c>
      <c r="K238" s="141" t="str">
        <f>IF(ISERROR(VLOOKUP(I238,Eje_Pilar!$C$2:$E$47,3,FALSE))," ",VLOOKUP(I238,Eje_Pilar!$C$2:$E$47,3,FALSE))</f>
        <v>Eje Transversal 4 Gobierno Legitimo, Fortalecimiento Local y Eficiencia</v>
      </c>
      <c r="L238" s="142" t="s">
        <v>786</v>
      </c>
      <c r="M238" s="138">
        <v>830083258</v>
      </c>
      <c r="N238" s="138" t="s">
        <v>998</v>
      </c>
      <c r="O238" s="144">
        <v>450043338</v>
      </c>
      <c r="P238" s="100"/>
      <c r="Q238" s="101"/>
      <c r="R238" s="146"/>
      <c r="S238" s="146"/>
      <c r="T238" s="148">
        <f t="shared" si="33"/>
        <v>450043338</v>
      </c>
      <c r="U238" s="146"/>
      <c r="V238" s="104">
        <v>43826</v>
      </c>
      <c r="W238" s="104"/>
      <c r="X238" s="104"/>
      <c r="Y238" s="105">
        <v>180</v>
      </c>
      <c r="Z238" s="105"/>
      <c r="AA238" s="106"/>
      <c r="AB238" s="90"/>
      <c r="AC238" s="90"/>
      <c r="AD238" s="90"/>
      <c r="AE238" s="90"/>
      <c r="AF238" s="150">
        <f t="shared" si="34"/>
        <v>0</v>
      </c>
      <c r="AG238" s="108"/>
      <c r="AH238" s="129">
        <f>IF(SUMPRODUCT((A$14:A238=A238)*(B$14:B238=B238)*(C$14:C238=C238))&gt;1,0,1)</f>
        <v>1</v>
      </c>
      <c r="AI238" s="109" t="str">
        <f t="shared" si="31"/>
        <v>Obra pública</v>
      </c>
      <c r="AJ238" s="109" t="str">
        <f t="shared" si="25"/>
        <v>Licitación pública</v>
      </c>
      <c r="AK238" s="110" t="str">
        <f>IFERROR(VLOOKUP(F238,Tipo!$C$12:$C$27,1,FALSE),"NO")</f>
        <v>NO</v>
      </c>
      <c r="AL238" s="109" t="str">
        <f t="shared" si="26"/>
        <v>Inversión</v>
      </c>
      <c r="AM238" s="109">
        <f t="shared" si="27"/>
        <v>45</v>
      </c>
      <c r="AN238" s="58"/>
      <c r="AO238" s="58"/>
      <c r="AP238" s="58"/>
    </row>
    <row r="239" spans="1:42" s="57" customFormat="1" ht="27" customHeight="1" x14ac:dyDescent="0.25">
      <c r="A239" s="90">
        <v>261</v>
      </c>
      <c r="B239" s="105">
        <v>2019</v>
      </c>
      <c r="C239" s="91" t="s">
        <v>508</v>
      </c>
      <c r="D239" s="111" t="s">
        <v>153</v>
      </c>
      <c r="E239" s="133" t="s">
        <v>530</v>
      </c>
      <c r="F239" s="133" t="s">
        <v>169</v>
      </c>
      <c r="G239" s="138" t="s">
        <v>753</v>
      </c>
      <c r="H239" s="140" t="s">
        <v>156</v>
      </c>
      <c r="I239" s="132">
        <v>2</v>
      </c>
      <c r="J239" s="133" t="str">
        <f>IF(I239=1,'[4]Equivalencia BH-BMPT'!$D$2,IF(I239=2,'[4]Equivalencia BH-BMPT'!$D$3,IF(I239=3,'[4]Equivalencia BH-BMPT'!$D$4,IF(I239=4,'[4]Equivalencia BH-BMPT'!$D$5,IF(I239=5,'[4]Equivalencia BH-BMPT'!$D$6,IF(I239=6,'[4]Equivalencia BH-BMPT'!$D$7,IF(I239=7,'[4]Equivalencia BH-BMPT'!$D$8,IF(I239=8,'[4]Equivalencia BH-BMPT'!$D$9,IF(I239=9,'[4]Equivalencia BH-BMPT'!$D$10,IF(I239=10,'[4]Equivalencia BH-BMPT'!$D$11,IF(I239=11,'[4]Equivalencia BH-BMPT'!$D$12,IF(I239=12,'[4]Equivalencia BH-BMPT'!$D$13,IF(I239=13,'[4]Equivalencia BH-BMPT'!$D$14,IF(I239=14,'[4]Equivalencia BH-BMPT'!$D$15,IF(I239=15,'[4]Equivalencia BH-BMPT'!$D$16,IF(I239=16,'[4]Equivalencia BH-BMPT'!$D$17,IF(I239=17,'[4]Equivalencia BH-BMPT'!$D$18,IF(I239=18,'[4]Equivalencia BH-BMPT'!$D$19,IF(I239=19,'[4]Equivalencia BH-BMPT'!$D$20,IF(I239=20,'[4]Equivalencia BH-BMPT'!$D$21,IF(I239=21,'[4]Equivalencia BH-BMPT'!$D$22,IF(I239=22,'[4]Equivalencia BH-BMPT'!$D$23,IF(I239=23,'[4]Equivalencia BH-BMPT'!#REF!,IF(I239=24,'[4]Equivalencia BH-BMPT'!$D$25,IF(I239=25,'[4]Equivalencia BH-BMPT'!$D$26,IF(I239=26,'[4]Equivalencia BH-BMPT'!$D$27,IF(I239=27,'[4]Equivalencia BH-BMPT'!$D$28,IF(I239=28,'[4]Equivalencia BH-BMPT'!$D$29,IF(I239=29,'[4]Equivalencia BH-BMPT'!$D$30,IF(I239=30,'[4]Equivalencia BH-BMPT'!$D$31,IF(I239=31,'[4]Equivalencia BH-BMPT'!$D$32,IF(I239=32,'[4]Equivalencia BH-BMPT'!$D$33,IF(I239=33,'[4]Equivalencia BH-BMPT'!$D$34,IF(I239=34,'[4]Equivalencia BH-BMPT'!$D$35,IF(I239=35,'[4]Equivalencia BH-BMPT'!$D$36,IF(I239=36,'[4]Equivalencia BH-BMPT'!$D$37,IF(I239=37,'[4]Equivalencia BH-BMPT'!$D$38,IF(I239=38,'[4]Equivalencia BH-BMPT'!#REF!,IF(I239=39,'[4]Equivalencia BH-BMPT'!$D$40,IF(I239=40,'[4]Equivalencia BH-BMPT'!$D$41,IF(I239=41,'[4]Equivalencia BH-BMPT'!$D$42,IF(I239=42,'[4]Equivalencia BH-BMPT'!$D$43,IF(I239=43,'[4]Equivalencia BH-BMPT'!$D$44,IF(I239=44,'[4]Equivalencia BH-BMPT'!$D$45,IF(I239=45,'[4]Equivalencia BH-BMPT'!$D$46,"No ha seleccionado un número de programa")))))))))))))))))))))))))))))))))))))))))))))</f>
        <v>Desarrollo integral desde la gestación hasta la adolescencia</v>
      </c>
      <c r="K239" s="141" t="str">
        <f>IF(ISERROR(VLOOKUP(I239,Eje_Pilar!$C$2:$E$47,3,FALSE))," ",VLOOKUP(I239,Eje_Pilar!$C$2:$E$47,3,FALSE))</f>
        <v>Pilar 1 Igualdad de Calidad de Vida</v>
      </c>
      <c r="L239" s="142" t="s">
        <v>789</v>
      </c>
      <c r="M239" s="138">
        <v>901087858</v>
      </c>
      <c r="N239" s="138" t="s">
        <v>999</v>
      </c>
      <c r="O239" s="144">
        <v>122386887</v>
      </c>
      <c r="P239" s="100"/>
      <c r="Q239" s="101"/>
      <c r="R239" s="146"/>
      <c r="S239" s="146"/>
      <c r="T239" s="148">
        <f t="shared" si="33"/>
        <v>122386887</v>
      </c>
      <c r="U239" s="146"/>
      <c r="V239" s="104">
        <v>43829</v>
      </c>
      <c r="W239" s="104"/>
      <c r="X239" s="104"/>
      <c r="Y239" s="105">
        <v>60</v>
      </c>
      <c r="Z239" s="105"/>
      <c r="AA239" s="106"/>
      <c r="AB239" s="90"/>
      <c r="AC239" s="90"/>
      <c r="AD239" s="90"/>
      <c r="AE239" s="90"/>
      <c r="AF239" s="150">
        <f t="shared" si="34"/>
        <v>0</v>
      </c>
      <c r="AG239" s="108"/>
      <c r="AH239" s="129">
        <f>IF(SUMPRODUCT((A$14:A239=A239)*(B$14:B239=B239)*(C$14:C239=C239))&gt;1,0,1)</f>
        <v>1</v>
      </c>
      <c r="AI239" s="109" t="str">
        <f t="shared" si="31"/>
        <v>Obra pública</v>
      </c>
      <c r="AJ239" s="109" t="str">
        <f t="shared" si="25"/>
        <v>NO</v>
      </c>
      <c r="AK239" s="110" t="str">
        <f>IFERROR(VLOOKUP(F239,Tipo!$C$12:$C$27,1,FALSE),"NO")</f>
        <v xml:space="preserve">Selección abreviada por menor cuantía </v>
      </c>
      <c r="AL239" s="109" t="str">
        <f t="shared" si="26"/>
        <v>Inversión</v>
      </c>
      <c r="AM239" s="109">
        <f t="shared" si="27"/>
        <v>2</v>
      </c>
      <c r="AN239" s="58"/>
      <c r="AO239" s="58"/>
      <c r="AP239" s="58"/>
    </row>
    <row r="240" spans="1:42" s="57" customFormat="1" ht="27" customHeight="1" x14ac:dyDescent="0.25">
      <c r="A240" s="90">
        <v>262</v>
      </c>
      <c r="B240" s="105">
        <v>2019</v>
      </c>
      <c r="C240" s="91" t="s">
        <v>509</v>
      </c>
      <c r="D240" s="136" t="s">
        <v>159</v>
      </c>
      <c r="E240" s="133" t="s">
        <v>530</v>
      </c>
      <c r="F240" s="133" t="s">
        <v>169</v>
      </c>
      <c r="G240" s="138" t="s">
        <v>754</v>
      </c>
      <c r="H240" s="140" t="s">
        <v>156</v>
      </c>
      <c r="I240" s="132">
        <v>11</v>
      </c>
      <c r="J240" s="133" t="str">
        <f>IF(I240=1,'[4]Equivalencia BH-BMPT'!$D$2,IF(I240=2,'[4]Equivalencia BH-BMPT'!$D$3,IF(I240=3,'[4]Equivalencia BH-BMPT'!$D$4,IF(I240=4,'[4]Equivalencia BH-BMPT'!$D$5,IF(I240=5,'[4]Equivalencia BH-BMPT'!$D$6,IF(I240=6,'[4]Equivalencia BH-BMPT'!$D$7,IF(I240=7,'[4]Equivalencia BH-BMPT'!$D$8,IF(I240=8,'[4]Equivalencia BH-BMPT'!$D$9,IF(I240=9,'[4]Equivalencia BH-BMPT'!$D$10,IF(I240=10,'[4]Equivalencia BH-BMPT'!$D$11,IF(I240=11,'[4]Equivalencia BH-BMPT'!$D$12,IF(I240=12,'[4]Equivalencia BH-BMPT'!$D$13,IF(I240=13,'[4]Equivalencia BH-BMPT'!$D$14,IF(I240=14,'[4]Equivalencia BH-BMPT'!$D$15,IF(I240=15,'[4]Equivalencia BH-BMPT'!$D$16,IF(I240=16,'[4]Equivalencia BH-BMPT'!$D$17,IF(I240=17,'[4]Equivalencia BH-BMPT'!$D$18,IF(I240=18,'[4]Equivalencia BH-BMPT'!$D$19,IF(I240=19,'[4]Equivalencia BH-BMPT'!$D$20,IF(I240=20,'[4]Equivalencia BH-BMPT'!$D$21,IF(I240=21,'[4]Equivalencia BH-BMPT'!$D$22,IF(I240=22,'[4]Equivalencia BH-BMPT'!$D$23,IF(I240=23,'[4]Equivalencia BH-BMPT'!#REF!,IF(I240=24,'[4]Equivalencia BH-BMPT'!$D$25,IF(I240=25,'[4]Equivalencia BH-BMPT'!$D$26,IF(I240=26,'[4]Equivalencia BH-BMPT'!$D$27,IF(I240=27,'[4]Equivalencia BH-BMPT'!$D$28,IF(I240=28,'[4]Equivalencia BH-BMPT'!$D$29,IF(I240=29,'[4]Equivalencia BH-BMPT'!$D$30,IF(I240=30,'[4]Equivalencia BH-BMPT'!$D$31,IF(I240=31,'[4]Equivalencia BH-BMPT'!$D$32,IF(I240=32,'[4]Equivalencia BH-BMPT'!$D$33,IF(I240=33,'[4]Equivalencia BH-BMPT'!$D$34,IF(I240=34,'[4]Equivalencia BH-BMPT'!$D$35,IF(I240=35,'[4]Equivalencia BH-BMPT'!$D$36,IF(I240=36,'[4]Equivalencia BH-BMPT'!$D$37,IF(I240=37,'[4]Equivalencia BH-BMPT'!$D$38,IF(I240=38,'[4]Equivalencia BH-BMPT'!#REF!,IF(I240=39,'[4]Equivalencia BH-BMPT'!$D$40,IF(I240=40,'[4]Equivalencia BH-BMPT'!$D$41,IF(I240=41,'[4]Equivalencia BH-BMPT'!$D$42,IF(I240=42,'[4]Equivalencia BH-BMPT'!$D$43,IF(I240=43,'[4]Equivalencia BH-BMPT'!$D$44,IF(I240=44,'[4]Equivalencia BH-BMPT'!$D$45,IF(I240=45,'[4]Equivalencia BH-BMPT'!$D$46,"No ha seleccionado un número de programa")))))))))))))))))))))))))))))))))))))))))))))</f>
        <v>Mejores oportunidades para el desarrollo a través de la cultura, la recreación y el deporte</v>
      </c>
      <c r="K240" s="141" t="str">
        <f>IF(ISERROR(VLOOKUP(I240,Eje_Pilar!$C$2:$E$47,3,FALSE))," ",VLOOKUP(I240,Eje_Pilar!$C$2:$E$47,3,FALSE))</f>
        <v>Pilar 1 Igualdad de Calidad de Vida</v>
      </c>
      <c r="L240" s="142" t="s">
        <v>784</v>
      </c>
      <c r="M240" s="138">
        <v>901306621</v>
      </c>
      <c r="N240" s="138" t="s">
        <v>1000</v>
      </c>
      <c r="O240" s="144">
        <v>214897203</v>
      </c>
      <c r="P240" s="100"/>
      <c r="Q240" s="101"/>
      <c r="R240" s="146"/>
      <c r="S240" s="146"/>
      <c r="T240" s="148">
        <f t="shared" si="33"/>
        <v>214897203</v>
      </c>
      <c r="U240" s="148"/>
      <c r="V240" s="104">
        <v>43829</v>
      </c>
      <c r="W240" s="104"/>
      <c r="X240" s="104"/>
      <c r="Y240" s="105">
        <v>120</v>
      </c>
      <c r="Z240" s="105"/>
      <c r="AA240" s="106"/>
      <c r="AB240" s="90"/>
      <c r="AC240" s="90"/>
      <c r="AD240" s="90"/>
      <c r="AE240" s="90"/>
      <c r="AF240" s="150">
        <f t="shared" si="34"/>
        <v>0</v>
      </c>
      <c r="AG240" s="108"/>
      <c r="AH240" s="129">
        <f>IF(SUMPRODUCT((A$14:A240=A240)*(B$14:B240=B240)*(C$14:C240=C240))&gt;1,0,1)</f>
        <v>1</v>
      </c>
      <c r="AI240" s="109" t="str">
        <f t="shared" si="31"/>
        <v>Contratos de prestación de servicios</v>
      </c>
      <c r="AJ240" s="109" t="str">
        <f t="shared" si="25"/>
        <v>NO</v>
      </c>
      <c r="AK240" s="110" t="str">
        <f>IFERROR(VLOOKUP(F240,Tipo!$C$12:$C$27,1,FALSE),"NO")</f>
        <v xml:space="preserve">Selección abreviada por menor cuantía </v>
      </c>
      <c r="AL240" s="109" t="str">
        <f t="shared" si="26"/>
        <v>Inversión</v>
      </c>
      <c r="AM240" s="109">
        <f t="shared" si="27"/>
        <v>11</v>
      </c>
      <c r="AN240" s="58"/>
      <c r="AO240" s="58"/>
      <c r="AP240" s="58"/>
    </row>
    <row r="241" spans="1:42" s="57" customFormat="1" ht="27" customHeight="1" x14ac:dyDescent="0.25">
      <c r="A241" s="90">
        <v>263</v>
      </c>
      <c r="B241" s="105">
        <v>2019</v>
      </c>
      <c r="C241" s="91" t="s">
        <v>510</v>
      </c>
      <c r="D241" s="137" t="s">
        <v>171</v>
      </c>
      <c r="E241" s="133" t="s">
        <v>38</v>
      </c>
      <c r="F241" s="133" t="s">
        <v>171</v>
      </c>
      <c r="G241" s="138" t="s">
        <v>755</v>
      </c>
      <c r="H241" s="140" t="s">
        <v>156</v>
      </c>
      <c r="I241" s="132">
        <v>3</v>
      </c>
      <c r="J241" s="133" t="str">
        <f>IF(I241=1,'[4]Equivalencia BH-BMPT'!$D$2,IF(I241=2,'[4]Equivalencia BH-BMPT'!$D$3,IF(I241=3,'[4]Equivalencia BH-BMPT'!$D$4,IF(I241=4,'[4]Equivalencia BH-BMPT'!$D$5,IF(I241=5,'[4]Equivalencia BH-BMPT'!$D$6,IF(I241=6,'[4]Equivalencia BH-BMPT'!$D$7,IF(I241=7,'[4]Equivalencia BH-BMPT'!$D$8,IF(I241=8,'[4]Equivalencia BH-BMPT'!$D$9,IF(I241=9,'[4]Equivalencia BH-BMPT'!$D$10,IF(I241=10,'[4]Equivalencia BH-BMPT'!$D$11,IF(I241=11,'[4]Equivalencia BH-BMPT'!$D$12,IF(I241=12,'[4]Equivalencia BH-BMPT'!$D$13,IF(I241=13,'[4]Equivalencia BH-BMPT'!$D$14,IF(I241=14,'[4]Equivalencia BH-BMPT'!$D$15,IF(I241=15,'[4]Equivalencia BH-BMPT'!$D$16,IF(I241=16,'[4]Equivalencia BH-BMPT'!$D$17,IF(I241=17,'[4]Equivalencia BH-BMPT'!$D$18,IF(I241=18,'[4]Equivalencia BH-BMPT'!$D$19,IF(I241=19,'[4]Equivalencia BH-BMPT'!$D$20,IF(I241=20,'[4]Equivalencia BH-BMPT'!$D$21,IF(I241=21,'[4]Equivalencia BH-BMPT'!$D$22,IF(I241=22,'[4]Equivalencia BH-BMPT'!$D$23,IF(I241=23,'[4]Equivalencia BH-BMPT'!#REF!,IF(I241=24,'[4]Equivalencia BH-BMPT'!$D$25,IF(I241=25,'[4]Equivalencia BH-BMPT'!$D$26,IF(I241=26,'[4]Equivalencia BH-BMPT'!$D$27,IF(I241=27,'[4]Equivalencia BH-BMPT'!$D$28,IF(I241=28,'[4]Equivalencia BH-BMPT'!$D$29,IF(I241=29,'[4]Equivalencia BH-BMPT'!$D$30,IF(I241=30,'[4]Equivalencia BH-BMPT'!$D$31,IF(I241=31,'[4]Equivalencia BH-BMPT'!$D$32,IF(I241=32,'[4]Equivalencia BH-BMPT'!$D$33,IF(I241=33,'[4]Equivalencia BH-BMPT'!$D$34,IF(I241=34,'[4]Equivalencia BH-BMPT'!$D$35,IF(I241=35,'[4]Equivalencia BH-BMPT'!$D$36,IF(I241=36,'[4]Equivalencia BH-BMPT'!$D$37,IF(I241=37,'[4]Equivalencia BH-BMPT'!$D$38,IF(I241=38,'[4]Equivalencia BH-BMPT'!#REF!,IF(I241=39,'[4]Equivalencia BH-BMPT'!$D$40,IF(I241=40,'[4]Equivalencia BH-BMPT'!$D$41,IF(I241=41,'[4]Equivalencia BH-BMPT'!$D$42,IF(I241=42,'[4]Equivalencia BH-BMPT'!$D$43,IF(I241=43,'[4]Equivalencia BH-BMPT'!$D$44,IF(I241=44,'[4]Equivalencia BH-BMPT'!$D$45,IF(I241=45,'[4]Equivalencia BH-BMPT'!$D$46,"No ha seleccionado un número de programa")))))))))))))))))))))))))))))))))))))))))))))</f>
        <v>Igualdad y autonomía para una Bogotá incluyente</v>
      </c>
      <c r="K241" s="141" t="str">
        <f>IF(ISERROR(VLOOKUP(I241,Eje_Pilar!$C$2:$E$47,3,FALSE))," ",VLOOKUP(I241,Eje_Pilar!$C$2:$E$47,3,FALSE))</f>
        <v>Pilar 1 Igualdad de Calidad de Vida</v>
      </c>
      <c r="L241" s="142" t="s">
        <v>783</v>
      </c>
      <c r="M241" s="138">
        <v>900959048</v>
      </c>
      <c r="N241" s="138" t="s">
        <v>1001</v>
      </c>
      <c r="O241" s="144">
        <v>342151831</v>
      </c>
      <c r="P241" s="100"/>
      <c r="Q241" s="101"/>
      <c r="R241" s="146"/>
      <c r="S241" s="146"/>
      <c r="T241" s="148">
        <f t="shared" si="33"/>
        <v>342151831</v>
      </c>
      <c r="U241" s="148"/>
      <c r="V241" s="104">
        <v>43829</v>
      </c>
      <c r="W241" s="104"/>
      <c r="X241" s="104"/>
      <c r="Y241" s="105">
        <v>120</v>
      </c>
      <c r="Z241" s="105"/>
      <c r="AA241" s="106"/>
      <c r="AB241" s="90"/>
      <c r="AC241" s="90"/>
      <c r="AD241" s="90"/>
      <c r="AE241" s="90"/>
      <c r="AF241" s="150">
        <f t="shared" si="34"/>
        <v>0</v>
      </c>
      <c r="AG241" s="108"/>
      <c r="AH241" s="129">
        <f>IF(SUMPRODUCT((A$14:A241=A241)*(B$14:B241=B241)*(C$14:C241=C241))&gt;1,0,1)</f>
        <v>1</v>
      </c>
      <c r="AI241" s="109" t="str">
        <f t="shared" si="31"/>
        <v>Contratos interadministrativos</v>
      </c>
      <c r="AJ241" s="109" t="str">
        <f t="shared" ref="AJ241:AJ304" si="35">IFERROR(VLOOKUP(E241,modal,1,FALSE),"NO")</f>
        <v>Contratación directa</v>
      </c>
      <c r="AK241" s="110" t="str">
        <f>IFERROR(VLOOKUP(F241,Tipo!$C$12:$C$27,1,FALSE),"NO")</f>
        <v>Contratos interadministrativos</v>
      </c>
      <c r="AL241" s="109" t="str">
        <f t="shared" ref="AL241:AL304" si="36">IFERROR(VLOOKUP(H241,afectacion,1,FALSE),"NO")</f>
        <v>Inversión</v>
      </c>
      <c r="AM241" s="109">
        <f t="shared" ref="AM241:AM304" si="37">IFERROR(VLOOKUP(I241,programa,1,FALSE),"NO")</f>
        <v>3</v>
      </c>
      <c r="AN241" s="58"/>
      <c r="AO241" s="58"/>
      <c r="AP241" s="58"/>
    </row>
    <row r="242" spans="1:42" s="57" customFormat="1" ht="27" customHeight="1" x14ac:dyDescent="0.25">
      <c r="A242" s="90">
        <v>265</v>
      </c>
      <c r="B242" s="105">
        <v>2019</v>
      </c>
      <c r="C242" s="91" t="s">
        <v>511</v>
      </c>
      <c r="D242" s="136" t="s">
        <v>159</v>
      </c>
      <c r="E242" s="133" t="s">
        <v>530</v>
      </c>
      <c r="F242" s="133" t="s">
        <v>169</v>
      </c>
      <c r="G242" s="138" t="s">
        <v>756</v>
      </c>
      <c r="H242" s="140" t="s">
        <v>156</v>
      </c>
      <c r="I242" s="132">
        <v>45</v>
      </c>
      <c r="J242" s="133" t="str">
        <f>IF(I242=1,'[4]Equivalencia BH-BMPT'!$D$2,IF(I242=2,'[4]Equivalencia BH-BMPT'!$D$3,IF(I242=3,'[4]Equivalencia BH-BMPT'!$D$4,IF(I242=4,'[4]Equivalencia BH-BMPT'!$D$5,IF(I242=5,'[4]Equivalencia BH-BMPT'!$D$6,IF(I242=6,'[4]Equivalencia BH-BMPT'!$D$7,IF(I242=7,'[4]Equivalencia BH-BMPT'!$D$8,IF(I242=8,'[4]Equivalencia BH-BMPT'!$D$9,IF(I242=9,'[4]Equivalencia BH-BMPT'!$D$10,IF(I242=10,'[4]Equivalencia BH-BMPT'!$D$11,IF(I242=11,'[4]Equivalencia BH-BMPT'!$D$12,IF(I242=12,'[4]Equivalencia BH-BMPT'!$D$13,IF(I242=13,'[4]Equivalencia BH-BMPT'!$D$14,IF(I242=14,'[4]Equivalencia BH-BMPT'!$D$15,IF(I242=15,'[4]Equivalencia BH-BMPT'!$D$16,IF(I242=16,'[4]Equivalencia BH-BMPT'!$D$17,IF(I242=17,'[4]Equivalencia BH-BMPT'!$D$18,IF(I242=18,'[4]Equivalencia BH-BMPT'!$D$19,IF(I242=19,'[4]Equivalencia BH-BMPT'!$D$20,IF(I242=20,'[4]Equivalencia BH-BMPT'!$D$21,IF(I242=21,'[4]Equivalencia BH-BMPT'!$D$22,IF(I242=22,'[4]Equivalencia BH-BMPT'!$D$23,IF(I242=23,'[4]Equivalencia BH-BMPT'!#REF!,IF(I242=24,'[4]Equivalencia BH-BMPT'!$D$25,IF(I242=25,'[4]Equivalencia BH-BMPT'!$D$26,IF(I242=26,'[4]Equivalencia BH-BMPT'!$D$27,IF(I242=27,'[4]Equivalencia BH-BMPT'!$D$28,IF(I242=28,'[4]Equivalencia BH-BMPT'!$D$29,IF(I242=29,'[4]Equivalencia BH-BMPT'!$D$30,IF(I242=30,'[4]Equivalencia BH-BMPT'!$D$31,IF(I242=31,'[4]Equivalencia BH-BMPT'!$D$32,IF(I242=32,'[4]Equivalencia BH-BMPT'!$D$33,IF(I242=33,'[4]Equivalencia BH-BMPT'!$D$34,IF(I242=34,'[4]Equivalencia BH-BMPT'!$D$35,IF(I242=35,'[4]Equivalencia BH-BMPT'!$D$36,IF(I242=36,'[4]Equivalencia BH-BMPT'!$D$37,IF(I242=37,'[4]Equivalencia BH-BMPT'!$D$38,IF(I242=38,'[4]Equivalencia BH-BMPT'!#REF!,IF(I242=39,'[4]Equivalencia BH-BMPT'!$D$40,IF(I242=40,'[4]Equivalencia BH-BMPT'!$D$41,IF(I242=41,'[4]Equivalencia BH-BMPT'!$D$42,IF(I242=42,'[4]Equivalencia BH-BMPT'!$D$43,IF(I242=43,'[4]Equivalencia BH-BMPT'!$D$44,IF(I242=44,'[4]Equivalencia BH-BMPT'!$D$45,IF(I242=45,'[4]Equivalencia BH-BMPT'!$D$46,"No ha seleccionado un número de programa")))))))))))))))))))))))))))))))))))))))))))))</f>
        <v>Gobernanza e influencia local, regional e internacional</v>
      </c>
      <c r="K242" s="141" t="str">
        <f>IF(ISERROR(VLOOKUP(I242,Eje_Pilar!$C$2:$E$47,3,FALSE))," ",VLOOKUP(I242,Eje_Pilar!$C$2:$E$47,3,FALSE))</f>
        <v>Eje Transversal 4 Gobierno Legitimo, Fortalecimiento Local y Eficiencia</v>
      </c>
      <c r="L242" s="142" t="s">
        <v>786</v>
      </c>
      <c r="M242" s="138">
        <v>900018217</v>
      </c>
      <c r="N242" s="138" t="s">
        <v>1002</v>
      </c>
      <c r="O242" s="144">
        <v>91507114</v>
      </c>
      <c r="P242" s="100"/>
      <c r="Q242" s="101"/>
      <c r="R242" s="146"/>
      <c r="S242" s="146"/>
      <c r="T242" s="148">
        <f t="shared" si="33"/>
        <v>91507114</v>
      </c>
      <c r="U242" s="146"/>
      <c r="V242" s="104">
        <v>43829</v>
      </c>
      <c r="W242" s="104"/>
      <c r="X242" s="104"/>
      <c r="Y242" s="105">
        <v>120</v>
      </c>
      <c r="Z242" s="105"/>
      <c r="AA242" s="106"/>
      <c r="AB242" s="90"/>
      <c r="AC242" s="90"/>
      <c r="AD242" s="90"/>
      <c r="AE242" s="90"/>
      <c r="AF242" s="150">
        <f t="shared" si="34"/>
        <v>0</v>
      </c>
      <c r="AG242" s="108"/>
      <c r="AH242" s="129">
        <f>IF(SUMPRODUCT((A$14:A242=A242)*(B$14:B242=B242)*(C$14:C242=C242))&gt;1,0,1)</f>
        <v>1</v>
      </c>
      <c r="AI242" s="109" t="str">
        <f t="shared" si="31"/>
        <v>Contratos de prestación de servicios</v>
      </c>
      <c r="AJ242" s="109" t="str">
        <f t="shared" si="35"/>
        <v>NO</v>
      </c>
      <c r="AK242" s="110" t="str">
        <f>IFERROR(VLOOKUP(F242,Tipo!$C$12:$C$27,1,FALSE),"NO")</f>
        <v xml:space="preserve">Selección abreviada por menor cuantía </v>
      </c>
      <c r="AL242" s="109" t="str">
        <f t="shared" si="36"/>
        <v>Inversión</v>
      </c>
      <c r="AM242" s="109">
        <f t="shared" si="37"/>
        <v>45</v>
      </c>
      <c r="AN242" s="58"/>
      <c r="AO242" s="58"/>
      <c r="AP242" s="58"/>
    </row>
    <row r="243" spans="1:42" s="57" customFormat="1" ht="27" customHeight="1" x14ac:dyDescent="0.25">
      <c r="A243" s="90">
        <v>265</v>
      </c>
      <c r="B243" s="105">
        <v>2019</v>
      </c>
      <c r="C243" s="91" t="s">
        <v>512</v>
      </c>
      <c r="D243" s="137" t="s">
        <v>75</v>
      </c>
      <c r="E243" s="133" t="s">
        <v>154</v>
      </c>
      <c r="F243" s="133" t="s">
        <v>186</v>
      </c>
      <c r="G243" s="138" t="s">
        <v>757</v>
      </c>
      <c r="H243" s="140" t="s">
        <v>156</v>
      </c>
      <c r="I243" s="132">
        <v>17</v>
      </c>
      <c r="J243" s="133" t="str">
        <f>IF(I243=1,'[4]Equivalencia BH-BMPT'!$D$2,IF(I243=2,'[4]Equivalencia BH-BMPT'!$D$3,IF(I243=3,'[4]Equivalencia BH-BMPT'!$D$4,IF(I243=4,'[4]Equivalencia BH-BMPT'!$D$5,IF(I243=5,'[4]Equivalencia BH-BMPT'!$D$6,IF(I243=6,'[4]Equivalencia BH-BMPT'!$D$7,IF(I243=7,'[4]Equivalencia BH-BMPT'!$D$8,IF(I243=8,'[4]Equivalencia BH-BMPT'!$D$9,IF(I243=9,'[4]Equivalencia BH-BMPT'!$D$10,IF(I243=10,'[4]Equivalencia BH-BMPT'!$D$11,IF(I243=11,'[4]Equivalencia BH-BMPT'!$D$12,IF(I243=12,'[4]Equivalencia BH-BMPT'!$D$13,IF(I243=13,'[4]Equivalencia BH-BMPT'!$D$14,IF(I243=14,'[4]Equivalencia BH-BMPT'!$D$15,IF(I243=15,'[4]Equivalencia BH-BMPT'!$D$16,IF(I243=16,'[4]Equivalencia BH-BMPT'!$D$17,IF(I243=17,'[4]Equivalencia BH-BMPT'!$D$18,IF(I243=18,'[4]Equivalencia BH-BMPT'!$D$19,IF(I243=19,'[4]Equivalencia BH-BMPT'!$D$20,IF(I243=20,'[4]Equivalencia BH-BMPT'!$D$21,IF(I243=21,'[4]Equivalencia BH-BMPT'!$D$22,IF(I243=22,'[4]Equivalencia BH-BMPT'!$D$23,IF(I243=23,'[4]Equivalencia BH-BMPT'!#REF!,IF(I243=24,'[4]Equivalencia BH-BMPT'!$D$25,IF(I243=25,'[4]Equivalencia BH-BMPT'!$D$26,IF(I243=26,'[4]Equivalencia BH-BMPT'!$D$27,IF(I243=27,'[4]Equivalencia BH-BMPT'!$D$28,IF(I243=28,'[4]Equivalencia BH-BMPT'!$D$29,IF(I243=29,'[4]Equivalencia BH-BMPT'!$D$30,IF(I243=30,'[4]Equivalencia BH-BMPT'!$D$31,IF(I243=31,'[4]Equivalencia BH-BMPT'!$D$32,IF(I243=32,'[4]Equivalencia BH-BMPT'!$D$33,IF(I243=33,'[4]Equivalencia BH-BMPT'!$D$34,IF(I243=34,'[4]Equivalencia BH-BMPT'!$D$35,IF(I243=35,'[4]Equivalencia BH-BMPT'!$D$36,IF(I243=36,'[4]Equivalencia BH-BMPT'!$D$37,IF(I243=37,'[4]Equivalencia BH-BMPT'!$D$38,IF(I243=38,'[4]Equivalencia BH-BMPT'!#REF!,IF(I243=39,'[4]Equivalencia BH-BMPT'!$D$40,IF(I243=40,'[4]Equivalencia BH-BMPT'!$D$41,IF(I243=41,'[4]Equivalencia BH-BMPT'!$D$42,IF(I243=42,'[4]Equivalencia BH-BMPT'!$D$43,IF(I243=43,'[4]Equivalencia BH-BMPT'!$D$44,IF(I243=44,'[4]Equivalencia BH-BMPT'!$D$45,IF(I243=45,'[4]Equivalencia BH-BMPT'!$D$46,"No ha seleccionado un número de programa")))))))))))))))))))))))))))))))))))))))))))))</f>
        <v>Espacio público, derecho de todos</v>
      </c>
      <c r="K243" s="141" t="str">
        <f>IF(ISERROR(VLOOKUP(I243,Eje_Pilar!$C$2:$E$47,3,FALSE))," ",VLOOKUP(I243,Eje_Pilar!$C$2:$E$47,3,FALSE))</f>
        <v>Pilar 2 Democracía Urbana</v>
      </c>
      <c r="L243" s="142" t="s">
        <v>785</v>
      </c>
      <c r="M243" s="138">
        <v>900503599</v>
      </c>
      <c r="N243" s="138" t="s">
        <v>1003</v>
      </c>
      <c r="O243" s="144">
        <v>240147199</v>
      </c>
      <c r="P243" s="100"/>
      <c r="Q243" s="101"/>
      <c r="R243" s="146"/>
      <c r="S243" s="146"/>
      <c r="T243" s="148">
        <f t="shared" si="33"/>
        <v>240147199</v>
      </c>
      <c r="U243" s="146"/>
      <c r="V243" s="104">
        <v>43829</v>
      </c>
      <c r="W243" s="104"/>
      <c r="X243" s="104"/>
      <c r="Y243" s="105">
        <v>270</v>
      </c>
      <c r="Z243" s="105"/>
      <c r="AA243" s="106"/>
      <c r="AB243" s="90"/>
      <c r="AC243" s="90"/>
      <c r="AD243" s="90"/>
      <c r="AE243" s="90"/>
      <c r="AF243" s="150">
        <f t="shared" si="34"/>
        <v>0</v>
      </c>
      <c r="AG243" s="108"/>
      <c r="AH243" s="129">
        <f>IF(SUMPRODUCT((A$14:A243=A243)*(B$14:B243=B243)*(C$14:C243=C243))&gt;1,0,1)</f>
        <v>1</v>
      </c>
      <c r="AI243" s="109" t="str">
        <f t="shared" si="31"/>
        <v>Consultoría</v>
      </c>
      <c r="AJ243" s="109" t="str">
        <f t="shared" si="35"/>
        <v>Concurso de méritos</v>
      </c>
      <c r="AK243" s="110" t="str">
        <f>IFERROR(VLOOKUP(F243,Tipo!$C$12:$C$27,1,FALSE),"NO")</f>
        <v>NO</v>
      </c>
      <c r="AL243" s="109" t="str">
        <f t="shared" si="36"/>
        <v>Inversión</v>
      </c>
      <c r="AM243" s="109">
        <f t="shared" si="37"/>
        <v>17</v>
      </c>
      <c r="AN243" s="58"/>
      <c r="AO243" s="58"/>
      <c r="AP243" s="58"/>
    </row>
    <row r="244" spans="1:42" s="57" customFormat="1" ht="27" customHeight="1" x14ac:dyDescent="0.25">
      <c r="A244" s="90">
        <v>266</v>
      </c>
      <c r="B244" s="105">
        <v>2019</v>
      </c>
      <c r="C244" s="91" t="s">
        <v>513</v>
      </c>
      <c r="D244" s="137" t="s">
        <v>153</v>
      </c>
      <c r="E244" s="133" t="s">
        <v>162</v>
      </c>
      <c r="F244" s="133" t="s">
        <v>186</v>
      </c>
      <c r="G244" s="138" t="s">
        <v>758</v>
      </c>
      <c r="H244" s="140" t="s">
        <v>156</v>
      </c>
      <c r="I244" s="132">
        <v>17</v>
      </c>
      <c r="J244" s="133" t="str">
        <f>IF(I244=1,'[4]Equivalencia BH-BMPT'!$D$2,IF(I244=2,'[4]Equivalencia BH-BMPT'!$D$3,IF(I244=3,'[4]Equivalencia BH-BMPT'!$D$4,IF(I244=4,'[4]Equivalencia BH-BMPT'!$D$5,IF(I244=5,'[4]Equivalencia BH-BMPT'!$D$6,IF(I244=6,'[4]Equivalencia BH-BMPT'!$D$7,IF(I244=7,'[4]Equivalencia BH-BMPT'!$D$8,IF(I244=8,'[4]Equivalencia BH-BMPT'!$D$9,IF(I244=9,'[4]Equivalencia BH-BMPT'!$D$10,IF(I244=10,'[4]Equivalencia BH-BMPT'!$D$11,IF(I244=11,'[4]Equivalencia BH-BMPT'!$D$12,IF(I244=12,'[4]Equivalencia BH-BMPT'!$D$13,IF(I244=13,'[4]Equivalencia BH-BMPT'!$D$14,IF(I244=14,'[4]Equivalencia BH-BMPT'!$D$15,IF(I244=15,'[4]Equivalencia BH-BMPT'!$D$16,IF(I244=16,'[4]Equivalencia BH-BMPT'!$D$17,IF(I244=17,'[4]Equivalencia BH-BMPT'!$D$18,IF(I244=18,'[4]Equivalencia BH-BMPT'!$D$19,IF(I244=19,'[4]Equivalencia BH-BMPT'!$D$20,IF(I244=20,'[4]Equivalencia BH-BMPT'!$D$21,IF(I244=21,'[4]Equivalencia BH-BMPT'!$D$22,IF(I244=22,'[4]Equivalencia BH-BMPT'!$D$23,IF(I244=23,'[4]Equivalencia BH-BMPT'!#REF!,IF(I244=24,'[4]Equivalencia BH-BMPT'!$D$25,IF(I244=25,'[4]Equivalencia BH-BMPT'!$D$26,IF(I244=26,'[4]Equivalencia BH-BMPT'!$D$27,IF(I244=27,'[4]Equivalencia BH-BMPT'!$D$28,IF(I244=28,'[4]Equivalencia BH-BMPT'!$D$29,IF(I244=29,'[4]Equivalencia BH-BMPT'!$D$30,IF(I244=30,'[4]Equivalencia BH-BMPT'!$D$31,IF(I244=31,'[4]Equivalencia BH-BMPT'!$D$32,IF(I244=32,'[4]Equivalencia BH-BMPT'!$D$33,IF(I244=33,'[4]Equivalencia BH-BMPT'!$D$34,IF(I244=34,'[4]Equivalencia BH-BMPT'!$D$35,IF(I244=35,'[4]Equivalencia BH-BMPT'!$D$36,IF(I244=36,'[4]Equivalencia BH-BMPT'!$D$37,IF(I244=37,'[4]Equivalencia BH-BMPT'!$D$38,IF(I244=38,'[4]Equivalencia BH-BMPT'!#REF!,IF(I244=39,'[4]Equivalencia BH-BMPT'!$D$40,IF(I244=40,'[4]Equivalencia BH-BMPT'!$D$41,IF(I244=41,'[4]Equivalencia BH-BMPT'!$D$42,IF(I244=42,'[4]Equivalencia BH-BMPT'!$D$43,IF(I244=43,'[4]Equivalencia BH-BMPT'!$D$44,IF(I244=44,'[4]Equivalencia BH-BMPT'!$D$45,IF(I244=45,'[4]Equivalencia BH-BMPT'!$D$46,"No ha seleccionado un número de programa")))))))))))))))))))))))))))))))))))))))))))))</f>
        <v>Espacio público, derecho de todos</v>
      </c>
      <c r="K244" s="141" t="str">
        <f>IF(ISERROR(VLOOKUP(I244,Eje_Pilar!$C$2:$E$47,3,FALSE))," ",VLOOKUP(I244,Eje_Pilar!$C$2:$E$47,3,FALSE))</f>
        <v>Pilar 2 Democracía Urbana</v>
      </c>
      <c r="L244" s="142" t="s">
        <v>785</v>
      </c>
      <c r="M244" s="138">
        <v>800104214</v>
      </c>
      <c r="N244" s="138" t="s">
        <v>1004</v>
      </c>
      <c r="O244" s="144">
        <v>2328403468</v>
      </c>
      <c r="P244" s="100"/>
      <c r="Q244" s="101"/>
      <c r="R244" s="146"/>
      <c r="S244" s="146"/>
      <c r="T244" s="148">
        <f t="shared" si="33"/>
        <v>2328403468</v>
      </c>
      <c r="U244" s="146"/>
      <c r="V244" s="104">
        <v>43829</v>
      </c>
      <c r="W244" s="104"/>
      <c r="X244" s="104"/>
      <c r="Y244" s="105">
        <v>240</v>
      </c>
      <c r="Z244" s="105"/>
      <c r="AA244" s="106"/>
      <c r="AB244" s="90"/>
      <c r="AC244" s="90"/>
      <c r="AD244" s="90"/>
      <c r="AE244" s="90"/>
      <c r="AF244" s="151">
        <f t="shared" si="34"/>
        <v>0</v>
      </c>
      <c r="AG244" s="108"/>
      <c r="AH244" s="129">
        <f>IF(SUMPRODUCT((A$14:A244=A244)*(B$14:B244=B244)*(C$14:C244=C244))&gt;1,0,1)</f>
        <v>1</v>
      </c>
      <c r="AI244" s="109" t="str">
        <f t="shared" si="31"/>
        <v>Obra pública</v>
      </c>
      <c r="AJ244" s="109" t="str">
        <f t="shared" si="35"/>
        <v>Licitación pública</v>
      </c>
      <c r="AK244" s="110" t="str">
        <f>IFERROR(VLOOKUP(F244,Tipo!$C$12:$C$27,1,FALSE),"NO")</f>
        <v>NO</v>
      </c>
      <c r="AL244" s="109" t="str">
        <f t="shared" si="36"/>
        <v>Inversión</v>
      </c>
      <c r="AM244" s="109">
        <f t="shared" si="37"/>
        <v>17</v>
      </c>
      <c r="AN244" s="58"/>
      <c r="AO244" s="58"/>
      <c r="AP244" s="58"/>
    </row>
    <row r="245" spans="1:42" s="57" customFormat="1" ht="27" customHeight="1" x14ac:dyDescent="0.25">
      <c r="A245" s="90">
        <v>267</v>
      </c>
      <c r="B245" s="105">
        <v>2019</v>
      </c>
      <c r="C245" s="91" t="s">
        <v>514</v>
      </c>
      <c r="D245" s="136" t="s">
        <v>159</v>
      </c>
      <c r="E245" s="133" t="s">
        <v>529</v>
      </c>
      <c r="F245" s="133" t="s">
        <v>186</v>
      </c>
      <c r="G245" s="138" t="s">
        <v>759</v>
      </c>
      <c r="H245" s="140" t="s">
        <v>155</v>
      </c>
      <c r="I245" s="132">
        <v>11</v>
      </c>
      <c r="J245" s="133" t="str">
        <f>IF(I245=1,'[4]Equivalencia BH-BMPT'!$D$2,IF(I245=2,'[4]Equivalencia BH-BMPT'!$D$3,IF(I245=3,'[4]Equivalencia BH-BMPT'!$D$4,IF(I245=4,'[4]Equivalencia BH-BMPT'!$D$5,IF(I245=5,'[4]Equivalencia BH-BMPT'!$D$6,IF(I245=6,'[4]Equivalencia BH-BMPT'!$D$7,IF(I245=7,'[4]Equivalencia BH-BMPT'!$D$8,IF(I245=8,'[4]Equivalencia BH-BMPT'!$D$9,IF(I245=9,'[4]Equivalencia BH-BMPT'!$D$10,IF(I245=10,'[4]Equivalencia BH-BMPT'!$D$11,IF(I245=11,'[4]Equivalencia BH-BMPT'!$D$12,IF(I245=12,'[4]Equivalencia BH-BMPT'!$D$13,IF(I245=13,'[4]Equivalencia BH-BMPT'!$D$14,IF(I245=14,'[4]Equivalencia BH-BMPT'!$D$15,IF(I245=15,'[4]Equivalencia BH-BMPT'!$D$16,IF(I245=16,'[4]Equivalencia BH-BMPT'!$D$17,IF(I245=17,'[4]Equivalencia BH-BMPT'!$D$18,IF(I245=18,'[4]Equivalencia BH-BMPT'!$D$19,IF(I245=19,'[4]Equivalencia BH-BMPT'!$D$20,IF(I245=20,'[4]Equivalencia BH-BMPT'!$D$21,IF(I245=21,'[4]Equivalencia BH-BMPT'!$D$22,IF(I245=22,'[4]Equivalencia BH-BMPT'!$D$23,IF(I245=23,'[4]Equivalencia BH-BMPT'!#REF!,IF(I245=24,'[4]Equivalencia BH-BMPT'!$D$25,IF(I245=25,'[4]Equivalencia BH-BMPT'!$D$26,IF(I245=26,'[4]Equivalencia BH-BMPT'!$D$27,IF(I245=27,'[4]Equivalencia BH-BMPT'!$D$28,IF(I245=28,'[4]Equivalencia BH-BMPT'!$D$29,IF(I245=29,'[4]Equivalencia BH-BMPT'!$D$30,IF(I245=30,'[4]Equivalencia BH-BMPT'!$D$31,IF(I245=31,'[4]Equivalencia BH-BMPT'!$D$32,IF(I245=32,'[4]Equivalencia BH-BMPT'!$D$33,IF(I245=33,'[4]Equivalencia BH-BMPT'!$D$34,IF(I245=34,'[4]Equivalencia BH-BMPT'!$D$35,IF(I245=35,'[4]Equivalencia BH-BMPT'!$D$36,IF(I245=36,'[4]Equivalencia BH-BMPT'!$D$37,IF(I245=37,'[4]Equivalencia BH-BMPT'!$D$38,IF(I245=38,'[4]Equivalencia BH-BMPT'!#REF!,IF(I245=39,'[4]Equivalencia BH-BMPT'!$D$40,IF(I245=40,'[4]Equivalencia BH-BMPT'!$D$41,IF(I245=41,'[4]Equivalencia BH-BMPT'!$D$42,IF(I245=42,'[4]Equivalencia BH-BMPT'!$D$43,IF(I245=43,'[4]Equivalencia BH-BMPT'!$D$44,IF(I245=44,'[4]Equivalencia BH-BMPT'!$D$45,IF(I245=45,'[4]Equivalencia BH-BMPT'!$D$46,"No ha seleccionado un número de programa")))))))))))))))))))))))))))))))))))))))))))))</f>
        <v>Mejores oportunidades para el desarrollo a través de la cultura, la recreación y el deporte</v>
      </c>
      <c r="K245" s="141" t="str">
        <f>IF(ISERROR(VLOOKUP(I245,Eje_Pilar!$C$2:$E$47,3,FALSE))," ",VLOOKUP(I245,Eje_Pilar!$C$2:$E$47,3,FALSE))</f>
        <v>Pilar 1 Igualdad de Calidad de Vida</v>
      </c>
      <c r="L245" s="138" t="s">
        <v>798</v>
      </c>
      <c r="M245" s="142"/>
      <c r="N245" s="138" t="s">
        <v>1005</v>
      </c>
      <c r="O245" s="144">
        <v>13500000</v>
      </c>
      <c r="P245" s="100"/>
      <c r="Q245" s="101"/>
      <c r="R245" s="146"/>
      <c r="S245" s="146"/>
      <c r="T245" s="148">
        <f>O245+Q245+S245</f>
        <v>13500000</v>
      </c>
      <c r="U245" s="146"/>
      <c r="V245" s="104">
        <v>43830</v>
      </c>
      <c r="W245" s="104">
        <v>43843</v>
      </c>
      <c r="X245" s="104">
        <v>43888</v>
      </c>
      <c r="Y245" s="105">
        <v>45</v>
      </c>
      <c r="Z245" s="105"/>
      <c r="AA245" s="106"/>
      <c r="AB245" s="90"/>
      <c r="AC245" s="90" t="s">
        <v>1022</v>
      </c>
      <c r="AD245" s="90"/>
      <c r="AE245" s="90"/>
      <c r="AF245" s="152">
        <f t="shared" si="34"/>
        <v>0</v>
      </c>
      <c r="AG245" s="108"/>
      <c r="AH245" s="129">
        <f>IF(SUMPRODUCT((A$14:A245=A245)*(B$14:B245=B245)*(C$14:C245=C245))&gt;1,0,1)</f>
        <v>1</v>
      </c>
      <c r="AI245" s="109" t="str">
        <f t="shared" si="31"/>
        <v>Contratos de prestación de servicios</v>
      </c>
      <c r="AJ245" s="109" t="str">
        <f t="shared" si="35"/>
        <v>NO</v>
      </c>
      <c r="AK245" s="110" t="str">
        <f>IFERROR(VLOOKUP(F245,Tipo!$C$12:$C$27,1,FALSE),"NO")</f>
        <v>NO</v>
      </c>
      <c r="AL245" s="109" t="str">
        <f t="shared" si="36"/>
        <v>Funcionamiento</v>
      </c>
      <c r="AM245" s="109">
        <f t="shared" si="37"/>
        <v>11</v>
      </c>
      <c r="AN245" s="58"/>
      <c r="AO245" s="58"/>
      <c r="AP245" s="58"/>
    </row>
    <row r="246" spans="1:42" s="57" customFormat="1" ht="27" customHeight="1" x14ac:dyDescent="0.25">
      <c r="A246" s="90">
        <v>268</v>
      </c>
      <c r="B246" s="105">
        <v>2019</v>
      </c>
      <c r="C246" s="91" t="s">
        <v>515</v>
      </c>
      <c r="D246" s="91" t="s">
        <v>161</v>
      </c>
      <c r="E246" s="133" t="s">
        <v>38</v>
      </c>
      <c r="F246" s="133" t="s">
        <v>182</v>
      </c>
      <c r="G246" s="138" t="s">
        <v>760</v>
      </c>
      <c r="H246" s="140" t="s">
        <v>156</v>
      </c>
      <c r="I246" s="132">
        <v>15</v>
      </c>
      <c r="J246" s="133" t="str">
        <f>IF(I246=1,'[4]Equivalencia BH-BMPT'!$D$2,IF(I246=2,'[4]Equivalencia BH-BMPT'!$D$3,IF(I246=3,'[4]Equivalencia BH-BMPT'!$D$4,IF(I246=4,'[4]Equivalencia BH-BMPT'!$D$5,IF(I246=5,'[4]Equivalencia BH-BMPT'!$D$6,IF(I246=6,'[4]Equivalencia BH-BMPT'!$D$7,IF(I246=7,'[4]Equivalencia BH-BMPT'!$D$8,IF(I246=8,'[4]Equivalencia BH-BMPT'!$D$9,IF(I246=9,'[4]Equivalencia BH-BMPT'!$D$10,IF(I246=10,'[4]Equivalencia BH-BMPT'!$D$11,IF(I246=11,'[4]Equivalencia BH-BMPT'!$D$12,IF(I246=12,'[4]Equivalencia BH-BMPT'!$D$13,IF(I246=13,'[4]Equivalencia BH-BMPT'!$D$14,IF(I246=14,'[4]Equivalencia BH-BMPT'!$D$15,IF(I246=15,'[4]Equivalencia BH-BMPT'!$D$16,IF(I246=16,'[4]Equivalencia BH-BMPT'!$D$17,IF(I246=17,'[4]Equivalencia BH-BMPT'!$D$18,IF(I246=18,'[4]Equivalencia BH-BMPT'!$D$19,IF(I246=19,'[4]Equivalencia BH-BMPT'!$D$20,IF(I246=20,'[4]Equivalencia BH-BMPT'!$D$21,IF(I246=21,'[4]Equivalencia BH-BMPT'!$D$22,IF(I246=22,'[4]Equivalencia BH-BMPT'!$D$23,IF(I246=23,'[4]Equivalencia BH-BMPT'!#REF!,IF(I246=24,'[4]Equivalencia BH-BMPT'!$D$25,IF(I246=25,'[4]Equivalencia BH-BMPT'!$D$26,IF(I246=26,'[4]Equivalencia BH-BMPT'!$D$27,IF(I246=27,'[4]Equivalencia BH-BMPT'!$D$28,IF(I246=28,'[4]Equivalencia BH-BMPT'!$D$29,IF(I246=29,'[4]Equivalencia BH-BMPT'!$D$30,IF(I246=30,'[4]Equivalencia BH-BMPT'!$D$31,IF(I246=31,'[4]Equivalencia BH-BMPT'!$D$32,IF(I246=32,'[4]Equivalencia BH-BMPT'!$D$33,IF(I246=33,'[4]Equivalencia BH-BMPT'!$D$34,IF(I246=34,'[4]Equivalencia BH-BMPT'!$D$35,IF(I246=35,'[4]Equivalencia BH-BMPT'!$D$36,IF(I246=36,'[4]Equivalencia BH-BMPT'!$D$37,IF(I246=37,'[4]Equivalencia BH-BMPT'!$D$38,IF(I246=38,'[4]Equivalencia BH-BMPT'!#REF!,IF(I246=39,'[4]Equivalencia BH-BMPT'!$D$40,IF(I246=40,'[4]Equivalencia BH-BMPT'!$D$41,IF(I246=41,'[4]Equivalencia BH-BMPT'!$D$42,IF(I246=42,'[4]Equivalencia BH-BMPT'!$D$43,IF(I246=43,'[4]Equivalencia BH-BMPT'!$D$44,IF(I246=44,'[4]Equivalencia BH-BMPT'!$D$45,IF(I246=45,'[4]Equivalencia BH-BMPT'!$D$46,"No ha seleccionado un número de programa")))))))))))))))))))))))))))))))))))))))))))))</f>
        <v>Recuperación, incorporación, vida urbana y control de la ilegalidad</v>
      </c>
      <c r="K246" s="141" t="str">
        <f>IF(ISERROR(VLOOKUP(I246,Eje_Pilar!$C$2:$E$47,3,FALSE))," ",VLOOKUP(I246,Eje_Pilar!$C$2:$E$47,3,FALSE))</f>
        <v>Pilar 2 Democracía Urbana</v>
      </c>
      <c r="L246" s="142" t="s">
        <v>800</v>
      </c>
      <c r="M246" s="138">
        <v>39547970</v>
      </c>
      <c r="N246" s="138" t="s">
        <v>1006</v>
      </c>
      <c r="O246" s="144">
        <v>18000000</v>
      </c>
      <c r="P246" s="100"/>
      <c r="Q246" s="101"/>
      <c r="R246" s="146"/>
      <c r="S246" s="146"/>
      <c r="T246" s="148">
        <f t="shared" ref="T246:T252" si="38">O246+Q246+S246</f>
        <v>18000000</v>
      </c>
      <c r="U246" s="146"/>
      <c r="V246" s="104">
        <v>43829</v>
      </c>
      <c r="W246" s="104">
        <v>43852</v>
      </c>
      <c r="X246" s="104">
        <v>43942</v>
      </c>
      <c r="Y246" s="105">
        <v>90</v>
      </c>
      <c r="Z246" s="105"/>
      <c r="AA246" s="106"/>
      <c r="AB246" s="90"/>
      <c r="AC246" s="90" t="s">
        <v>1022</v>
      </c>
      <c r="AD246" s="90"/>
      <c r="AE246" s="90"/>
      <c r="AF246" s="150">
        <f t="shared" si="34"/>
        <v>0</v>
      </c>
      <c r="AG246" s="108"/>
      <c r="AH246" s="129">
        <f>IF(SUMPRODUCT((A$14:A246=A246)*(B$14:B246=B246)*(C$14:C246=C246))&gt;1,0,1)</f>
        <v>1</v>
      </c>
      <c r="AI246" s="109" t="str">
        <f t="shared" si="31"/>
        <v>Contratos de prestación de servicios profesionales y de apoyo a la gestión</v>
      </c>
      <c r="AJ246" s="109" t="str">
        <f t="shared" si="35"/>
        <v>Contratación directa</v>
      </c>
      <c r="AK246" s="110" t="str">
        <f>IFERROR(VLOOKUP(F246,Tipo!$C$12:$C$27,1,FALSE),"NO")</f>
        <v>Prestación de servicios profesionales y de apoyo a la gestión, o para la ejecución de trabajos artísticos que sólo puedan encomendarse a determinadas personas naturales;</v>
      </c>
      <c r="AL246" s="109" t="str">
        <f t="shared" si="36"/>
        <v>Inversión</v>
      </c>
      <c r="AM246" s="109">
        <f t="shared" si="37"/>
        <v>15</v>
      </c>
      <c r="AN246" s="58"/>
      <c r="AO246" s="58"/>
      <c r="AP246" s="58"/>
    </row>
    <row r="247" spans="1:42" s="57" customFormat="1" ht="27" customHeight="1" x14ac:dyDescent="0.25">
      <c r="A247" s="90">
        <v>269</v>
      </c>
      <c r="B247" s="105">
        <v>2019</v>
      </c>
      <c r="C247" s="91" t="s">
        <v>516</v>
      </c>
      <c r="D247" s="91" t="s">
        <v>161</v>
      </c>
      <c r="E247" s="133" t="s">
        <v>38</v>
      </c>
      <c r="F247" s="133" t="s">
        <v>182</v>
      </c>
      <c r="G247" s="138" t="s">
        <v>760</v>
      </c>
      <c r="H247" s="140" t="s">
        <v>156</v>
      </c>
      <c r="I247" s="132">
        <v>15</v>
      </c>
      <c r="J247" s="133" t="str">
        <f>IF(I247=1,'[4]Equivalencia BH-BMPT'!$D$2,IF(I247=2,'[4]Equivalencia BH-BMPT'!$D$3,IF(I247=3,'[4]Equivalencia BH-BMPT'!$D$4,IF(I247=4,'[4]Equivalencia BH-BMPT'!$D$5,IF(I247=5,'[4]Equivalencia BH-BMPT'!$D$6,IF(I247=6,'[4]Equivalencia BH-BMPT'!$D$7,IF(I247=7,'[4]Equivalencia BH-BMPT'!$D$8,IF(I247=8,'[4]Equivalencia BH-BMPT'!$D$9,IF(I247=9,'[4]Equivalencia BH-BMPT'!$D$10,IF(I247=10,'[4]Equivalencia BH-BMPT'!$D$11,IF(I247=11,'[4]Equivalencia BH-BMPT'!$D$12,IF(I247=12,'[4]Equivalencia BH-BMPT'!$D$13,IF(I247=13,'[4]Equivalencia BH-BMPT'!$D$14,IF(I247=14,'[4]Equivalencia BH-BMPT'!$D$15,IF(I247=15,'[4]Equivalencia BH-BMPT'!$D$16,IF(I247=16,'[4]Equivalencia BH-BMPT'!$D$17,IF(I247=17,'[4]Equivalencia BH-BMPT'!$D$18,IF(I247=18,'[4]Equivalencia BH-BMPT'!$D$19,IF(I247=19,'[4]Equivalencia BH-BMPT'!$D$20,IF(I247=20,'[4]Equivalencia BH-BMPT'!$D$21,IF(I247=21,'[4]Equivalencia BH-BMPT'!$D$22,IF(I247=22,'[4]Equivalencia BH-BMPT'!$D$23,IF(I247=23,'[4]Equivalencia BH-BMPT'!#REF!,IF(I247=24,'[4]Equivalencia BH-BMPT'!$D$25,IF(I247=25,'[4]Equivalencia BH-BMPT'!$D$26,IF(I247=26,'[4]Equivalencia BH-BMPT'!$D$27,IF(I247=27,'[4]Equivalencia BH-BMPT'!$D$28,IF(I247=28,'[4]Equivalencia BH-BMPT'!$D$29,IF(I247=29,'[4]Equivalencia BH-BMPT'!$D$30,IF(I247=30,'[4]Equivalencia BH-BMPT'!$D$31,IF(I247=31,'[4]Equivalencia BH-BMPT'!$D$32,IF(I247=32,'[4]Equivalencia BH-BMPT'!$D$33,IF(I247=33,'[4]Equivalencia BH-BMPT'!$D$34,IF(I247=34,'[4]Equivalencia BH-BMPT'!$D$35,IF(I247=35,'[4]Equivalencia BH-BMPT'!$D$36,IF(I247=36,'[4]Equivalencia BH-BMPT'!$D$37,IF(I247=37,'[4]Equivalencia BH-BMPT'!$D$38,IF(I247=38,'[4]Equivalencia BH-BMPT'!#REF!,IF(I247=39,'[4]Equivalencia BH-BMPT'!$D$40,IF(I247=40,'[4]Equivalencia BH-BMPT'!$D$41,IF(I247=41,'[4]Equivalencia BH-BMPT'!$D$42,IF(I247=42,'[4]Equivalencia BH-BMPT'!$D$43,IF(I247=43,'[4]Equivalencia BH-BMPT'!$D$44,IF(I247=44,'[4]Equivalencia BH-BMPT'!$D$45,IF(I247=45,'[4]Equivalencia BH-BMPT'!$D$46,"No ha seleccionado un número de programa")))))))))))))))))))))))))))))))))))))))))))))</f>
        <v>Recuperación, incorporación, vida urbana y control de la ilegalidad</v>
      </c>
      <c r="K247" s="141" t="str">
        <f>IF(ISERROR(VLOOKUP(I247,Eje_Pilar!$C$2:$E$47,3,FALSE))," ",VLOOKUP(I247,Eje_Pilar!$C$2:$E$47,3,FALSE))</f>
        <v>Pilar 2 Democracía Urbana</v>
      </c>
      <c r="L247" s="142" t="s">
        <v>800</v>
      </c>
      <c r="M247" s="138">
        <v>79289543</v>
      </c>
      <c r="N247" s="138" t="s">
        <v>1007</v>
      </c>
      <c r="O247" s="144">
        <v>18000000</v>
      </c>
      <c r="P247" s="100"/>
      <c r="Q247" s="101"/>
      <c r="R247" s="146"/>
      <c r="S247" s="146"/>
      <c r="T247" s="148">
        <f t="shared" si="38"/>
        <v>18000000</v>
      </c>
      <c r="U247" s="146"/>
      <c r="V247" s="104">
        <v>43829</v>
      </c>
      <c r="W247" s="104">
        <v>43853</v>
      </c>
      <c r="X247" s="104">
        <v>43943</v>
      </c>
      <c r="Y247" s="105">
        <v>90</v>
      </c>
      <c r="Z247" s="105"/>
      <c r="AA247" s="106"/>
      <c r="AB247" s="90"/>
      <c r="AC247" s="90" t="s">
        <v>1022</v>
      </c>
      <c r="AD247" s="90"/>
      <c r="AE247" s="90"/>
      <c r="AF247" s="150">
        <f t="shared" si="34"/>
        <v>0</v>
      </c>
      <c r="AG247" s="108"/>
      <c r="AH247" s="129">
        <f>IF(SUMPRODUCT((A$14:A247=A247)*(B$14:B247=B247)*(C$14:C247=C247))&gt;1,0,1)</f>
        <v>1</v>
      </c>
      <c r="AI247" s="109" t="str">
        <f t="shared" si="31"/>
        <v>Contratos de prestación de servicios profesionales y de apoyo a la gestión</v>
      </c>
      <c r="AJ247" s="109" t="str">
        <f t="shared" si="35"/>
        <v>Contratación directa</v>
      </c>
      <c r="AK247" s="110" t="str">
        <f>IFERROR(VLOOKUP(F247,Tipo!$C$12:$C$27,1,FALSE),"NO")</f>
        <v>Prestación de servicios profesionales y de apoyo a la gestión, o para la ejecución de trabajos artísticos que sólo puedan encomendarse a determinadas personas naturales;</v>
      </c>
      <c r="AL247" s="109" t="str">
        <f t="shared" si="36"/>
        <v>Inversión</v>
      </c>
      <c r="AM247" s="109">
        <f t="shared" si="37"/>
        <v>15</v>
      </c>
      <c r="AN247" s="58"/>
      <c r="AO247" s="58"/>
      <c r="AP247" s="58"/>
    </row>
    <row r="248" spans="1:42" s="57" customFormat="1" ht="27" customHeight="1" x14ac:dyDescent="0.25">
      <c r="A248" s="90">
        <v>270</v>
      </c>
      <c r="B248" s="105">
        <v>2019</v>
      </c>
      <c r="C248" s="91" t="s">
        <v>517</v>
      </c>
      <c r="D248" s="91" t="s">
        <v>161</v>
      </c>
      <c r="E248" s="133" t="s">
        <v>38</v>
      </c>
      <c r="F248" s="133" t="s">
        <v>182</v>
      </c>
      <c r="G248" s="138" t="s">
        <v>760</v>
      </c>
      <c r="H248" s="140" t="s">
        <v>156</v>
      </c>
      <c r="I248" s="132">
        <v>15</v>
      </c>
      <c r="J248" s="133" t="str">
        <f>IF(I248=1,'[4]Equivalencia BH-BMPT'!$D$2,IF(I248=2,'[4]Equivalencia BH-BMPT'!$D$3,IF(I248=3,'[4]Equivalencia BH-BMPT'!$D$4,IF(I248=4,'[4]Equivalencia BH-BMPT'!$D$5,IF(I248=5,'[4]Equivalencia BH-BMPT'!$D$6,IF(I248=6,'[4]Equivalencia BH-BMPT'!$D$7,IF(I248=7,'[4]Equivalencia BH-BMPT'!$D$8,IF(I248=8,'[4]Equivalencia BH-BMPT'!$D$9,IF(I248=9,'[4]Equivalencia BH-BMPT'!$D$10,IF(I248=10,'[4]Equivalencia BH-BMPT'!$D$11,IF(I248=11,'[4]Equivalencia BH-BMPT'!$D$12,IF(I248=12,'[4]Equivalencia BH-BMPT'!$D$13,IF(I248=13,'[4]Equivalencia BH-BMPT'!$D$14,IF(I248=14,'[4]Equivalencia BH-BMPT'!$D$15,IF(I248=15,'[4]Equivalencia BH-BMPT'!$D$16,IF(I248=16,'[4]Equivalencia BH-BMPT'!$D$17,IF(I248=17,'[4]Equivalencia BH-BMPT'!$D$18,IF(I248=18,'[4]Equivalencia BH-BMPT'!$D$19,IF(I248=19,'[4]Equivalencia BH-BMPT'!$D$20,IF(I248=20,'[4]Equivalencia BH-BMPT'!$D$21,IF(I248=21,'[4]Equivalencia BH-BMPT'!$D$22,IF(I248=22,'[4]Equivalencia BH-BMPT'!$D$23,IF(I248=23,'[4]Equivalencia BH-BMPT'!#REF!,IF(I248=24,'[4]Equivalencia BH-BMPT'!$D$25,IF(I248=25,'[4]Equivalencia BH-BMPT'!$D$26,IF(I248=26,'[4]Equivalencia BH-BMPT'!$D$27,IF(I248=27,'[4]Equivalencia BH-BMPT'!$D$28,IF(I248=28,'[4]Equivalencia BH-BMPT'!$D$29,IF(I248=29,'[4]Equivalencia BH-BMPT'!$D$30,IF(I248=30,'[4]Equivalencia BH-BMPT'!$D$31,IF(I248=31,'[4]Equivalencia BH-BMPT'!$D$32,IF(I248=32,'[4]Equivalencia BH-BMPT'!$D$33,IF(I248=33,'[4]Equivalencia BH-BMPT'!$D$34,IF(I248=34,'[4]Equivalencia BH-BMPT'!$D$35,IF(I248=35,'[4]Equivalencia BH-BMPT'!$D$36,IF(I248=36,'[4]Equivalencia BH-BMPT'!$D$37,IF(I248=37,'[4]Equivalencia BH-BMPT'!$D$38,IF(I248=38,'[4]Equivalencia BH-BMPT'!#REF!,IF(I248=39,'[4]Equivalencia BH-BMPT'!$D$40,IF(I248=40,'[4]Equivalencia BH-BMPT'!$D$41,IF(I248=41,'[4]Equivalencia BH-BMPT'!$D$42,IF(I248=42,'[4]Equivalencia BH-BMPT'!$D$43,IF(I248=43,'[4]Equivalencia BH-BMPT'!$D$44,IF(I248=44,'[4]Equivalencia BH-BMPT'!$D$45,IF(I248=45,'[4]Equivalencia BH-BMPT'!$D$46,"No ha seleccionado un número de programa")))))))))))))))))))))))))))))))))))))))))))))</f>
        <v>Recuperación, incorporación, vida urbana y control de la ilegalidad</v>
      </c>
      <c r="K248" s="141" t="str">
        <f>IF(ISERROR(VLOOKUP(I248,Eje_Pilar!$C$2:$E$47,3,FALSE))," ",VLOOKUP(I248,Eje_Pilar!$C$2:$E$47,3,FALSE))</f>
        <v>Pilar 2 Democracía Urbana</v>
      </c>
      <c r="L248" s="142" t="s">
        <v>800</v>
      </c>
      <c r="M248" s="138">
        <v>79763089</v>
      </c>
      <c r="N248" s="138" t="s">
        <v>1008</v>
      </c>
      <c r="O248" s="144">
        <v>18000000</v>
      </c>
      <c r="P248" s="100"/>
      <c r="Q248" s="101"/>
      <c r="R248" s="146"/>
      <c r="S248" s="146"/>
      <c r="T248" s="148">
        <f t="shared" si="38"/>
        <v>18000000</v>
      </c>
      <c r="U248" s="146"/>
      <c r="V248" s="104">
        <v>43829</v>
      </c>
      <c r="W248" s="104">
        <v>43853</v>
      </c>
      <c r="X248" s="104">
        <v>43943</v>
      </c>
      <c r="Y248" s="105">
        <v>90</v>
      </c>
      <c r="Z248" s="105"/>
      <c r="AA248" s="106"/>
      <c r="AB248" s="90"/>
      <c r="AC248" s="90" t="s">
        <v>1022</v>
      </c>
      <c r="AD248" s="90"/>
      <c r="AE248" s="90"/>
      <c r="AF248" s="150">
        <f t="shared" si="34"/>
        <v>0</v>
      </c>
      <c r="AG248" s="108"/>
      <c r="AH248" s="129">
        <f>IF(SUMPRODUCT((A$14:A248=A248)*(B$14:B248=B248)*(C$14:C248=C248))&gt;1,0,1)</f>
        <v>1</v>
      </c>
      <c r="AI248" s="109" t="str">
        <f t="shared" si="31"/>
        <v>Contratos de prestación de servicios profesionales y de apoyo a la gestión</v>
      </c>
      <c r="AJ248" s="109" t="str">
        <f t="shared" si="35"/>
        <v>Contratación directa</v>
      </c>
      <c r="AK248" s="110" t="str">
        <f>IFERROR(VLOOKUP(F248,Tipo!$C$12:$C$27,1,FALSE),"NO")</f>
        <v>Prestación de servicios profesionales y de apoyo a la gestión, o para la ejecución de trabajos artísticos que sólo puedan encomendarse a determinadas personas naturales;</v>
      </c>
      <c r="AL248" s="109" t="str">
        <f t="shared" si="36"/>
        <v>Inversión</v>
      </c>
      <c r="AM248" s="109">
        <f t="shared" si="37"/>
        <v>15</v>
      </c>
      <c r="AN248" s="58"/>
      <c r="AO248" s="58"/>
      <c r="AP248" s="58"/>
    </row>
    <row r="249" spans="1:42" s="57" customFormat="1" ht="27" customHeight="1" x14ac:dyDescent="0.25">
      <c r="A249" s="90">
        <v>39023</v>
      </c>
      <c r="B249" s="105">
        <v>2019</v>
      </c>
      <c r="C249" s="91" t="s">
        <v>518</v>
      </c>
      <c r="D249" s="137" t="s">
        <v>84</v>
      </c>
      <c r="E249" s="133" t="s">
        <v>530</v>
      </c>
      <c r="F249" s="133" t="s">
        <v>167</v>
      </c>
      <c r="G249" s="138" t="s">
        <v>761</v>
      </c>
      <c r="H249" s="140" t="s">
        <v>156</v>
      </c>
      <c r="I249" s="132">
        <v>19</v>
      </c>
      <c r="J249" s="133" t="str">
        <f>IF(I249=1,'[4]Equivalencia BH-BMPT'!$D$2,IF(I249=2,'[4]Equivalencia BH-BMPT'!$D$3,IF(I249=3,'[4]Equivalencia BH-BMPT'!$D$4,IF(I249=4,'[4]Equivalencia BH-BMPT'!$D$5,IF(I249=5,'[4]Equivalencia BH-BMPT'!$D$6,IF(I249=6,'[4]Equivalencia BH-BMPT'!$D$7,IF(I249=7,'[4]Equivalencia BH-BMPT'!$D$8,IF(I249=8,'[4]Equivalencia BH-BMPT'!$D$9,IF(I249=9,'[4]Equivalencia BH-BMPT'!$D$10,IF(I249=10,'[4]Equivalencia BH-BMPT'!$D$11,IF(I249=11,'[4]Equivalencia BH-BMPT'!$D$12,IF(I249=12,'[4]Equivalencia BH-BMPT'!$D$13,IF(I249=13,'[4]Equivalencia BH-BMPT'!$D$14,IF(I249=14,'[4]Equivalencia BH-BMPT'!$D$15,IF(I249=15,'[4]Equivalencia BH-BMPT'!$D$16,IF(I249=16,'[4]Equivalencia BH-BMPT'!$D$17,IF(I249=17,'[4]Equivalencia BH-BMPT'!$D$18,IF(I249=18,'[4]Equivalencia BH-BMPT'!$D$19,IF(I249=19,'[4]Equivalencia BH-BMPT'!$D$20,IF(I249=20,'[4]Equivalencia BH-BMPT'!$D$21,IF(I249=21,'[4]Equivalencia BH-BMPT'!$D$22,IF(I249=22,'[4]Equivalencia BH-BMPT'!$D$23,IF(I249=23,'[4]Equivalencia BH-BMPT'!#REF!,IF(I249=24,'[4]Equivalencia BH-BMPT'!$D$25,IF(I249=25,'[4]Equivalencia BH-BMPT'!$D$26,IF(I249=26,'[4]Equivalencia BH-BMPT'!$D$27,IF(I249=27,'[4]Equivalencia BH-BMPT'!$D$28,IF(I249=28,'[4]Equivalencia BH-BMPT'!$D$29,IF(I249=29,'[4]Equivalencia BH-BMPT'!$D$30,IF(I249=30,'[4]Equivalencia BH-BMPT'!$D$31,IF(I249=31,'[4]Equivalencia BH-BMPT'!$D$32,IF(I249=32,'[4]Equivalencia BH-BMPT'!$D$33,IF(I249=33,'[4]Equivalencia BH-BMPT'!$D$34,IF(I249=34,'[4]Equivalencia BH-BMPT'!$D$35,IF(I249=35,'[4]Equivalencia BH-BMPT'!$D$36,IF(I249=36,'[4]Equivalencia BH-BMPT'!$D$37,IF(I249=37,'[4]Equivalencia BH-BMPT'!$D$38,IF(I249=38,'[4]Equivalencia BH-BMPT'!#REF!,IF(I249=39,'[4]Equivalencia BH-BMPT'!$D$40,IF(I249=40,'[4]Equivalencia BH-BMPT'!$D$41,IF(I249=41,'[4]Equivalencia BH-BMPT'!$D$42,IF(I249=42,'[4]Equivalencia BH-BMPT'!$D$43,IF(I249=43,'[4]Equivalencia BH-BMPT'!$D$44,IF(I249=44,'[4]Equivalencia BH-BMPT'!$D$45,IF(I249=45,'[4]Equivalencia BH-BMPT'!$D$46,"No ha seleccionado un número de programa")))))))))))))))))))))))))))))))))))))))))))))</f>
        <v>Seguridad y convivencia para todos</v>
      </c>
      <c r="K249" s="141" t="str">
        <f>IF(ISERROR(VLOOKUP(I249,Eje_Pilar!$C$2:$E$47,3,FALSE))," ",VLOOKUP(I249,Eje_Pilar!$C$2:$E$47,3,FALSE))</f>
        <v>Pilar 3 Construcción de Comunidad y Cultura Ciudadana</v>
      </c>
      <c r="L249" s="142" t="s">
        <v>780</v>
      </c>
      <c r="M249" s="138">
        <v>860025792</v>
      </c>
      <c r="N249" s="138" t="s">
        <v>1009</v>
      </c>
      <c r="O249" s="144">
        <v>44867800</v>
      </c>
      <c r="P249" s="100"/>
      <c r="Q249" s="101"/>
      <c r="R249" s="146"/>
      <c r="S249" s="146"/>
      <c r="T249" s="148">
        <f t="shared" si="38"/>
        <v>44867800</v>
      </c>
      <c r="U249" s="144">
        <v>44867800</v>
      </c>
      <c r="V249" s="104"/>
      <c r="W249" s="104"/>
      <c r="X249" s="104"/>
      <c r="Y249" s="105"/>
      <c r="Z249" s="105"/>
      <c r="AA249" s="106"/>
      <c r="AB249" s="90"/>
      <c r="AC249" s="90"/>
      <c r="AD249" s="90"/>
      <c r="AE249" s="90"/>
      <c r="AF249" s="150"/>
      <c r="AG249" s="108"/>
      <c r="AH249" s="129">
        <f>IF(SUMPRODUCT((A$14:A249=A249)*(B$14:B249=B249)*(C$14:C249=C249))&gt;1,0,1)</f>
        <v>1</v>
      </c>
      <c r="AI249" s="109" t="str">
        <f t="shared" si="31"/>
        <v>Compraventa de bienes muebles</v>
      </c>
      <c r="AJ249" s="109" t="str">
        <f t="shared" si="35"/>
        <v>NO</v>
      </c>
      <c r="AK249" s="110" t="str">
        <f>IFERROR(VLOOKUP(F249,Tipo!$C$12:$C$27,1,FALSE),"NO")</f>
        <v xml:space="preserve">Acuerdo marco de precios </v>
      </c>
      <c r="AL249" s="109" t="str">
        <f t="shared" si="36"/>
        <v>Inversión</v>
      </c>
      <c r="AM249" s="109">
        <f t="shared" si="37"/>
        <v>19</v>
      </c>
      <c r="AN249" s="58"/>
      <c r="AO249" s="58"/>
      <c r="AP249" s="58"/>
    </row>
    <row r="250" spans="1:42" s="57" customFormat="1" ht="27" customHeight="1" x14ac:dyDescent="0.25">
      <c r="A250" s="90">
        <v>44143</v>
      </c>
      <c r="B250" s="105">
        <v>2019</v>
      </c>
      <c r="C250" s="91" t="s">
        <v>519</v>
      </c>
      <c r="D250" s="136" t="s">
        <v>93</v>
      </c>
      <c r="E250" s="133" t="s">
        <v>530</v>
      </c>
      <c r="F250" s="133" t="s">
        <v>167</v>
      </c>
      <c r="G250" s="138" t="s">
        <v>762</v>
      </c>
      <c r="H250" s="140" t="s">
        <v>156</v>
      </c>
      <c r="I250" s="132">
        <v>18</v>
      </c>
      <c r="J250" s="133" t="str">
        <f>IF(I250=1,'[4]Equivalencia BH-BMPT'!$D$2,IF(I250=2,'[4]Equivalencia BH-BMPT'!$D$3,IF(I250=3,'[4]Equivalencia BH-BMPT'!$D$4,IF(I250=4,'[4]Equivalencia BH-BMPT'!$D$5,IF(I250=5,'[4]Equivalencia BH-BMPT'!$D$6,IF(I250=6,'[4]Equivalencia BH-BMPT'!$D$7,IF(I250=7,'[4]Equivalencia BH-BMPT'!$D$8,IF(I250=8,'[4]Equivalencia BH-BMPT'!$D$9,IF(I250=9,'[4]Equivalencia BH-BMPT'!$D$10,IF(I250=10,'[4]Equivalencia BH-BMPT'!$D$11,IF(I250=11,'[4]Equivalencia BH-BMPT'!$D$12,IF(I250=12,'[4]Equivalencia BH-BMPT'!$D$13,IF(I250=13,'[4]Equivalencia BH-BMPT'!$D$14,IF(I250=14,'[4]Equivalencia BH-BMPT'!$D$15,IF(I250=15,'[4]Equivalencia BH-BMPT'!$D$16,IF(I250=16,'[4]Equivalencia BH-BMPT'!$D$17,IF(I250=17,'[4]Equivalencia BH-BMPT'!$D$18,IF(I250=18,'[4]Equivalencia BH-BMPT'!$D$19,IF(I250=19,'[4]Equivalencia BH-BMPT'!$D$20,IF(I250=20,'[4]Equivalencia BH-BMPT'!$D$21,IF(I250=21,'[4]Equivalencia BH-BMPT'!$D$22,IF(I250=22,'[4]Equivalencia BH-BMPT'!$D$23,IF(I250=23,'[4]Equivalencia BH-BMPT'!#REF!,IF(I250=24,'[4]Equivalencia BH-BMPT'!$D$25,IF(I250=25,'[4]Equivalencia BH-BMPT'!$D$26,IF(I250=26,'[4]Equivalencia BH-BMPT'!$D$27,IF(I250=27,'[4]Equivalencia BH-BMPT'!$D$28,IF(I250=28,'[4]Equivalencia BH-BMPT'!$D$29,IF(I250=29,'[4]Equivalencia BH-BMPT'!$D$30,IF(I250=30,'[4]Equivalencia BH-BMPT'!$D$31,IF(I250=31,'[4]Equivalencia BH-BMPT'!$D$32,IF(I250=32,'[4]Equivalencia BH-BMPT'!$D$33,IF(I250=33,'[4]Equivalencia BH-BMPT'!$D$34,IF(I250=34,'[4]Equivalencia BH-BMPT'!$D$35,IF(I250=35,'[4]Equivalencia BH-BMPT'!$D$36,IF(I250=36,'[4]Equivalencia BH-BMPT'!$D$37,IF(I250=37,'[4]Equivalencia BH-BMPT'!$D$38,IF(I250=38,'[4]Equivalencia BH-BMPT'!#REF!,IF(I250=39,'[4]Equivalencia BH-BMPT'!$D$40,IF(I250=40,'[4]Equivalencia BH-BMPT'!$D$41,IF(I250=41,'[4]Equivalencia BH-BMPT'!$D$42,IF(I250=42,'[4]Equivalencia BH-BMPT'!$D$43,IF(I250=43,'[4]Equivalencia BH-BMPT'!$D$44,IF(I250=44,'[4]Equivalencia BH-BMPT'!$D$45,IF(I250=45,'[4]Equivalencia BH-BMPT'!$D$46,"No ha seleccionado un número de programa")))))))))))))))))))))))))))))))))))))))))))))</f>
        <v>Mejor movilidad para todos</v>
      </c>
      <c r="K250" s="141" t="str">
        <f>IF(ISERROR(VLOOKUP(I250,Eje_Pilar!$C$2:$E$47,3,FALSE))," ",VLOOKUP(I250,Eje_Pilar!$C$2:$E$47,3,FALSE))</f>
        <v>Pilar 2 Democracía Urbana</v>
      </c>
      <c r="L250" s="142" t="s">
        <v>779</v>
      </c>
      <c r="M250" s="138">
        <v>830095213</v>
      </c>
      <c r="N250" s="138" t="s">
        <v>1010</v>
      </c>
      <c r="O250" s="144">
        <v>20000000</v>
      </c>
      <c r="P250" s="100"/>
      <c r="Q250" s="101"/>
      <c r="R250" s="146"/>
      <c r="S250" s="146"/>
      <c r="T250" s="148">
        <f t="shared" si="38"/>
        <v>20000000</v>
      </c>
      <c r="U250" s="148"/>
      <c r="V250" s="104"/>
      <c r="W250" s="104"/>
      <c r="X250" s="104"/>
      <c r="Y250" s="105"/>
      <c r="Z250" s="105"/>
      <c r="AA250" s="106"/>
      <c r="AB250" s="90"/>
      <c r="AC250" s="90"/>
      <c r="AD250" s="90"/>
      <c r="AE250" s="90"/>
      <c r="AF250" s="150"/>
      <c r="AG250" s="108"/>
      <c r="AH250" s="129">
        <f>IF(SUMPRODUCT((A$14:A250=A250)*(B$14:B250=B250)*(C$14:C250=C250))&gt;1,0,1)</f>
        <v>1</v>
      </c>
      <c r="AI250" s="109" t="str">
        <f t="shared" si="31"/>
        <v>Suministro</v>
      </c>
      <c r="AJ250" s="109" t="str">
        <f t="shared" si="35"/>
        <v>NO</v>
      </c>
      <c r="AK250" s="110" t="str">
        <f>IFERROR(VLOOKUP(F250,Tipo!$C$12:$C$27,1,FALSE),"NO")</f>
        <v xml:space="preserve">Acuerdo marco de precios </v>
      </c>
      <c r="AL250" s="109" t="str">
        <f t="shared" si="36"/>
        <v>Inversión</v>
      </c>
      <c r="AM250" s="109">
        <f t="shared" si="37"/>
        <v>18</v>
      </c>
      <c r="AN250" s="58"/>
      <c r="AO250" s="58"/>
      <c r="AP250" s="58"/>
    </row>
    <row r="251" spans="1:42" s="57" customFormat="1" ht="27" customHeight="1" x14ac:dyDescent="0.25">
      <c r="A251" s="90">
        <v>44143</v>
      </c>
      <c r="B251" s="105">
        <v>2019</v>
      </c>
      <c r="C251" s="91" t="s">
        <v>520</v>
      </c>
      <c r="D251" s="137" t="s">
        <v>84</v>
      </c>
      <c r="E251" s="133" t="s">
        <v>530</v>
      </c>
      <c r="F251" s="133" t="s">
        <v>167</v>
      </c>
      <c r="G251" s="138" t="s">
        <v>763</v>
      </c>
      <c r="H251" s="140" t="s">
        <v>156</v>
      </c>
      <c r="I251" s="132">
        <v>19</v>
      </c>
      <c r="J251" s="133" t="str">
        <f>IF(I251=1,'[4]Equivalencia BH-BMPT'!$D$2,IF(I251=2,'[4]Equivalencia BH-BMPT'!$D$3,IF(I251=3,'[4]Equivalencia BH-BMPT'!$D$4,IF(I251=4,'[4]Equivalencia BH-BMPT'!$D$5,IF(I251=5,'[4]Equivalencia BH-BMPT'!$D$6,IF(I251=6,'[4]Equivalencia BH-BMPT'!$D$7,IF(I251=7,'[4]Equivalencia BH-BMPT'!$D$8,IF(I251=8,'[4]Equivalencia BH-BMPT'!$D$9,IF(I251=9,'[4]Equivalencia BH-BMPT'!$D$10,IF(I251=10,'[4]Equivalencia BH-BMPT'!$D$11,IF(I251=11,'[4]Equivalencia BH-BMPT'!$D$12,IF(I251=12,'[4]Equivalencia BH-BMPT'!$D$13,IF(I251=13,'[4]Equivalencia BH-BMPT'!$D$14,IF(I251=14,'[4]Equivalencia BH-BMPT'!$D$15,IF(I251=15,'[4]Equivalencia BH-BMPT'!$D$16,IF(I251=16,'[4]Equivalencia BH-BMPT'!$D$17,IF(I251=17,'[4]Equivalencia BH-BMPT'!$D$18,IF(I251=18,'[4]Equivalencia BH-BMPT'!$D$19,IF(I251=19,'[4]Equivalencia BH-BMPT'!$D$20,IF(I251=20,'[4]Equivalencia BH-BMPT'!$D$21,IF(I251=21,'[4]Equivalencia BH-BMPT'!$D$22,IF(I251=22,'[4]Equivalencia BH-BMPT'!$D$23,IF(I251=23,'[4]Equivalencia BH-BMPT'!#REF!,IF(I251=24,'[4]Equivalencia BH-BMPT'!$D$25,IF(I251=25,'[4]Equivalencia BH-BMPT'!$D$26,IF(I251=26,'[4]Equivalencia BH-BMPT'!$D$27,IF(I251=27,'[4]Equivalencia BH-BMPT'!$D$28,IF(I251=28,'[4]Equivalencia BH-BMPT'!$D$29,IF(I251=29,'[4]Equivalencia BH-BMPT'!$D$30,IF(I251=30,'[4]Equivalencia BH-BMPT'!$D$31,IF(I251=31,'[4]Equivalencia BH-BMPT'!$D$32,IF(I251=32,'[4]Equivalencia BH-BMPT'!$D$33,IF(I251=33,'[4]Equivalencia BH-BMPT'!$D$34,IF(I251=34,'[4]Equivalencia BH-BMPT'!$D$35,IF(I251=35,'[4]Equivalencia BH-BMPT'!$D$36,IF(I251=36,'[4]Equivalencia BH-BMPT'!$D$37,IF(I251=37,'[4]Equivalencia BH-BMPT'!$D$38,IF(I251=38,'[4]Equivalencia BH-BMPT'!#REF!,IF(I251=39,'[4]Equivalencia BH-BMPT'!$D$40,IF(I251=40,'[4]Equivalencia BH-BMPT'!$D$41,IF(I251=41,'[4]Equivalencia BH-BMPT'!$D$42,IF(I251=42,'[4]Equivalencia BH-BMPT'!$D$43,IF(I251=43,'[4]Equivalencia BH-BMPT'!$D$44,IF(I251=44,'[4]Equivalencia BH-BMPT'!$D$45,IF(I251=45,'[4]Equivalencia BH-BMPT'!$D$46,"No ha seleccionado un número de programa")))))))))))))))))))))))))))))))))))))))))))))</f>
        <v>Seguridad y convivencia para todos</v>
      </c>
      <c r="K251" s="141" t="str">
        <f>IF(ISERROR(VLOOKUP(I251,Eje_Pilar!$C$2:$E$47,3,FALSE))," ",VLOOKUP(I251,Eje_Pilar!$C$2:$E$47,3,FALSE))</f>
        <v>Pilar 3 Construcción de Comunidad y Cultura Ciudadana</v>
      </c>
      <c r="L251" s="142" t="s">
        <v>780</v>
      </c>
      <c r="M251" s="138">
        <v>860025792</v>
      </c>
      <c r="N251" s="138" t="s">
        <v>1011</v>
      </c>
      <c r="O251" s="144">
        <v>355657890</v>
      </c>
      <c r="P251" s="100"/>
      <c r="Q251" s="101"/>
      <c r="R251" s="146"/>
      <c r="S251" s="146"/>
      <c r="T251" s="148">
        <f t="shared" si="38"/>
        <v>355657890</v>
      </c>
      <c r="U251" s="148"/>
      <c r="V251" s="104"/>
      <c r="W251" s="104"/>
      <c r="X251" s="104"/>
      <c r="Y251" s="105"/>
      <c r="Z251" s="105"/>
      <c r="AA251" s="106"/>
      <c r="AB251" s="90"/>
      <c r="AC251" s="90"/>
      <c r="AD251" s="90"/>
      <c r="AE251" s="90"/>
      <c r="AF251" s="150"/>
      <c r="AG251" s="108"/>
      <c r="AH251" s="129">
        <f>IF(SUMPRODUCT((A$14:A251=A251)*(B$14:B251=B251)*(C$14:C251=C251))&gt;1,0,1)</f>
        <v>1</v>
      </c>
      <c r="AI251" s="109" t="str">
        <f t="shared" si="31"/>
        <v>Compraventa de bienes muebles</v>
      </c>
      <c r="AJ251" s="109" t="str">
        <f t="shared" si="35"/>
        <v>NO</v>
      </c>
      <c r="AK251" s="110" t="str">
        <f>IFERROR(VLOOKUP(F251,Tipo!$C$12:$C$27,1,FALSE),"NO")</f>
        <v xml:space="preserve">Acuerdo marco de precios </v>
      </c>
      <c r="AL251" s="109" t="str">
        <f t="shared" si="36"/>
        <v>Inversión</v>
      </c>
      <c r="AM251" s="109">
        <f t="shared" si="37"/>
        <v>19</v>
      </c>
      <c r="AN251" s="58"/>
      <c r="AO251" s="58"/>
      <c r="AP251" s="58"/>
    </row>
    <row r="252" spans="1:42" s="57" customFormat="1" ht="27" customHeight="1" x14ac:dyDescent="0.25">
      <c r="A252" s="90">
        <v>1072712</v>
      </c>
      <c r="B252" s="105">
        <v>2019</v>
      </c>
      <c r="C252" s="91"/>
      <c r="D252" s="137" t="s">
        <v>84</v>
      </c>
      <c r="E252" s="133" t="s">
        <v>530</v>
      </c>
      <c r="F252" s="133" t="s">
        <v>166</v>
      </c>
      <c r="G252" s="138" t="s">
        <v>764</v>
      </c>
      <c r="H252" s="140" t="s">
        <v>156</v>
      </c>
      <c r="I252" s="132">
        <v>7</v>
      </c>
      <c r="J252" s="133" t="str">
        <f>IF(I252=1,'[4]Equivalencia BH-BMPT'!$D$2,IF(I252=2,'[4]Equivalencia BH-BMPT'!$D$3,IF(I252=3,'[4]Equivalencia BH-BMPT'!$D$4,IF(I252=4,'[4]Equivalencia BH-BMPT'!$D$5,IF(I252=5,'[4]Equivalencia BH-BMPT'!$D$6,IF(I252=6,'[4]Equivalencia BH-BMPT'!$D$7,IF(I252=7,'[4]Equivalencia BH-BMPT'!$D$8,IF(I252=8,'[4]Equivalencia BH-BMPT'!$D$9,IF(I252=9,'[4]Equivalencia BH-BMPT'!$D$10,IF(I252=10,'[4]Equivalencia BH-BMPT'!$D$11,IF(I252=11,'[4]Equivalencia BH-BMPT'!$D$12,IF(I252=12,'[4]Equivalencia BH-BMPT'!$D$13,IF(I252=13,'[4]Equivalencia BH-BMPT'!$D$14,IF(I252=14,'[4]Equivalencia BH-BMPT'!$D$15,IF(I252=15,'[4]Equivalencia BH-BMPT'!$D$16,IF(I252=16,'[4]Equivalencia BH-BMPT'!$D$17,IF(I252=17,'[4]Equivalencia BH-BMPT'!$D$18,IF(I252=18,'[4]Equivalencia BH-BMPT'!$D$19,IF(I252=19,'[4]Equivalencia BH-BMPT'!$D$20,IF(I252=20,'[4]Equivalencia BH-BMPT'!$D$21,IF(I252=21,'[4]Equivalencia BH-BMPT'!$D$22,IF(I252=22,'[4]Equivalencia BH-BMPT'!$D$23,IF(I252=23,'[4]Equivalencia BH-BMPT'!#REF!,IF(I252=24,'[4]Equivalencia BH-BMPT'!$D$25,IF(I252=25,'[4]Equivalencia BH-BMPT'!$D$26,IF(I252=26,'[4]Equivalencia BH-BMPT'!$D$27,IF(I252=27,'[4]Equivalencia BH-BMPT'!$D$28,IF(I252=28,'[4]Equivalencia BH-BMPT'!$D$29,IF(I252=29,'[4]Equivalencia BH-BMPT'!$D$30,IF(I252=30,'[4]Equivalencia BH-BMPT'!$D$31,IF(I252=31,'[4]Equivalencia BH-BMPT'!$D$32,IF(I252=32,'[4]Equivalencia BH-BMPT'!$D$33,IF(I252=33,'[4]Equivalencia BH-BMPT'!$D$34,IF(I252=34,'[4]Equivalencia BH-BMPT'!$D$35,IF(I252=35,'[4]Equivalencia BH-BMPT'!$D$36,IF(I252=36,'[4]Equivalencia BH-BMPT'!$D$37,IF(I252=37,'[4]Equivalencia BH-BMPT'!$D$38,IF(I252=38,'[4]Equivalencia BH-BMPT'!#REF!,IF(I252=39,'[4]Equivalencia BH-BMPT'!$D$40,IF(I252=40,'[4]Equivalencia BH-BMPT'!$D$41,IF(I252=41,'[4]Equivalencia BH-BMPT'!$D$42,IF(I252=42,'[4]Equivalencia BH-BMPT'!$D$43,IF(I252=43,'[4]Equivalencia BH-BMPT'!$D$44,IF(I252=44,'[4]Equivalencia BH-BMPT'!$D$45,IF(I252=45,'[4]Equivalencia BH-BMPT'!$D$46,"No ha seleccionado un número de programa")))))))))))))))))))))))))))))))))))))))))))))</f>
        <v>Inclusión educativa para la equidad</v>
      </c>
      <c r="K252" s="141" t="str">
        <f>IF(ISERROR(VLOOKUP(I252,Eje_Pilar!$C$2:$E$47,3,FALSE))," ",VLOOKUP(I252,Eje_Pilar!$C$2:$E$47,3,FALSE))</f>
        <v>Pilar 1 Igualdad de Calidad de Vida</v>
      </c>
      <c r="L252" s="142" t="s">
        <v>801</v>
      </c>
      <c r="M252" s="142"/>
      <c r="N252" s="138"/>
      <c r="O252" s="144">
        <v>107977000</v>
      </c>
      <c r="P252" s="100"/>
      <c r="Q252" s="101"/>
      <c r="R252" s="146"/>
      <c r="S252" s="146"/>
      <c r="T252" s="148">
        <f t="shared" si="38"/>
        <v>107977000</v>
      </c>
      <c r="U252" s="146"/>
      <c r="V252" s="104"/>
      <c r="W252" s="104"/>
      <c r="X252" s="104"/>
      <c r="Y252" s="105"/>
      <c r="Z252" s="105"/>
      <c r="AA252" s="106"/>
      <c r="AB252" s="90"/>
      <c r="AC252" s="90"/>
      <c r="AD252" s="90"/>
      <c r="AE252" s="90"/>
      <c r="AF252" s="150"/>
      <c r="AG252" s="108"/>
      <c r="AH252" s="129">
        <f>IF(SUMPRODUCT((A$14:A252=A252)*(B$14:B252=B252)*(C$14:C252=C252))&gt;1,0,1)</f>
        <v>1</v>
      </c>
      <c r="AI252" s="109" t="str">
        <f t="shared" si="31"/>
        <v>Compraventa de bienes muebles</v>
      </c>
      <c r="AJ252" s="109" t="str">
        <f t="shared" si="35"/>
        <v>NO</v>
      </c>
      <c r="AK252" s="110" t="str">
        <f>IFERROR(VLOOKUP(F252,Tipo!$C$12:$C$27,1,FALSE),"NO")</f>
        <v>Bolsas de productos</v>
      </c>
      <c r="AL252" s="109" t="str">
        <f t="shared" si="36"/>
        <v>Inversión</v>
      </c>
      <c r="AM252" s="109">
        <f t="shared" si="37"/>
        <v>7</v>
      </c>
      <c r="AN252" s="58"/>
      <c r="AO252" s="58"/>
      <c r="AP252" s="58"/>
    </row>
    <row r="253" spans="1:42" s="57" customFormat="1" ht="27" customHeight="1" x14ac:dyDescent="0.25">
      <c r="A253" s="90">
        <v>29032019</v>
      </c>
      <c r="B253" s="105">
        <v>2019</v>
      </c>
      <c r="C253" s="91" t="s">
        <v>521</v>
      </c>
      <c r="D253" s="91" t="s">
        <v>161</v>
      </c>
      <c r="E253" s="133" t="s">
        <v>38</v>
      </c>
      <c r="F253" s="133" t="s">
        <v>182</v>
      </c>
      <c r="G253" s="138" t="s">
        <v>765</v>
      </c>
      <c r="H253" s="140" t="s">
        <v>156</v>
      </c>
      <c r="I253" s="132">
        <v>3</v>
      </c>
      <c r="J253" s="133" t="str">
        <f>IF(I253=1,'[4]Equivalencia BH-BMPT'!$D$2,IF(I253=2,'[4]Equivalencia BH-BMPT'!$D$3,IF(I253=3,'[4]Equivalencia BH-BMPT'!$D$4,IF(I253=4,'[4]Equivalencia BH-BMPT'!$D$5,IF(I253=5,'[4]Equivalencia BH-BMPT'!$D$6,IF(I253=6,'[4]Equivalencia BH-BMPT'!$D$7,IF(I253=7,'[4]Equivalencia BH-BMPT'!$D$8,IF(I253=8,'[4]Equivalencia BH-BMPT'!$D$9,IF(I253=9,'[4]Equivalencia BH-BMPT'!$D$10,IF(I253=10,'[4]Equivalencia BH-BMPT'!$D$11,IF(I253=11,'[4]Equivalencia BH-BMPT'!$D$12,IF(I253=12,'[4]Equivalencia BH-BMPT'!$D$13,IF(I253=13,'[4]Equivalencia BH-BMPT'!$D$14,IF(I253=14,'[4]Equivalencia BH-BMPT'!$D$15,IF(I253=15,'[4]Equivalencia BH-BMPT'!$D$16,IF(I253=16,'[4]Equivalencia BH-BMPT'!$D$17,IF(I253=17,'[4]Equivalencia BH-BMPT'!$D$18,IF(I253=18,'[4]Equivalencia BH-BMPT'!$D$19,IF(I253=19,'[4]Equivalencia BH-BMPT'!$D$20,IF(I253=20,'[4]Equivalencia BH-BMPT'!$D$21,IF(I253=21,'[4]Equivalencia BH-BMPT'!$D$22,IF(I253=22,'[4]Equivalencia BH-BMPT'!$D$23,IF(I253=23,'[4]Equivalencia BH-BMPT'!#REF!,IF(I253=24,'[4]Equivalencia BH-BMPT'!$D$25,IF(I253=25,'[4]Equivalencia BH-BMPT'!$D$26,IF(I253=26,'[4]Equivalencia BH-BMPT'!$D$27,IF(I253=27,'[4]Equivalencia BH-BMPT'!$D$28,IF(I253=28,'[4]Equivalencia BH-BMPT'!$D$29,IF(I253=29,'[4]Equivalencia BH-BMPT'!$D$30,IF(I253=30,'[4]Equivalencia BH-BMPT'!$D$31,IF(I253=31,'[4]Equivalencia BH-BMPT'!$D$32,IF(I253=32,'[4]Equivalencia BH-BMPT'!$D$33,IF(I253=33,'[4]Equivalencia BH-BMPT'!$D$34,IF(I253=34,'[4]Equivalencia BH-BMPT'!$D$35,IF(I253=35,'[4]Equivalencia BH-BMPT'!$D$36,IF(I253=36,'[4]Equivalencia BH-BMPT'!$D$37,IF(I253=37,'[4]Equivalencia BH-BMPT'!$D$38,IF(I253=38,'[4]Equivalencia BH-BMPT'!#REF!,IF(I253=39,'[4]Equivalencia BH-BMPT'!$D$40,IF(I253=40,'[4]Equivalencia BH-BMPT'!$D$41,IF(I253=41,'[4]Equivalencia BH-BMPT'!$D$42,IF(I253=42,'[4]Equivalencia BH-BMPT'!$D$43,IF(I253=43,'[4]Equivalencia BH-BMPT'!$D$44,IF(I253=44,'[4]Equivalencia BH-BMPT'!$D$45,IF(I253=45,'[4]Equivalencia BH-BMPT'!$D$46,"No ha seleccionado un número de programa")))))))))))))))))))))))))))))))))))))))))))))</f>
        <v>Igualdad y autonomía para una Bogotá incluyente</v>
      </c>
      <c r="K253" s="141" t="str">
        <f>IF(ISERROR(VLOOKUP(I253,Eje_Pilar!$C$2:$E$47,3,FALSE))," ",VLOOKUP(I253,Eje_Pilar!$C$2:$E$47,3,FALSE))</f>
        <v>Pilar 1 Igualdad de Calidad de Vida</v>
      </c>
      <c r="L253" s="142" t="s">
        <v>783</v>
      </c>
      <c r="M253" s="138">
        <v>1016024724</v>
      </c>
      <c r="N253" s="138" t="s">
        <v>1012</v>
      </c>
      <c r="O253" s="144">
        <v>48805866</v>
      </c>
      <c r="P253" s="100"/>
      <c r="Q253" s="101"/>
      <c r="R253" s="146">
        <v>1</v>
      </c>
      <c r="S253" s="144">
        <v>10766000</v>
      </c>
      <c r="T253" s="148">
        <f>O253+Q253+S253</f>
        <v>59571866</v>
      </c>
      <c r="U253" s="144">
        <v>48805866</v>
      </c>
      <c r="V253" s="104">
        <v>43551</v>
      </c>
      <c r="W253" s="104">
        <v>43553</v>
      </c>
      <c r="X253" s="104">
        <v>43890</v>
      </c>
      <c r="Y253" s="105">
        <v>272</v>
      </c>
      <c r="Z253" s="105">
        <v>60</v>
      </c>
      <c r="AA253" s="106"/>
      <c r="AB253" s="90"/>
      <c r="AC253" s="90" t="s">
        <v>1022</v>
      </c>
      <c r="AD253" s="90"/>
      <c r="AE253" s="90"/>
      <c r="AF253" s="150"/>
      <c r="AG253" s="108"/>
      <c r="AH253" s="129">
        <f>IF(SUMPRODUCT((A$14:A253=A253)*(B$14:B253=B253)*(C$14:C253=C253))&gt;1,0,1)</f>
        <v>1</v>
      </c>
      <c r="AI253" s="109" t="str">
        <f t="shared" si="31"/>
        <v>Contratos de prestación de servicios profesionales y de apoyo a la gestión</v>
      </c>
      <c r="AJ253" s="109" t="str">
        <f t="shared" si="35"/>
        <v>Contratación directa</v>
      </c>
      <c r="AK253" s="110" t="str">
        <f>IFERROR(VLOOKUP(F253,Tipo!$C$12:$C$27,1,FALSE),"NO")</f>
        <v>Prestación de servicios profesionales y de apoyo a la gestión, o para la ejecución de trabajos artísticos que sólo puedan encomendarse a determinadas personas naturales;</v>
      </c>
      <c r="AL253" s="109" t="str">
        <f t="shared" si="36"/>
        <v>Inversión</v>
      </c>
      <c r="AM253" s="109">
        <f t="shared" si="37"/>
        <v>3</v>
      </c>
      <c r="AN253" s="58"/>
      <c r="AO253" s="58"/>
      <c r="AP253" s="58"/>
    </row>
    <row r="254" spans="1:42" s="57" customFormat="1" ht="27" customHeight="1" x14ac:dyDescent="0.25">
      <c r="A254" s="90">
        <v>162</v>
      </c>
      <c r="B254" s="105">
        <v>2018</v>
      </c>
      <c r="C254" s="91" t="s">
        <v>522</v>
      </c>
      <c r="D254" s="136" t="s">
        <v>93</v>
      </c>
      <c r="E254" s="133" t="s">
        <v>530</v>
      </c>
      <c r="F254" s="133" t="s">
        <v>169</v>
      </c>
      <c r="G254" s="138" t="s">
        <v>766</v>
      </c>
      <c r="H254" s="140" t="s">
        <v>156</v>
      </c>
      <c r="I254" s="132">
        <v>18</v>
      </c>
      <c r="J254" s="133" t="str">
        <f>IF(I254=1,'[4]Equivalencia BH-BMPT'!$D$2,IF(I254=2,'[4]Equivalencia BH-BMPT'!$D$3,IF(I254=3,'[4]Equivalencia BH-BMPT'!$D$4,IF(I254=4,'[4]Equivalencia BH-BMPT'!$D$5,IF(I254=5,'[4]Equivalencia BH-BMPT'!$D$6,IF(I254=6,'[4]Equivalencia BH-BMPT'!$D$7,IF(I254=7,'[4]Equivalencia BH-BMPT'!$D$8,IF(I254=8,'[4]Equivalencia BH-BMPT'!$D$9,IF(I254=9,'[4]Equivalencia BH-BMPT'!$D$10,IF(I254=10,'[4]Equivalencia BH-BMPT'!$D$11,IF(I254=11,'[4]Equivalencia BH-BMPT'!$D$12,IF(I254=12,'[4]Equivalencia BH-BMPT'!$D$13,IF(I254=13,'[4]Equivalencia BH-BMPT'!$D$14,IF(I254=14,'[4]Equivalencia BH-BMPT'!$D$15,IF(I254=15,'[4]Equivalencia BH-BMPT'!$D$16,IF(I254=16,'[4]Equivalencia BH-BMPT'!$D$17,IF(I254=17,'[4]Equivalencia BH-BMPT'!$D$18,IF(I254=18,'[4]Equivalencia BH-BMPT'!$D$19,IF(I254=19,'[4]Equivalencia BH-BMPT'!$D$20,IF(I254=20,'[4]Equivalencia BH-BMPT'!$D$21,IF(I254=21,'[4]Equivalencia BH-BMPT'!$D$22,IF(I254=22,'[4]Equivalencia BH-BMPT'!$D$23,IF(I254=23,'[4]Equivalencia BH-BMPT'!#REF!,IF(I254=24,'[4]Equivalencia BH-BMPT'!$D$25,IF(I254=25,'[4]Equivalencia BH-BMPT'!$D$26,IF(I254=26,'[4]Equivalencia BH-BMPT'!$D$27,IF(I254=27,'[4]Equivalencia BH-BMPT'!$D$28,IF(I254=28,'[4]Equivalencia BH-BMPT'!$D$29,IF(I254=29,'[4]Equivalencia BH-BMPT'!$D$30,IF(I254=30,'[4]Equivalencia BH-BMPT'!$D$31,IF(I254=31,'[4]Equivalencia BH-BMPT'!$D$32,IF(I254=32,'[4]Equivalencia BH-BMPT'!$D$33,IF(I254=33,'[4]Equivalencia BH-BMPT'!$D$34,IF(I254=34,'[4]Equivalencia BH-BMPT'!$D$35,IF(I254=35,'[4]Equivalencia BH-BMPT'!$D$36,IF(I254=36,'[4]Equivalencia BH-BMPT'!$D$37,IF(I254=37,'[4]Equivalencia BH-BMPT'!$D$38,IF(I254=38,'[4]Equivalencia BH-BMPT'!#REF!,IF(I254=39,'[4]Equivalencia BH-BMPT'!$D$40,IF(I254=40,'[4]Equivalencia BH-BMPT'!$D$41,IF(I254=41,'[4]Equivalencia BH-BMPT'!$D$42,IF(I254=42,'[4]Equivalencia BH-BMPT'!$D$43,IF(I254=43,'[4]Equivalencia BH-BMPT'!$D$44,IF(I254=44,'[4]Equivalencia BH-BMPT'!$D$45,IF(I254=45,'[4]Equivalencia BH-BMPT'!$D$46,"No ha seleccionado un número de programa")))))))))))))))))))))))))))))))))))))))))))))</f>
        <v>Mejor movilidad para todos</v>
      </c>
      <c r="K254" s="141" t="str">
        <f>IF(ISERROR(VLOOKUP(I254,Eje_Pilar!$C$2:$E$47,3,FALSE))," ",VLOOKUP(I254,Eje_Pilar!$C$2:$E$47,3,FALSE))</f>
        <v>Pilar 2 Democracía Urbana</v>
      </c>
      <c r="L254" s="142" t="s">
        <v>779</v>
      </c>
      <c r="M254" s="142"/>
      <c r="N254" s="138" t="s">
        <v>1010</v>
      </c>
      <c r="O254" s="145">
        <v>15000000</v>
      </c>
      <c r="P254" s="100"/>
      <c r="Q254" s="101"/>
      <c r="R254" s="146">
        <v>1</v>
      </c>
      <c r="S254" s="145">
        <v>15000000</v>
      </c>
      <c r="T254" s="148">
        <v>15000000</v>
      </c>
      <c r="U254" s="144">
        <v>14982607</v>
      </c>
      <c r="V254" s="104">
        <v>43325</v>
      </c>
      <c r="W254" s="104"/>
      <c r="X254" s="104"/>
      <c r="Y254" s="105"/>
      <c r="Z254" s="105"/>
      <c r="AA254" s="106"/>
      <c r="AB254" s="90"/>
      <c r="AC254" s="90"/>
      <c r="AD254" s="90"/>
      <c r="AE254" s="90"/>
      <c r="AF254" s="150"/>
      <c r="AG254" s="108"/>
      <c r="AH254" s="129">
        <f>IF(SUMPRODUCT((A$14:A254=A254)*(B$14:B254=B254)*(C$14:C254=C254))&gt;1,0,1)</f>
        <v>1</v>
      </c>
      <c r="AI254" s="109" t="str">
        <f t="shared" si="31"/>
        <v>Suministro</v>
      </c>
      <c r="AJ254" s="109" t="str">
        <f t="shared" si="35"/>
        <v>NO</v>
      </c>
      <c r="AK254" s="110" t="str">
        <f>IFERROR(VLOOKUP(F254,Tipo!$C$12:$C$27,1,FALSE),"NO")</f>
        <v xml:space="preserve">Selección abreviada por menor cuantía </v>
      </c>
      <c r="AL254" s="109" t="str">
        <f t="shared" si="36"/>
        <v>Inversión</v>
      </c>
      <c r="AM254" s="109">
        <f t="shared" si="37"/>
        <v>18</v>
      </c>
      <c r="AN254" s="58"/>
      <c r="AO254" s="58"/>
      <c r="AP254" s="58"/>
    </row>
    <row r="255" spans="1:42" s="57" customFormat="1" ht="27" customHeight="1" x14ac:dyDescent="0.25">
      <c r="A255" s="90">
        <v>267</v>
      </c>
      <c r="B255" s="105">
        <v>2018</v>
      </c>
      <c r="C255" s="91" t="s">
        <v>523</v>
      </c>
      <c r="D255" s="137" t="s">
        <v>171</v>
      </c>
      <c r="E255" s="133" t="s">
        <v>38</v>
      </c>
      <c r="F255" s="133" t="s">
        <v>186</v>
      </c>
      <c r="G255" s="138" t="s">
        <v>767</v>
      </c>
      <c r="H255" s="140" t="s">
        <v>156</v>
      </c>
      <c r="I255" s="132">
        <v>3</v>
      </c>
      <c r="J255" s="133" t="str">
        <f>IF(I255=1,'[4]Equivalencia BH-BMPT'!$D$2,IF(I255=2,'[4]Equivalencia BH-BMPT'!$D$3,IF(I255=3,'[4]Equivalencia BH-BMPT'!$D$4,IF(I255=4,'[4]Equivalencia BH-BMPT'!$D$5,IF(I255=5,'[4]Equivalencia BH-BMPT'!$D$6,IF(I255=6,'[4]Equivalencia BH-BMPT'!$D$7,IF(I255=7,'[4]Equivalencia BH-BMPT'!$D$8,IF(I255=8,'[4]Equivalencia BH-BMPT'!$D$9,IF(I255=9,'[4]Equivalencia BH-BMPT'!$D$10,IF(I255=10,'[4]Equivalencia BH-BMPT'!$D$11,IF(I255=11,'[4]Equivalencia BH-BMPT'!$D$12,IF(I255=12,'[4]Equivalencia BH-BMPT'!$D$13,IF(I255=13,'[4]Equivalencia BH-BMPT'!$D$14,IF(I255=14,'[4]Equivalencia BH-BMPT'!$D$15,IF(I255=15,'[4]Equivalencia BH-BMPT'!$D$16,IF(I255=16,'[4]Equivalencia BH-BMPT'!$D$17,IF(I255=17,'[4]Equivalencia BH-BMPT'!$D$18,IF(I255=18,'[4]Equivalencia BH-BMPT'!$D$19,IF(I255=19,'[4]Equivalencia BH-BMPT'!$D$20,IF(I255=20,'[4]Equivalencia BH-BMPT'!$D$21,IF(I255=21,'[4]Equivalencia BH-BMPT'!$D$22,IF(I255=22,'[4]Equivalencia BH-BMPT'!$D$23,IF(I255=23,'[4]Equivalencia BH-BMPT'!#REF!,IF(I255=24,'[4]Equivalencia BH-BMPT'!$D$25,IF(I255=25,'[4]Equivalencia BH-BMPT'!$D$26,IF(I255=26,'[4]Equivalencia BH-BMPT'!$D$27,IF(I255=27,'[4]Equivalencia BH-BMPT'!$D$28,IF(I255=28,'[4]Equivalencia BH-BMPT'!$D$29,IF(I255=29,'[4]Equivalencia BH-BMPT'!$D$30,IF(I255=30,'[4]Equivalencia BH-BMPT'!$D$31,IF(I255=31,'[4]Equivalencia BH-BMPT'!$D$32,IF(I255=32,'[4]Equivalencia BH-BMPT'!$D$33,IF(I255=33,'[4]Equivalencia BH-BMPT'!$D$34,IF(I255=34,'[4]Equivalencia BH-BMPT'!$D$35,IF(I255=35,'[4]Equivalencia BH-BMPT'!$D$36,IF(I255=36,'[4]Equivalencia BH-BMPT'!$D$37,IF(I255=37,'[4]Equivalencia BH-BMPT'!$D$38,IF(I255=38,'[4]Equivalencia BH-BMPT'!#REF!,IF(I255=39,'[4]Equivalencia BH-BMPT'!$D$40,IF(I255=40,'[4]Equivalencia BH-BMPT'!$D$41,IF(I255=41,'[4]Equivalencia BH-BMPT'!$D$42,IF(I255=42,'[4]Equivalencia BH-BMPT'!$D$43,IF(I255=43,'[4]Equivalencia BH-BMPT'!$D$44,IF(I255=44,'[4]Equivalencia BH-BMPT'!$D$45,IF(I255=45,'[4]Equivalencia BH-BMPT'!$D$46,"No ha seleccionado un número de programa")))))))))))))))))))))))))))))))))))))))))))))</f>
        <v>Igualdad y autonomía para una Bogotá incluyente</v>
      </c>
      <c r="K255" s="141" t="str">
        <f>IF(ISERROR(VLOOKUP(I255,Eje_Pilar!$C$2:$E$47,3,FALSE))," ",VLOOKUP(I255,Eje_Pilar!$C$2:$E$47,3,FALSE))</f>
        <v>Pilar 1 Igualdad de Calidad de Vida</v>
      </c>
      <c r="L255" s="142" t="s">
        <v>783</v>
      </c>
      <c r="M255" s="142"/>
      <c r="N255" s="138" t="s">
        <v>1001</v>
      </c>
      <c r="O255" s="144">
        <v>69476400</v>
      </c>
      <c r="P255" s="100"/>
      <c r="Q255" s="101"/>
      <c r="R255" s="146">
        <v>1</v>
      </c>
      <c r="S255" s="144">
        <v>69476400</v>
      </c>
      <c r="T255" s="144">
        <v>69476400</v>
      </c>
      <c r="U255" s="148"/>
      <c r="V255" s="104"/>
      <c r="W255" s="104"/>
      <c r="X255" s="104"/>
      <c r="Y255" s="105"/>
      <c r="Z255" s="105"/>
      <c r="AA255" s="106"/>
      <c r="AB255" s="90"/>
      <c r="AC255" s="90"/>
      <c r="AD255" s="90"/>
      <c r="AE255" s="90"/>
      <c r="AF255" s="150"/>
      <c r="AG255" s="108"/>
      <c r="AH255" s="129">
        <f>IF(SUMPRODUCT((A$14:A255=A255)*(B$14:B255=B255)*(C$14:C255=C255))&gt;1,0,1)</f>
        <v>1</v>
      </c>
      <c r="AI255" s="109" t="str">
        <f t="shared" si="31"/>
        <v>Contratos interadministrativos</v>
      </c>
      <c r="AJ255" s="109" t="str">
        <f t="shared" si="35"/>
        <v>Contratación directa</v>
      </c>
      <c r="AK255" s="110" t="str">
        <f>IFERROR(VLOOKUP(F255,Tipo!$C$12:$C$27,1,FALSE),"NO")</f>
        <v>NO</v>
      </c>
      <c r="AL255" s="109" t="str">
        <f t="shared" si="36"/>
        <v>Inversión</v>
      </c>
      <c r="AM255" s="109">
        <f t="shared" si="37"/>
        <v>3</v>
      </c>
      <c r="AN255" s="58"/>
      <c r="AO255" s="58"/>
      <c r="AP255" s="58"/>
    </row>
    <row r="256" spans="1:42" s="57" customFormat="1" ht="27" customHeight="1" x14ac:dyDescent="0.25">
      <c r="A256" s="90">
        <v>283</v>
      </c>
      <c r="B256" s="105">
        <v>2018</v>
      </c>
      <c r="C256" s="91" t="s">
        <v>524</v>
      </c>
      <c r="D256" s="137" t="s">
        <v>75</v>
      </c>
      <c r="E256" s="133" t="s">
        <v>154</v>
      </c>
      <c r="F256" s="133" t="s">
        <v>186</v>
      </c>
      <c r="G256" s="138" t="s">
        <v>768</v>
      </c>
      <c r="H256" s="140" t="s">
        <v>156</v>
      </c>
      <c r="I256" s="132">
        <v>18</v>
      </c>
      <c r="J256" s="133" t="str">
        <f>IF(I256=1,'[4]Equivalencia BH-BMPT'!$D$2,IF(I256=2,'[4]Equivalencia BH-BMPT'!$D$3,IF(I256=3,'[4]Equivalencia BH-BMPT'!$D$4,IF(I256=4,'[4]Equivalencia BH-BMPT'!$D$5,IF(I256=5,'[4]Equivalencia BH-BMPT'!$D$6,IF(I256=6,'[4]Equivalencia BH-BMPT'!$D$7,IF(I256=7,'[4]Equivalencia BH-BMPT'!$D$8,IF(I256=8,'[4]Equivalencia BH-BMPT'!$D$9,IF(I256=9,'[4]Equivalencia BH-BMPT'!$D$10,IF(I256=10,'[4]Equivalencia BH-BMPT'!$D$11,IF(I256=11,'[4]Equivalencia BH-BMPT'!$D$12,IF(I256=12,'[4]Equivalencia BH-BMPT'!$D$13,IF(I256=13,'[4]Equivalencia BH-BMPT'!$D$14,IF(I256=14,'[4]Equivalencia BH-BMPT'!$D$15,IF(I256=15,'[4]Equivalencia BH-BMPT'!$D$16,IF(I256=16,'[4]Equivalencia BH-BMPT'!$D$17,IF(I256=17,'[4]Equivalencia BH-BMPT'!$D$18,IF(I256=18,'[4]Equivalencia BH-BMPT'!$D$19,IF(I256=19,'[4]Equivalencia BH-BMPT'!$D$20,IF(I256=20,'[4]Equivalencia BH-BMPT'!$D$21,IF(I256=21,'[4]Equivalencia BH-BMPT'!$D$22,IF(I256=22,'[4]Equivalencia BH-BMPT'!$D$23,IF(I256=23,'[4]Equivalencia BH-BMPT'!#REF!,IF(I256=24,'[4]Equivalencia BH-BMPT'!$D$25,IF(I256=25,'[4]Equivalencia BH-BMPT'!$D$26,IF(I256=26,'[4]Equivalencia BH-BMPT'!$D$27,IF(I256=27,'[4]Equivalencia BH-BMPT'!$D$28,IF(I256=28,'[4]Equivalencia BH-BMPT'!$D$29,IF(I256=29,'[4]Equivalencia BH-BMPT'!$D$30,IF(I256=30,'[4]Equivalencia BH-BMPT'!$D$31,IF(I256=31,'[4]Equivalencia BH-BMPT'!$D$32,IF(I256=32,'[4]Equivalencia BH-BMPT'!$D$33,IF(I256=33,'[4]Equivalencia BH-BMPT'!$D$34,IF(I256=34,'[4]Equivalencia BH-BMPT'!$D$35,IF(I256=35,'[4]Equivalencia BH-BMPT'!$D$36,IF(I256=36,'[4]Equivalencia BH-BMPT'!$D$37,IF(I256=37,'[4]Equivalencia BH-BMPT'!$D$38,IF(I256=38,'[4]Equivalencia BH-BMPT'!#REF!,IF(I256=39,'[4]Equivalencia BH-BMPT'!$D$40,IF(I256=40,'[4]Equivalencia BH-BMPT'!$D$41,IF(I256=41,'[4]Equivalencia BH-BMPT'!$D$42,IF(I256=42,'[4]Equivalencia BH-BMPT'!$D$43,IF(I256=43,'[4]Equivalencia BH-BMPT'!$D$44,IF(I256=44,'[4]Equivalencia BH-BMPT'!$D$45,IF(I256=45,'[4]Equivalencia BH-BMPT'!$D$46,"No ha seleccionado un número de programa")))))))))))))))))))))))))))))))))))))))))))))</f>
        <v>Mejor movilidad para todos</v>
      </c>
      <c r="K256" s="141" t="str">
        <f>IF(ISERROR(VLOOKUP(I256,Eje_Pilar!$C$2:$E$47,3,FALSE))," ",VLOOKUP(I256,Eje_Pilar!$C$2:$E$47,3,FALSE))</f>
        <v>Pilar 2 Democracía Urbana</v>
      </c>
      <c r="L256" s="142" t="s">
        <v>779</v>
      </c>
      <c r="M256" s="142"/>
      <c r="N256" s="138" t="s">
        <v>1013</v>
      </c>
      <c r="O256" s="144">
        <v>512033795</v>
      </c>
      <c r="P256" s="100"/>
      <c r="Q256" s="101"/>
      <c r="R256" s="146">
        <v>1</v>
      </c>
      <c r="S256" s="144">
        <v>512033795</v>
      </c>
      <c r="T256" s="144">
        <v>512033795</v>
      </c>
      <c r="U256" s="146"/>
      <c r="V256" s="104"/>
      <c r="W256" s="104"/>
      <c r="X256" s="104"/>
      <c r="Y256" s="105"/>
      <c r="Z256" s="105"/>
      <c r="AA256" s="106"/>
      <c r="AB256" s="90"/>
      <c r="AC256" s="90"/>
      <c r="AD256" s="90"/>
      <c r="AE256" s="90"/>
      <c r="AF256" s="150"/>
      <c r="AG256" s="108"/>
      <c r="AH256" s="129">
        <f>IF(SUMPRODUCT((A$14:A256=A256)*(B$14:B256=B256)*(C$14:C256=C256))&gt;1,0,1)</f>
        <v>1</v>
      </c>
      <c r="AI256" s="109" t="str">
        <f t="shared" si="31"/>
        <v>Consultoría</v>
      </c>
      <c r="AJ256" s="109" t="str">
        <f t="shared" si="35"/>
        <v>Concurso de méritos</v>
      </c>
      <c r="AK256" s="110" t="str">
        <f>IFERROR(VLOOKUP(F256,Tipo!$C$12:$C$27,1,FALSE),"NO")</f>
        <v>NO</v>
      </c>
      <c r="AL256" s="109" t="str">
        <f t="shared" si="36"/>
        <v>Inversión</v>
      </c>
      <c r="AM256" s="109">
        <f t="shared" si="37"/>
        <v>18</v>
      </c>
      <c r="AN256" s="58"/>
      <c r="AO256" s="58"/>
      <c r="AP256" s="58"/>
    </row>
    <row r="257" spans="1:42" s="57" customFormat="1" ht="27" customHeight="1" x14ac:dyDescent="0.25">
      <c r="A257" s="90">
        <v>290</v>
      </c>
      <c r="B257" s="105">
        <v>2018</v>
      </c>
      <c r="C257" s="91" t="s">
        <v>525</v>
      </c>
      <c r="D257" s="137" t="s">
        <v>153</v>
      </c>
      <c r="E257" s="133" t="s">
        <v>162</v>
      </c>
      <c r="F257" s="133" t="s">
        <v>186</v>
      </c>
      <c r="G257" s="138" t="s">
        <v>769</v>
      </c>
      <c r="H257" s="140" t="s">
        <v>156</v>
      </c>
      <c r="I257" s="132">
        <v>18</v>
      </c>
      <c r="J257" s="133" t="str">
        <f>IF(I257=1,'[4]Equivalencia BH-BMPT'!$D$2,IF(I257=2,'[4]Equivalencia BH-BMPT'!$D$3,IF(I257=3,'[4]Equivalencia BH-BMPT'!$D$4,IF(I257=4,'[4]Equivalencia BH-BMPT'!$D$5,IF(I257=5,'[4]Equivalencia BH-BMPT'!$D$6,IF(I257=6,'[4]Equivalencia BH-BMPT'!$D$7,IF(I257=7,'[4]Equivalencia BH-BMPT'!$D$8,IF(I257=8,'[4]Equivalencia BH-BMPT'!$D$9,IF(I257=9,'[4]Equivalencia BH-BMPT'!$D$10,IF(I257=10,'[4]Equivalencia BH-BMPT'!$D$11,IF(I257=11,'[4]Equivalencia BH-BMPT'!$D$12,IF(I257=12,'[4]Equivalencia BH-BMPT'!$D$13,IF(I257=13,'[4]Equivalencia BH-BMPT'!$D$14,IF(I257=14,'[4]Equivalencia BH-BMPT'!$D$15,IF(I257=15,'[4]Equivalencia BH-BMPT'!$D$16,IF(I257=16,'[4]Equivalencia BH-BMPT'!$D$17,IF(I257=17,'[4]Equivalencia BH-BMPT'!$D$18,IF(I257=18,'[4]Equivalencia BH-BMPT'!$D$19,IF(I257=19,'[4]Equivalencia BH-BMPT'!$D$20,IF(I257=20,'[4]Equivalencia BH-BMPT'!$D$21,IF(I257=21,'[4]Equivalencia BH-BMPT'!$D$22,IF(I257=22,'[4]Equivalencia BH-BMPT'!$D$23,IF(I257=23,'[4]Equivalencia BH-BMPT'!#REF!,IF(I257=24,'[4]Equivalencia BH-BMPT'!$D$25,IF(I257=25,'[4]Equivalencia BH-BMPT'!$D$26,IF(I257=26,'[4]Equivalencia BH-BMPT'!$D$27,IF(I257=27,'[4]Equivalencia BH-BMPT'!$D$28,IF(I257=28,'[4]Equivalencia BH-BMPT'!$D$29,IF(I257=29,'[4]Equivalencia BH-BMPT'!$D$30,IF(I257=30,'[4]Equivalencia BH-BMPT'!$D$31,IF(I257=31,'[4]Equivalencia BH-BMPT'!$D$32,IF(I257=32,'[4]Equivalencia BH-BMPT'!$D$33,IF(I257=33,'[4]Equivalencia BH-BMPT'!$D$34,IF(I257=34,'[4]Equivalencia BH-BMPT'!$D$35,IF(I257=35,'[4]Equivalencia BH-BMPT'!$D$36,IF(I257=36,'[4]Equivalencia BH-BMPT'!$D$37,IF(I257=37,'[4]Equivalencia BH-BMPT'!$D$38,IF(I257=38,'[4]Equivalencia BH-BMPT'!#REF!,IF(I257=39,'[4]Equivalencia BH-BMPT'!$D$40,IF(I257=40,'[4]Equivalencia BH-BMPT'!$D$41,IF(I257=41,'[4]Equivalencia BH-BMPT'!$D$42,IF(I257=42,'[4]Equivalencia BH-BMPT'!$D$43,IF(I257=43,'[4]Equivalencia BH-BMPT'!$D$44,IF(I257=44,'[4]Equivalencia BH-BMPT'!$D$45,IF(I257=45,'[4]Equivalencia BH-BMPT'!$D$46,"No ha seleccionado un número de programa")))))))))))))))))))))))))))))))))))))))))))))</f>
        <v>Mejor movilidad para todos</v>
      </c>
      <c r="K257" s="141" t="str">
        <f>IF(ISERROR(VLOOKUP(I257,Eje_Pilar!$C$2:$E$47,3,FALSE))," ",VLOOKUP(I257,Eje_Pilar!$C$2:$E$47,3,FALSE))</f>
        <v>Pilar 2 Democracía Urbana</v>
      </c>
      <c r="L257" s="142" t="s">
        <v>779</v>
      </c>
      <c r="M257" s="142"/>
      <c r="N257" s="138" t="s">
        <v>1014</v>
      </c>
      <c r="O257" s="144">
        <v>2715118018</v>
      </c>
      <c r="P257" s="100"/>
      <c r="Q257" s="101"/>
      <c r="R257" s="146">
        <v>1</v>
      </c>
      <c r="S257" s="144">
        <v>2715118018</v>
      </c>
      <c r="T257" s="144">
        <v>2715118018</v>
      </c>
      <c r="U257" s="146"/>
      <c r="V257" s="104"/>
      <c r="W257" s="104"/>
      <c r="X257" s="104"/>
      <c r="Y257" s="105"/>
      <c r="Z257" s="105"/>
      <c r="AA257" s="106"/>
      <c r="AB257" s="90"/>
      <c r="AC257" s="90"/>
      <c r="AD257" s="90"/>
      <c r="AE257" s="90"/>
      <c r="AF257" s="150"/>
      <c r="AG257" s="108"/>
      <c r="AH257" s="129">
        <f>IF(SUMPRODUCT((A$14:A257=A257)*(B$14:B257=B257)*(C$14:C257=C257))&gt;1,0,1)</f>
        <v>1</v>
      </c>
      <c r="AI257" s="109" t="str">
        <f t="shared" si="31"/>
        <v>Obra pública</v>
      </c>
      <c r="AJ257" s="109" t="str">
        <f t="shared" si="35"/>
        <v>Licitación pública</v>
      </c>
      <c r="AK257" s="110" t="str">
        <f>IFERROR(VLOOKUP(F257,Tipo!$C$12:$C$27,1,FALSE),"NO")</f>
        <v>NO</v>
      </c>
      <c r="AL257" s="109" t="str">
        <f t="shared" si="36"/>
        <v>Inversión</v>
      </c>
      <c r="AM257" s="109">
        <f t="shared" si="37"/>
        <v>18</v>
      </c>
      <c r="AN257" s="58"/>
      <c r="AO257" s="58"/>
      <c r="AP257" s="58"/>
    </row>
    <row r="258" spans="1:42" s="57" customFormat="1" ht="27" customHeight="1" x14ac:dyDescent="0.25">
      <c r="A258" s="90">
        <v>291</v>
      </c>
      <c r="B258" s="105">
        <v>2018</v>
      </c>
      <c r="C258" s="91" t="s">
        <v>525</v>
      </c>
      <c r="D258" s="137" t="s">
        <v>153</v>
      </c>
      <c r="E258" s="133" t="s">
        <v>162</v>
      </c>
      <c r="F258" s="133" t="s">
        <v>186</v>
      </c>
      <c r="G258" s="138" t="s">
        <v>770</v>
      </c>
      <c r="H258" s="140" t="s">
        <v>156</v>
      </c>
      <c r="I258" s="132">
        <v>18</v>
      </c>
      <c r="J258" s="133" t="str">
        <f>IF(I258=1,'[4]Equivalencia BH-BMPT'!$D$2,IF(I258=2,'[4]Equivalencia BH-BMPT'!$D$3,IF(I258=3,'[4]Equivalencia BH-BMPT'!$D$4,IF(I258=4,'[4]Equivalencia BH-BMPT'!$D$5,IF(I258=5,'[4]Equivalencia BH-BMPT'!$D$6,IF(I258=6,'[4]Equivalencia BH-BMPT'!$D$7,IF(I258=7,'[4]Equivalencia BH-BMPT'!$D$8,IF(I258=8,'[4]Equivalencia BH-BMPT'!$D$9,IF(I258=9,'[4]Equivalencia BH-BMPT'!$D$10,IF(I258=10,'[4]Equivalencia BH-BMPT'!$D$11,IF(I258=11,'[4]Equivalencia BH-BMPT'!$D$12,IF(I258=12,'[4]Equivalencia BH-BMPT'!$D$13,IF(I258=13,'[4]Equivalencia BH-BMPT'!$D$14,IF(I258=14,'[4]Equivalencia BH-BMPT'!$D$15,IF(I258=15,'[4]Equivalencia BH-BMPT'!$D$16,IF(I258=16,'[4]Equivalencia BH-BMPT'!$D$17,IF(I258=17,'[4]Equivalencia BH-BMPT'!$D$18,IF(I258=18,'[4]Equivalencia BH-BMPT'!$D$19,IF(I258=19,'[4]Equivalencia BH-BMPT'!$D$20,IF(I258=20,'[4]Equivalencia BH-BMPT'!$D$21,IF(I258=21,'[4]Equivalencia BH-BMPT'!$D$22,IF(I258=22,'[4]Equivalencia BH-BMPT'!$D$23,IF(I258=23,'[4]Equivalencia BH-BMPT'!#REF!,IF(I258=24,'[4]Equivalencia BH-BMPT'!$D$25,IF(I258=25,'[4]Equivalencia BH-BMPT'!$D$26,IF(I258=26,'[4]Equivalencia BH-BMPT'!$D$27,IF(I258=27,'[4]Equivalencia BH-BMPT'!$D$28,IF(I258=28,'[4]Equivalencia BH-BMPT'!$D$29,IF(I258=29,'[4]Equivalencia BH-BMPT'!$D$30,IF(I258=30,'[4]Equivalencia BH-BMPT'!$D$31,IF(I258=31,'[4]Equivalencia BH-BMPT'!$D$32,IF(I258=32,'[4]Equivalencia BH-BMPT'!$D$33,IF(I258=33,'[4]Equivalencia BH-BMPT'!$D$34,IF(I258=34,'[4]Equivalencia BH-BMPT'!$D$35,IF(I258=35,'[4]Equivalencia BH-BMPT'!$D$36,IF(I258=36,'[4]Equivalencia BH-BMPT'!$D$37,IF(I258=37,'[4]Equivalencia BH-BMPT'!$D$38,IF(I258=38,'[4]Equivalencia BH-BMPT'!#REF!,IF(I258=39,'[4]Equivalencia BH-BMPT'!$D$40,IF(I258=40,'[4]Equivalencia BH-BMPT'!$D$41,IF(I258=41,'[4]Equivalencia BH-BMPT'!$D$42,IF(I258=42,'[4]Equivalencia BH-BMPT'!$D$43,IF(I258=43,'[4]Equivalencia BH-BMPT'!$D$44,IF(I258=44,'[4]Equivalencia BH-BMPT'!$D$45,IF(I258=45,'[4]Equivalencia BH-BMPT'!$D$46,"No ha seleccionado un número de programa")))))))))))))))))))))))))))))))))))))))))))))</f>
        <v>Mejor movilidad para todos</v>
      </c>
      <c r="K258" s="141" t="str">
        <f>IF(ISERROR(VLOOKUP(I258,Eje_Pilar!$C$2:$E$47,3,FALSE))," ",VLOOKUP(I258,Eje_Pilar!$C$2:$E$47,3,FALSE))</f>
        <v>Pilar 2 Democracía Urbana</v>
      </c>
      <c r="L258" s="142" t="s">
        <v>779</v>
      </c>
      <c r="M258" s="142"/>
      <c r="N258" s="138" t="s">
        <v>1015</v>
      </c>
      <c r="O258" s="144">
        <v>2417836795</v>
      </c>
      <c r="P258" s="100"/>
      <c r="Q258" s="101"/>
      <c r="R258" s="146">
        <v>1</v>
      </c>
      <c r="S258" s="144">
        <v>2417836795</v>
      </c>
      <c r="T258" s="144">
        <v>2417836795</v>
      </c>
      <c r="U258" s="146"/>
      <c r="V258" s="104"/>
      <c r="W258" s="104"/>
      <c r="X258" s="104"/>
      <c r="Y258" s="105"/>
      <c r="Z258" s="105"/>
      <c r="AA258" s="106"/>
      <c r="AB258" s="90"/>
      <c r="AC258" s="90"/>
      <c r="AD258" s="90"/>
      <c r="AE258" s="90"/>
      <c r="AF258" s="151"/>
      <c r="AG258" s="108"/>
      <c r="AH258" s="129">
        <f>IF(SUMPRODUCT((A$14:A258=A258)*(B$14:B258=B258)*(C$14:C258=C258))&gt;1,0,1)</f>
        <v>1</v>
      </c>
      <c r="AI258" s="109" t="str">
        <f t="shared" si="31"/>
        <v>Obra pública</v>
      </c>
      <c r="AJ258" s="109" t="str">
        <f t="shared" si="35"/>
        <v>Licitación pública</v>
      </c>
      <c r="AK258" s="110" t="str">
        <f>IFERROR(VLOOKUP(F258,Tipo!$C$12:$C$27,1,FALSE),"NO")</f>
        <v>NO</v>
      </c>
      <c r="AL258" s="109" t="str">
        <f t="shared" si="36"/>
        <v>Inversión</v>
      </c>
      <c r="AM258" s="109">
        <f t="shared" si="37"/>
        <v>18</v>
      </c>
      <c r="AN258" s="58"/>
      <c r="AO258" s="58"/>
      <c r="AP258" s="58"/>
    </row>
    <row r="259" spans="1:42" s="57" customFormat="1" ht="27" customHeight="1" x14ac:dyDescent="0.25">
      <c r="A259" s="90">
        <v>35802</v>
      </c>
      <c r="B259" s="105">
        <v>2019</v>
      </c>
      <c r="C259" s="91"/>
      <c r="D259" s="136" t="s">
        <v>159</v>
      </c>
      <c r="E259" s="133" t="s">
        <v>530</v>
      </c>
      <c r="F259" s="133" t="s">
        <v>166</v>
      </c>
      <c r="G259" s="138" t="s">
        <v>771</v>
      </c>
      <c r="H259" s="140" t="s">
        <v>155</v>
      </c>
      <c r="I259" s="132"/>
      <c r="J259" s="133"/>
      <c r="K259" s="141" t="str">
        <f>IF(ISERROR(VLOOKUP(I259,Eje_Pilar!$C$2:$E$47,3,FALSE))," ",VLOOKUP(I259,Eje_Pilar!$C$2:$E$47,3,FALSE))</f>
        <v xml:space="preserve"> </v>
      </c>
      <c r="L259" s="138" t="s">
        <v>802</v>
      </c>
      <c r="M259" s="138">
        <v>900046728</v>
      </c>
      <c r="N259" s="138" t="s">
        <v>1016</v>
      </c>
      <c r="O259" s="144">
        <v>15499566</v>
      </c>
      <c r="P259" s="100"/>
      <c r="Q259" s="101"/>
      <c r="R259" s="146"/>
      <c r="S259" s="146"/>
      <c r="T259" s="148">
        <f t="shared" ref="T259:T270" si="39">O259+Q259+S259</f>
        <v>15499566</v>
      </c>
      <c r="U259" s="144">
        <v>9902032</v>
      </c>
      <c r="V259" s="104"/>
      <c r="W259" s="104"/>
      <c r="X259" s="104"/>
      <c r="Y259" s="105"/>
      <c r="Z259" s="105"/>
      <c r="AA259" s="106"/>
      <c r="AB259" s="90"/>
      <c r="AC259" s="90"/>
      <c r="AD259" s="90"/>
      <c r="AE259" s="90"/>
      <c r="AF259" s="152"/>
      <c r="AG259" s="108"/>
      <c r="AH259" s="129">
        <f>IF(SUMPRODUCT((A$14:A259=A259)*(B$14:B259=B259)*(C$14:C259=C259))&gt;1,0,1)</f>
        <v>1</v>
      </c>
      <c r="AI259" s="109" t="str">
        <f t="shared" si="31"/>
        <v>Contratos de prestación de servicios</v>
      </c>
      <c r="AJ259" s="109" t="str">
        <f t="shared" si="35"/>
        <v>NO</v>
      </c>
      <c r="AK259" s="110" t="str">
        <f>IFERROR(VLOOKUP(F259,Tipo!$C$12:$C$27,1,FALSE),"NO")</f>
        <v>Bolsas de productos</v>
      </c>
      <c r="AL259" s="109" t="str">
        <f t="shared" si="36"/>
        <v>Funcionamiento</v>
      </c>
      <c r="AM259" s="109" t="str">
        <f t="shared" si="37"/>
        <v>NO</v>
      </c>
      <c r="AN259" s="58"/>
      <c r="AO259" s="58"/>
      <c r="AP259" s="58"/>
    </row>
    <row r="260" spans="1:42" s="57" customFormat="1" ht="27" customHeight="1" x14ac:dyDescent="0.25">
      <c r="A260" s="90">
        <v>35942</v>
      </c>
      <c r="B260" s="105">
        <v>2019</v>
      </c>
      <c r="C260" s="91"/>
      <c r="D260" s="136" t="s">
        <v>159</v>
      </c>
      <c r="E260" s="133" t="s">
        <v>38</v>
      </c>
      <c r="F260" s="133" t="s">
        <v>166</v>
      </c>
      <c r="G260" s="138" t="s">
        <v>772</v>
      </c>
      <c r="H260" s="140" t="s">
        <v>155</v>
      </c>
      <c r="I260" s="132"/>
      <c r="J260" s="133"/>
      <c r="K260" s="141" t="str">
        <f>IF(ISERROR(VLOOKUP(I260,Eje_Pilar!$C$2:$E$47,3,FALSE))," ",VLOOKUP(I260,Eje_Pilar!$C$2:$E$47,3,FALSE))</f>
        <v xml:space="preserve"> </v>
      </c>
      <c r="L260" s="138" t="s">
        <v>803</v>
      </c>
      <c r="M260" s="138">
        <v>807003866</v>
      </c>
      <c r="N260" s="138" t="s">
        <v>1017</v>
      </c>
      <c r="O260" s="144">
        <v>131999345</v>
      </c>
      <c r="P260" s="100"/>
      <c r="Q260" s="101"/>
      <c r="R260" s="146">
        <v>1</v>
      </c>
      <c r="S260" s="144">
        <v>32000655</v>
      </c>
      <c r="T260" s="148">
        <f t="shared" si="39"/>
        <v>164000000</v>
      </c>
      <c r="U260" s="146">
        <v>131548878</v>
      </c>
      <c r="V260" s="104"/>
      <c r="W260" s="104"/>
      <c r="X260" s="104"/>
      <c r="Y260" s="105"/>
      <c r="Z260" s="105"/>
      <c r="AA260" s="106"/>
      <c r="AB260" s="90"/>
      <c r="AC260" s="90"/>
      <c r="AD260" s="90"/>
      <c r="AE260" s="90"/>
      <c r="AF260" s="152"/>
      <c r="AG260" s="108"/>
      <c r="AH260" s="129">
        <f>IF(SUMPRODUCT((A$14:A260=A260)*(B$14:B260=B260)*(C$14:C260=C260))&gt;1,0,1)</f>
        <v>1</v>
      </c>
      <c r="AI260" s="109" t="str">
        <f t="shared" si="31"/>
        <v>Contratos de prestación de servicios</v>
      </c>
      <c r="AJ260" s="109" t="str">
        <f t="shared" si="35"/>
        <v>Contratación directa</v>
      </c>
      <c r="AK260" s="110" t="str">
        <f>IFERROR(VLOOKUP(F260,Tipo!$C$12:$C$27,1,FALSE),"NO")</f>
        <v>Bolsas de productos</v>
      </c>
      <c r="AL260" s="109" t="str">
        <f t="shared" si="36"/>
        <v>Funcionamiento</v>
      </c>
      <c r="AM260" s="109" t="str">
        <f t="shared" si="37"/>
        <v>NO</v>
      </c>
      <c r="AN260" s="58"/>
      <c r="AO260" s="58"/>
      <c r="AP260" s="58"/>
    </row>
    <row r="261" spans="1:42" s="57" customFormat="1" ht="27" customHeight="1" x14ac:dyDescent="0.25">
      <c r="A261" s="90">
        <v>39501</v>
      </c>
      <c r="B261" s="105">
        <v>2019</v>
      </c>
      <c r="C261" s="91"/>
      <c r="D261" s="136" t="s">
        <v>159</v>
      </c>
      <c r="E261" s="133" t="s">
        <v>530</v>
      </c>
      <c r="F261" s="133" t="s">
        <v>166</v>
      </c>
      <c r="G261" s="138" t="s">
        <v>773</v>
      </c>
      <c r="H261" s="140" t="s">
        <v>155</v>
      </c>
      <c r="I261" s="132"/>
      <c r="J261" s="133"/>
      <c r="K261" s="141" t="str">
        <f>IF(ISERROR(VLOOKUP(I261,Eje_Pilar!$C$2:$E$47,3,FALSE))," ",VLOOKUP(I261,Eje_Pilar!$C$2:$E$47,3,FALSE))</f>
        <v xml:space="preserve"> </v>
      </c>
      <c r="L261" s="138" t="s">
        <v>804</v>
      </c>
      <c r="M261" s="138">
        <v>830073623</v>
      </c>
      <c r="N261" s="138" t="s">
        <v>1018</v>
      </c>
      <c r="O261" s="144">
        <v>35412325</v>
      </c>
      <c r="P261" s="100"/>
      <c r="Q261" s="101"/>
      <c r="R261" s="146"/>
      <c r="S261" s="146"/>
      <c r="T261" s="148">
        <f t="shared" si="39"/>
        <v>35412325</v>
      </c>
      <c r="U261" s="144">
        <v>35412325</v>
      </c>
      <c r="V261" s="104"/>
      <c r="W261" s="104"/>
      <c r="X261" s="104"/>
      <c r="Y261" s="105"/>
      <c r="Z261" s="105"/>
      <c r="AA261" s="106"/>
      <c r="AB261" s="90"/>
      <c r="AC261" s="90"/>
      <c r="AD261" s="90"/>
      <c r="AE261" s="90"/>
      <c r="AF261" s="152"/>
      <c r="AG261" s="108"/>
      <c r="AH261" s="129">
        <f>IF(SUMPRODUCT((A$14:A261=A261)*(B$14:B261=B261)*(C$14:C261=C261))&gt;1,0,1)</f>
        <v>1</v>
      </c>
      <c r="AI261" s="109" t="str">
        <f t="shared" si="31"/>
        <v>Contratos de prestación de servicios</v>
      </c>
      <c r="AJ261" s="109" t="str">
        <f t="shared" si="35"/>
        <v>NO</v>
      </c>
      <c r="AK261" s="110" t="str">
        <f>IFERROR(VLOOKUP(F261,Tipo!$C$12:$C$27,1,FALSE),"NO")</f>
        <v>Bolsas de productos</v>
      </c>
      <c r="AL261" s="109" t="str">
        <f t="shared" si="36"/>
        <v>Funcionamiento</v>
      </c>
      <c r="AM261" s="109" t="str">
        <f t="shared" si="37"/>
        <v>NO</v>
      </c>
      <c r="AN261" s="58"/>
      <c r="AO261" s="58"/>
      <c r="AP261" s="58"/>
    </row>
    <row r="262" spans="1:42" s="57" customFormat="1" ht="27" customHeight="1" x14ac:dyDescent="0.25">
      <c r="A262" s="90">
        <v>43175</v>
      </c>
      <c r="B262" s="105">
        <v>2019</v>
      </c>
      <c r="C262" s="91"/>
      <c r="D262" s="136" t="s">
        <v>159</v>
      </c>
      <c r="E262" s="133" t="s">
        <v>530</v>
      </c>
      <c r="F262" s="133" t="s">
        <v>166</v>
      </c>
      <c r="G262" s="138" t="s">
        <v>762</v>
      </c>
      <c r="H262" s="140" t="s">
        <v>155</v>
      </c>
      <c r="I262" s="132"/>
      <c r="J262" s="133"/>
      <c r="K262" s="141" t="str">
        <f>IF(ISERROR(VLOOKUP(I262,Eje_Pilar!$C$2:$E$47,3,FALSE))," ",VLOOKUP(I262,Eje_Pilar!$C$2:$E$47,3,FALSE))</f>
        <v xml:space="preserve"> </v>
      </c>
      <c r="L262" s="138" t="s">
        <v>805</v>
      </c>
      <c r="M262" s="138">
        <v>830095213</v>
      </c>
      <c r="N262" s="138" t="s">
        <v>1010</v>
      </c>
      <c r="O262" s="144">
        <v>27000000</v>
      </c>
      <c r="P262" s="100"/>
      <c r="Q262" s="101"/>
      <c r="R262" s="146"/>
      <c r="S262" s="146"/>
      <c r="T262" s="148">
        <f t="shared" si="39"/>
        <v>27000000</v>
      </c>
      <c r="U262" s="144">
        <v>699861</v>
      </c>
      <c r="V262" s="104"/>
      <c r="W262" s="104"/>
      <c r="X262" s="104"/>
      <c r="Y262" s="105"/>
      <c r="Z262" s="105"/>
      <c r="AA262" s="106"/>
      <c r="AB262" s="90"/>
      <c r="AC262" s="90"/>
      <c r="AD262" s="90"/>
      <c r="AE262" s="90"/>
      <c r="AF262" s="152"/>
      <c r="AG262" s="108"/>
      <c r="AH262" s="129">
        <f>IF(SUMPRODUCT((A$14:A262=A262)*(B$14:B262=B262)*(C$14:C262=C262))&gt;1,0,1)</f>
        <v>1</v>
      </c>
      <c r="AI262" s="109" t="str">
        <f t="shared" si="31"/>
        <v>Contratos de prestación de servicios</v>
      </c>
      <c r="AJ262" s="109" t="str">
        <f t="shared" si="35"/>
        <v>NO</v>
      </c>
      <c r="AK262" s="110" t="str">
        <f>IFERROR(VLOOKUP(F262,Tipo!$C$12:$C$27,1,FALSE),"NO")</f>
        <v>Bolsas de productos</v>
      </c>
      <c r="AL262" s="109" t="str">
        <f t="shared" si="36"/>
        <v>Funcionamiento</v>
      </c>
      <c r="AM262" s="109" t="str">
        <f t="shared" si="37"/>
        <v>NO</v>
      </c>
      <c r="AN262" s="58"/>
      <c r="AO262" s="58"/>
      <c r="AP262" s="58"/>
    </row>
    <row r="263" spans="1:42" s="57" customFormat="1" ht="27" customHeight="1" x14ac:dyDescent="0.25">
      <c r="A263" s="90" t="s">
        <v>281</v>
      </c>
      <c r="B263" s="105">
        <v>2019</v>
      </c>
      <c r="C263" s="91" t="s">
        <v>281</v>
      </c>
      <c r="D263" s="111"/>
      <c r="E263" s="132" t="s">
        <v>281</v>
      </c>
      <c r="F263" s="133" t="s">
        <v>281</v>
      </c>
      <c r="G263" s="133" t="s">
        <v>281</v>
      </c>
      <c r="H263" s="140" t="s">
        <v>155</v>
      </c>
      <c r="I263" s="132"/>
      <c r="J263" s="133"/>
      <c r="K263" s="141" t="str">
        <f>IF(ISERROR(VLOOKUP(I263,Eje_Pilar!$C$2:$E$47,3,FALSE))," ",VLOOKUP(I263,Eje_Pilar!$C$2:$E$47,3,FALSE))</f>
        <v xml:space="preserve"> </v>
      </c>
      <c r="L263" s="142"/>
      <c r="M263" s="142"/>
      <c r="N263" s="133" t="s">
        <v>281</v>
      </c>
      <c r="O263" s="146">
        <v>109921096</v>
      </c>
      <c r="P263" s="100"/>
      <c r="Q263" s="101"/>
      <c r="R263" s="146"/>
      <c r="S263" s="146"/>
      <c r="T263" s="148">
        <v>109921096</v>
      </c>
      <c r="U263" s="146">
        <v>109897745</v>
      </c>
      <c r="V263" s="104"/>
      <c r="W263" s="104"/>
      <c r="X263" s="104"/>
      <c r="Y263" s="105"/>
      <c r="Z263" s="105"/>
      <c r="AA263" s="106"/>
      <c r="AB263" s="90"/>
      <c r="AC263" s="90"/>
      <c r="AD263" s="90"/>
      <c r="AE263" s="90"/>
      <c r="AF263" s="152"/>
      <c r="AG263" s="108"/>
      <c r="AH263" s="129">
        <f>IF(SUMPRODUCT((A$14:A263=A263)*(B$14:B263=B263)*(C$14:C263=C263))&gt;1,0,1)</f>
        <v>1</v>
      </c>
      <c r="AI263" s="109" t="str">
        <f t="shared" si="31"/>
        <v>NO</v>
      </c>
      <c r="AJ263" s="109" t="str">
        <f t="shared" si="35"/>
        <v>NO</v>
      </c>
      <c r="AK263" s="110" t="str">
        <f>IFERROR(VLOOKUP(F263,Tipo!$C$12:$C$27,1,FALSE),"NO")</f>
        <v>NO</v>
      </c>
      <c r="AL263" s="109" t="str">
        <f t="shared" si="36"/>
        <v>Funcionamiento</v>
      </c>
      <c r="AM263" s="109" t="str">
        <f t="shared" si="37"/>
        <v>NO</v>
      </c>
      <c r="AN263" s="58"/>
      <c r="AO263" s="58"/>
      <c r="AP263" s="58"/>
    </row>
    <row r="264" spans="1:42" s="57" customFormat="1" ht="27" customHeight="1" x14ac:dyDescent="0.25">
      <c r="A264" s="90" t="s">
        <v>282</v>
      </c>
      <c r="B264" s="105">
        <v>2019</v>
      </c>
      <c r="C264" s="91" t="s">
        <v>282</v>
      </c>
      <c r="D264" s="111"/>
      <c r="E264" s="132" t="s">
        <v>282</v>
      </c>
      <c r="F264" s="132" t="s">
        <v>282</v>
      </c>
      <c r="G264" s="132" t="s">
        <v>282</v>
      </c>
      <c r="H264" s="140" t="s">
        <v>155</v>
      </c>
      <c r="I264" s="132"/>
      <c r="J264" s="133"/>
      <c r="K264" s="141" t="str">
        <f>IF(ISERROR(VLOOKUP(I264,Eje_Pilar!$C$2:$E$47,3,FALSE))," ",VLOOKUP(I264,Eje_Pilar!$C$2:$E$47,3,FALSE))</f>
        <v xml:space="preserve"> </v>
      </c>
      <c r="L264" s="142"/>
      <c r="M264" s="142"/>
      <c r="N264" s="143" t="s">
        <v>282</v>
      </c>
      <c r="O264" s="146">
        <v>852911444</v>
      </c>
      <c r="P264" s="100"/>
      <c r="Q264" s="101"/>
      <c r="R264" s="146"/>
      <c r="S264" s="146"/>
      <c r="T264" s="148">
        <v>852911444</v>
      </c>
      <c r="U264" s="146">
        <v>849861588</v>
      </c>
      <c r="V264" s="104"/>
      <c r="W264" s="104"/>
      <c r="X264" s="104"/>
      <c r="Y264" s="105"/>
      <c r="Z264" s="105"/>
      <c r="AA264" s="106"/>
      <c r="AB264" s="90"/>
      <c r="AC264" s="90"/>
      <c r="AD264" s="90"/>
      <c r="AE264" s="90"/>
      <c r="AF264" s="152"/>
      <c r="AG264" s="108"/>
      <c r="AH264" s="129">
        <f>IF(SUMPRODUCT((A$14:A264=A264)*(B$14:B264=B264)*(C$14:C264=C264))&gt;1,0,1)</f>
        <v>1</v>
      </c>
      <c r="AI264" s="109" t="str">
        <f t="shared" si="31"/>
        <v>NO</v>
      </c>
      <c r="AJ264" s="109" t="str">
        <f t="shared" si="35"/>
        <v>NO</v>
      </c>
      <c r="AK264" s="110" t="str">
        <f>IFERROR(VLOOKUP(F264,Tipo!$C$12:$C$27,1,FALSE),"NO")</f>
        <v>NO</v>
      </c>
      <c r="AL264" s="109" t="str">
        <f t="shared" si="36"/>
        <v>Funcionamiento</v>
      </c>
      <c r="AM264" s="109" t="str">
        <f t="shared" si="37"/>
        <v>NO</v>
      </c>
      <c r="AN264" s="58"/>
      <c r="AO264" s="58"/>
      <c r="AP264" s="58"/>
    </row>
    <row r="265" spans="1:42" s="57" customFormat="1" ht="27" customHeight="1" x14ac:dyDescent="0.25">
      <c r="A265" s="90">
        <v>162</v>
      </c>
      <c r="B265" s="105">
        <v>2018</v>
      </c>
      <c r="C265" s="91" t="s">
        <v>522</v>
      </c>
      <c r="D265" s="136" t="s">
        <v>93</v>
      </c>
      <c r="E265" s="133" t="s">
        <v>530</v>
      </c>
      <c r="F265" s="133" t="s">
        <v>169</v>
      </c>
      <c r="G265" s="138" t="s">
        <v>774</v>
      </c>
      <c r="H265" s="140" t="s">
        <v>155</v>
      </c>
      <c r="I265" s="132"/>
      <c r="J265" s="133"/>
      <c r="K265" s="141" t="str">
        <f>IF(ISERROR(VLOOKUP(I265,Eje_Pilar!$C$2:$E$47,3,FALSE))," ",VLOOKUP(I265,Eje_Pilar!$C$2:$E$47,3,FALSE))</f>
        <v xml:space="preserve"> </v>
      </c>
      <c r="L265" s="138" t="s">
        <v>805</v>
      </c>
      <c r="M265" s="142"/>
      <c r="N265" s="138" t="s">
        <v>1010</v>
      </c>
      <c r="O265" s="144">
        <v>6000000</v>
      </c>
      <c r="P265" s="100"/>
      <c r="Q265" s="101"/>
      <c r="R265" s="146"/>
      <c r="S265" s="146"/>
      <c r="T265" s="148">
        <v>6000000</v>
      </c>
      <c r="U265" s="144">
        <v>5300139</v>
      </c>
      <c r="V265" s="104"/>
      <c r="W265" s="104"/>
      <c r="X265" s="104"/>
      <c r="Y265" s="105"/>
      <c r="Z265" s="105"/>
      <c r="AA265" s="106"/>
      <c r="AB265" s="90"/>
      <c r="AC265" s="90"/>
      <c r="AD265" s="90"/>
      <c r="AE265" s="90"/>
      <c r="AF265" s="152"/>
      <c r="AG265" s="108"/>
      <c r="AH265" s="129">
        <f>IF(SUMPRODUCT((A$14:A265=A265)*(B$14:B265=B265)*(C$14:C265=C265))&gt;1,0,1)</f>
        <v>0</v>
      </c>
      <c r="AI265" s="109" t="str">
        <f t="shared" si="31"/>
        <v>Suministro</v>
      </c>
      <c r="AJ265" s="109" t="str">
        <f t="shared" si="35"/>
        <v>NO</v>
      </c>
      <c r="AK265" s="110" t="str">
        <f>IFERROR(VLOOKUP(F265,Tipo!$C$12:$C$27,1,FALSE),"NO")</f>
        <v xml:space="preserve">Selección abreviada por menor cuantía </v>
      </c>
      <c r="AL265" s="109" t="str">
        <f t="shared" si="36"/>
        <v>Funcionamiento</v>
      </c>
      <c r="AM265" s="109" t="str">
        <f t="shared" si="37"/>
        <v>NO</v>
      </c>
      <c r="AN265" s="58"/>
      <c r="AO265" s="58"/>
      <c r="AP265" s="58"/>
    </row>
    <row r="266" spans="1:42" s="57" customFormat="1" ht="27" customHeight="1" x14ac:dyDescent="0.25">
      <c r="A266" s="90">
        <v>229</v>
      </c>
      <c r="B266" s="105">
        <v>2018</v>
      </c>
      <c r="C266" s="91" t="s">
        <v>526</v>
      </c>
      <c r="D266" s="136" t="s">
        <v>159</v>
      </c>
      <c r="E266" s="133" t="s">
        <v>162</v>
      </c>
      <c r="F266" s="133" t="s">
        <v>186</v>
      </c>
      <c r="G266" s="138" t="s">
        <v>775</v>
      </c>
      <c r="H266" s="140" t="s">
        <v>155</v>
      </c>
      <c r="I266" s="132"/>
      <c r="J266" s="133"/>
      <c r="K266" s="141" t="str">
        <f>IF(ISERROR(VLOOKUP(I266,Eje_Pilar!$C$2:$E$47,3,FALSE))," ",VLOOKUP(I266,Eje_Pilar!$C$2:$E$47,3,FALSE))</f>
        <v xml:space="preserve"> </v>
      </c>
      <c r="L266" s="138" t="s">
        <v>795</v>
      </c>
      <c r="M266" s="142"/>
      <c r="N266" s="138" t="s">
        <v>1019</v>
      </c>
      <c r="O266" s="144">
        <v>212818683</v>
      </c>
      <c r="P266" s="100"/>
      <c r="Q266" s="101"/>
      <c r="R266" s="146"/>
      <c r="S266" s="146"/>
      <c r="T266" s="144">
        <v>212818683</v>
      </c>
      <c r="U266" s="144">
        <v>212790417</v>
      </c>
      <c r="V266" s="104"/>
      <c r="W266" s="104"/>
      <c r="X266" s="104"/>
      <c r="Y266" s="105"/>
      <c r="Z266" s="105"/>
      <c r="AA266" s="106"/>
      <c r="AB266" s="90"/>
      <c r="AC266" s="90"/>
      <c r="AD266" s="90"/>
      <c r="AE266" s="90"/>
      <c r="AF266" s="152"/>
      <c r="AG266" s="108"/>
      <c r="AH266" s="129">
        <f>IF(SUMPRODUCT((A$14:A266=A266)*(B$14:B266=B266)*(C$14:C266=C266))&gt;1,0,1)</f>
        <v>1</v>
      </c>
      <c r="AI266" s="109" t="str">
        <f t="shared" si="31"/>
        <v>Contratos de prestación de servicios</v>
      </c>
      <c r="AJ266" s="109" t="str">
        <f t="shared" si="35"/>
        <v>Licitación pública</v>
      </c>
      <c r="AK266" s="110" t="str">
        <f>IFERROR(VLOOKUP(F266,Tipo!$C$12:$C$27,1,FALSE),"NO")</f>
        <v>NO</v>
      </c>
      <c r="AL266" s="109" t="str">
        <f t="shared" si="36"/>
        <v>Funcionamiento</v>
      </c>
      <c r="AM266" s="109" t="str">
        <f t="shared" si="37"/>
        <v>NO</v>
      </c>
      <c r="AN266" s="58"/>
      <c r="AO266" s="58"/>
      <c r="AP266" s="58"/>
    </row>
    <row r="267" spans="1:42" s="57" customFormat="1" ht="27" customHeight="1" x14ac:dyDescent="0.25">
      <c r="A267" s="90">
        <v>275</v>
      </c>
      <c r="B267" s="105">
        <v>2018</v>
      </c>
      <c r="C267" s="91" t="s">
        <v>527</v>
      </c>
      <c r="D267" s="136" t="s">
        <v>159</v>
      </c>
      <c r="E267" s="133" t="s">
        <v>530</v>
      </c>
      <c r="F267" s="133" t="s">
        <v>169</v>
      </c>
      <c r="G267" s="138" t="s">
        <v>776</v>
      </c>
      <c r="H267" s="140" t="s">
        <v>155</v>
      </c>
      <c r="I267" s="132"/>
      <c r="J267" s="133"/>
      <c r="K267" s="141" t="str">
        <f>IF(ISERROR(VLOOKUP(I267,Eje_Pilar!$C$2:$E$47,3,FALSE))," ",VLOOKUP(I267,Eje_Pilar!$C$2:$E$47,3,FALSE))</f>
        <v xml:space="preserve"> </v>
      </c>
      <c r="L267" s="138" t="s">
        <v>798</v>
      </c>
      <c r="M267" s="142"/>
      <c r="N267" s="138" t="s">
        <v>1020</v>
      </c>
      <c r="O267" s="145">
        <v>60854000</v>
      </c>
      <c r="P267" s="100"/>
      <c r="Q267" s="101"/>
      <c r="R267" s="146"/>
      <c r="S267" s="146"/>
      <c r="T267" s="148">
        <f t="shared" si="39"/>
        <v>60854000</v>
      </c>
      <c r="U267" s="146">
        <v>42554512</v>
      </c>
      <c r="V267" s="104"/>
      <c r="W267" s="104"/>
      <c r="X267" s="104"/>
      <c r="Y267" s="105"/>
      <c r="Z267" s="105"/>
      <c r="AA267" s="106"/>
      <c r="AB267" s="90"/>
      <c r="AC267" s="90"/>
      <c r="AD267" s="90"/>
      <c r="AE267" s="90"/>
      <c r="AF267" s="152"/>
      <c r="AG267" s="108"/>
      <c r="AH267" s="129">
        <f>IF(SUMPRODUCT((A$14:A267=A267)*(B$14:B267=B267)*(C$14:C267=C267))&gt;1,0,1)</f>
        <v>1</v>
      </c>
      <c r="AI267" s="109" t="str">
        <f t="shared" si="31"/>
        <v>Contratos de prestación de servicios</v>
      </c>
      <c r="AJ267" s="109" t="str">
        <f t="shared" si="35"/>
        <v>NO</v>
      </c>
      <c r="AK267" s="110" t="str">
        <f>IFERROR(VLOOKUP(F267,Tipo!$C$12:$C$27,1,FALSE),"NO")</f>
        <v xml:space="preserve">Selección abreviada por menor cuantía </v>
      </c>
      <c r="AL267" s="109" t="str">
        <f t="shared" si="36"/>
        <v>Funcionamiento</v>
      </c>
      <c r="AM267" s="109" t="str">
        <f t="shared" si="37"/>
        <v>NO</v>
      </c>
      <c r="AN267" s="58"/>
      <c r="AO267" s="58"/>
      <c r="AP267" s="58"/>
    </row>
    <row r="268" spans="1:42" s="57" customFormat="1" ht="27" customHeight="1" x14ac:dyDescent="0.25">
      <c r="A268" s="90">
        <v>277</v>
      </c>
      <c r="B268" s="105">
        <v>2018</v>
      </c>
      <c r="C268" s="91" t="s">
        <v>528</v>
      </c>
      <c r="D268" s="136" t="s">
        <v>159</v>
      </c>
      <c r="E268" s="133" t="s">
        <v>530</v>
      </c>
      <c r="F268" s="133" t="s">
        <v>169</v>
      </c>
      <c r="G268" s="138" t="s">
        <v>777</v>
      </c>
      <c r="H268" s="140" t="s">
        <v>155</v>
      </c>
      <c r="I268" s="132"/>
      <c r="J268" s="133"/>
      <c r="K268" s="141" t="str">
        <f>IF(ISERROR(VLOOKUP(I268,Eje_Pilar!$C$2:$E$47,3,FALSE))," ",VLOOKUP(I268,Eje_Pilar!$C$2:$E$47,3,FALSE))</f>
        <v xml:space="preserve"> </v>
      </c>
      <c r="L268" s="138" t="s">
        <v>798</v>
      </c>
      <c r="M268" s="142"/>
      <c r="N268" s="138" t="s">
        <v>960</v>
      </c>
      <c r="O268" s="144">
        <v>31500000</v>
      </c>
      <c r="P268" s="100"/>
      <c r="Q268" s="101"/>
      <c r="R268" s="146"/>
      <c r="S268" s="146"/>
      <c r="T268" s="148">
        <f t="shared" si="39"/>
        <v>31500000</v>
      </c>
      <c r="U268" s="144">
        <v>31500000</v>
      </c>
      <c r="V268" s="104"/>
      <c r="W268" s="104"/>
      <c r="X268" s="104"/>
      <c r="Y268" s="105"/>
      <c r="Z268" s="105"/>
      <c r="AA268" s="106"/>
      <c r="AB268" s="90"/>
      <c r="AC268" s="90"/>
      <c r="AD268" s="90"/>
      <c r="AE268" s="90"/>
      <c r="AF268" s="152"/>
      <c r="AG268" s="108"/>
      <c r="AH268" s="129">
        <f>IF(SUMPRODUCT((A$14:A268=A268)*(B$14:B268=B268)*(C$14:C268=C268))&gt;1,0,1)</f>
        <v>1</v>
      </c>
      <c r="AI268" s="109" t="str">
        <f t="shared" si="31"/>
        <v>Contratos de prestación de servicios</v>
      </c>
      <c r="AJ268" s="109" t="str">
        <f t="shared" si="35"/>
        <v>NO</v>
      </c>
      <c r="AK268" s="110" t="str">
        <f>IFERROR(VLOOKUP(F268,Tipo!$C$12:$C$27,1,FALSE),"NO")</f>
        <v xml:space="preserve">Selección abreviada por menor cuantía </v>
      </c>
      <c r="AL268" s="109" t="str">
        <f t="shared" si="36"/>
        <v>Funcionamiento</v>
      </c>
      <c r="AM268" s="109" t="str">
        <f t="shared" si="37"/>
        <v>NO</v>
      </c>
      <c r="AN268" s="58"/>
      <c r="AO268" s="58"/>
      <c r="AP268" s="58"/>
    </row>
    <row r="269" spans="1:42" s="57" customFormat="1" ht="27" customHeight="1" x14ac:dyDescent="0.25">
      <c r="A269" s="90"/>
      <c r="B269" s="105"/>
      <c r="C269" s="91"/>
      <c r="D269" s="111"/>
      <c r="E269" s="133"/>
      <c r="F269" s="133"/>
      <c r="G269" s="138"/>
      <c r="H269" s="140"/>
      <c r="I269" s="132"/>
      <c r="J269" s="133"/>
      <c r="K269" s="141" t="str">
        <f>IF(ISERROR(VLOOKUP(I269,Eje_Pilar!$C$2:$E$47,3,FALSE))," ",VLOOKUP(I269,Eje_Pilar!$C$2:$E$47,3,FALSE))</f>
        <v xml:space="preserve"> </v>
      </c>
      <c r="L269" s="138"/>
      <c r="M269" s="142"/>
      <c r="N269" s="138"/>
      <c r="O269" s="144"/>
      <c r="P269" s="100"/>
      <c r="Q269" s="101"/>
      <c r="R269" s="146"/>
      <c r="S269" s="146"/>
      <c r="T269" s="148"/>
      <c r="U269" s="144"/>
      <c r="V269" s="104"/>
      <c r="W269" s="104"/>
      <c r="X269" s="104"/>
      <c r="Y269" s="105"/>
      <c r="Z269" s="105"/>
      <c r="AA269" s="106"/>
      <c r="AB269" s="90"/>
      <c r="AC269" s="90"/>
      <c r="AD269" s="90"/>
      <c r="AE269" s="90"/>
      <c r="AF269" s="150"/>
      <c r="AG269" s="108"/>
      <c r="AH269" s="129">
        <f>IF(SUMPRODUCT((A$14:A269=A269)*(B$14:B269=B269)*(C$14:C269=C269))&gt;1,0,1)</f>
        <v>1</v>
      </c>
      <c r="AI269" s="109" t="str">
        <f t="shared" si="31"/>
        <v>NO</v>
      </c>
      <c r="AJ269" s="109" t="str">
        <f t="shared" si="35"/>
        <v>NO</v>
      </c>
      <c r="AK269" s="110" t="str">
        <f>IFERROR(VLOOKUP(F269,Tipo!$C$12:$C$27,1,FALSE),"NO")</f>
        <v>NO</v>
      </c>
      <c r="AL269" s="109" t="str">
        <f t="shared" si="36"/>
        <v>NO</v>
      </c>
      <c r="AM269" s="109" t="str">
        <f t="shared" si="37"/>
        <v>NO</v>
      </c>
      <c r="AN269" s="58"/>
      <c r="AO269" s="58"/>
      <c r="AP269" s="58"/>
    </row>
    <row r="270" spans="1:42" s="57" customFormat="1" ht="27" customHeight="1" x14ac:dyDescent="0.25">
      <c r="A270" s="90" t="s">
        <v>283</v>
      </c>
      <c r="B270" s="105"/>
      <c r="C270" s="91" t="s">
        <v>283</v>
      </c>
      <c r="D270" s="111"/>
      <c r="E270" s="132" t="s">
        <v>283</v>
      </c>
      <c r="F270" s="133" t="s">
        <v>283</v>
      </c>
      <c r="G270" s="132" t="s">
        <v>283</v>
      </c>
      <c r="H270" s="140" t="s">
        <v>156</v>
      </c>
      <c r="I270" s="132">
        <v>3</v>
      </c>
      <c r="J270" s="133" t="str">
        <f>IF(I270=1,'[4]Equivalencia BH-BMPT'!$D$2,IF(I270=2,'[4]Equivalencia BH-BMPT'!$D$3,IF(I270=3,'[4]Equivalencia BH-BMPT'!$D$4,IF(I270=4,'[4]Equivalencia BH-BMPT'!$D$5,IF(I270=5,'[4]Equivalencia BH-BMPT'!$D$6,IF(I270=6,'[4]Equivalencia BH-BMPT'!$D$7,IF(I270=7,'[4]Equivalencia BH-BMPT'!$D$8,IF(I270=8,'[4]Equivalencia BH-BMPT'!$D$9,IF(I270=9,'[4]Equivalencia BH-BMPT'!$D$10,IF(I270=10,'[4]Equivalencia BH-BMPT'!$D$11,IF(I270=11,'[4]Equivalencia BH-BMPT'!$D$12,IF(I270=12,'[4]Equivalencia BH-BMPT'!$D$13,IF(I270=13,'[4]Equivalencia BH-BMPT'!$D$14,IF(I270=14,'[4]Equivalencia BH-BMPT'!$D$15,IF(I270=15,'[4]Equivalencia BH-BMPT'!$D$16,IF(I270=16,'[4]Equivalencia BH-BMPT'!$D$17,IF(I270=17,'[4]Equivalencia BH-BMPT'!$D$18,IF(I270=18,'[4]Equivalencia BH-BMPT'!$D$19,IF(I270=19,'[4]Equivalencia BH-BMPT'!$D$20,IF(I270=20,'[4]Equivalencia BH-BMPT'!$D$21,IF(I270=21,'[4]Equivalencia BH-BMPT'!$D$22,IF(I270=22,'[4]Equivalencia BH-BMPT'!$D$23,IF(I270=23,'[4]Equivalencia BH-BMPT'!#REF!,IF(I270=24,'[4]Equivalencia BH-BMPT'!$D$25,IF(I270=25,'[4]Equivalencia BH-BMPT'!$D$26,IF(I270=26,'[4]Equivalencia BH-BMPT'!$D$27,IF(I270=27,'[4]Equivalencia BH-BMPT'!$D$28,IF(I270=28,'[4]Equivalencia BH-BMPT'!$D$29,IF(I270=29,'[4]Equivalencia BH-BMPT'!$D$30,IF(I270=30,'[4]Equivalencia BH-BMPT'!$D$31,IF(I270=31,'[4]Equivalencia BH-BMPT'!$D$32,IF(I270=32,'[4]Equivalencia BH-BMPT'!$D$33,IF(I270=33,'[4]Equivalencia BH-BMPT'!$D$34,IF(I270=34,'[4]Equivalencia BH-BMPT'!$D$35,IF(I270=35,'[4]Equivalencia BH-BMPT'!$D$36,IF(I270=36,'[4]Equivalencia BH-BMPT'!$D$37,IF(I270=37,'[4]Equivalencia BH-BMPT'!$D$38,IF(I270=38,'[4]Equivalencia BH-BMPT'!#REF!,IF(I270=39,'[4]Equivalencia BH-BMPT'!$D$40,IF(I270=40,'[4]Equivalencia BH-BMPT'!$D$41,IF(I270=41,'[4]Equivalencia BH-BMPT'!$D$42,IF(I270=42,'[4]Equivalencia BH-BMPT'!$D$43,IF(I270=43,'[4]Equivalencia BH-BMPT'!$D$44,IF(I270=44,'[4]Equivalencia BH-BMPT'!$D$45,IF(I270=45,'[4]Equivalencia BH-BMPT'!$D$46,"No ha seleccionado un número de programa")))))))))))))))))))))))))))))))))))))))))))))</f>
        <v>Igualdad y autonomía para una Bogotá incluyente</v>
      </c>
      <c r="K270" s="141" t="str">
        <f>IF(ISERROR(VLOOKUP(I270,Eje_Pilar!$C$2:$E$47,3,FALSE))," ",VLOOKUP(I270,Eje_Pilar!$C$2:$E$47,3,FALSE))</f>
        <v>Pilar 1 Igualdad de Calidad de Vida</v>
      </c>
      <c r="L270" s="142" t="s">
        <v>783</v>
      </c>
      <c r="M270" s="142"/>
      <c r="N270" s="138" t="s">
        <v>1021</v>
      </c>
      <c r="O270" s="145">
        <v>1462200000</v>
      </c>
      <c r="P270" s="100"/>
      <c r="Q270" s="101"/>
      <c r="R270" s="146"/>
      <c r="S270" s="146"/>
      <c r="T270" s="148">
        <f t="shared" si="39"/>
        <v>1462200000</v>
      </c>
      <c r="U270" s="144">
        <v>1296729791</v>
      </c>
      <c r="V270" s="104"/>
      <c r="W270" s="104"/>
      <c r="X270" s="104"/>
      <c r="Y270" s="105"/>
      <c r="Z270" s="105"/>
      <c r="AA270" s="106"/>
      <c r="AB270" s="90"/>
      <c r="AC270" s="90"/>
      <c r="AD270" s="90"/>
      <c r="AE270" s="90"/>
      <c r="AF270" s="150"/>
      <c r="AG270" s="108"/>
      <c r="AH270" s="129">
        <f>IF(SUMPRODUCT((A$14:A270=A270)*(B$14:B270=B270)*(C$14:C270=C270))&gt;1,0,1)</f>
        <v>1</v>
      </c>
      <c r="AI270" s="109" t="str">
        <f t="shared" si="31"/>
        <v>NO</v>
      </c>
      <c r="AJ270" s="109" t="str">
        <f t="shared" si="35"/>
        <v>NO</v>
      </c>
      <c r="AK270" s="110" t="str">
        <f>IFERROR(VLOOKUP(F270,Tipo!$C$12:$C$27,1,FALSE),"NO")</f>
        <v>NO</v>
      </c>
      <c r="AL270" s="109" t="str">
        <f t="shared" si="36"/>
        <v>Inversión</v>
      </c>
      <c r="AM270" s="109">
        <f t="shared" si="37"/>
        <v>3</v>
      </c>
      <c r="AN270" s="58"/>
      <c r="AO270" s="58"/>
      <c r="AP270" s="58"/>
    </row>
    <row r="271" spans="1:42" s="57" customFormat="1" ht="27" customHeight="1" x14ac:dyDescent="0.25">
      <c r="A271" s="90"/>
      <c r="B271" s="105"/>
      <c r="C271" s="91"/>
      <c r="D271" s="111"/>
      <c r="E271" s="91"/>
      <c r="F271" s="92"/>
      <c r="G271" s="93"/>
      <c r="H271" s="94"/>
      <c r="I271" s="95"/>
      <c r="J271" s="96" t="str">
        <f>IF(ISERROR(VLOOKUP(I271,Eje_Pilar!$C$2:$E$47,2,FALSE))," ",VLOOKUP(I271,Eje_Pilar!$C$2:$E$47,2,FALSE))</f>
        <v xml:space="preserve"> </v>
      </c>
      <c r="K271" s="96" t="str">
        <f>IF(ISERROR(VLOOKUP(I271,Eje_Pilar!$C$2:$E$47,3,FALSE))," ",VLOOKUP(I271,Eje_Pilar!$C$2:$E$47,3,FALSE))</f>
        <v xml:space="preserve"> </v>
      </c>
      <c r="L271" s="97"/>
      <c r="M271" s="90"/>
      <c r="N271" s="98"/>
      <c r="O271" s="99"/>
      <c r="P271" s="100"/>
      <c r="Q271" s="101"/>
      <c r="R271" s="102"/>
      <c r="S271" s="132"/>
      <c r="T271" s="149">
        <f>SUM(T14:T270)</f>
        <v>44034781743</v>
      </c>
      <c r="U271" s="131"/>
      <c r="V271" s="104"/>
      <c r="W271" s="104"/>
      <c r="X271" s="104"/>
      <c r="Y271" s="105"/>
      <c r="Z271" s="105"/>
      <c r="AA271" s="106"/>
      <c r="AB271" s="90"/>
      <c r="AC271" s="90"/>
      <c r="AD271" s="90"/>
      <c r="AE271" s="90"/>
      <c r="AF271" s="107">
        <f>IF(ISERROR(U271/T271),"-",(U271/T271))</f>
        <v>0</v>
      </c>
      <c r="AG271" s="108"/>
      <c r="AH271" s="129">
        <f>IF(SUMPRODUCT((A$14:A271=A271)*(B$14:B271=B271)*(C$14:C271=C271))&gt;1,0,1)</f>
        <v>0</v>
      </c>
      <c r="AI271" s="109" t="str">
        <f t="shared" si="31"/>
        <v>NO</v>
      </c>
      <c r="AJ271" s="109" t="str">
        <f t="shared" si="35"/>
        <v>NO</v>
      </c>
      <c r="AK271" s="110" t="str">
        <f>IFERROR(VLOOKUP(F271,Tipo!$C$12:$C$27,1,FALSE),"NO")</f>
        <v>NO</v>
      </c>
      <c r="AL271" s="109" t="str">
        <f t="shared" si="36"/>
        <v>NO</v>
      </c>
      <c r="AM271" s="109" t="str">
        <f t="shared" si="37"/>
        <v>NO</v>
      </c>
      <c r="AN271" s="58"/>
      <c r="AO271" s="58"/>
      <c r="AP271" s="58"/>
    </row>
    <row r="272" spans="1:42" s="57" customFormat="1" ht="27" customHeight="1" x14ac:dyDescent="0.25">
      <c r="A272" s="90"/>
      <c r="B272" s="105"/>
      <c r="C272" s="91"/>
      <c r="D272" s="111"/>
      <c r="E272" s="91"/>
      <c r="F272" s="92"/>
      <c r="G272" s="93"/>
      <c r="H272" s="94"/>
      <c r="I272" s="95"/>
      <c r="J272" s="96" t="str">
        <f>IF(ISERROR(VLOOKUP(I272,Eje_Pilar!$C$2:$E$47,2,FALSE))," ",VLOOKUP(I272,Eje_Pilar!$C$2:$E$47,2,FALSE))</f>
        <v xml:space="preserve"> </v>
      </c>
      <c r="K272" s="96" t="str">
        <f>IF(ISERROR(VLOOKUP(I272,Eje_Pilar!$C$2:$E$47,3,FALSE))," ",VLOOKUP(I272,Eje_Pilar!$C$2:$E$47,3,FALSE))</f>
        <v xml:space="preserve"> </v>
      </c>
      <c r="L272" s="97"/>
      <c r="M272" s="90"/>
      <c r="N272" s="98"/>
      <c r="O272" s="99"/>
      <c r="P272" s="100"/>
      <c r="Q272" s="101"/>
      <c r="R272" s="102"/>
      <c r="S272" s="99"/>
      <c r="T272" s="103">
        <f t="shared" ref="T272:T305" si="40">+O272+Q272+S272</f>
        <v>0</v>
      </c>
      <c r="U272" s="131"/>
      <c r="V272" s="104"/>
      <c r="W272" s="104"/>
      <c r="X272" s="104"/>
      <c r="Y272" s="105"/>
      <c r="Z272" s="105"/>
      <c r="AA272" s="106"/>
      <c r="AB272" s="90"/>
      <c r="AC272" s="90"/>
      <c r="AD272" s="90"/>
      <c r="AE272" s="90"/>
      <c r="AF272" s="107" t="str">
        <f t="shared" ref="AF272:AF335" si="41">IF(ISERROR(U272/T272),"-",(U272/T272))</f>
        <v>-</v>
      </c>
      <c r="AG272" s="108"/>
      <c r="AH272" s="129">
        <f>IF(SUMPRODUCT((A$14:A272=A272)*(B$14:B272=B272)*(C$14:C272=C272))&gt;1,0,1)</f>
        <v>0</v>
      </c>
      <c r="AI272" s="109" t="str">
        <f t="shared" si="31"/>
        <v>NO</v>
      </c>
      <c r="AJ272" s="109" t="str">
        <f t="shared" si="35"/>
        <v>NO</v>
      </c>
      <c r="AK272" s="110" t="str">
        <f>IFERROR(VLOOKUP(F272,Tipo!$C$12:$C$27,1,FALSE),"NO")</f>
        <v>NO</v>
      </c>
      <c r="AL272" s="109" t="str">
        <f t="shared" si="36"/>
        <v>NO</v>
      </c>
      <c r="AM272" s="109" t="str">
        <f t="shared" si="37"/>
        <v>NO</v>
      </c>
      <c r="AN272" s="58"/>
      <c r="AO272" s="58"/>
      <c r="AP272" s="58"/>
    </row>
    <row r="273" spans="1:42" s="57" customFormat="1" ht="27" customHeight="1" x14ac:dyDescent="0.25">
      <c r="A273" s="90"/>
      <c r="B273" s="105"/>
      <c r="C273" s="91"/>
      <c r="D273" s="111"/>
      <c r="E273" s="91"/>
      <c r="F273" s="92"/>
      <c r="G273" s="93"/>
      <c r="H273" s="94"/>
      <c r="I273" s="95"/>
      <c r="J273" s="96" t="str">
        <f>IF(ISERROR(VLOOKUP(I273,Eje_Pilar!$C$2:$E$47,2,FALSE))," ",VLOOKUP(I273,Eje_Pilar!$C$2:$E$47,2,FALSE))</f>
        <v xml:space="preserve"> </v>
      </c>
      <c r="K273" s="96" t="str">
        <f>IF(ISERROR(VLOOKUP(I273,Eje_Pilar!$C$2:$E$47,3,FALSE))," ",VLOOKUP(I273,Eje_Pilar!$C$2:$E$47,3,FALSE))</f>
        <v xml:space="preserve"> </v>
      </c>
      <c r="L273" s="97"/>
      <c r="M273" s="90"/>
      <c r="N273" s="98"/>
      <c r="O273" s="99"/>
      <c r="P273" s="100"/>
      <c r="Q273" s="101"/>
      <c r="R273" s="102"/>
      <c r="S273" s="99"/>
      <c r="T273" s="103">
        <f t="shared" si="40"/>
        <v>0</v>
      </c>
      <c r="U273" s="131"/>
      <c r="V273" s="104"/>
      <c r="W273" s="104"/>
      <c r="X273" s="104"/>
      <c r="Y273" s="105"/>
      <c r="Z273" s="105"/>
      <c r="AA273" s="106"/>
      <c r="AB273" s="90"/>
      <c r="AC273" s="90"/>
      <c r="AD273" s="90"/>
      <c r="AE273" s="90"/>
      <c r="AF273" s="107" t="str">
        <f t="shared" si="41"/>
        <v>-</v>
      </c>
      <c r="AG273" s="108"/>
      <c r="AH273" s="129">
        <f>IF(SUMPRODUCT((A$14:A273=A273)*(B$14:B273=B273)*(C$14:C273=C273))&gt;1,0,1)</f>
        <v>0</v>
      </c>
      <c r="AI273" s="109" t="str">
        <f t="shared" si="31"/>
        <v>NO</v>
      </c>
      <c r="AJ273" s="109" t="str">
        <f t="shared" si="35"/>
        <v>NO</v>
      </c>
      <c r="AK273" s="110" t="str">
        <f>IFERROR(VLOOKUP(F273,Tipo!$C$12:$C$27,1,FALSE),"NO")</f>
        <v>NO</v>
      </c>
      <c r="AL273" s="109" t="str">
        <f t="shared" si="36"/>
        <v>NO</v>
      </c>
      <c r="AM273" s="109" t="str">
        <f t="shared" si="37"/>
        <v>NO</v>
      </c>
      <c r="AN273" s="58"/>
      <c r="AO273" s="58"/>
      <c r="AP273" s="58"/>
    </row>
    <row r="274" spans="1:42" s="57" customFormat="1" ht="27" customHeight="1" x14ac:dyDescent="0.25">
      <c r="A274" s="90"/>
      <c r="B274" s="105"/>
      <c r="C274" s="91"/>
      <c r="D274" s="111"/>
      <c r="E274" s="91"/>
      <c r="F274" s="92"/>
      <c r="G274" s="93"/>
      <c r="H274" s="94"/>
      <c r="I274" s="95"/>
      <c r="J274" s="96" t="str">
        <f>IF(ISERROR(VLOOKUP(I274,Eje_Pilar!$C$2:$E$47,2,FALSE))," ",VLOOKUP(I274,Eje_Pilar!$C$2:$E$47,2,FALSE))</f>
        <v xml:space="preserve"> </v>
      </c>
      <c r="K274" s="96" t="str">
        <f>IF(ISERROR(VLOOKUP(I274,Eje_Pilar!$C$2:$E$47,3,FALSE))," ",VLOOKUP(I274,Eje_Pilar!$C$2:$E$47,3,FALSE))</f>
        <v xml:space="preserve"> </v>
      </c>
      <c r="L274" s="97"/>
      <c r="M274" s="90"/>
      <c r="N274" s="98"/>
      <c r="O274" s="99"/>
      <c r="P274" s="100"/>
      <c r="Q274" s="101"/>
      <c r="R274" s="102"/>
      <c r="S274" s="99"/>
      <c r="T274" s="103">
        <f t="shared" si="40"/>
        <v>0</v>
      </c>
      <c r="U274" s="131"/>
      <c r="V274" s="104"/>
      <c r="W274" s="104"/>
      <c r="X274" s="104"/>
      <c r="Y274" s="105"/>
      <c r="Z274" s="105"/>
      <c r="AA274" s="106"/>
      <c r="AB274" s="90"/>
      <c r="AC274" s="90"/>
      <c r="AD274" s="90"/>
      <c r="AE274" s="90"/>
      <c r="AF274" s="107" t="str">
        <f t="shared" si="41"/>
        <v>-</v>
      </c>
      <c r="AG274" s="108"/>
      <c r="AH274" s="129">
        <f>IF(SUMPRODUCT((A$14:A274=A274)*(B$14:B274=B274)*(C$14:C274=C274))&gt;1,0,1)</f>
        <v>0</v>
      </c>
      <c r="AI274" s="109" t="str">
        <f t="shared" si="31"/>
        <v>NO</v>
      </c>
      <c r="AJ274" s="109" t="str">
        <f t="shared" si="35"/>
        <v>NO</v>
      </c>
      <c r="AK274" s="110" t="str">
        <f>IFERROR(VLOOKUP(F274,Tipo!$C$12:$C$27,1,FALSE),"NO")</f>
        <v>NO</v>
      </c>
      <c r="AL274" s="109" t="str">
        <f t="shared" si="36"/>
        <v>NO</v>
      </c>
      <c r="AM274" s="109" t="str">
        <f t="shared" si="37"/>
        <v>NO</v>
      </c>
      <c r="AN274" s="58"/>
      <c r="AO274" s="58"/>
      <c r="AP274" s="58"/>
    </row>
    <row r="275" spans="1:42" s="57" customFormat="1" ht="27" customHeight="1" x14ac:dyDescent="0.25">
      <c r="A275" s="90"/>
      <c r="B275" s="105"/>
      <c r="C275" s="91"/>
      <c r="D275" s="111"/>
      <c r="E275" s="91"/>
      <c r="F275" s="92"/>
      <c r="G275" s="93"/>
      <c r="H275" s="94"/>
      <c r="I275" s="95"/>
      <c r="J275" s="96" t="str">
        <f>IF(ISERROR(VLOOKUP(I275,Eje_Pilar!$C$2:$E$47,2,FALSE))," ",VLOOKUP(I275,Eje_Pilar!$C$2:$E$47,2,FALSE))</f>
        <v xml:space="preserve"> </v>
      </c>
      <c r="K275" s="96" t="str">
        <f>IF(ISERROR(VLOOKUP(I275,Eje_Pilar!$C$2:$E$47,3,FALSE))," ",VLOOKUP(I275,Eje_Pilar!$C$2:$E$47,3,FALSE))</f>
        <v xml:space="preserve"> </v>
      </c>
      <c r="L275" s="97"/>
      <c r="M275" s="90"/>
      <c r="N275" s="98"/>
      <c r="O275" s="99"/>
      <c r="P275" s="100"/>
      <c r="Q275" s="101"/>
      <c r="R275" s="102"/>
      <c r="S275" s="99"/>
      <c r="T275" s="103">
        <f t="shared" si="40"/>
        <v>0</v>
      </c>
      <c r="U275" s="131"/>
      <c r="V275" s="104"/>
      <c r="W275" s="104"/>
      <c r="X275" s="104"/>
      <c r="Y275" s="105"/>
      <c r="Z275" s="105"/>
      <c r="AA275" s="106"/>
      <c r="AB275" s="90"/>
      <c r="AC275" s="90"/>
      <c r="AD275" s="90"/>
      <c r="AE275" s="90"/>
      <c r="AF275" s="107" t="str">
        <f t="shared" si="41"/>
        <v>-</v>
      </c>
      <c r="AG275" s="108"/>
      <c r="AH275" s="129">
        <f>IF(SUMPRODUCT((A$14:A275=A275)*(B$14:B275=B275)*(C$14:C275=C275))&gt;1,0,1)</f>
        <v>0</v>
      </c>
      <c r="AI275" s="109" t="str">
        <f t="shared" si="31"/>
        <v>NO</v>
      </c>
      <c r="AJ275" s="109" t="str">
        <f t="shared" si="35"/>
        <v>NO</v>
      </c>
      <c r="AK275" s="110" t="str">
        <f>IFERROR(VLOOKUP(F275,Tipo!$C$12:$C$27,1,FALSE),"NO")</f>
        <v>NO</v>
      </c>
      <c r="AL275" s="109" t="str">
        <f t="shared" si="36"/>
        <v>NO</v>
      </c>
      <c r="AM275" s="109" t="str">
        <f t="shared" si="37"/>
        <v>NO</v>
      </c>
      <c r="AN275" s="58"/>
      <c r="AO275" s="58"/>
      <c r="AP275" s="58"/>
    </row>
    <row r="276" spans="1:42" s="57" customFormat="1" ht="27" customHeight="1" x14ac:dyDescent="0.25">
      <c r="A276" s="90"/>
      <c r="B276" s="105"/>
      <c r="C276" s="91"/>
      <c r="D276" s="111"/>
      <c r="E276" s="91"/>
      <c r="F276" s="92"/>
      <c r="G276" s="93"/>
      <c r="H276" s="94"/>
      <c r="I276" s="95"/>
      <c r="J276" s="96" t="str">
        <f>IF(ISERROR(VLOOKUP(I276,Eje_Pilar!$C$2:$E$47,2,FALSE))," ",VLOOKUP(I276,Eje_Pilar!$C$2:$E$47,2,FALSE))</f>
        <v xml:space="preserve"> </v>
      </c>
      <c r="K276" s="96" t="str">
        <f>IF(ISERROR(VLOOKUP(I276,Eje_Pilar!$C$2:$E$47,3,FALSE))," ",VLOOKUP(I276,Eje_Pilar!$C$2:$E$47,3,FALSE))</f>
        <v xml:space="preserve"> </v>
      </c>
      <c r="L276" s="97"/>
      <c r="M276" s="90"/>
      <c r="N276" s="98"/>
      <c r="O276" s="99"/>
      <c r="P276" s="100"/>
      <c r="Q276" s="101"/>
      <c r="R276" s="102"/>
      <c r="S276" s="99"/>
      <c r="T276" s="103">
        <f t="shared" si="40"/>
        <v>0</v>
      </c>
      <c r="U276" s="131"/>
      <c r="V276" s="104"/>
      <c r="W276" s="104"/>
      <c r="X276" s="104"/>
      <c r="Y276" s="105"/>
      <c r="Z276" s="105"/>
      <c r="AA276" s="106"/>
      <c r="AB276" s="90"/>
      <c r="AC276" s="90"/>
      <c r="AD276" s="90"/>
      <c r="AE276" s="90"/>
      <c r="AF276" s="107" t="str">
        <f t="shared" si="41"/>
        <v>-</v>
      </c>
      <c r="AG276" s="108"/>
      <c r="AH276" s="129">
        <f>IF(SUMPRODUCT((A$14:A276=A276)*(B$14:B276=B276)*(C$14:C276=C276))&gt;1,0,1)</f>
        <v>0</v>
      </c>
      <c r="AI276" s="109" t="str">
        <f t="shared" si="31"/>
        <v>NO</v>
      </c>
      <c r="AJ276" s="109" t="str">
        <f t="shared" si="35"/>
        <v>NO</v>
      </c>
      <c r="AK276" s="110" t="str">
        <f>IFERROR(VLOOKUP(F276,Tipo!$C$12:$C$27,1,FALSE),"NO")</f>
        <v>NO</v>
      </c>
      <c r="AL276" s="109" t="str">
        <f t="shared" si="36"/>
        <v>NO</v>
      </c>
      <c r="AM276" s="109" t="str">
        <f t="shared" si="37"/>
        <v>NO</v>
      </c>
      <c r="AN276" s="58"/>
      <c r="AO276" s="58"/>
      <c r="AP276" s="58"/>
    </row>
    <row r="277" spans="1:42" s="57" customFormat="1" ht="27" customHeight="1" x14ac:dyDescent="0.25">
      <c r="A277" s="90"/>
      <c r="B277" s="105"/>
      <c r="C277" s="91"/>
      <c r="D277" s="111"/>
      <c r="E277" s="91"/>
      <c r="F277" s="92"/>
      <c r="G277" s="93"/>
      <c r="H277" s="94"/>
      <c r="I277" s="95"/>
      <c r="J277" s="96" t="str">
        <f>IF(ISERROR(VLOOKUP(I277,Eje_Pilar!$C$2:$E$47,2,FALSE))," ",VLOOKUP(I277,Eje_Pilar!$C$2:$E$47,2,FALSE))</f>
        <v xml:space="preserve"> </v>
      </c>
      <c r="K277" s="96" t="str">
        <f>IF(ISERROR(VLOOKUP(I277,Eje_Pilar!$C$2:$E$47,3,FALSE))," ",VLOOKUP(I277,Eje_Pilar!$C$2:$E$47,3,FALSE))</f>
        <v xml:space="preserve"> </v>
      </c>
      <c r="L277" s="97"/>
      <c r="M277" s="90"/>
      <c r="N277" s="98"/>
      <c r="O277" s="99"/>
      <c r="P277" s="100"/>
      <c r="Q277" s="101"/>
      <c r="R277" s="102"/>
      <c r="S277" s="99"/>
      <c r="T277" s="103">
        <f t="shared" si="40"/>
        <v>0</v>
      </c>
      <c r="U277" s="131"/>
      <c r="V277" s="104"/>
      <c r="W277" s="104"/>
      <c r="X277" s="104"/>
      <c r="Y277" s="105"/>
      <c r="Z277" s="105"/>
      <c r="AA277" s="106"/>
      <c r="AB277" s="90"/>
      <c r="AC277" s="90"/>
      <c r="AD277" s="90"/>
      <c r="AE277" s="90"/>
      <c r="AF277" s="107" t="str">
        <f t="shared" si="41"/>
        <v>-</v>
      </c>
      <c r="AG277" s="108"/>
      <c r="AH277" s="129">
        <f>IF(SUMPRODUCT((A$14:A277=A277)*(B$14:B277=B277)*(C$14:C277=C277))&gt;1,0,1)</f>
        <v>0</v>
      </c>
      <c r="AI277" s="109" t="str">
        <f t="shared" si="31"/>
        <v>NO</v>
      </c>
      <c r="AJ277" s="109" t="str">
        <f t="shared" si="35"/>
        <v>NO</v>
      </c>
      <c r="AK277" s="110" t="str">
        <f>IFERROR(VLOOKUP(F277,Tipo!$C$12:$C$27,1,FALSE),"NO")</f>
        <v>NO</v>
      </c>
      <c r="AL277" s="109" t="str">
        <f t="shared" si="36"/>
        <v>NO</v>
      </c>
      <c r="AM277" s="109" t="str">
        <f t="shared" si="37"/>
        <v>NO</v>
      </c>
      <c r="AN277" s="58"/>
      <c r="AO277" s="58"/>
      <c r="AP277" s="58"/>
    </row>
    <row r="278" spans="1:42" s="57" customFormat="1" ht="27" customHeight="1" x14ac:dyDescent="0.25">
      <c r="A278" s="90"/>
      <c r="B278" s="105"/>
      <c r="C278" s="91"/>
      <c r="D278" s="111"/>
      <c r="E278" s="91"/>
      <c r="F278" s="92"/>
      <c r="G278" s="93"/>
      <c r="H278" s="94"/>
      <c r="I278" s="95"/>
      <c r="J278" s="96" t="str">
        <f>IF(ISERROR(VLOOKUP(I278,Eje_Pilar!$C$2:$E$47,2,FALSE))," ",VLOOKUP(I278,Eje_Pilar!$C$2:$E$47,2,FALSE))</f>
        <v xml:space="preserve"> </v>
      </c>
      <c r="K278" s="96" t="str">
        <f>IF(ISERROR(VLOOKUP(I278,Eje_Pilar!$C$2:$E$47,3,FALSE))," ",VLOOKUP(I278,Eje_Pilar!$C$2:$E$47,3,FALSE))</f>
        <v xml:space="preserve"> </v>
      </c>
      <c r="L278" s="97"/>
      <c r="M278" s="90"/>
      <c r="N278" s="98"/>
      <c r="O278" s="99"/>
      <c r="P278" s="100"/>
      <c r="Q278" s="101"/>
      <c r="R278" s="102"/>
      <c r="S278" s="99"/>
      <c r="T278" s="103">
        <f t="shared" si="40"/>
        <v>0</v>
      </c>
      <c r="U278" s="131"/>
      <c r="V278" s="104"/>
      <c r="W278" s="104"/>
      <c r="X278" s="104"/>
      <c r="Y278" s="105"/>
      <c r="Z278" s="105"/>
      <c r="AA278" s="106"/>
      <c r="AB278" s="90"/>
      <c r="AC278" s="90"/>
      <c r="AD278" s="90"/>
      <c r="AE278" s="90"/>
      <c r="AF278" s="107" t="str">
        <f t="shared" si="41"/>
        <v>-</v>
      </c>
      <c r="AG278" s="108"/>
      <c r="AH278" s="129">
        <f>IF(SUMPRODUCT((A$14:A278=A278)*(B$14:B278=B278)*(C$14:C278=C278))&gt;1,0,1)</f>
        <v>0</v>
      </c>
      <c r="AI278" s="109" t="str">
        <f t="shared" ref="AI278:AI341" si="42">IFERROR(VLOOKUP(D278,tipo,1,FALSE),"NO")</f>
        <v>NO</v>
      </c>
      <c r="AJ278" s="109" t="str">
        <f t="shared" si="35"/>
        <v>NO</v>
      </c>
      <c r="AK278" s="110" t="str">
        <f>IFERROR(VLOOKUP(F278,Tipo!$C$12:$C$27,1,FALSE),"NO")</f>
        <v>NO</v>
      </c>
      <c r="AL278" s="109" t="str">
        <f t="shared" si="36"/>
        <v>NO</v>
      </c>
      <c r="AM278" s="109" t="str">
        <f t="shared" si="37"/>
        <v>NO</v>
      </c>
      <c r="AN278" s="58"/>
      <c r="AO278" s="58"/>
      <c r="AP278" s="58"/>
    </row>
    <row r="279" spans="1:42" s="57" customFormat="1" ht="27" customHeight="1" x14ac:dyDescent="0.25">
      <c r="A279" s="90"/>
      <c r="B279" s="105"/>
      <c r="C279" s="91"/>
      <c r="D279" s="111"/>
      <c r="E279" s="91"/>
      <c r="F279" s="92"/>
      <c r="G279" s="93"/>
      <c r="H279" s="94"/>
      <c r="I279" s="95"/>
      <c r="J279" s="96" t="str">
        <f>IF(ISERROR(VLOOKUP(I279,Eje_Pilar!$C$2:$E$47,2,FALSE))," ",VLOOKUP(I279,Eje_Pilar!$C$2:$E$47,2,FALSE))</f>
        <v xml:space="preserve"> </v>
      </c>
      <c r="K279" s="96" t="str">
        <f>IF(ISERROR(VLOOKUP(I279,Eje_Pilar!$C$2:$E$47,3,FALSE))," ",VLOOKUP(I279,Eje_Pilar!$C$2:$E$47,3,FALSE))</f>
        <v xml:space="preserve"> </v>
      </c>
      <c r="L279" s="97"/>
      <c r="M279" s="90"/>
      <c r="N279" s="98"/>
      <c r="O279" s="99"/>
      <c r="P279" s="100"/>
      <c r="Q279" s="101"/>
      <c r="R279" s="102"/>
      <c r="S279" s="99"/>
      <c r="T279" s="103">
        <f t="shared" si="40"/>
        <v>0</v>
      </c>
      <c r="U279" s="131"/>
      <c r="V279" s="104"/>
      <c r="W279" s="104"/>
      <c r="X279" s="104"/>
      <c r="Y279" s="105"/>
      <c r="Z279" s="105"/>
      <c r="AA279" s="106"/>
      <c r="AB279" s="90"/>
      <c r="AC279" s="90"/>
      <c r="AD279" s="90"/>
      <c r="AE279" s="90"/>
      <c r="AF279" s="107" t="str">
        <f t="shared" si="41"/>
        <v>-</v>
      </c>
      <c r="AG279" s="108"/>
      <c r="AH279" s="129">
        <f>IF(SUMPRODUCT((A$14:A279=A279)*(B$14:B279=B279)*(C$14:C279=C279))&gt;1,0,1)</f>
        <v>0</v>
      </c>
      <c r="AI279" s="109" t="str">
        <f t="shared" si="42"/>
        <v>NO</v>
      </c>
      <c r="AJ279" s="109" t="str">
        <f t="shared" si="35"/>
        <v>NO</v>
      </c>
      <c r="AK279" s="110" t="str">
        <f>IFERROR(VLOOKUP(F279,Tipo!$C$12:$C$27,1,FALSE),"NO")</f>
        <v>NO</v>
      </c>
      <c r="AL279" s="109" t="str">
        <f t="shared" si="36"/>
        <v>NO</v>
      </c>
      <c r="AM279" s="109" t="str">
        <f t="shared" si="37"/>
        <v>NO</v>
      </c>
      <c r="AN279" s="58"/>
      <c r="AO279" s="58"/>
      <c r="AP279" s="58"/>
    </row>
    <row r="280" spans="1:42" s="57" customFormat="1" ht="27" customHeight="1" x14ac:dyDescent="0.25">
      <c r="A280" s="90"/>
      <c r="B280" s="105"/>
      <c r="C280" s="91"/>
      <c r="D280" s="111"/>
      <c r="E280" s="91"/>
      <c r="F280" s="92"/>
      <c r="G280" s="93"/>
      <c r="H280" s="94"/>
      <c r="I280" s="95"/>
      <c r="J280" s="96" t="str">
        <f>IF(ISERROR(VLOOKUP(I280,Eje_Pilar!$C$2:$E$47,2,FALSE))," ",VLOOKUP(I280,Eje_Pilar!$C$2:$E$47,2,FALSE))</f>
        <v xml:space="preserve"> </v>
      </c>
      <c r="K280" s="96" t="str">
        <f>IF(ISERROR(VLOOKUP(I280,Eje_Pilar!$C$2:$E$47,3,FALSE))," ",VLOOKUP(I280,Eje_Pilar!$C$2:$E$47,3,FALSE))</f>
        <v xml:space="preserve"> </v>
      </c>
      <c r="L280" s="97"/>
      <c r="M280" s="90"/>
      <c r="N280" s="98"/>
      <c r="O280" s="99"/>
      <c r="P280" s="100"/>
      <c r="Q280" s="101"/>
      <c r="R280" s="102"/>
      <c r="S280" s="99"/>
      <c r="T280" s="103">
        <f t="shared" si="40"/>
        <v>0</v>
      </c>
      <c r="U280" s="131"/>
      <c r="V280" s="104"/>
      <c r="W280" s="104"/>
      <c r="X280" s="104"/>
      <c r="Y280" s="105"/>
      <c r="Z280" s="105"/>
      <c r="AA280" s="106"/>
      <c r="AB280" s="90"/>
      <c r="AC280" s="90"/>
      <c r="AD280" s="90"/>
      <c r="AE280" s="90"/>
      <c r="AF280" s="107" t="str">
        <f t="shared" si="41"/>
        <v>-</v>
      </c>
      <c r="AG280" s="108"/>
      <c r="AH280" s="129">
        <f>IF(SUMPRODUCT((A$14:A280=A280)*(B$14:B280=B280)*(C$14:C280=C280))&gt;1,0,1)</f>
        <v>0</v>
      </c>
      <c r="AI280" s="109" t="str">
        <f t="shared" si="42"/>
        <v>NO</v>
      </c>
      <c r="AJ280" s="109" t="str">
        <f t="shared" si="35"/>
        <v>NO</v>
      </c>
      <c r="AK280" s="110" t="str">
        <f>IFERROR(VLOOKUP(F280,Tipo!$C$12:$C$27,1,FALSE),"NO")</f>
        <v>NO</v>
      </c>
      <c r="AL280" s="109" t="str">
        <f t="shared" si="36"/>
        <v>NO</v>
      </c>
      <c r="AM280" s="109" t="str">
        <f t="shared" si="37"/>
        <v>NO</v>
      </c>
      <c r="AN280" s="58"/>
      <c r="AO280" s="58"/>
      <c r="AP280" s="58"/>
    </row>
    <row r="281" spans="1:42" s="57" customFormat="1" ht="27" customHeight="1" x14ac:dyDescent="0.25">
      <c r="A281" s="90"/>
      <c r="B281" s="105"/>
      <c r="C281" s="91"/>
      <c r="D281" s="111"/>
      <c r="E281" s="91"/>
      <c r="F281" s="92"/>
      <c r="G281" s="93"/>
      <c r="H281" s="94"/>
      <c r="I281" s="95"/>
      <c r="J281" s="96" t="str">
        <f>IF(ISERROR(VLOOKUP(I281,Eje_Pilar!$C$2:$E$47,2,FALSE))," ",VLOOKUP(I281,Eje_Pilar!$C$2:$E$47,2,FALSE))</f>
        <v xml:space="preserve"> </v>
      </c>
      <c r="K281" s="96" t="str">
        <f>IF(ISERROR(VLOOKUP(I281,Eje_Pilar!$C$2:$E$47,3,FALSE))," ",VLOOKUP(I281,Eje_Pilar!$C$2:$E$47,3,FALSE))</f>
        <v xml:space="preserve"> </v>
      </c>
      <c r="L281" s="97"/>
      <c r="M281" s="90"/>
      <c r="N281" s="98"/>
      <c r="O281" s="99"/>
      <c r="P281" s="100"/>
      <c r="Q281" s="101"/>
      <c r="R281" s="102"/>
      <c r="S281" s="99"/>
      <c r="T281" s="103">
        <f t="shared" si="40"/>
        <v>0</v>
      </c>
      <c r="U281" s="131"/>
      <c r="V281" s="104"/>
      <c r="W281" s="104"/>
      <c r="X281" s="104"/>
      <c r="Y281" s="105"/>
      <c r="Z281" s="105"/>
      <c r="AA281" s="106"/>
      <c r="AB281" s="90"/>
      <c r="AC281" s="90"/>
      <c r="AD281" s="90"/>
      <c r="AE281" s="90"/>
      <c r="AF281" s="107" t="str">
        <f t="shared" si="41"/>
        <v>-</v>
      </c>
      <c r="AG281" s="108"/>
      <c r="AH281" s="129">
        <f>IF(SUMPRODUCT((A$14:A281=A281)*(B$14:B281=B281)*(C$14:C281=C281))&gt;1,0,1)</f>
        <v>0</v>
      </c>
      <c r="AI281" s="109" t="str">
        <f t="shared" si="42"/>
        <v>NO</v>
      </c>
      <c r="AJ281" s="109" t="str">
        <f t="shared" si="35"/>
        <v>NO</v>
      </c>
      <c r="AK281" s="110" t="str">
        <f>IFERROR(VLOOKUP(F281,Tipo!$C$12:$C$27,1,FALSE),"NO")</f>
        <v>NO</v>
      </c>
      <c r="AL281" s="109" t="str">
        <f t="shared" si="36"/>
        <v>NO</v>
      </c>
      <c r="AM281" s="109" t="str">
        <f t="shared" si="37"/>
        <v>NO</v>
      </c>
      <c r="AN281" s="58"/>
      <c r="AO281" s="58"/>
      <c r="AP281" s="58"/>
    </row>
    <row r="282" spans="1:42" s="57" customFormat="1" ht="27" customHeight="1" x14ac:dyDescent="0.25">
      <c r="A282" s="90"/>
      <c r="B282" s="105"/>
      <c r="C282" s="91"/>
      <c r="D282" s="111"/>
      <c r="E282" s="91"/>
      <c r="F282" s="92"/>
      <c r="G282" s="93"/>
      <c r="H282" s="94"/>
      <c r="I282" s="95"/>
      <c r="J282" s="96" t="str">
        <f>IF(ISERROR(VLOOKUP(I282,Eje_Pilar!$C$2:$E$47,2,FALSE))," ",VLOOKUP(I282,Eje_Pilar!$C$2:$E$47,2,FALSE))</f>
        <v xml:space="preserve"> </v>
      </c>
      <c r="K282" s="96" t="str">
        <f>IF(ISERROR(VLOOKUP(I282,Eje_Pilar!$C$2:$E$47,3,FALSE))," ",VLOOKUP(I282,Eje_Pilar!$C$2:$E$47,3,FALSE))</f>
        <v xml:space="preserve"> </v>
      </c>
      <c r="L282" s="97"/>
      <c r="M282" s="90"/>
      <c r="N282" s="98"/>
      <c r="O282" s="99"/>
      <c r="P282" s="100"/>
      <c r="Q282" s="101"/>
      <c r="R282" s="102"/>
      <c r="S282" s="99"/>
      <c r="T282" s="103">
        <f t="shared" si="40"/>
        <v>0</v>
      </c>
      <c r="U282" s="131"/>
      <c r="V282" s="104"/>
      <c r="W282" s="104"/>
      <c r="X282" s="104"/>
      <c r="Y282" s="105"/>
      <c r="Z282" s="105"/>
      <c r="AA282" s="106"/>
      <c r="AB282" s="90"/>
      <c r="AC282" s="90"/>
      <c r="AD282" s="90"/>
      <c r="AE282" s="90"/>
      <c r="AF282" s="107" t="str">
        <f t="shared" si="41"/>
        <v>-</v>
      </c>
      <c r="AG282" s="108"/>
      <c r="AH282" s="129">
        <f>IF(SUMPRODUCT((A$14:A282=A282)*(B$14:B282=B282)*(C$14:C282=C282))&gt;1,0,1)</f>
        <v>0</v>
      </c>
      <c r="AI282" s="109" t="str">
        <f t="shared" si="42"/>
        <v>NO</v>
      </c>
      <c r="AJ282" s="109" t="str">
        <f t="shared" si="35"/>
        <v>NO</v>
      </c>
      <c r="AK282" s="110" t="str">
        <f>IFERROR(VLOOKUP(F282,Tipo!$C$12:$C$27,1,FALSE),"NO")</f>
        <v>NO</v>
      </c>
      <c r="AL282" s="109" t="str">
        <f t="shared" si="36"/>
        <v>NO</v>
      </c>
      <c r="AM282" s="109" t="str">
        <f t="shared" si="37"/>
        <v>NO</v>
      </c>
      <c r="AN282" s="58"/>
      <c r="AO282" s="58"/>
      <c r="AP282" s="58"/>
    </row>
    <row r="283" spans="1:42" s="57" customFormat="1" ht="27" customHeight="1" x14ac:dyDescent="0.25">
      <c r="A283" s="90"/>
      <c r="B283" s="105"/>
      <c r="C283" s="91"/>
      <c r="D283" s="111"/>
      <c r="E283" s="91"/>
      <c r="F283" s="92"/>
      <c r="G283" s="93"/>
      <c r="H283" s="94"/>
      <c r="I283" s="95"/>
      <c r="J283" s="96" t="str">
        <f>IF(ISERROR(VLOOKUP(I283,Eje_Pilar!$C$2:$E$47,2,FALSE))," ",VLOOKUP(I283,Eje_Pilar!$C$2:$E$47,2,FALSE))</f>
        <v xml:space="preserve"> </v>
      </c>
      <c r="K283" s="96" t="str">
        <f>IF(ISERROR(VLOOKUP(I283,Eje_Pilar!$C$2:$E$47,3,FALSE))," ",VLOOKUP(I283,Eje_Pilar!$C$2:$E$47,3,FALSE))</f>
        <v xml:space="preserve"> </v>
      </c>
      <c r="L283" s="97"/>
      <c r="M283" s="90"/>
      <c r="N283" s="98"/>
      <c r="O283" s="99"/>
      <c r="P283" s="100"/>
      <c r="Q283" s="101"/>
      <c r="R283" s="102"/>
      <c r="S283" s="99"/>
      <c r="T283" s="103">
        <f t="shared" si="40"/>
        <v>0</v>
      </c>
      <c r="U283" s="131"/>
      <c r="V283" s="104"/>
      <c r="W283" s="104"/>
      <c r="X283" s="104"/>
      <c r="Y283" s="105"/>
      <c r="Z283" s="105"/>
      <c r="AA283" s="106"/>
      <c r="AB283" s="90"/>
      <c r="AC283" s="90"/>
      <c r="AD283" s="90"/>
      <c r="AE283" s="90"/>
      <c r="AF283" s="107" t="str">
        <f t="shared" si="41"/>
        <v>-</v>
      </c>
      <c r="AG283" s="108"/>
      <c r="AH283" s="129">
        <f>IF(SUMPRODUCT((A$14:A283=A283)*(B$14:B283=B283)*(C$14:C283=C283))&gt;1,0,1)</f>
        <v>0</v>
      </c>
      <c r="AI283" s="109" t="str">
        <f t="shared" si="42"/>
        <v>NO</v>
      </c>
      <c r="AJ283" s="109" t="str">
        <f t="shared" si="35"/>
        <v>NO</v>
      </c>
      <c r="AK283" s="110" t="str">
        <f>IFERROR(VLOOKUP(F283,Tipo!$C$12:$C$27,1,FALSE),"NO")</f>
        <v>NO</v>
      </c>
      <c r="AL283" s="109" t="str">
        <f t="shared" si="36"/>
        <v>NO</v>
      </c>
      <c r="AM283" s="109" t="str">
        <f t="shared" si="37"/>
        <v>NO</v>
      </c>
      <c r="AN283" s="58"/>
      <c r="AO283" s="58"/>
      <c r="AP283" s="58"/>
    </row>
    <row r="284" spans="1:42" s="57" customFormat="1" ht="27" customHeight="1" x14ac:dyDescent="0.25">
      <c r="A284" s="90"/>
      <c r="B284" s="105"/>
      <c r="C284" s="91"/>
      <c r="D284" s="111"/>
      <c r="E284" s="91"/>
      <c r="F284" s="92"/>
      <c r="G284" s="93"/>
      <c r="H284" s="94"/>
      <c r="I284" s="95"/>
      <c r="J284" s="96" t="str">
        <f>IF(ISERROR(VLOOKUP(I284,Eje_Pilar!$C$2:$E$47,2,FALSE))," ",VLOOKUP(I284,Eje_Pilar!$C$2:$E$47,2,FALSE))</f>
        <v xml:space="preserve"> </v>
      </c>
      <c r="K284" s="96" t="str">
        <f>IF(ISERROR(VLOOKUP(I284,Eje_Pilar!$C$2:$E$47,3,FALSE))," ",VLOOKUP(I284,Eje_Pilar!$C$2:$E$47,3,FALSE))</f>
        <v xml:space="preserve"> </v>
      </c>
      <c r="L284" s="97"/>
      <c r="M284" s="90"/>
      <c r="N284" s="98"/>
      <c r="O284" s="99"/>
      <c r="P284" s="100"/>
      <c r="Q284" s="101"/>
      <c r="R284" s="102"/>
      <c r="S284" s="99"/>
      <c r="T284" s="103">
        <f t="shared" si="40"/>
        <v>0</v>
      </c>
      <c r="U284" s="131"/>
      <c r="V284" s="104"/>
      <c r="W284" s="104"/>
      <c r="X284" s="104"/>
      <c r="Y284" s="105"/>
      <c r="Z284" s="105"/>
      <c r="AA284" s="106"/>
      <c r="AB284" s="90"/>
      <c r="AC284" s="90"/>
      <c r="AD284" s="90"/>
      <c r="AE284" s="90"/>
      <c r="AF284" s="107" t="str">
        <f t="shared" si="41"/>
        <v>-</v>
      </c>
      <c r="AG284" s="108"/>
      <c r="AH284" s="129">
        <f>IF(SUMPRODUCT((A$14:A284=A284)*(B$14:B284=B284)*(C$14:C284=C284))&gt;1,0,1)</f>
        <v>0</v>
      </c>
      <c r="AI284" s="109" t="str">
        <f t="shared" si="42"/>
        <v>NO</v>
      </c>
      <c r="AJ284" s="109" t="str">
        <f t="shared" si="35"/>
        <v>NO</v>
      </c>
      <c r="AK284" s="110" t="str">
        <f>IFERROR(VLOOKUP(F284,Tipo!$C$12:$C$27,1,FALSE),"NO")</f>
        <v>NO</v>
      </c>
      <c r="AL284" s="109" t="str">
        <f t="shared" si="36"/>
        <v>NO</v>
      </c>
      <c r="AM284" s="109" t="str">
        <f t="shared" si="37"/>
        <v>NO</v>
      </c>
      <c r="AN284" s="58"/>
      <c r="AO284" s="58"/>
      <c r="AP284" s="58"/>
    </row>
    <row r="285" spans="1:42" s="57" customFormat="1" ht="27" customHeight="1" x14ac:dyDescent="0.25">
      <c r="A285" s="90"/>
      <c r="B285" s="105"/>
      <c r="C285" s="91"/>
      <c r="D285" s="111"/>
      <c r="E285" s="91"/>
      <c r="F285" s="92"/>
      <c r="G285" s="93"/>
      <c r="H285" s="94"/>
      <c r="I285" s="95"/>
      <c r="J285" s="96" t="str">
        <f>IF(ISERROR(VLOOKUP(I285,Eje_Pilar!$C$2:$E$47,2,FALSE))," ",VLOOKUP(I285,Eje_Pilar!$C$2:$E$47,2,FALSE))</f>
        <v xml:space="preserve"> </v>
      </c>
      <c r="K285" s="96" t="str">
        <f>IF(ISERROR(VLOOKUP(I285,Eje_Pilar!$C$2:$E$47,3,FALSE))," ",VLOOKUP(I285,Eje_Pilar!$C$2:$E$47,3,FALSE))</f>
        <v xml:space="preserve"> </v>
      </c>
      <c r="L285" s="97"/>
      <c r="M285" s="90"/>
      <c r="N285" s="98"/>
      <c r="O285" s="99"/>
      <c r="P285" s="100"/>
      <c r="Q285" s="101"/>
      <c r="R285" s="102"/>
      <c r="S285" s="99"/>
      <c r="T285" s="103">
        <f t="shared" si="40"/>
        <v>0</v>
      </c>
      <c r="U285" s="131"/>
      <c r="V285" s="104"/>
      <c r="W285" s="104"/>
      <c r="X285" s="104"/>
      <c r="Y285" s="105"/>
      <c r="Z285" s="105"/>
      <c r="AA285" s="106"/>
      <c r="AB285" s="90"/>
      <c r="AC285" s="90"/>
      <c r="AD285" s="90"/>
      <c r="AE285" s="90"/>
      <c r="AF285" s="107" t="str">
        <f t="shared" si="41"/>
        <v>-</v>
      </c>
      <c r="AG285" s="108"/>
      <c r="AH285" s="129">
        <f>IF(SUMPRODUCT((A$14:A285=A285)*(B$14:B285=B285)*(C$14:C285=C285))&gt;1,0,1)</f>
        <v>0</v>
      </c>
      <c r="AI285" s="109" t="str">
        <f t="shared" si="42"/>
        <v>NO</v>
      </c>
      <c r="AJ285" s="109" t="str">
        <f t="shared" si="35"/>
        <v>NO</v>
      </c>
      <c r="AK285" s="110" t="str">
        <f>IFERROR(VLOOKUP(F285,Tipo!$C$12:$C$27,1,FALSE),"NO")</f>
        <v>NO</v>
      </c>
      <c r="AL285" s="109" t="str">
        <f t="shared" si="36"/>
        <v>NO</v>
      </c>
      <c r="AM285" s="109" t="str">
        <f t="shared" si="37"/>
        <v>NO</v>
      </c>
      <c r="AN285" s="58"/>
      <c r="AO285" s="58"/>
      <c r="AP285" s="58"/>
    </row>
    <row r="286" spans="1:42" s="57" customFormat="1" ht="27" customHeight="1" x14ac:dyDescent="0.25">
      <c r="A286" s="90"/>
      <c r="B286" s="105"/>
      <c r="C286" s="91"/>
      <c r="D286" s="111"/>
      <c r="E286" s="91"/>
      <c r="F286" s="92"/>
      <c r="G286" s="93"/>
      <c r="H286" s="94"/>
      <c r="I286" s="95"/>
      <c r="J286" s="96" t="str">
        <f>IF(ISERROR(VLOOKUP(I286,Eje_Pilar!$C$2:$E$47,2,FALSE))," ",VLOOKUP(I286,Eje_Pilar!$C$2:$E$47,2,FALSE))</f>
        <v xml:space="preserve"> </v>
      </c>
      <c r="K286" s="96" t="str">
        <f>IF(ISERROR(VLOOKUP(I286,Eje_Pilar!$C$2:$E$47,3,FALSE))," ",VLOOKUP(I286,Eje_Pilar!$C$2:$E$47,3,FALSE))</f>
        <v xml:space="preserve"> </v>
      </c>
      <c r="L286" s="97"/>
      <c r="M286" s="90"/>
      <c r="N286" s="98"/>
      <c r="O286" s="99"/>
      <c r="P286" s="100"/>
      <c r="Q286" s="101"/>
      <c r="R286" s="102"/>
      <c r="S286" s="99"/>
      <c r="T286" s="103">
        <f t="shared" si="40"/>
        <v>0</v>
      </c>
      <c r="U286" s="131"/>
      <c r="V286" s="104"/>
      <c r="W286" s="104"/>
      <c r="X286" s="104"/>
      <c r="Y286" s="105"/>
      <c r="Z286" s="105"/>
      <c r="AA286" s="106"/>
      <c r="AB286" s="90"/>
      <c r="AC286" s="90"/>
      <c r="AD286" s="90"/>
      <c r="AE286" s="90"/>
      <c r="AF286" s="107" t="str">
        <f t="shared" si="41"/>
        <v>-</v>
      </c>
      <c r="AG286" s="108"/>
      <c r="AH286" s="129">
        <f>IF(SUMPRODUCT((A$14:A286=A286)*(B$14:B286=B286)*(C$14:C286=C286))&gt;1,0,1)</f>
        <v>0</v>
      </c>
      <c r="AI286" s="109" t="str">
        <f t="shared" si="42"/>
        <v>NO</v>
      </c>
      <c r="AJ286" s="109" t="str">
        <f t="shared" si="35"/>
        <v>NO</v>
      </c>
      <c r="AK286" s="110" t="str">
        <f>IFERROR(VLOOKUP(F286,Tipo!$C$12:$C$27,1,FALSE),"NO")</f>
        <v>NO</v>
      </c>
      <c r="AL286" s="109" t="str">
        <f t="shared" si="36"/>
        <v>NO</v>
      </c>
      <c r="AM286" s="109" t="str">
        <f t="shared" si="37"/>
        <v>NO</v>
      </c>
      <c r="AN286" s="58"/>
      <c r="AO286" s="58"/>
      <c r="AP286" s="58"/>
    </row>
    <row r="287" spans="1:42" s="57" customFormat="1" ht="27" customHeight="1" x14ac:dyDescent="0.25">
      <c r="A287" s="90"/>
      <c r="B287" s="105"/>
      <c r="C287" s="91"/>
      <c r="D287" s="111"/>
      <c r="E287" s="91"/>
      <c r="F287" s="92"/>
      <c r="G287" s="93"/>
      <c r="H287" s="94"/>
      <c r="I287" s="95"/>
      <c r="J287" s="96" t="str">
        <f>IF(ISERROR(VLOOKUP(I287,Eje_Pilar!$C$2:$E$47,2,FALSE))," ",VLOOKUP(I287,Eje_Pilar!$C$2:$E$47,2,FALSE))</f>
        <v xml:space="preserve"> </v>
      </c>
      <c r="K287" s="96" t="str">
        <f>IF(ISERROR(VLOOKUP(I287,Eje_Pilar!$C$2:$E$47,3,FALSE))," ",VLOOKUP(I287,Eje_Pilar!$C$2:$E$47,3,FALSE))</f>
        <v xml:space="preserve"> </v>
      </c>
      <c r="L287" s="97"/>
      <c r="M287" s="90"/>
      <c r="N287" s="98"/>
      <c r="O287" s="99"/>
      <c r="P287" s="100"/>
      <c r="Q287" s="101"/>
      <c r="R287" s="102"/>
      <c r="S287" s="99"/>
      <c r="T287" s="103">
        <f t="shared" si="40"/>
        <v>0</v>
      </c>
      <c r="U287" s="131"/>
      <c r="V287" s="104"/>
      <c r="W287" s="104"/>
      <c r="X287" s="104"/>
      <c r="Y287" s="105"/>
      <c r="Z287" s="105"/>
      <c r="AA287" s="106"/>
      <c r="AB287" s="90"/>
      <c r="AC287" s="90"/>
      <c r="AD287" s="90"/>
      <c r="AE287" s="90"/>
      <c r="AF287" s="107" t="str">
        <f t="shared" si="41"/>
        <v>-</v>
      </c>
      <c r="AG287" s="108"/>
      <c r="AH287" s="129">
        <f>IF(SUMPRODUCT((A$14:A287=A287)*(B$14:B287=B287)*(C$14:C287=C287))&gt;1,0,1)</f>
        <v>0</v>
      </c>
      <c r="AI287" s="109" t="str">
        <f t="shared" si="42"/>
        <v>NO</v>
      </c>
      <c r="AJ287" s="109" t="str">
        <f t="shared" si="35"/>
        <v>NO</v>
      </c>
      <c r="AK287" s="110" t="str">
        <f>IFERROR(VLOOKUP(F287,Tipo!$C$12:$C$27,1,FALSE),"NO")</f>
        <v>NO</v>
      </c>
      <c r="AL287" s="109" t="str">
        <f t="shared" si="36"/>
        <v>NO</v>
      </c>
      <c r="AM287" s="109" t="str">
        <f t="shared" si="37"/>
        <v>NO</v>
      </c>
      <c r="AN287" s="58"/>
      <c r="AO287" s="58"/>
      <c r="AP287" s="58"/>
    </row>
    <row r="288" spans="1:42" s="57" customFormat="1" ht="27" customHeight="1" x14ac:dyDescent="0.25">
      <c r="A288" s="90"/>
      <c r="B288" s="105"/>
      <c r="C288" s="91"/>
      <c r="D288" s="111"/>
      <c r="E288" s="91"/>
      <c r="F288" s="92"/>
      <c r="G288" s="93"/>
      <c r="H288" s="94"/>
      <c r="I288" s="95"/>
      <c r="J288" s="96" t="str">
        <f>IF(ISERROR(VLOOKUP(I288,Eje_Pilar!$C$2:$E$47,2,FALSE))," ",VLOOKUP(I288,Eje_Pilar!$C$2:$E$47,2,FALSE))</f>
        <v xml:space="preserve"> </v>
      </c>
      <c r="K288" s="96" t="str">
        <f>IF(ISERROR(VLOOKUP(I288,Eje_Pilar!$C$2:$E$47,3,FALSE))," ",VLOOKUP(I288,Eje_Pilar!$C$2:$E$47,3,FALSE))</f>
        <v xml:space="preserve"> </v>
      </c>
      <c r="L288" s="97"/>
      <c r="M288" s="90"/>
      <c r="N288" s="98"/>
      <c r="O288" s="99"/>
      <c r="P288" s="100"/>
      <c r="Q288" s="101"/>
      <c r="R288" s="102"/>
      <c r="S288" s="99"/>
      <c r="T288" s="103">
        <f t="shared" si="40"/>
        <v>0</v>
      </c>
      <c r="U288" s="131"/>
      <c r="V288" s="104"/>
      <c r="W288" s="104"/>
      <c r="X288" s="104"/>
      <c r="Y288" s="105"/>
      <c r="Z288" s="105"/>
      <c r="AA288" s="106"/>
      <c r="AB288" s="90"/>
      <c r="AC288" s="90"/>
      <c r="AD288" s="90"/>
      <c r="AE288" s="90"/>
      <c r="AF288" s="107" t="str">
        <f t="shared" si="41"/>
        <v>-</v>
      </c>
      <c r="AG288" s="108"/>
      <c r="AH288" s="129">
        <f>IF(SUMPRODUCT((A$14:A288=A288)*(B$14:B288=B288)*(C$14:C288=C288))&gt;1,0,1)</f>
        <v>0</v>
      </c>
      <c r="AI288" s="109" t="str">
        <f t="shared" si="42"/>
        <v>NO</v>
      </c>
      <c r="AJ288" s="109" t="str">
        <f t="shared" si="35"/>
        <v>NO</v>
      </c>
      <c r="AK288" s="110" t="str">
        <f>IFERROR(VLOOKUP(F288,Tipo!$C$12:$C$27,1,FALSE),"NO")</f>
        <v>NO</v>
      </c>
      <c r="AL288" s="109" t="str">
        <f t="shared" si="36"/>
        <v>NO</v>
      </c>
      <c r="AM288" s="109" t="str">
        <f t="shared" si="37"/>
        <v>NO</v>
      </c>
      <c r="AN288" s="58"/>
      <c r="AO288" s="58"/>
      <c r="AP288" s="58"/>
    </row>
    <row r="289" spans="1:42" s="57" customFormat="1" ht="27" customHeight="1" x14ac:dyDescent="0.25">
      <c r="A289" s="90"/>
      <c r="B289" s="105"/>
      <c r="C289" s="91"/>
      <c r="D289" s="111"/>
      <c r="E289" s="91"/>
      <c r="F289" s="92"/>
      <c r="G289" s="93"/>
      <c r="H289" s="94"/>
      <c r="I289" s="95"/>
      <c r="J289" s="96" t="str">
        <f>IF(ISERROR(VLOOKUP(I289,Eje_Pilar!$C$2:$E$47,2,FALSE))," ",VLOOKUP(I289,Eje_Pilar!$C$2:$E$47,2,FALSE))</f>
        <v xml:space="preserve"> </v>
      </c>
      <c r="K289" s="96" t="str">
        <f>IF(ISERROR(VLOOKUP(I289,Eje_Pilar!$C$2:$E$47,3,FALSE))," ",VLOOKUP(I289,Eje_Pilar!$C$2:$E$47,3,FALSE))</f>
        <v xml:space="preserve"> </v>
      </c>
      <c r="L289" s="97"/>
      <c r="M289" s="90"/>
      <c r="N289" s="98"/>
      <c r="O289" s="99"/>
      <c r="P289" s="100"/>
      <c r="Q289" s="101"/>
      <c r="R289" s="102"/>
      <c r="S289" s="99"/>
      <c r="T289" s="103">
        <f t="shared" si="40"/>
        <v>0</v>
      </c>
      <c r="U289" s="131"/>
      <c r="V289" s="104"/>
      <c r="W289" s="104"/>
      <c r="X289" s="104"/>
      <c r="Y289" s="105"/>
      <c r="Z289" s="105"/>
      <c r="AA289" s="106"/>
      <c r="AB289" s="90"/>
      <c r="AC289" s="90"/>
      <c r="AD289" s="90"/>
      <c r="AE289" s="90"/>
      <c r="AF289" s="107" t="str">
        <f t="shared" si="41"/>
        <v>-</v>
      </c>
      <c r="AG289" s="108"/>
      <c r="AH289" s="129">
        <f>IF(SUMPRODUCT((A$14:A289=A289)*(B$14:B289=B289)*(C$14:C289=C289))&gt;1,0,1)</f>
        <v>0</v>
      </c>
      <c r="AI289" s="109" t="str">
        <f t="shared" si="42"/>
        <v>NO</v>
      </c>
      <c r="AJ289" s="109" t="str">
        <f t="shared" si="35"/>
        <v>NO</v>
      </c>
      <c r="AK289" s="110" t="str">
        <f>IFERROR(VLOOKUP(F289,Tipo!$C$12:$C$27,1,FALSE),"NO")</f>
        <v>NO</v>
      </c>
      <c r="AL289" s="109" t="str">
        <f t="shared" si="36"/>
        <v>NO</v>
      </c>
      <c r="AM289" s="109" t="str">
        <f t="shared" si="37"/>
        <v>NO</v>
      </c>
      <c r="AN289" s="58"/>
      <c r="AO289" s="58"/>
      <c r="AP289" s="58"/>
    </row>
    <row r="290" spans="1:42" s="57" customFormat="1" ht="27" customHeight="1" x14ac:dyDescent="0.25">
      <c r="A290" s="90"/>
      <c r="B290" s="105"/>
      <c r="C290" s="91"/>
      <c r="D290" s="111"/>
      <c r="E290" s="91"/>
      <c r="F290" s="92"/>
      <c r="G290" s="93"/>
      <c r="H290" s="94"/>
      <c r="I290" s="95"/>
      <c r="J290" s="96" t="str">
        <f>IF(ISERROR(VLOOKUP(I290,Eje_Pilar!$C$2:$E$47,2,FALSE))," ",VLOOKUP(I290,Eje_Pilar!$C$2:$E$47,2,FALSE))</f>
        <v xml:space="preserve"> </v>
      </c>
      <c r="K290" s="96" t="str">
        <f>IF(ISERROR(VLOOKUP(I290,Eje_Pilar!$C$2:$E$47,3,FALSE))," ",VLOOKUP(I290,Eje_Pilar!$C$2:$E$47,3,FALSE))</f>
        <v xml:space="preserve"> </v>
      </c>
      <c r="L290" s="97"/>
      <c r="M290" s="90"/>
      <c r="N290" s="98"/>
      <c r="O290" s="99"/>
      <c r="P290" s="100"/>
      <c r="Q290" s="101"/>
      <c r="R290" s="102"/>
      <c r="S290" s="99"/>
      <c r="T290" s="103">
        <f t="shared" si="40"/>
        <v>0</v>
      </c>
      <c r="U290" s="131"/>
      <c r="V290" s="104"/>
      <c r="W290" s="104"/>
      <c r="X290" s="104"/>
      <c r="Y290" s="105"/>
      <c r="Z290" s="105"/>
      <c r="AA290" s="106"/>
      <c r="AB290" s="90"/>
      <c r="AC290" s="90"/>
      <c r="AD290" s="90"/>
      <c r="AE290" s="90"/>
      <c r="AF290" s="107" t="str">
        <f t="shared" si="41"/>
        <v>-</v>
      </c>
      <c r="AG290" s="108"/>
      <c r="AH290" s="129">
        <f>IF(SUMPRODUCT((A$14:A290=A290)*(B$14:B290=B290)*(C$14:C290=C290))&gt;1,0,1)</f>
        <v>0</v>
      </c>
      <c r="AI290" s="109" t="str">
        <f t="shared" si="42"/>
        <v>NO</v>
      </c>
      <c r="AJ290" s="109" t="str">
        <f t="shared" si="35"/>
        <v>NO</v>
      </c>
      <c r="AK290" s="110" t="str">
        <f>IFERROR(VLOOKUP(F290,Tipo!$C$12:$C$27,1,FALSE),"NO")</f>
        <v>NO</v>
      </c>
      <c r="AL290" s="109" t="str">
        <f t="shared" si="36"/>
        <v>NO</v>
      </c>
      <c r="AM290" s="109" t="str">
        <f t="shared" si="37"/>
        <v>NO</v>
      </c>
      <c r="AN290" s="58"/>
      <c r="AO290" s="58"/>
      <c r="AP290" s="58"/>
    </row>
    <row r="291" spans="1:42" s="57" customFormat="1" ht="27" customHeight="1" x14ac:dyDescent="0.25">
      <c r="A291" s="90"/>
      <c r="B291" s="105"/>
      <c r="C291" s="91"/>
      <c r="D291" s="111"/>
      <c r="E291" s="91"/>
      <c r="F291" s="92"/>
      <c r="G291" s="93"/>
      <c r="H291" s="94"/>
      <c r="I291" s="95"/>
      <c r="J291" s="96" t="str">
        <f>IF(ISERROR(VLOOKUP(I291,Eje_Pilar!$C$2:$E$47,2,FALSE))," ",VLOOKUP(I291,Eje_Pilar!$C$2:$E$47,2,FALSE))</f>
        <v xml:space="preserve"> </v>
      </c>
      <c r="K291" s="96" t="str">
        <f>IF(ISERROR(VLOOKUP(I291,Eje_Pilar!$C$2:$E$47,3,FALSE))," ",VLOOKUP(I291,Eje_Pilar!$C$2:$E$47,3,FALSE))</f>
        <v xml:space="preserve"> </v>
      </c>
      <c r="L291" s="97"/>
      <c r="M291" s="90"/>
      <c r="N291" s="98"/>
      <c r="O291" s="99"/>
      <c r="P291" s="100"/>
      <c r="Q291" s="101"/>
      <c r="R291" s="102"/>
      <c r="S291" s="99"/>
      <c r="T291" s="103">
        <f t="shared" si="40"/>
        <v>0</v>
      </c>
      <c r="U291" s="131"/>
      <c r="V291" s="104"/>
      <c r="W291" s="104"/>
      <c r="X291" s="104"/>
      <c r="Y291" s="105"/>
      <c r="Z291" s="105"/>
      <c r="AA291" s="106"/>
      <c r="AB291" s="90"/>
      <c r="AC291" s="90"/>
      <c r="AD291" s="90"/>
      <c r="AE291" s="90"/>
      <c r="AF291" s="107" t="str">
        <f t="shared" si="41"/>
        <v>-</v>
      </c>
      <c r="AG291" s="108"/>
      <c r="AH291" s="129">
        <f>IF(SUMPRODUCT((A$14:A291=A291)*(B$14:B291=B291)*(C$14:C291=C291))&gt;1,0,1)</f>
        <v>0</v>
      </c>
      <c r="AI291" s="109" t="str">
        <f t="shared" si="42"/>
        <v>NO</v>
      </c>
      <c r="AJ291" s="109" t="str">
        <f t="shared" si="35"/>
        <v>NO</v>
      </c>
      <c r="AK291" s="110" t="str">
        <f>IFERROR(VLOOKUP(F291,Tipo!$C$12:$C$27,1,FALSE),"NO")</f>
        <v>NO</v>
      </c>
      <c r="AL291" s="109" t="str">
        <f t="shared" si="36"/>
        <v>NO</v>
      </c>
      <c r="AM291" s="109" t="str">
        <f t="shared" si="37"/>
        <v>NO</v>
      </c>
      <c r="AN291" s="58"/>
      <c r="AO291" s="58"/>
      <c r="AP291" s="58"/>
    </row>
    <row r="292" spans="1:42" s="57" customFormat="1" ht="27" customHeight="1" x14ac:dyDescent="0.25">
      <c r="A292" s="90"/>
      <c r="B292" s="105"/>
      <c r="C292" s="91"/>
      <c r="D292" s="111"/>
      <c r="E292" s="91"/>
      <c r="F292" s="92"/>
      <c r="G292" s="93"/>
      <c r="H292" s="94"/>
      <c r="I292" s="95"/>
      <c r="J292" s="96" t="str">
        <f>IF(ISERROR(VLOOKUP(I292,Eje_Pilar!$C$2:$E$47,2,FALSE))," ",VLOOKUP(I292,Eje_Pilar!$C$2:$E$47,2,FALSE))</f>
        <v xml:space="preserve"> </v>
      </c>
      <c r="K292" s="96" t="str">
        <f>IF(ISERROR(VLOOKUP(I292,Eje_Pilar!$C$2:$E$47,3,FALSE))," ",VLOOKUP(I292,Eje_Pilar!$C$2:$E$47,3,FALSE))</f>
        <v xml:space="preserve"> </v>
      </c>
      <c r="L292" s="97"/>
      <c r="M292" s="90"/>
      <c r="N292" s="98"/>
      <c r="O292" s="99"/>
      <c r="P292" s="100"/>
      <c r="Q292" s="101"/>
      <c r="R292" s="102"/>
      <c r="S292" s="99"/>
      <c r="T292" s="103">
        <f t="shared" si="40"/>
        <v>0</v>
      </c>
      <c r="U292" s="131"/>
      <c r="V292" s="104"/>
      <c r="W292" s="104"/>
      <c r="X292" s="104"/>
      <c r="Y292" s="105"/>
      <c r="Z292" s="105"/>
      <c r="AA292" s="106"/>
      <c r="AB292" s="90"/>
      <c r="AC292" s="90"/>
      <c r="AD292" s="90"/>
      <c r="AE292" s="90"/>
      <c r="AF292" s="107" t="str">
        <f t="shared" si="41"/>
        <v>-</v>
      </c>
      <c r="AG292" s="108"/>
      <c r="AH292" s="129">
        <f>IF(SUMPRODUCT((A$14:A292=A292)*(B$14:B292=B292)*(C$14:C292=C292))&gt;1,0,1)</f>
        <v>0</v>
      </c>
      <c r="AI292" s="109" t="str">
        <f t="shared" si="42"/>
        <v>NO</v>
      </c>
      <c r="AJ292" s="109" t="str">
        <f t="shared" si="35"/>
        <v>NO</v>
      </c>
      <c r="AK292" s="110" t="str">
        <f>IFERROR(VLOOKUP(F292,Tipo!$C$12:$C$27,1,FALSE),"NO")</f>
        <v>NO</v>
      </c>
      <c r="AL292" s="109" t="str">
        <f t="shared" si="36"/>
        <v>NO</v>
      </c>
      <c r="AM292" s="109" t="str">
        <f t="shared" si="37"/>
        <v>NO</v>
      </c>
      <c r="AN292" s="58"/>
      <c r="AO292" s="58"/>
      <c r="AP292" s="58"/>
    </row>
    <row r="293" spans="1:42" s="57" customFormat="1" ht="27" customHeight="1" x14ac:dyDescent="0.25">
      <c r="A293" s="90"/>
      <c r="B293" s="105"/>
      <c r="C293" s="91"/>
      <c r="D293" s="111"/>
      <c r="E293" s="91"/>
      <c r="F293" s="92"/>
      <c r="G293" s="93"/>
      <c r="H293" s="94"/>
      <c r="I293" s="95"/>
      <c r="J293" s="96" t="str">
        <f>IF(ISERROR(VLOOKUP(I293,Eje_Pilar!$C$2:$E$47,2,FALSE))," ",VLOOKUP(I293,Eje_Pilar!$C$2:$E$47,2,FALSE))</f>
        <v xml:space="preserve"> </v>
      </c>
      <c r="K293" s="96" t="str">
        <f>IF(ISERROR(VLOOKUP(I293,Eje_Pilar!$C$2:$E$47,3,FALSE))," ",VLOOKUP(I293,Eje_Pilar!$C$2:$E$47,3,FALSE))</f>
        <v xml:space="preserve"> </v>
      </c>
      <c r="L293" s="97"/>
      <c r="M293" s="90"/>
      <c r="N293" s="98"/>
      <c r="O293" s="99"/>
      <c r="P293" s="100"/>
      <c r="Q293" s="101"/>
      <c r="R293" s="102"/>
      <c r="S293" s="99"/>
      <c r="T293" s="103">
        <f t="shared" si="40"/>
        <v>0</v>
      </c>
      <c r="U293" s="131"/>
      <c r="V293" s="104"/>
      <c r="W293" s="104"/>
      <c r="X293" s="104"/>
      <c r="Y293" s="105"/>
      <c r="Z293" s="105"/>
      <c r="AA293" s="106"/>
      <c r="AB293" s="90"/>
      <c r="AC293" s="90"/>
      <c r="AD293" s="90"/>
      <c r="AE293" s="90"/>
      <c r="AF293" s="107" t="str">
        <f t="shared" si="41"/>
        <v>-</v>
      </c>
      <c r="AG293" s="108"/>
      <c r="AH293" s="129">
        <f>IF(SUMPRODUCT((A$14:A293=A293)*(B$14:B293=B293)*(C$14:C293=C293))&gt;1,0,1)</f>
        <v>0</v>
      </c>
      <c r="AI293" s="109" t="str">
        <f t="shared" si="42"/>
        <v>NO</v>
      </c>
      <c r="AJ293" s="109" t="str">
        <f t="shared" si="35"/>
        <v>NO</v>
      </c>
      <c r="AK293" s="110" t="str">
        <f>IFERROR(VLOOKUP(F293,Tipo!$C$12:$C$27,1,FALSE),"NO")</f>
        <v>NO</v>
      </c>
      <c r="AL293" s="109" t="str">
        <f t="shared" si="36"/>
        <v>NO</v>
      </c>
      <c r="AM293" s="109" t="str">
        <f t="shared" si="37"/>
        <v>NO</v>
      </c>
      <c r="AN293" s="58"/>
      <c r="AO293" s="58"/>
      <c r="AP293" s="58"/>
    </row>
    <row r="294" spans="1:42" s="57" customFormat="1" ht="27" customHeight="1" x14ac:dyDescent="0.25">
      <c r="A294" s="90"/>
      <c r="B294" s="105"/>
      <c r="C294" s="91"/>
      <c r="D294" s="111"/>
      <c r="E294" s="91"/>
      <c r="F294" s="92"/>
      <c r="G294" s="93"/>
      <c r="H294" s="94"/>
      <c r="I294" s="95"/>
      <c r="J294" s="96" t="str">
        <f>IF(ISERROR(VLOOKUP(I294,Eje_Pilar!$C$2:$E$47,2,FALSE))," ",VLOOKUP(I294,Eje_Pilar!$C$2:$E$47,2,FALSE))</f>
        <v xml:space="preserve"> </v>
      </c>
      <c r="K294" s="96" t="str">
        <f>IF(ISERROR(VLOOKUP(I294,Eje_Pilar!$C$2:$E$47,3,FALSE))," ",VLOOKUP(I294,Eje_Pilar!$C$2:$E$47,3,FALSE))</f>
        <v xml:space="preserve"> </v>
      </c>
      <c r="L294" s="97"/>
      <c r="M294" s="90"/>
      <c r="N294" s="98"/>
      <c r="O294" s="99"/>
      <c r="P294" s="100"/>
      <c r="Q294" s="101"/>
      <c r="R294" s="102"/>
      <c r="S294" s="99"/>
      <c r="T294" s="103">
        <f t="shared" si="40"/>
        <v>0</v>
      </c>
      <c r="U294" s="131"/>
      <c r="V294" s="104"/>
      <c r="W294" s="104"/>
      <c r="X294" s="104"/>
      <c r="Y294" s="105"/>
      <c r="Z294" s="105"/>
      <c r="AA294" s="106"/>
      <c r="AB294" s="90"/>
      <c r="AC294" s="90"/>
      <c r="AD294" s="90"/>
      <c r="AE294" s="90"/>
      <c r="AF294" s="107" t="str">
        <f t="shared" si="41"/>
        <v>-</v>
      </c>
      <c r="AG294" s="108"/>
      <c r="AH294" s="129">
        <f>IF(SUMPRODUCT((A$14:A294=A294)*(B$14:B294=B294)*(C$14:C294=C294))&gt;1,0,1)</f>
        <v>0</v>
      </c>
      <c r="AI294" s="109" t="str">
        <f t="shared" si="42"/>
        <v>NO</v>
      </c>
      <c r="AJ294" s="109" t="str">
        <f t="shared" si="35"/>
        <v>NO</v>
      </c>
      <c r="AK294" s="110" t="str">
        <f>IFERROR(VLOOKUP(F294,Tipo!$C$12:$C$27,1,FALSE),"NO")</f>
        <v>NO</v>
      </c>
      <c r="AL294" s="109" t="str">
        <f t="shared" si="36"/>
        <v>NO</v>
      </c>
      <c r="AM294" s="109" t="str">
        <f t="shared" si="37"/>
        <v>NO</v>
      </c>
      <c r="AN294" s="58"/>
      <c r="AO294" s="58"/>
      <c r="AP294" s="58"/>
    </row>
    <row r="295" spans="1:42" s="57" customFormat="1" ht="27" customHeight="1" x14ac:dyDescent="0.25">
      <c r="A295" s="90"/>
      <c r="B295" s="105"/>
      <c r="C295" s="91"/>
      <c r="D295" s="111"/>
      <c r="E295" s="91"/>
      <c r="F295" s="92"/>
      <c r="G295" s="93"/>
      <c r="H295" s="94"/>
      <c r="I295" s="95"/>
      <c r="J295" s="96" t="str">
        <f>IF(ISERROR(VLOOKUP(I295,Eje_Pilar!$C$2:$E$47,2,FALSE))," ",VLOOKUP(I295,Eje_Pilar!$C$2:$E$47,2,FALSE))</f>
        <v xml:space="preserve"> </v>
      </c>
      <c r="K295" s="96" t="str">
        <f>IF(ISERROR(VLOOKUP(I295,Eje_Pilar!$C$2:$E$47,3,FALSE))," ",VLOOKUP(I295,Eje_Pilar!$C$2:$E$47,3,FALSE))</f>
        <v xml:space="preserve"> </v>
      </c>
      <c r="L295" s="97"/>
      <c r="M295" s="90"/>
      <c r="N295" s="98"/>
      <c r="O295" s="99"/>
      <c r="P295" s="100"/>
      <c r="Q295" s="101"/>
      <c r="R295" s="102"/>
      <c r="S295" s="99"/>
      <c r="T295" s="103">
        <f t="shared" si="40"/>
        <v>0</v>
      </c>
      <c r="U295" s="131"/>
      <c r="V295" s="104"/>
      <c r="W295" s="104"/>
      <c r="X295" s="104"/>
      <c r="Y295" s="105"/>
      <c r="Z295" s="105"/>
      <c r="AA295" s="106"/>
      <c r="AB295" s="90"/>
      <c r="AC295" s="90"/>
      <c r="AD295" s="90"/>
      <c r="AE295" s="90"/>
      <c r="AF295" s="107" t="str">
        <f t="shared" si="41"/>
        <v>-</v>
      </c>
      <c r="AG295" s="108"/>
      <c r="AH295" s="129">
        <f>IF(SUMPRODUCT((A$14:A295=A295)*(B$14:B295=B295)*(C$14:C295=C295))&gt;1,0,1)</f>
        <v>0</v>
      </c>
      <c r="AI295" s="109" t="str">
        <f t="shared" si="42"/>
        <v>NO</v>
      </c>
      <c r="AJ295" s="109" t="str">
        <f t="shared" si="35"/>
        <v>NO</v>
      </c>
      <c r="AK295" s="110" t="str">
        <f>IFERROR(VLOOKUP(F295,Tipo!$C$12:$C$27,1,FALSE),"NO")</f>
        <v>NO</v>
      </c>
      <c r="AL295" s="109" t="str">
        <f t="shared" si="36"/>
        <v>NO</v>
      </c>
      <c r="AM295" s="109" t="str">
        <f t="shared" si="37"/>
        <v>NO</v>
      </c>
      <c r="AN295" s="58"/>
      <c r="AO295" s="58"/>
      <c r="AP295" s="58"/>
    </row>
    <row r="296" spans="1:42" s="57" customFormat="1" ht="27" customHeight="1" x14ac:dyDescent="0.25">
      <c r="A296" s="90"/>
      <c r="B296" s="105"/>
      <c r="C296" s="91"/>
      <c r="D296" s="111"/>
      <c r="E296" s="91"/>
      <c r="F296" s="92"/>
      <c r="G296" s="93"/>
      <c r="H296" s="94"/>
      <c r="I296" s="95"/>
      <c r="J296" s="96" t="str">
        <f>IF(ISERROR(VLOOKUP(I296,Eje_Pilar!$C$2:$E$47,2,FALSE))," ",VLOOKUP(I296,Eje_Pilar!$C$2:$E$47,2,FALSE))</f>
        <v xml:space="preserve"> </v>
      </c>
      <c r="K296" s="96" t="str">
        <f>IF(ISERROR(VLOOKUP(I296,Eje_Pilar!$C$2:$E$47,3,FALSE))," ",VLOOKUP(I296,Eje_Pilar!$C$2:$E$47,3,FALSE))</f>
        <v xml:space="preserve"> </v>
      </c>
      <c r="L296" s="97"/>
      <c r="M296" s="90"/>
      <c r="N296" s="98"/>
      <c r="O296" s="99"/>
      <c r="P296" s="100"/>
      <c r="Q296" s="101"/>
      <c r="R296" s="102"/>
      <c r="S296" s="99"/>
      <c r="T296" s="103">
        <f t="shared" si="40"/>
        <v>0</v>
      </c>
      <c r="U296" s="131"/>
      <c r="V296" s="104"/>
      <c r="W296" s="104"/>
      <c r="X296" s="104"/>
      <c r="Y296" s="105"/>
      <c r="Z296" s="105"/>
      <c r="AA296" s="106"/>
      <c r="AB296" s="90"/>
      <c r="AC296" s="90"/>
      <c r="AD296" s="90"/>
      <c r="AE296" s="90"/>
      <c r="AF296" s="107" t="str">
        <f t="shared" si="41"/>
        <v>-</v>
      </c>
      <c r="AG296" s="108"/>
      <c r="AH296" s="129">
        <f>IF(SUMPRODUCT((A$14:A296=A296)*(B$14:B296=B296)*(C$14:C296=C296))&gt;1,0,1)</f>
        <v>0</v>
      </c>
      <c r="AI296" s="109" t="str">
        <f t="shared" si="42"/>
        <v>NO</v>
      </c>
      <c r="AJ296" s="109" t="str">
        <f t="shared" si="35"/>
        <v>NO</v>
      </c>
      <c r="AK296" s="110" t="str">
        <f>IFERROR(VLOOKUP(F296,Tipo!$C$12:$C$27,1,FALSE),"NO")</f>
        <v>NO</v>
      </c>
      <c r="AL296" s="109" t="str">
        <f t="shared" si="36"/>
        <v>NO</v>
      </c>
      <c r="AM296" s="109" t="str">
        <f t="shared" si="37"/>
        <v>NO</v>
      </c>
      <c r="AN296" s="58"/>
      <c r="AO296" s="58"/>
      <c r="AP296" s="58"/>
    </row>
    <row r="297" spans="1:42" s="57" customFormat="1" ht="27" customHeight="1" x14ac:dyDescent="0.25">
      <c r="A297" s="90"/>
      <c r="B297" s="105"/>
      <c r="C297" s="91"/>
      <c r="D297" s="111"/>
      <c r="E297" s="91"/>
      <c r="F297" s="92"/>
      <c r="G297" s="93"/>
      <c r="H297" s="94"/>
      <c r="I297" s="95"/>
      <c r="J297" s="96" t="str">
        <f>IF(ISERROR(VLOOKUP(I297,Eje_Pilar!$C$2:$E$47,2,FALSE))," ",VLOOKUP(I297,Eje_Pilar!$C$2:$E$47,2,FALSE))</f>
        <v xml:space="preserve"> </v>
      </c>
      <c r="K297" s="96" t="str">
        <f>IF(ISERROR(VLOOKUP(I297,Eje_Pilar!$C$2:$E$47,3,FALSE))," ",VLOOKUP(I297,Eje_Pilar!$C$2:$E$47,3,FALSE))</f>
        <v xml:space="preserve"> </v>
      </c>
      <c r="L297" s="97"/>
      <c r="M297" s="90"/>
      <c r="N297" s="98"/>
      <c r="O297" s="99"/>
      <c r="P297" s="100"/>
      <c r="Q297" s="101"/>
      <c r="R297" s="102"/>
      <c r="S297" s="99"/>
      <c r="T297" s="103">
        <f t="shared" si="40"/>
        <v>0</v>
      </c>
      <c r="U297" s="131"/>
      <c r="V297" s="104"/>
      <c r="W297" s="104"/>
      <c r="X297" s="104"/>
      <c r="Y297" s="105"/>
      <c r="Z297" s="105"/>
      <c r="AA297" s="106"/>
      <c r="AB297" s="90"/>
      <c r="AC297" s="90"/>
      <c r="AD297" s="90"/>
      <c r="AE297" s="90"/>
      <c r="AF297" s="107" t="str">
        <f t="shared" si="41"/>
        <v>-</v>
      </c>
      <c r="AG297" s="108"/>
      <c r="AH297" s="129">
        <f>IF(SUMPRODUCT((A$14:A297=A297)*(B$14:B297=B297)*(C$14:C297=C297))&gt;1,0,1)</f>
        <v>0</v>
      </c>
      <c r="AI297" s="109" t="str">
        <f t="shared" si="42"/>
        <v>NO</v>
      </c>
      <c r="AJ297" s="109" t="str">
        <f t="shared" si="35"/>
        <v>NO</v>
      </c>
      <c r="AK297" s="110" t="str">
        <f>IFERROR(VLOOKUP(F297,Tipo!$C$12:$C$27,1,FALSE),"NO")</f>
        <v>NO</v>
      </c>
      <c r="AL297" s="109" t="str">
        <f t="shared" si="36"/>
        <v>NO</v>
      </c>
      <c r="AM297" s="109" t="str">
        <f t="shared" si="37"/>
        <v>NO</v>
      </c>
      <c r="AN297" s="58"/>
      <c r="AO297" s="58"/>
      <c r="AP297" s="58"/>
    </row>
    <row r="298" spans="1:42" s="57" customFormat="1" ht="27" customHeight="1" x14ac:dyDescent="0.25">
      <c r="A298" s="90"/>
      <c r="B298" s="105"/>
      <c r="C298" s="91"/>
      <c r="D298" s="111"/>
      <c r="E298" s="91"/>
      <c r="F298" s="92"/>
      <c r="G298" s="93"/>
      <c r="H298" s="94"/>
      <c r="I298" s="95"/>
      <c r="J298" s="96" t="str">
        <f>IF(ISERROR(VLOOKUP(I298,Eje_Pilar!$C$2:$E$47,2,FALSE))," ",VLOOKUP(I298,Eje_Pilar!$C$2:$E$47,2,FALSE))</f>
        <v xml:space="preserve"> </v>
      </c>
      <c r="K298" s="96" t="str">
        <f>IF(ISERROR(VLOOKUP(I298,Eje_Pilar!$C$2:$E$47,3,FALSE))," ",VLOOKUP(I298,Eje_Pilar!$C$2:$E$47,3,FALSE))</f>
        <v xml:space="preserve"> </v>
      </c>
      <c r="L298" s="97"/>
      <c r="M298" s="90"/>
      <c r="N298" s="98"/>
      <c r="O298" s="99"/>
      <c r="P298" s="100"/>
      <c r="Q298" s="101"/>
      <c r="R298" s="102"/>
      <c r="S298" s="99"/>
      <c r="T298" s="103">
        <f t="shared" si="40"/>
        <v>0</v>
      </c>
      <c r="U298" s="131"/>
      <c r="V298" s="104"/>
      <c r="W298" s="104"/>
      <c r="X298" s="104"/>
      <c r="Y298" s="105"/>
      <c r="Z298" s="105"/>
      <c r="AA298" s="106"/>
      <c r="AB298" s="90"/>
      <c r="AC298" s="90"/>
      <c r="AD298" s="90"/>
      <c r="AE298" s="90"/>
      <c r="AF298" s="107" t="str">
        <f t="shared" si="41"/>
        <v>-</v>
      </c>
      <c r="AG298" s="108"/>
      <c r="AH298" s="129">
        <f>IF(SUMPRODUCT((A$14:A298=A298)*(B$14:B298=B298)*(C$14:C298=C298))&gt;1,0,1)</f>
        <v>0</v>
      </c>
      <c r="AI298" s="109" t="str">
        <f t="shared" si="42"/>
        <v>NO</v>
      </c>
      <c r="AJ298" s="109" t="str">
        <f t="shared" si="35"/>
        <v>NO</v>
      </c>
      <c r="AK298" s="110" t="str">
        <f>IFERROR(VLOOKUP(F298,Tipo!$C$12:$C$27,1,FALSE),"NO")</f>
        <v>NO</v>
      </c>
      <c r="AL298" s="109" t="str">
        <f t="shared" si="36"/>
        <v>NO</v>
      </c>
      <c r="AM298" s="109" t="str">
        <f t="shared" si="37"/>
        <v>NO</v>
      </c>
      <c r="AN298" s="58"/>
      <c r="AO298" s="58"/>
      <c r="AP298" s="58"/>
    </row>
    <row r="299" spans="1:42" s="57" customFormat="1" ht="27" customHeight="1" x14ac:dyDescent="0.25">
      <c r="A299" s="90"/>
      <c r="B299" s="105"/>
      <c r="C299" s="91"/>
      <c r="D299" s="111"/>
      <c r="E299" s="91"/>
      <c r="F299" s="92"/>
      <c r="G299" s="93"/>
      <c r="H299" s="94"/>
      <c r="I299" s="95"/>
      <c r="J299" s="96" t="str">
        <f>IF(ISERROR(VLOOKUP(I299,Eje_Pilar!$C$2:$E$47,2,FALSE))," ",VLOOKUP(I299,Eje_Pilar!$C$2:$E$47,2,FALSE))</f>
        <v xml:space="preserve"> </v>
      </c>
      <c r="K299" s="96" t="str">
        <f>IF(ISERROR(VLOOKUP(I299,Eje_Pilar!$C$2:$E$47,3,FALSE))," ",VLOOKUP(I299,Eje_Pilar!$C$2:$E$47,3,FALSE))</f>
        <v xml:space="preserve"> </v>
      </c>
      <c r="L299" s="97"/>
      <c r="M299" s="90"/>
      <c r="N299" s="98"/>
      <c r="O299" s="99"/>
      <c r="P299" s="100"/>
      <c r="Q299" s="101"/>
      <c r="R299" s="102"/>
      <c r="S299" s="99"/>
      <c r="T299" s="103">
        <f t="shared" si="40"/>
        <v>0</v>
      </c>
      <c r="U299" s="131"/>
      <c r="V299" s="104"/>
      <c r="W299" s="104"/>
      <c r="X299" s="104"/>
      <c r="Y299" s="105"/>
      <c r="Z299" s="105"/>
      <c r="AA299" s="106"/>
      <c r="AB299" s="90"/>
      <c r="AC299" s="90"/>
      <c r="AD299" s="90"/>
      <c r="AE299" s="90"/>
      <c r="AF299" s="107" t="str">
        <f t="shared" si="41"/>
        <v>-</v>
      </c>
      <c r="AG299" s="108"/>
      <c r="AH299" s="129">
        <f>IF(SUMPRODUCT((A$14:A299=A299)*(B$14:B299=B299)*(C$14:C299=C299))&gt;1,0,1)</f>
        <v>0</v>
      </c>
      <c r="AI299" s="109" t="str">
        <f t="shared" si="42"/>
        <v>NO</v>
      </c>
      <c r="AJ299" s="109" t="str">
        <f t="shared" si="35"/>
        <v>NO</v>
      </c>
      <c r="AK299" s="110" t="str">
        <f>IFERROR(VLOOKUP(F299,Tipo!$C$12:$C$27,1,FALSE),"NO")</f>
        <v>NO</v>
      </c>
      <c r="AL299" s="109" t="str">
        <f t="shared" si="36"/>
        <v>NO</v>
      </c>
      <c r="AM299" s="109" t="str">
        <f t="shared" si="37"/>
        <v>NO</v>
      </c>
      <c r="AN299" s="58"/>
      <c r="AO299" s="58"/>
      <c r="AP299" s="58"/>
    </row>
    <row r="300" spans="1:42" s="57" customFormat="1" ht="27" customHeight="1" x14ac:dyDescent="0.25">
      <c r="A300" s="90"/>
      <c r="B300" s="105"/>
      <c r="C300" s="91"/>
      <c r="D300" s="111"/>
      <c r="E300" s="91"/>
      <c r="F300" s="92"/>
      <c r="G300" s="93"/>
      <c r="H300" s="94"/>
      <c r="I300" s="95"/>
      <c r="J300" s="96" t="str">
        <f>IF(ISERROR(VLOOKUP(I300,Eje_Pilar!$C$2:$E$47,2,FALSE))," ",VLOOKUP(I300,Eje_Pilar!$C$2:$E$47,2,FALSE))</f>
        <v xml:space="preserve"> </v>
      </c>
      <c r="K300" s="96" t="str">
        <f>IF(ISERROR(VLOOKUP(I300,Eje_Pilar!$C$2:$E$47,3,FALSE))," ",VLOOKUP(I300,Eje_Pilar!$C$2:$E$47,3,FALSE))</f>
        <v xml:space="preserve"> </v>
      </c>
      <c r="L300" s="97"/>
      <c r="M300" s="90"/>
      <c r="N300" s="98"/>
      <c r="O300" s="99"/>
      <c r="P300" s="100"/>
      <c r="Q300" s="101"/>
      <c r="R300" s="102"/>
      <c r="S300" s="99"/>
      <c r="T300" s="103">
        <f t="shared" si="40"/>
        <v>0</v>
      </c>
      <c r="U300" s="131"/>
      <c r="V300" s="104"/>
      <c r="W300" s="104"/>
      <c r="X300" s="104"/>
      <c r="Y300" s="105"/>
      <c r="Z300" s="105"/>
      <c r="AA300" s="106"/>
      <c r="AB300" s="90"/>
      <c r="AC300" s="90"/>
      <c r="AD300" s="90"/>
      <c r="AE300" s="90"/>
      <c r="AF300" s="107" t="str">
        <f t="shared" si="41"/>
        <v>-</v>
      </c>
      <c r="AG300" s="108"/>
      <c r="AH300" s="129">
        <f>IF(SUMPRODUCT((A$14:A300=A300)*(B$14:B300=B300)*(C$14:C300=C300))&gt;1,0,1)</f>
        <v>0</v>
      </c>
      <c r="AI300" s="109" t="str">
        <f t="shared" si="42"/>
        <v>NO</v>
      </c>
      <c r="AJ300" s="109" t="str">
        <f t="shared" si="35"/>
        <v>NO</v>
      </c>
      <c r="AK300" s="110" t="str">
        <f>IFERROR(VLOOKUP(F300,Tipo!$C$12:$C$27,1,FALSE),"NO")</f>
        <v>NO</v>
      </c>
      <c r="AL300" s="109" t="str">
        <f t="shared" si="36"/>
        <v>NO</v>
      </c>
      <c r="AM300" s="109" t="str">
        <f t="shared" si="37"/>
        <v>NO</v>
      </c>
      <c r="AN300" s="58"/>
      <c r="AO300" s="58"/>
      <c r="AP300" s="58"/>
    </row>
    <row r="301" spans="1:42" s="57" customFormat="1" ht="27" customHeight="1" x14ac:dyDescent="0.25">
      <c r="A301" s="90"/>
      <c r="B301" s="105"/>
      <c r="C301" s="91"/>
      <c r="D301" s="111"/>
      <c r="E301" s="91"/>
      <c r="F301" s="92"/>
      <c r="G301" s="93"/>
      <c r="H301" s="94"/>
      <c r="I301" s="95"/>
      <c r="J301" s="96" t="str">
        <f>IF(ISERROR(VLOOKUP(I301,Eje_Pilar!$C$2:$E$47,2,FALSE))," ",VLOOKUP(I301,Eje_Pilar!$C$2:$E$47,2,FALSE))</f>
        <v xml:space="preserve"> </v>
      </c>
      <c r="K301" s="96" t="str">
        <f>IF(ISERROR(VLOOKUP(I301,Eje_Pilar!$C$2:$E$47,3,FALSE))," ",VLOOKUP(I301,Eje_Pilar!$C$2:$E$47,3,FALSE))</f>
        <v xml:space="preserve"> </v>
      </c>
      <c r="L301" s="97"/>
      <c r="M301" s="90"/>
      <c r="N301" s="98"/>
      <c r="O301" s="99"/>
      <c r="P301" s="100"/>
      <c r="Q301" s="101"/>
      <c r="R301" s="102"/>
      <c r="S301" s="99"/>
      <c r="T301" s="103">
        <f t="shared" si="40"/>
        <v>0</v>
      </c>
      <c r="U301" s="131"/>
      <c r="V301" s="104"/>
      <c r="W301" s="104"/>
      <c r="X301" s="104"/>
      <c r="Y301" s="105"/>
      <c r="Z301" s="105"/>
      <c r="AA301" s="106"/>
      <c r="AB301" s="90"/>
      <c r="AC301" s="90"/>
      <c r="AD301" s="90"/>
      <c r="AE301" s="90"/>
      <c r="AF301" s="107" t="str">
        <f t="shared" si="41"/>
        <v>-</v>
      </c>
      <c r="AG301" s="108"/>
      <c r="AH301" s="129">
        <f>IF(SUMPRODUCT((A$14:A301=A301)*(B$14:B301=B301)*(C$14:C301=C301))&gt;1,0,1)</f>
        <v>0</v>
      </c>
      <c r="AI301" s="109" t="str">
        <f t="shared" si="42"/>
        <v>NO</v>
      </c>
      <c r="AJ301" s="109" t="str">
        <f t="shared" si="35"/>
        <v>NO</v>
      </c>
      <c r="AK301" s="110" t="str">
        <f>IFERROR(VLOOKUP(F301,Tipo!$C$12:$C$27,1,FALSE),"NO")</f>
        <v>NO</v>
      </c>
      <c r="AL301" s="109" t="str">
        <f t="shared" si="36"/>
        <v>NO</v>
      </c>
      <c r="AM301" s="109" t="str">
        <f t="shared" si="37"/>
        <v>NO</v>
      </c>
      <c r="AN301" s="58"/>
      <c r="AO301" s="58"/>
      <c r="AP301" s="58"/>
    </row>
    <row r="302" spans="1:42" s="57" customFormat="1" ht="27" customHeight="1" x14ac:dyDescent="0.25">
      <c r="A302" s="90"/>
      <c r="B302" s="105"/>
      <c r="C302" s="91"/>
      <c r="D302" s="111"/>
      <c r="E302" s="91"/>
      <c r="F302" s="92"/>
      <c r="G302" s="93"/>
      <c r="H302" s="94"/>
      <c r="I302" s="95"/>
      <c r="J302" s="96" t="str">
        <f>IF(ISERROR(VLOOKUP(I302,Eje_Pilar!$C$2:$E$47,2,FALSE))," ",VLOOKUP(I302,Eje_Pilar!$C$2:$E$47,2,FALSE))</f>
        <v xml:space="preserve"> </v>
      </c>
      <c r="K302" s="96" t="str">
        <f>IF(ISERROR(VLOOKUP(I302,Eje_Pilar!$C$2:$E$47,3,FALSE))," ",VLOOKUP(I302,Eje_Pilar!$C$2:$E$47,3,FALSE))</f>
        <v xml:space="preserve"> </v>
      </c>
      <c r="L302" s="97"/>
      <c r="M302" s="90"/>
      <c r="N302" s="98"/>
      <c r="O302" s="99"/>
      <c r="P302" s="100"/>
      <c r="Q302" s="101"/>
      <c r="R302" s="102"/>
      <c r="S302" s="99"/>
      <c r="T302" s="103">
        <f t="shared" si="40"/>
        <v>0</v>
      </c>
      <c r="U302" s="131"/>
      <c r="V302" s="104"/>
      <c r="W302" s="104"/>
      <c r="X302" s="104"/>
      <c r="Y302" s="105"/>
      <c r="Z302" s="105"/>
      <c r="AA302" s="106"/>
      <c r="AB302" s="90"/>
      <c r="AC302" s="90"/>
      <c r="AD302" s="90"/>
      <c r="AE302" s="90"/>
      <c r="AF302" s="107" t="str">
        <f t="shared" si="41"/>
        <v>-</v>
      </c>
      <c r="AG302" s="108"/>
      <c r="AH302" s="129">
        <f>IF(SUMPRODUCT((A$14:A302=A302)*(B$14:B302=B302)*(C$14:C302=C302))&gt;1,0,1)</f>
        <v>0</v>
      </c>
      <c r="AI302" s="109" t="str">
        <f t="shared" si="42"/>
        <v>NO</v>
      </c>
      <c r="AJ302" s="109" t="str">
        <f t="shared" si="35"/>
        <v>NO</v>
      </c>
      <c r="AK302" s="110" t="str">
        <f>IFERROR(VLOOKUP(F302,Tipo!$C$12:$C$27,1,FALSE),"NO")</f>
        <v>NO</v>
      </c>
      <c r="AL302" s="109" t="str">
        <f t="shared" si="36"/>
        <v>NO</v>
      </c>
      <c r="AM302" s="109" t="str">
        <f t="shared" si="37"/>
        <v>NO</v>
      </c>
      <c r="AN302" s="58"/>
      <c r="AO302" s="58"/>
      <c r="AP302" s="58"/>
    </row>
    <row r="303" spans="1:42" s="57" customFormat="1" ht="27" customHeight="1" x14ac:dyDescent="0.25">
      <c r="A303" s="90"/>
      <c r="B303" s="105"/>
      <c r="C303" s="91"/>
      <c r="D303" s="111"/>
      <c r="E303" s="91"/>
      <c r="F303" s="92"/>
      <c r="G303" s="93"/>
      <c r="H303" s="94"/>
      <c r="I303" s="95"/>
      <c r="J303" s="96" t="str">
        <f>IF(ISERROR(VLOOKUP(I303,Eje_Pilar!$C$2:$E$47,2,FALSE))," ",VLOOKUP(I303,Eje_Pilar!$C$2:$E$47,2,FALSE))</f>
        <v xml:space="preserve"> </v>
      </c>
      <c r="K303" s="96" t="str">
        <f>IF(ISERROR(VLOOKUP(I303,Eje_Pilar!$C$2:$E$47,3,FALSE))," ",VLOOKUP(I303,Eje_Pilar!$C$2:$E$47,3,FALSE))</f>
        <v xml:space="preserve"> </v>
      </c>
      <c r="L303" s="97"/>
      <c r="M303" s="90"/>
      <c r="N303" s="98"/>
      <c r="O303" s="99"/>
      <c r="P303" s="100"/>
      <c r="Q303" s="101"/>
      <c r="R303" s="102"/>
      <c r="S303" s="99"/>
      <c r="T303" s="103">
        <f t="shared" si="40"/>
        <v>0</v>
      </c>
      <c r="U303" s="131"/>
      <c r="V303" s="104"/>
      <c r="W303" s="104"/>
      <c r="X303" s="104"/>
      <c r="Y303" s="105"/>
      <c r="Z303" s="105"/>
      <c r="AA303" s="106"/>
      <c r="AB303" s="90"/>
      <c r="AC303" s="90"/>
      <c r="AD303" s="90"/>
      <c r="AE303" s="90"/>
      <c r="AF303" s="107" t="str">
        <f t="shared" si="41"/>
        <v>-</v>
      </c>
      <c r="AG303" s="108"/>
      <c r="AH303" s="129">
        <f>IF(SUMPRODUCT((A$14:A303=A303)*(B$14:B303=B303)*(C$14:C303=C303))&gt;1,0,1)</f>
        <v>0</v>
      </c>
      <c r="AI303" s="109" t="str">
        <f t="shared" si="42"/>
        <v>NO</v>
      </c>
      <c r="AJ303" s="109" t="str">
        <f t="shared" si="35"/>
        <v>NO</v>
      </c>
      <c r="AK303" s="110" t="str">
        <f>IFERROR(VLOOKUP(F303,Tipo!$C$12:$C$27,1,FALSE),"NO")</f>
        <v>NO</v>
      </c>
      <c r="AL303" s="109" t="str">
        <f t="shared" si="36"/>
        <v>NO</v>
      </c>
      <c r="AM303" s="109" t="str">
        <f t="shared" si="37"/>
        <v>NO</v>
      </c>
      <c r="AN303" s="58"/>
      <c r="AO303" s="58"/>
      <c r="AP303" s="58"/>
    </row>
    <row r="304" spans="1:42" s="57" customFormat="1" ht="27" customHeight="1" x14ac:dyDescent="0.25">
      <c r="A304" s="90"/>
      <c r="B304" s="105"/>
      <c r="C304" s="91"/>
      <c r="D304" s="111"/>
      <c r="E304" s="91"/>
      <c r="F304" s="92"/>
      <c r="G304" s="93"/>
      <c r="H304" s="94"/>
      <c r="I304" s="95"/>
      <c r="J304" s="96" t="str">
        <f>IF(ISERROR(VLOOKUP(I304,Eje_Pilar!$C$2:$E$47,2,FALSE))," ",VLOOKUP(I304,Eje_Pilar!$C$2:$E$47,2,FALSE))</f>
        <v xml:space="preserve"> </v>
      </c>
      <c r="K304" s="96" t="str">
        <f>IF(ISERROR(VLOOKUP(I304,Eje_Pilar!$C$2:$E$47,3,FALSE))," ",VLOOKUP(I304,Eje_Pilar!$C$2:$E$47,3,FALSE))</f>
        <v xml:space="preserve"> </v>
      </c>
      <c r="L304" s="97"/>
      <c r="M304" s="90"/>
      <c r="N304" s="98"/>
      <c r="O304" s="99"/>
      <c r="P304" s="100"/>
      <c r="Q304" s="101"/>
      <c r="R304" s="102"/>
      <c r="S304" s="99"/>
      <c r="T304" s="103">
        <f t="shared" si="40"/>
        <v>0</v>
      </c>
      <c r="U304" s="131"/>
      <c r="V304" s="104"/>
      <c r="W304" s="104"/>
      <c r="X304" s="104"/>
      <c r="Y304" s="105"/>
      <c r="Z304" s="105"/>
      <c r="AA304" s="106"/>
      <c r="AB304" s="90"/>
      <c r="AC304" s="90"/>
      <c r="AD304" s="90"/>
      <c r="AE304" s="90"/>
      <c r="AF304" s="107" t="str">
        <f t="shared" si="41"/>
        <v>-</v>
      </c>
      <c r="AG304" s="108"/>
      <c r="AH304" s="129">
        <f>IF(SUMPRODUCT((A$14:A304=A304)*(B$14:B304=B304)*(C$14:C304=C304))&gt;1,0,1)</f>
        <v>0</v>
      </c>
      <c r="AI304" s="109" t="str">
        <f t="shared" si="42"/>
        <v>NO</v>
      </c>
      <c r="AJ304" s="109" t="str">
        <f t="shared" si="35"/>
        <v>NO</v>
      </c>
      <c r="AK304" s="110" t="str">
        <f>IFERROR(VLOOKUP(F304,Tipo!$C$12:$C$27,1,FALSE),"NO")</f>
        <v>NO</v>
      </c>
      <c r="AL304" s="109" t="str">
        <f t="shared" si="36"/>
        <v>NO</v>
      </c>
      <c r="AM304" s="109" t="str">
        <f t="shared" si="37"/>
        <v>NO</v>
      </c>
      <c r="AN304" s="58"/>
      <c r="AO304" s="58"/>
      <c r="AP304" s="58"/>
    </row>
    <row r="305" spans="1:42" s="57" customFormat="1" ht="27" customHeight="1" x14ac:dyDescent="0.25">
      <c r="A305" s="90"/>
      <c r="B305" s="105"/>
      <c r="C305" s="91"/>
      <c r="D305" s="111"/>
      <c r="E305" s="91"/>
      <c r="F305" s="92"/>
      <c r="G305" s="93"/>
      <c r="H305" s="94"/>
      <c r="I305" s="95"/>
      <c r="J305" s="96" t="str">
        <f>IF(ISERROR(VLOOKUP(I305,Eje_Pilar!$C$2:$E$47,2,FALSE))," ",VLOOKUP(I305,Eje_Pilar!$C$2:$E$47,2,FALSE))</f>
        <v xml:space="preserve"> </v>
      </c>
      <c r="K305" s="96" t="str">
        <f>IF(ISERROR(VLOOKUP(I305,Eje_Pilar!$C$2:$E$47,3,FALSE))," ",VLOOKUP(I305,Eje_Pilar!$C$2:$E$47,3,FALSE))</f>
        <v xml:space="preserve"> </v>
      </c>
      <c r="L305" s="97"/>
      <c r="M305" s="90"/>
      <c r="N305" s="98"/>
      <c r="O305" s="99"/>
      <c r="P305" s="100"/>
      <c r="Q305" s="101"/>
      <c r="R305" s="102"/>
      <c r="S305" s="99"/>
      <c r="T305" s="103">
        <f t="shared" si="40"/>
        <v>0</v>
      </c>
      <c r="U305" s="131"/>
      <c r="V305" s="104"/>
      <c r="W305" s="104"/>
      <c r="X305" s="104"/>
      <c r="Y305" s="105"/>
      <c r="Z305" s="105"/>
      <c r="AA305" s="106"/>
      <c r="AB305" s="90"/>
      <c r="AC305" s="90"/>
      <c r="AD305" s="90"/>
      <c r="AE305" s="90"/>
      <c r="AF305" s="107" t="str">
        <f t="shared" si="41"/>
        <v>-</v>
      </c>
      <c r="AG305" s="108"/>
      <c r="AH305" s="129">
        <f>IF(SUMPRODUCT((A$14:A305=A305)*(B$14:B305=B305)*(C$14:C305=C305))&gt;1,0,1)</f>
        <v>0</v>
      </c>
      <c r="AI305" s="109" t="str">
        <f t="shared" si="42"/>
        <v>NO</v>
      </c>
      <c r="AJ305" s="109" t="str">
        <f t="shared" ref="AJ305:AJ370" si="43">IFERROR(VLOOKUP(E305,modal,1,FALSE),"NO")</f>
        <v>NO</v>
      </c>
      <c r="AK305" s="110" t="str">
        <f>IFERROR(VLOOKUP(F305,Tipo!$C$12:$C$27,1,FALSE),"NO")</f>
        <v>NO</v>
      </c>
      <c r="AL305" s="109" t="str">
        <f t="shared" ref="AL305:AL370" si="44">IFERROR(VLOOKUP(H305,afectacion,1,FALSE),"NO")</f>
        <v>NO</v>
      </c>
      <c r="AM305" s="109" t="str">
        <f t="shared" ref="AM305:AM370" si="45">IFERROR(VLOOKUP(I305,programa,1,FALSE),"NO")</f>
        <v>NO</v>
      </c>
      <c r="AN305" s="58"/>
      <c r="AO305" s="58"/>
      <c r="AP305" s="58"/>
    </row>
    <row r="306" spans="1:42" s="57" customFormat="1" ht="27" customHeight="1" x14ac:dyDescent="0.25">
      <c r="A306" s="90"/>
      <c r="B306" s="105"/>
      <c r="C306" s="91"/>
      <c r="D306" s="111"/>
      <c r="E306" s="91"/>
      <c r="F306" s="92"/>
      <c r="G306" s="93"/>
      <c r="H306" s="94"/>
      <c r="I306" s="95"/>
      <c r="J306" s="96" t="str">
        <f>IF(ISERROR(VLOOKUP(I306,Eje_Pilar!$C$2:$E$47,2,FALSE))," ",VLOOKUP(I306,Eje_Pilar!$C$2:$E$47,2,FALSE))</f>
        <v xml:space="preserve"> </v>
      </c>
      <c r="K306" s="96" t="str">
        <f>IF(ISERROR(VLOOKUP(I306,Eje_Pilar!$C$2:$E$47,3,FALSE))," ",VLOOKUP(I306,Eje_Pilar!$C$2:$E$47,3,FALSE))</f>
        <v xml:space="preserve"> </v>
      </c>
      <c r="L306" s="97"/>
      <c r="M306" s="90"/>
      <c r="N306" s="98"/>
      <c r="O306" s="99"/>
      <c r="P306" s="100"/>
      <c r="Q306" s="101"/>
      <c r="R306" s="102"/>
      <c r="S306" s="99"/>
      <c r="T306" s="103">
        <f t="shared" ref="T306:T370" si="46">+O306+Q306+S306</f>
        <v>0</v>
      </c>
      <c r="U306" s="131"/>
      <c r="V306" s="104"/>
      <c r="W306" s="104"/>
      <c r="X306" s="104"/>
      <c r="Y306" s="105"/>
      <c r="Z306" s="105"/>
      <c r="AA306" s="106"/>
      <c r="AB306" s="90"/>
      <c r="AC306" s="90"/>
      <c r="AD306" s="90"/>
      <c r="AE306" s="90"/>
      <c r="AF306" s="107" t="str">
        <f t="shared" si="41"/>
        <v>-</v>
      </c>
      <c r="AG306" s="108"/>
      <c r="AH306" s="129">
        <f>IF(SUMPRODUCT((A$14:A306=A306)*(B$14:B306=B306)*(C$14:C306=C306))&gt;1,0,1)</f>
        <v>0</v>
      </c>
      <c r="AI306" s="109" t="str">
        <f t="shared" si="42"/>
        <v>NO</v>
      </c>
      <c r="AJ306" s="109" t="str">
        <f t="shared" si="43"/>
        <v>NO</v>
      </c>
      <c r="AK306" s="110" t="str">
        <f>IFERROR(VLOOKUP(F306,Tipo!$C$12:$C$27,1,FALSE),"NO")</f>
        <v>NO</v>
      </c>
      <c r="AL306" s="109" t="str">
        <f t="shared" si="44"/>
        <v>NO</v>
      </c>
      <c r="AM306" s="109" t="str">
        <f t="shared" si="45"/>
        <v>NO</v>
      </c>
      <c r="AN306" s="58"/>
      <c r="AO306" s="58"/>
      <c r="AP306" s="58"/>
    </row>
    <row r="307" spans="1:42" s="57" customFormat="1" ht="27" customHeight="1" x14ac:dyDescent="0.25">
      <c r="A307" s="90"/>
      <c r="B307" s="105"/>
      <c r="C307" s="91"/>
      <c r="D307" s="111"/>
      <c r="E307" s="91"/>
      <c r="F307" s="92"/>
      <c r="G307" s="93"/>
      <c r="H307" s="94"/>
      <c r="I307" s="95"/>
      <c r="J307" s="96" t="str">
        <f>IF(ISERROR(VLOOKUP(I307,Eje_Pilar!$C$2:$E$47,2,FALSE))," ",VLOOKUP(I307,Eje_Pilar!$C$2:$E$47,2,FALSE))</f>
        <v xml:space="preserve"> </v>
      </c>
      <c r="K307" s="96" t="str">
        <f>IF(ISERROR(VLOOKUP(I307,Eje_Pilar!$C$2:$E$47,3,FALSE))," ",VLOOKUP(I307,Eje_Pilar!$C$2:$E$47,3,FALSE))</f>
        <v xml:space="preserve"> </v>
      </c>
      <c r="L307" s="97"/>
      <c r="M307" s="90"/>
      <c r="N307" s="98"/>
      <c r="O307" s="99"/>
      <c r="P307" s="100"/>
      <c r="Q307" s="101"/>
      <c r="R307" s="102"/>
      <c r="S307" s="99"/>
      <c r="T307" s="103">
        <f t="shared" si="46"/>
        <v>0</v>
      </c>
      <c r="U307" s="131"/>
      <c r="V307" s="104"/>
      <c r="W307" s="104"/>
      <c r="X307" s="104"/>
      <c r="Y307" s="105"/>
      <c r="Z307" s="105"/>
      <c r="AA307" s="106"/>
      <c r="AB307" s="90"/>
      <c r="AC307" s="90"/>
      <c r="AD307" s="90"/>
      <c r="AE307" s="90"/>
      <c r="AF307" s="107" t="str">
        <f t="shared" si="41"/>
        <v>-</v>
      </c>
      <c r="AG307" s="108"/>
      <c r="AH307" s="129">
        <f>IF(SUMPRODUCT((A$14:A307=A307)*(B$14:B307=B307)*(C$14:C307=C307))&gt;1,0,1)</f>
        <v>0</v>
      </c>
      <c r="AI307" s="109" t="str">
        <f t="shared" si="42"/>
        <v>NO</v>
      </c>
      <c r="AJ307" s="109" t="str">
        <f t="shared" si="43"/>
        <v>NO</v>
      </c>
      <c r="AK307" s="110" t="str">
        <f>IFERROR(VLOOKUP(F307,Tipo!$C$12:$C$27,1,FALSE),"NO")</f>
        <v>NO</v>
      </c>
      <c r="AL307" s="109" t="str">
        <f t="shared" si="44"/>
        <v>NO</v>
      </c>
      <c r="AM307" s="109" t="str">
        <f t="shared" si="45"/>
        <v>NO</v>
      </c>
      <c r="AN307" s="58"/>
      <c r="AO307" s="58"/>
      <c r="AP307" s="58"/>
    </row>
    <row r="308" spans="1:42" s="57" customFormat="1" ht="27" customHeight="1" x14ac:dyDescent="0.25">
      <c r="A308" s="90"/>
      <c r="B308" s="105"/>
      <c r="C308" s="91"/>
      <c r="D308" s="111"/>
      <c r="E308" s="91"/>
      <c r="F308" s="92"/>
      <c r="G308" s="93"/>
      <c r="H308" s="94"/>
      <c r="I308" s="95"/>
      <c r="J308" s="96" t="str">
        <f>IF(ISERROR(VLOOKUP(I308,Eje_Pilar!$C$2:$E$47,2,FALSE))," ",VLOOKUP(I308,Eje_Pilar!$C$2:$E$47,2,FALSE))</f>
        <v xml:space="preserve"> </v>
      </c>
      <c r="K308" s="96" t="str">
        <f>IF(ISERROR(VLOOKUP(I308,Eje_Pilar!$C$2:$E$47,3,FALSE))," ",VLOOKUP(I308,Eje_Pilar!$C$2:$E$47,3,FALSE))</f>
        <v xml:space="preserve"> </v>
      </c>
      <c r="L308" s="97"/>
      <c r="M308" s="90"/>
      <c r="N308" s="98"/>
      <c r="O308" s="99"/>
      <c r="P308" s="100"/>
      <c r="Q308" s="101"/>
      <c r="R308" s="102"/>
      <c r="S308" s="99"/>
      <c r="T308" s="103">
        <f t="shared" si="46"/>
        <v>0</v>
      </c>
      <c r="U308" s="131"/>
      <c r="V308" s="104"/>
      <c r="W308" s="104"/>
      <c r="X308" s="104"/>
      <c r="Y308" s="105"/>
      <c r="Z308" s="105"/>
      <c r="AA308" s="106"/>
      <c r="AB308" s="90"/>
      <c r="AC308" s="90"/>
      <c r="AD308" s="90"/>
      <c r="AE308" s="90"/>
      <c r="AF308" s="107" t="str">
        <f t="shared" si="41"/>
        <v>-</v>
      </c>
      <c r="AG308" s="108"/>
      <c r="AH308" s="129">
        <f>IF(SUMPRODUCT((A$14:A308=A308)*(B$14:B308=B308)*(C$14:C308=C308))&gt;1,0,1)</f>
        <v>0</v>
      </c>
      <c r="AI308" s="109" t="str">
        <f t="shared" si="42"/>
        <v>NO</v>
      </c>
      <c r="AJ308" s="109" t="str">
        <f t="shared" si="43"/>
        <v>NO</v>
      </c>
      <c r="AK308" s="110" t="str">
        <f>IFERROR(VLOOKUP(F308,Tipo!$C$12:$C$27,1,FALSE),"NO")</f>
        <v>NO</v>
      </c>
      <c r="AL308" s="109" t="str">
        <f t="shared" si="44"/>
        <v>NO</v>
      </c>
      <c r="AM308" s="109" t="str">
        <f t="shared" si="45"/>
        <v>NO</v>
      </c>
      <c r="AN308" s="58"/>
      <c r="AO308" s="58"/>
      <c r="AP308" s="58"/>
    </row>
    <row r="309" spans="1:42" s="57" customFormat="1" ht="27" customHeight="1" x14ac:dyDescent="0.25">
      <c r="A309" s="90"/>
      <c r="B309" s="105"/>
      <c r="C309" s="91"/>
      <c r="D309" s="111"/>
      <c r="E309" s="91"/>
      <c r="F309" s="92"/>
      <c r="G309" s="93"/>
      <c r="H309" s="94"/>
      <c r="I309" s="95"/>
      <c r="J309" s="96" t="str">
        <f>IF(ISERROR(VLOOKUP(I309,Eje_Pilar!$C$2:$E$47,2,FALSE))," ",VLOOKUP(I309,Eje_Pilar!$C$2:$E$47,2,FALSE))</f>
        <v xml:space="preserve"> </v>
      </c>
      <c r="K309" s="96" t="str">
        <f>IF(ISERROR(VLOOKUP(I309,Eje_Pilar!$C$2:$E$47,3,FALSE))," ",VLOOKUP(I309,Eje_Pilar!$C$2:$E$47,3,FALSE))</f>
        <v xml:space="preserve"> </v>
      </c>
      <c r="L309" s="97"/>
      <c r="M309" s="90"/>
      <c r="N309" s="98"/>
      <c r="O309" s="99"/>
      <c r="P309" s="100"/>
      <c r="Q309" s="101"/>
      <c r="R309" s="102"/>
      <c r="S309" s="99"/>
      <c r="T309" s="103">
        <f t="shared" si="46"/>
        <v>0</v>
      </c>
      <c r="U309" s="131"/>
      <c r="V309" s="104"/>
      <c r="W309" s="104"/>
      <c r="X309" s="104"/>
      <c r="Y309" s="105"/>
      <c r="Z309" s="105"/>
      <c r="AA309" s="106"/>
      <c r="AB309" s="90"/>
      <c r="AC309" s="90"/>
      <c r="AD309" s="90"/>
      <c r="AE309" s="90"/>
      <c r="AF309" s="107" t="str">
        <f t="shared" si="41"/>
        <v>-</v>
      </c>
      <c r="AG309" s="108"/>
      <c r="AH309" s="129">
        <f>IF(SUMPRODUCT((A$14:A309=A309)*(B$14:B309=B309)*(C$14:C309=C309))&gt;1,0,1)</f>
        <v>0</v>
      </c>
      <c r="AI309" s="109" t="str">
        <f t="shared" si="42"/>
        <v>NO</v>
      </c>
      <c r="AJ309" s="109" t="str">
        <f t="shared" si="43"/>
        <v>NO</v>
      </c>
      <c r="AK309" s="110" t="str">
        <f>IFERROR(VLOOKUP(F309,Tipo!$C$12:$C$27,1,FALSE),"NO")</f>
        <v>NO</v>
      </c>
      <c r="AL309" s="109" t="str">
        <f t="shared" si="44"/>
        <v>NO</v>
      </c>
      <c r="AM309" s="109" t="str">
        <f t="shared" si="45"/>
        <v>NO</v>
      </c>
      <c r="AN309" s="58"/>
      <c r="AO309" s="58"/>
      <c r="AP309" s="58"/>
    </row>
    <row r="310" spans="1:42" s="57" customFormat="1" ht="27" customHeight="1" x14ac:dyDescent="0.25">
      <c r="A310" s="90"/>
      <c r="B310" s="105"/>
      <c r="C310" s="91"/>
      <c r="D310" s="111"/>
      <c r="E310" s="91"/>
      <c r="F310" s="92"/>
      <c r="G310" s="93"/>
      <c r="H310" s="94"/>
      <c r="I310" s="95"/>
      <c r="J310" s="96" t="str">
        <f>IF(ISERROR(VLOOKUP(I310,Eje_Pilar!$C$2:$E$47,2,FALSE))," ",VLOOKUP(I310,Eje_Pilar!$C$2:$E$47,2,FALSE))</f>
        <v xml:space="preserve"> </v>
      </c>
      <c r="K310" s="96" t="str">
        <f>IF(ISERROR(VLOOKUP(I310,Eje_Pilar!$C$2:$E$47,3,FALSE))," ",VLOOKUP(I310,Eje_Pilar!$C$2:$E$47,3,FALSE))</f>
        <v xml:space="preserve"> </v>
      </c>
      <c r="L310" s="97"/>
      <c r="M310" s="90"/>
      <c r="N310" s="98"/>
      <c r="O310" s="99"/>
      <c r="P310" s="100"/>
      <c r="Q310" s="101"/>
      <c r="R310" s="102"/>
      <c r="S310" s="99"/>
      <c r="T310" s="103">
        <f t="shared" si="46"/>
        <v>0</v>
      </c>
      <c r="U310" s="131"/>
      <c r="V310" s="104"/>
      <c r="W310" s="104"/>
      <c r="X310" s="104"/>
      <c r="Y310" s="105"/>
      <c r="Z310" s="105"/>
      <c r="AA310" s="106"/>
      <c r="AB310" s="90"/>
      <c r="AC310" s="90"/>
      <c r="AD310" s="90"/>
      <c r="AE310" s="90"/>
      <c r="AF310" s="107" t="str">
        <f t="shared" si="41"/>
        <v>-</v>
      </c>
      <c r="AG310" s="108"/>
      <c r="AH310" s="129">
        <f>IF(SUMPRODUCT((A$14:A310=A310)*(B$14:B310=B310)*(C$14:C310=C310))&gt;1,0,1)</f>
        <v>0</v>
      </c>
      <c r="AI310" s="109" t="str">
        <f t="shared" si="42"/>
        <v>NO</v>
      </c>
      <c r="AJ310" s="109" t="str">
        <f t="shared" si="43"/>
        <v>NO</v>
      </c>
      <c r="AK310" s="110" t="str">
        <f>IFERROR(VLOOKUP(F310,Tipo!$C$12:$C$27,1,FALSE),"NO")</f>
        <v>NO</v>
      </c>
      <c r="AL310" s="109" t="str">
        <f t="shared" si="44"/>
        <v>NO</v>
      </c>
      <c r="AM310" s="109" t="str">
        <f t="shared" si="45"/>
        <v>NO</v>
      </c>
      <c r="AN310" s="58"/>
      <c r="AO310" s="58"/>
      <c r="AP310" s="58"/>
    </row>
    <row r="311" spans="1:42" s="57" customFormat="1" ht="27" customHeight="1" x14ac:dyDescent="0.25">
      <c r="A311" s="90"/>
      <c r="B311" s="105"/>
      <c r="C311" s="91"/>
      <c r="D311" s="111"/>
      <c r="E311" s="91"/>
      <c r="F311" s="92"/>
      <c r="G311" s="93"/>
      <c r="H311" s="94"/>
      <c r="I311" s="95"/>
      <c r="J311" s="96" t="str">
        <f>IF(ISERROR(VLOOKUP(I311,Eje_Pilar!$C$2:$E$47,2,FALSE))," ",VLOOKUP(I311,Eje_Pilar!$C$2:$E$47,2,FALSE))</f>
        <v xml:space="preserve"> </v>
      </c>
      <c r="K311" s="96" t="str">
        <f>IF(ISERROR(VLOOKUP(I311,Eje_Pilar!$C$2:$E$47,3,FALSE))," ",VLOOKUP(I311,Eje_Pilar!$C$2:$E$47,3,FALSE))</f>
        <v xml:space="preserve"> </v>
      </c>
      <c r="L311" s="97"/>
      <c r="M311" s="90"/>
      <c r="N311" s="98"/>
      <c r="O311" s="99"/>
      <c r="P311" s="100"/>
      <c r="Q311" s="101"/>
      <c r="R311" s="102"/>
      <c r="S311" s="99"/>
      <c r="T311" s="103">
        <f t="shared" si="46"/>
        <v>0</v>
      </c>
      <c r="U311" s="131"/>
      <c r="V311" s="104"/>
      <c r="W311" s="104"/>
      <c r="X311" s="104"/>
      <c r="Y311" s="105"/>
      <c r="Z311" s="105"/>
      <c r="AA311" s="106"/>
      <c r="AB311" s="90"/>
      <c r="AC311" s="90"/>
      <c r="AD311" s="90"/>
      <c r="AE311" s="90"/>
      <c r="AF311" s="107" t="str">
        <f t="shared" si="41"/>
        <v>-</v>
      </c>
      <c r="AG311" s="108"/>
      <c r="AH311" s="129">
        <f>IF(SUMPRODUCT((A$14:A311=A311)*(B$14:B311=B311)*(C$14:C311=C311))&gt;1,0,1)</f>
        <v>0</v>
      </c>
      <c r="AI311" s="109" t="str">
        <f t="shared" si="42"/>
        <v>NO</v>
      </c>
      <c r="AJ311" s="109" t="str">
        <f t="shared" si="43"/>
        <v>NO</v>
      </c>
      <c r="AK311" s="110" t="str">
        <f>IFERROR(VLOOKUP(F311,Tipo!$C$12:$C$27,1,FALSE),"NO")</f>
        <v>NO</v>
      </c>
      <c r="AL311" s="109" t="str">
        <f t="shared" si="44"/>
        <v>NO</v>
      </c>
      <c r="AM311" s="109" t="str">
        <f t="shared" si="45"/>
        <v>NO</v>
      </c>
      <c r="AN311" s="58"/>
      <c r="AO311" s="58"/>
      <c r="AP311" s="58"/>
    </row>
    <row r="312" spans="1:42" s="57" customFormat="1" ht="27" customHeight="1" x14ac:dyDescent="0.25">
      <c r="A312" s="90"/>
      <c r="B312" s="105"/>
      <c r="C312" s="91"/>
      <c r="D312" s="111"/>
      <c r="E312" s="91"/>
      <c r="F312" s="92"/>
      <c r="G312" s="93"/>
      <c r="H312" s="94"/>
      <c r="I312" s="95"/>
      <c r="J312" s="96" t="str">
        <f>IF(ISERROR(VLOOKUP(I312,Eje_Pilar!$C$2:$E$47,2,FALSE))," ",VLOOKUP(I312,Eje_Pilar!$C$2:$E$47,2,FALSE))</f>
        <v xml:space="preserve"> </v>
      </c>
      <c r="K312" s="96" t="str">
        <f>IF(ISERROR(VLOOKUP(I312,Eje_Pilar!$C$2:$E$47,3,FALSE))," ",VLOOKUP(I312,Eje_Pilar!$C$2:$E$47,3,FALSE))</f>
        <v xml:space="preserve"> </v>
      </c>
      <c r="L312" s="97"/>
      <c r="M312" s="90"/>
      <c r="N312" s="98"/>
      <c r="O312" s="99"/>
      <c r="P312" s="100"/>
      <c r="Q312" s="101"/>
      <c r="R312" s="102"/>
      <c r="S312" s="99"/>
      <c r="T312" s="103">
        <f t="shared" si="46"/>
        <v>0</v>
      </c>
      <c r="U312" s="131"/>
      <c r="V312" s="104"/>
      <c r="W312" s="104"/>
      <c r="X312" s="104"/>
      <c r="Y312" s="105"/>
      <c r="Z312" s="105"/>
      <c r="AA312" s="106"/>
      <c r="AB312" s="90"/>
      <c r="AC312" s="90"/>
      <c r="AD312" s="90"/>
      <c r="AE312" s="90"/>
      <c r="AF312" s="107" t="str">
        <f t="shared" si="41"/>
        <v>-</v>
      </c>
      <c r="AG312" s="108"/>
      <c r="AH312" s="129">
        <f>IF(SUMPRODUCT((A$14:A312=A312)*(B$14:B312=B312)*(C$14:C312=C312))&gt;1,0,1)</f>
        <v>0</v>
      </c>
      <c r="AI312" s="109" t="str">
        <f t="shared" si="42"/>
        <v>NO</v>
      </c>
      <c r="AJ312" s="109" t="str">
        <f t="shared" si="43"/>
        <v>NO</v>
      </c>
      <c r="AK312" s="110" t="str">
        <f>IFERROR(VLOOKUP(F312,Tipo!$C$12:$C$27,1,FALSE),"NO")</f>
        <v>NO</v>
      </c>
      <c r="AL312" s="109" t="str">
        <f t="shared" si="44"/>
        <v>NO</v>
      </c>
      <c r="AM312" s="109" t="str">
        <f t="shared" si="45"/>
        <v>NO</v>
      </c>
      <c r="AN312" s="58"/>
      <c r="AO312" s="58"/>
      <c r="AP312" s="58"/>
    </row>
    <row r="313" spans="1:42" s="57" customFormat="1" ht="27" customHeight="1" x14ac:dyDescent="0.25">
      <c r="A313" s="90"/>
      <c r="B313" s="105"/>
      <c r="C313" s="91"/>
      <c r="D313" s="111"/>
      <c r="E313" s="91"/>
      <c r="F313" s="92"/>
      <c r="G313" s="93"/>
      <c r="H313" s="94"/>
      <c r="I313" s="95"/>
      <c r="J313" s="96" t="str">
        <f>IF(ISERROR(VLOOKUP(I313,Eje_Pilar!$C$2:$E$47,2,FALSE))," ",VLOOKUP(I313,Eje_Pilar!$C$2:$E$47,2,FALSE))</f>
        <v xml:space="preserve"> </v>
      </c>
      <c r="K313" s="96" t="str">
        <f>IF(ISERROR(VLOOKUP(I313,Eje_Pilar!$C$2:$E$47,3,FALSE))," ",VLOOKUP(I313,Eje_Pilar!$C$2:$E$47,3,FALSE))</f>
        <v xml:space="preserve"> </v>
      </c>
      <c r="L313" s="97"/>
      <c r="M313" s="90"/>
      <c r="N313" s="98"/>
      <c r="O313" s="99"/>
      <c r="P313" s="100"/>
      <c r="Q313" s="101"/>
      <c r="R313" s="102"/>
      <c r="S313" s="99"/>
      <c r="T313" s="103">
        <f t="shared" si="46"/>
        <v>0</v>
      </c>
      <c r="U313" s="131"/>
      <c r="V313" s="104"/>
      <c r="W313" s="104"/>
      <c r="X313" s="104"/>
      <c r="Y313" s="105"/>
      <c r="Z313" s="105"/>
      <c r="AA313" s="106"/>
      <c r="AB313" s="90"/>
      <c r="AC313" s="90"/>
      <c r="AD313" s="90"/>
      <c r="AE313" s="90"/>
      <c r="AF313" s="107" t="str">
        <f t="shared" si="41"/>
        <v>-</v>
      </c>
      <c r="AG313" s="108"/>
      <c r="AH313" s="129">
        <f>IF(SUMPRODUCT((A$14:A313=A313)*(B$14:B313=B313)*(C$14:C313=C313))&gt;1,0,1)</f>
        <v>0</v>
      </c>
      <c r="AI313" s="109" t="str">
        <f t="shared" si="42"/>
        <v>NO</v>
      </c>
      <c r="AJ313" s="109" t="str">
        <f t="shared" si="43"/>
        <v>NO</v>
      </c>
      <c r="AK313" s="110" t="str">
        <f>IFERROR(VLOOKUP(F313,Tipo!$C$12:$C$27,1,FALSE),"NO")</f>
        <v>NO</v>
      </c>
      <c r="AL313" s="109" t="str">
        <f t="shared" si="44"/>
        <v>NO</v>
      </c>
      <c r="AM313" s="109" t="str">
        <f t="shared" si="45"/>
        <v>NO</v>
      </c>
      <c r="AN313" s="58"/>
      <c r="AO313" s="58"/>
      <c r="AP313" s="58"/>
    </row>
    <row r="314" spans="1:42" s="57" customFormat="1" ht="27" customHeight="1" x14ac:dyDescent="0.25">
      <c r="A314" s="90"/>
      <c r="B314" s="105"/>
      <c r="C314" s="91"/>
      <c r="D314" s="111"/>
      <c r="E314" s="91"/>
      <c r="F314" s="92"/>
      <c r="G314" s="93"/>
      <c r="H314" s="94"/>
      <c r="I314" s="95"/>
      <c r="J314" s="96" t="str">
        <f>IF(ISERROR(VLOOKUP(I314,Eje_Pilar!$C$2:$E$47,2,FALSE))," ",VLOOKUP(I314,Eje_Pilar!$C$2:$E$47,2,FALSE))</f>
        <v xml:space="preserve"> </v>
      </c>
      <c r="K314" s="96" t="str">
        <f>IF(ISERROR(VLOOKUP(I314,Eje_Pilar!$C$2:$E$47,3,FALSE))," ",VLOOKUP(I314,Eje_Pilar!$C$2:$E$47,3,FALSE))</f>
        <v xml:space="preserve"> </v>
      </c>
      <c r="L314" s="97"/>
      <c r="M314" s="90"/>
      <c r="N314" s="98"/>
      <c r="O314" s="99"/>
      <c r="P314" s="100"/>
      <c r="Q314" s="101"/>
      <c r="R314" s="102"/>
      <c r="S314" s="99"/>
      <c r="T314" s="103">
        <f t="shared" si="46"/>
        <v>0</v>
      </c>
      <c r="U314" s="131"/>
      <c r="V314" s="104"/>
      <c r="W314" s="104"/>
      <c r="X314" s="104"/>
      <c r="Y314" s="105"/>
      <c r="Z314" s="105"/>
      <c r="AA314" s="106"/>
      <c r="AB314" s="90"/>
      <c r="AC314" s="90"/>
      <c r="AD314" s="90"/>
      <c r="AE314" s="90"/>
      <c r="AF314" s="107" t="str">
        <f t="shared" si="41"/>
        <v>-</v>
      </c>
      <c r="AG314" s="108"/>
      <c r="AH314" s="129">
        <f>IF(SUMPRODUCT((A$14:A314=A314)*(B$14:B314=B314)*(C$14:C314=C314))&gt;1,0,1)</f>
        <v>0</v>
      </c>
      <c r="AI314" s="109" t="str">
        <f t="shared" si="42"/>
        <v>NO</v>
      </c>
      <c r="AJ314" s="109" t="str">
        <f t="shared" si="43"/>
        <v>NO</v>
      </c>
      <c r="AK314" s="110" t="str">
        <f>IFERROR(VLOOKUP(F314,Tipo!$C$12:$C$27,1,FALSE),"NO")</f>
        <v>NO</v>
      </c>
      <c r="AL314" s="109" t="str">
        <f t="shared" si="44"/>
        <v>NO</v>
      </c>
      <c r="AM314" s="109" t="str">
        <f t="shared" si="45"/>
        <v>NO</v>
      </c>
      <c r="AN314" s="58"/>
      <c r="AO314" s="58"/>
      <c r="AP314" s="58"/>
    </row>
    <row r="315" spans="1:42" s="57" customFormat="1" ht="27" customHeight="1" x14ac:dyDescent="0.25">
      <c r="A315" s="90"/>
      <c r="B315" s="105"/>
      <c r="C315" s="91"/>
      <c r="D315" s="111"/>
      <c r="E315" s="91"/>
      <c r="F315" s="92"/>
      <c r="G315" s="93"/>
      <c r="H315" s="94"/>
      <c r="I315" s="95"/>
      <c r="J315" s="96" t="str">
        <f>IF(ISERROR(VLOOKUP(I315,Eje_Pilar!$C$2:$E$47,2,FALSE))," ",VLOOKUP(I315,Eje_Pilar!$C$2:$E$47,2,FALSE))</f>
        <v xml:space="preserve"> </v>
      </c>
      <c r="K315" s="96" t="str">
        <f>IF(ISERROR(VLOOKUP(I315,Eje_Pilar!$C$2:$E$47,3,FALSE))," ",VLOOKUP(I315,Eje_Pilar!$C$2:$E$47,3,FALSE))</f>
        <v xml:space="preserve"> </v>
      </c>
      <c r="L315" s="97"/>
      <c r="M315" s="90"/>
      <c r="N315" s="98"/>
      <c r="O315" s="99"/>
      <c r="P315" s="100"/>
      <c r="Q315" s="101"/>
      <c r="R315" s="102"/>
      <c r="S315" s="99"/>
      <c r="T315" s="103">
        <f t="shared" si="46"/>
        <v>0</v>
      </c>
      <c r="U315" s="131"/>
      <c r="V315" s="104"/>
      <c r="W315" s="104"/>
      <c r="X315" s="104"/>
      <c r="Y315" s="105"/>
      <c r="Z315" s="105"/>
      <c r="AA315" s="106"/>
      <c r="AB315" s="90"/>
      <c r="AC315" s="90"/>
      <c r="AD315" s="90"/>
      <c r="AE315" s="90"/>
      <c r="AF315" s="107" t="str">
        <f t="shared" si="41"/>
        <v>-</v>
      </c>
      <c r="AG315" s="108"/>
      <c r="AH315" s="129">
        <f>IF(SUMPRODUCT((A$14:A315=A315)*(B$14:B315=B315)*(C$14:C315=C315))&gt;1,0,1)</f>
        <v>0</v>
      </c>
      <c r="AI315" s="109" t="str">
        <f t="shared" si="42"/>
        <v>NO</v>
      </c>
      <c r="AJ315" s="109" t="str">
        <f t="shared" si="43"/>
        <v>NO</v>
      </c>
      <c r="AK315" s="110" t="str">
        <f>IFERROR(VLOOKUP(F315,Tipo!$C$12:$C$27,1,FALSE),"NO")</f>
        <v>NO</v>
      </c>
      <c r="AL315" s="109" t="str">
        <f t="shared" si="44"/>
        <v>NO</v>
      </c>
      <c r="AM315" s="109" t="str">
        <f t="shared" si="45"/>
        <v>NO</v>
      </c>
      <c r="AN315" s="58"/>
      <c r="AO315" s="58"/>
      <c r="AP315" s="58"/>
    </row>
    <row r="316" spans="1:42" s="57" customFormat="1" ht="27" customHeight="1" x14ac:dyDescent="0.25">
      <c r="A316" s="90"/>
      <c r="B316" s="105"/>
      <c r="C316" s="91"/>
      <c r="D316" s="111"/>
      <c r="E316" s="91"/>
      <c r="F316" s="92"/>
      <c r="G316" s="93"/>
      <c r="H316" s="94"/>
      <c r="I316" s="95"/>
      <c r="J316" s="96" t="str">
        <f>IF(ISERROR(VLOOKUP(I316,Eje_Pilar!$C$2:$E$47,2,FALSE))," ",VLOOKUP(I316,Eje_Pilar!$C$2:$E$47,2,FALSE))</f>
        <v xml:space="preserve"> </v>
      </c>
      <c r="K316" s="96" t="str">
        <f>IF(ISERROR(VLOOKUP(I316,Eje_Pilar!$C$2:$E$47,3,FALSE))," ",VLOOKUP(I316,Eje_Pilar!$C$2:$E$47,3,FALSE))</f>
        <v xml:space="preserve"> </v>
      </c>
      <c r="L316" s="97"/>
      <c r="M316" s="90"/>
      <c r="N316" s="98"/>
      <c r="O316" s="99"/>
      <c r="P316" s="100"/>
      <c r="Q316" s="101"/>
      <c r="R316" s="102"/>
      <c r="S316" s="99"/>
      <c r="T316" s="103">
        <f t="shared" si="46"/>
        <v>0</v>
      </c>
      <c r="U316" s="131"/>
      <c r="V316" s="104"/>
      <c r="W316" s="104"/>
      <c r="X316" s="104"/>
      <c r="Y316" s="105"/>
      <c r="Z316" s="105"/>
      <c r="AA316" s="106"/>
      <c r="AB316" s="90"/>
      <c r="AC316" s="90"/>
      <c r="AD316" s="90"/>
      <c r="AE316" s="90"/>
      <c r="AF316" s="107" t="str">
        <f t="shared" si="41"/>
        <v>-</v>
      </c>
      <c r="AG316" s="108"/>
      <c r="AH316" s="129">
        <f>IF(SUMPRODUCT((A$14:A316=A316)*(B$14:B316=B316)*(C$14:C316=C316))&gt;1,0,1)</f>
        <v>0</v>
      </c>
      <c r="AI316" s="109" t="str">
        <f t="shared" si="42"/>
        <v>NO</v>
      </c>
      <c r="AJ316" s="109" t="str">
        <f t="shared" si="43"/>
        <v>NO</v>
      </c>
      <c r="AK316" s="110" t="str">
        <f>IFERROR(VLOOKUP(F316,Tipo!$C$12:$C$27,1,FALSE),"NO")</f>
        <v>NO</v>
      </c>
      <c r="AL316" s="109" t="str">
        <f t="shared" si="44"/>
        <v>NO</v>
      </c>
      <c r="AM316" s="109" t="str">
        <f t="shared" si="45"/>
        <v>NO</v>
      </c>
      <c r="AN316" s="58"/>
      <c r="AO316" s="58"/>
      <c r="AP316" s="58"/>
    </row>
    <row r="317" spans="1:42" s="57" customFormat="1" ht="27" customHeight="1" x14ac:dyDescent="0.25">
      <c r="A317" s="90"/>
      <c r="B317" s="105"/>
      <c r="C317" s="91"/>
      <c r="D317" s="111"/>
      <c r="E317" s="91"/>
      <c r="F317" s="92"/>
      <c r="G317" s="93"/>
      <c r="H317" s="94"/>
      <c r="I317" s="95"/>
      <c r="J317" s="96" t="str">
        <f>IF(ISERROR(VLOOKUP(I317,Eje_Pilar!$C$2:$E$47,2,FALSE))," ",VLOOKUP(I317,Eje_Pilar!$C$2:$E$47,2,FALSE))</f>
        <v xml:space="preserve"> </v>
      </c>
      <c r="K317" s="96" t="str">
        <f>IF(ISERROR(VLOOKUP(I317,Eje_Pilar!$C$2:$E$47,3,FALSE))," ",VLOOKUP(I317,Eje_Pilar!$C$2:$E$47,3,FALSE))</f>
        <v xml:space="preserve"> </v>
      </c>
      <c r="L317" s="97"/>
      <c r="M317" s="90"/>
      <c r="N317" s="98"/>
      <c r="O317" s="99"/>
      <c r="P317" s="100"/>
      <c r="Q317" s="101"/>
      <c r="R317" s="102"/>
      <c r="S317" s="99"/>
      <c r="T317" s="103">
        <f t="shared" si="46"/>
        <v>0</v>
      </c>
      <c r="U317" s="131"/>
      <c r="V317" s="104"/>
      <c r="W317" s="104"/>
      <c r="X317" s="104"/>
      <c r="Y317" s="105"/>
      <c r="Z317" s="105"/>
      <c r="AA317" s="106"/>
      <c r="AB317" s="90"/>
      <c r="AC317" s="90"/>
      <c r="AD317" s="90"/>
      <c r="AE317" s="90"/>
      <c r="AF317" s="107" t="str">
        <f t="shared" si="41"/>
        <v>-</v>
      </c>
      <c r="AG317" s="108"/>
      <c r="AH317" s="129">
        <f>IF(SUMPRODUCT((A$14:A317=A317)*(B$14:B317=B317)*(C$14:C317=C317))&gt;1,0,1)</f>
        <v>0</v>
      </c>
      <c r="AI317" s="109" t="str">
        <f t="shared" si="42"/>
        <v>NO</v>
      </c>
      <c r="AJ317" s="109" t="str">
        <f t="shared" si="43"/>
        <v>NO</v>
      </c>
      <c r="AK317" s="110" t="str">
        <f>IFERROR(VLOOKUP(F317,Tipo!$C$12:$C$27,1,FALSE),"NO")</f>
        <v>NO</v>
      </c>
      <c r="AL317" s="109" t="str">
        <f t="shared" si="44"/>
        <v>NO</v>
      </c>
      <c r="AM317" s="109" t="str">
        <f t="shared" si="45"/>
        <v>NO</v>
      </c>
      <c r="AN317" s="58"/>
      <c r="AO317" s="58"/>
      <c r="AP317" s="58"/>
    </row>
    <row r="318" spans="1:42" s="57" customFormat="1" ht="27" customHeight="1" x14ac:dyDescent="0.25">
      <c r="A318" s="90"/>
      <c r="B318" s="105"/>
      <c r="C318" s="91"/>
      <c r="D318" s="111"/>
      <c r="E318" s="91"/>
      <c r="F318" s="92"/>
      <c r="G318" s="93"/>
      <c r="H318" s="94"/>
      <c r="I318" s="95"/>
      <c r="J318" s="96" t="str">
        <f>IF(ISERROR(VLOOKUP(I318,Eje_Pilar!$C$2:$E$47,2,FALSE))," ",VLOOKUP(I318,Eje_Pilar!$C$2:$E$47,2,FALSE))</f>
        <v xml:space="preserve"> </v>
      </c>
      <c r="K318" s="96" t="str">
        <f>IF(ISERROR(VLOOKUP(I318,Eje_Pilar!$C$2:$E$47,3,FALSE))," ",VLOOKUP(I318,Eje_Pilar!$C$2:$E$47,3,FALSE))</f>
        <v xml:space="preserve"> </v>
      </c>
      <c r="L318" s="97"/>
      <c r="M318" s="90"/>
      <c r="N318" s="98"/>
      <c r="O318" s="99"/>
      <c r="P318" s="100"/>
      <c r="Q318" s="101"/>
      <c r="R318" s="102"/>
      <c r="S318" s="99"/>
      <c r="T318" s="103">
        <f t="shared" si="46"/>
        <v>0</v>
      </c>
      <c r="U318" s="131"/>
      <c r="V318" s="104"/>
      <c r="W318" s="104"/>
      <c r="X318" s="104"/>
      <c r="Y318" s="105"/>
      <c r="Z318" s="105"/>
      <c r="AA318" s="106"/>
      <c r="AB318" s="90"/>
      <c r="AC318" s="90"/>
      <c r="AD318" s="90"/>
      <c r="AE318" s="90"/>
      <c r="AF318" s="107" t="str">
        <f t="shared" si="41"/>
        <v>-</v>
      </c>
      <c r="AG318" s="108"/>
      <c r="AH318" s="129">
        <f>IF(SUMPRODUCT((A$14:A318=A318)*(B$14:B318=B318)*(C$14:C318=C318))&gt;1,0,1)</f>
        <v>0</v>
      </c>
      <c r="AI318" s="109" t="str">
        <f t="shared" si="42"/>
        <v>NO</v>
      </c>
      <c r="AJ318" s="109" t="str">
        <f t="shared" si="43"/>
        <v>NO</v>
      </c>
      <c r="AK318" s="110" t="str">
        <f>IFERROR(VLOOKUP(F318,Tipo!$C$12:$C$27,1,FALSE),"NO")</f>
        <v>NO</v>
      </c>
      <c r="AL318" s="109" t="str">
        <f t="shared" si="44"/>
        <v>NO</v>
      </c>
      <c r="AM318" s="109" t="str">
        <f t="shared" si="45"/>
        <v>NO</v>
      </c>
      <c r="AN318" s="58"/>
      <c r="AO318" s="58"/>
      <c r="AP318" s="58"/>
    </row>
    <row r="319" spans="1:42" s="57" customFormat="1" ht="27" customHeight="1" x14ac:dyDescent="0.25">
      <c r="A319" s="90"/>
      <c r="B319" s="105"/>
      <c r="C319" s="91"/>
      <c r="D319" s="111"/>
      <c r="E319" s="91"/>
      <c r="F319" s="92"/>
      <c r="G319" s="93"/>
      <c r="H319" s="94"/>
      <c r="I319" s="95"/>
      <c r="J319" s="96" t="str">
        <f>IF(ISERROR(VLOOKUP(I319,Eje_Pilar!$C$2:$E$47,2,FALSE))," ",VLOOKUP(I319,Eje_Pilar!$C$2:$E$47,2,FALSE))</f>
        <v xml:space="preserve"> </v>
      </c>
      <c r="K319" s="96" t="str">
        <f>IF(ISERROR(VLOOKUP(I319,Eje_Pilar!$C$2:$E$47,3,FALSE))," ",VLOOKUP(I319,Eje_Pilar!$C$2:$E$47,3,FALSE))</f>
        <v xml:space="preserve"> </v>
      </c>
      <c r="L319" s="97"/>
      <c r="M319" s="90"/>
      <c r="N319" s="98"/>
      <c r="O319" s="99"/>
      <c r="P319" s="100"/>
      <c r="Q319" s="101"/>
      <c r="R319" s="102"/>
      <c r="S319" s="99"/>
      <c r="T319" s="103">
        <f t="shared" si="46"/>
        <v>0</v>
      </c>
      <c r="U319" s="131"/>
      <c r="V319" s="104"/>
      <c r="W319" s="104"/>
      <c r="X319" s="104"/>
      <c r="Y319" s="105"/>
      <c r="Z319" s="105"/>
      <c r="AA319" s="106"/>
      <c r="AB319" s="90"/>
      <c r="AC319" s="90"/>
      <c r="AD319" s="90"/>
      <c r="AE319" s="90"/>
      <c r="AF319" s="107" t="str">
        <f t="shared" si="41"/>
        <v>-</v>
      </c>
      <c r="AG319" s="108"/>
      <c r="AH319" s="129">
        <f>IF(SUMPRODUCT((A$14:A319=A319)*(B$14:B319=B319)*(C$14:C319=C319))&gt;1,0,1)</f>
        <v>0</v>
      </c>
      <c r="AI319" s="109" t="str">
        <f t="shared" si="42"/>
        <v>NO</v>
      </c>
      <c r="AJ319" s="109" t="str">
        <f t="shared" si="43"/>
        <v>NO</v>
      </c>
      <c r="AK319" s="110" t="str">
        <f>IFERROR(VLOOKUP(F319,Tipo!$C$12:$C$27,1,FALSE),"NO")</f>
        <v>NO</v>
      </c>
      <c r="AL319" s="109" t="str">
        <f t="shared" si="44"/>
        <v>NO</v>
      </c>
      <c r="AM319" s="109" t="str">
        <f t="shared" si="45"/>
        <v>NO</v>
      </c>
      <c r="AN319" s="58"/>
      <c r="AO319" s="58"/>
      <c r="AP319" s="58"/>
    </row>
    <row r="320" spans="1:42" s="57" customFormat="1" ht="27" customHeight="1" x14ac:dyDescent="0.25">
      <c r="A320" s="90"/>
      <c r="B320" s="105"/>
      <c r="C320" s="91"/>
      <c r="D320" s="111"/>
      <c r="E320" s="91"/>
      <c r="F320" s="92"/>
      <c r="G320" s="93"/>
      <c r="H320" s="94"/>
      <c r="I320" s="95"/>
      <c r="J320" s="96" t="str">
        <f>IF(ISERROR(VLOOKUP(I320,Eje_Pilar!$C$2:$E$47,2,FALSE))," ",VLOOKUP(I320,Eje_Pilar!$C$2:$E$47,2,FALSE))</f>
        <v xml:space="preserve"> </v>
      </c>
      <c r="K320" s="96" t="str">
        <f>IF(ISERROR(VLOOKUP(I320,Eje_Pilar!$C$2:$E$47,3,FALSE))," ",VLOOKUP(I320,Eje_Pilar!$C$2:$E$47,3,FALSE))</f>
        <v xml:space="preserve"> </v>
      </c>
      <c r="L320" s="97"/>
      <c r="M320" s="90"/>
      <c r="N320" s="98"/>
      <c r="O320" s="99"/>
      <c r="P320" s="100"/>
      <c r="Q320" s="101"/>
      <c r="R320" s="102"/>
      <c r="S320" s="99"/>
      <c r="T320" s="103">
        <f t="shared" si="46"/>
        <v>0</v>
      </c>
      <c r="U320" s="131"/>
      <c r="V320" s="104"/>
      <c r="W320" s="104"/>
      <c r="X320" s="104"/>
      <c r="Y320" s="105"/>
      <c r="Z320" s="105"/>
      <c r="AA320" s="106"/>
      <c r="AB320" s="90"/>
      <c r="AC320" s="90"/>
      <c r="AD320" s="90"/>
      <c r="AE320" s="90"/>
      <c r="AF320" s="107" t="str">
        <f t="shared" si="41"/>
        <v>-</v>
      </c>
      <c r="AG320" s="108"/>
      <c r="AH320" s="129">
        <f>IF(SUMPRODUCT((A$14:A320=A320)*(B$14:B320=B320)*(C$14:C320=C320))&gt;1,0,1)</f>
        <v>0</v>
      </c>
      <c r="AI320" s="109" t="str">
        <f t="shared" si="42"/>
        <v>NO</v>
      </c>
      <c r="AJ320" s="109" t="str">
        <f t="shared" si="43"/>
        <v>NO</v>
      </c>
      <c r="AK320" s="110" t="str">
        <f>IFERROR(VLOOKUP(F320,Tipo!$C$12:$C$27,1,FALSE),"NO")</f>
        <v>NO</v>
      </c>
      <c r="AL320" s="109" t="str">
        <f t="shared" si="44"/>
        <v>NO</v>
      </c>
      <c r="AM320" s="109" t="str">
        <f t="shared" si="45"/>
        <v>NO</v>
      </c>
      <c r="AN320" s="58"/>
      <c r="AO320" s="58"/>
      <c r="AP320" s="58"/>
    </row>
    <row r="321" spans="1:42" s="57" customFormat="1" ht="27" customHeight="1" x14ac:dyDescent="0.25">
      <c r="A321" s="90"/>
      <c r="B321" s="105"/>
      <c r="C321" s="91"/>
      <c r="D321" s="111"/>
      <c r="E321" s="91"/>
      <c r="F321" s="92"/>
      <c r="G321" s="93"/>
      <c r="H321" s="94"/>
      <c r="I321" s="95"/>
      <c r="J321" s="96" t="str">
        <f>IF(ISERROR(VLOOKUP(I321,Eje_Pilar!$C$2:$E$47,2,FALSE))," ",VLOOKUP(I321,Eje_Pilar!$C$2:$E$47,2,FALSE))</f>
        <v xml:space="preserve"> </v>
      </c>
      <c r="K321" s="96" t="str">
        <f>IF(ISERROR(VLOOKUP(I321,Eje_Pilar!$C$2:$E$47,3,FALSE))," ",VLOOKUP(I321,Eje_Pilar!$C$2:$E$47,3,FALSE))</f>
        <v xml:space="preserve"> </v>
      </c>
      <c r="L321" s="97"/>
      <c r="M321" s="90"/>
      <c r="N321" s="98"/>
      <c r="O321" s="99"/>
      <c r="P321" s="100"/>
      <c r="Q321" s="101"/>
      <c r="R321" s="102"/>
      <c r="S321" s="99"/>
      <c r="T321" s="103">
        <f t="shared" si="46"/>
        <v>0</v>
      </c>
      <c r="U321" s="131"/>
      <c r="V321" s="104"/>
      <c r="W321" s="104"/>
      <c r="X321" s="104"/>
      <c r="Y321" s="105"/>
      <c r="Z321" s="105"/>
      <c r="AA321" s="106"/>
      <c r="AB321" s="90"/>
      <c r="AC321" s="90"/>
      <c r="AD321" s="90"/>
      <c r="AE321" s="90"/>
      <c r="AF321" s="107" t="str">
        <f t="shared" si="41"/>
        <v>-</v>
      </c>
      <c r="AG321" s="108"/>
      <c r="AH321" s="129">
        <f>IF(SUMPRODUCT((A$14:A321=A321)*(B$14:B321=B321)*(C$14:C321=C321))&gt;1,0,1)</f>
        <v>0</v>
      </c>
      <c r="AI321" s="109" t="str">
        <f t="shared" si="42"/>
        <v>NO</v>
      </c>
      <c r="AJ321" s="109" t="str">
        <f t="shared" si="43"/>
        <v>NO</v>
      </c>
      <c r="AK321" s="110" t="str">
        <f>IFERROR(VLOOKUP(F321,Tipo!$C$12:$C$27,1,FALSE),"NO")</f>
        <v>NO</v>
      </c>
      <c r="AL321" s="109" t="str">
        <f t="shared" si="44"/>
        <v>NO</v>
      </c>
      <c r="AM321" s="109" t="str">
        <f t="shared" si="45"/>
        <v>NO</v>
      </c>
      <c r="AN321" s="58"/>
      <c r="AO321" s="58"/>
      <c r="AP321" s="58"/>
    </row>
    <row r="322" spans="1:42" s="57" customFormat="1" ht="27" customHeight="1" x14ac:dyDescent="0.25">
      <c r="A322" s="90"/>
      <c r="B322" s="105"/>
      <c r="C322" s="91"/>
      <c r="D322" s="111"/>
      <c r="E322" s="91"/>
      <c r="F322" s="92"/>
      <c r="G322" s="93"/>
      <c r="H322" s="94"/>
      <c r="I322" s="95"/>
      <c r="J322" s="96" t="str">
        <f>IF(ISERROR(VLOOKUP(I322,Eje_Pilar!$C$2:$E$47,2,FALSE))," ",VLOOKUP(I322,Eje_Pilar!$C$2:$E$47,2,FALSE))</f>
        <v xml:space="preserve"> </v>
      </c>
      <c r="K322" s="96" t="str">
        <f>IF(ISERROR(VLOOKUP(I322,Eje_Pilar!$C$2:$E$47,3,FALSE))," ",VLOOKUP(I322,Eje_Pilar!$C$2:$E$47,3,FALSE))</f>
        <v xml:space="preserve"> </v>
      </c>
      <c r="L322" s="97"/>
      <c r="M322" s="90"/>
      <c r="N322" s="98"/>
      <c r="O322" s="99"/>
      <c r="P322" s="100"/>
      <c r="Q322" s="101"/>
      <c r="R322" s="102"/>
      <c r="S322" s="99"/>
      <c r="T322" s="103">
        <f t="shared" si="46"/>
        <v>0</v>
      </c>
      <c r="U322" s="131"/>
      <c r="V322" s="104"/>
      <c r="W322" s="104"/>
      <c r="X322" s="104"/>
      <c r="Y322" s="105"/>
      <c r="Z322" s="105"/>
      <c r="AA322" s="106"/>
      <c r="AB322" s="90"/>
      <c r="AC322" s="90"/>
      <c r="AD322" s="90"/>
      <c r="AE322" s="90"/>
      <c r="AF322" s="107" t="str">
        <f t="shared" si="41"/>
        <v>-</v>
      </c>
      <c r="AG322" s="108"/>
      <c r="AH322" s="129">
        <f>IF(SUMPRODUCT((A$14:A322=A322)*(B$14:B322=B322)*(C$14:C322=C322))&gt;1,0,1)</f>
        <v>0</v>
      </c>
      <c r="AI322" s="109" t="str">
        <f t="shared" si="42"/>
        <v>NO</v>
      </c>
      <c r="AJ322" s="109" t="str">
        <f t="shared" si="43"/>
        <v>NO</v>
      </c>
      <c r="AK322" s="110" t="str">
        <f>IFERROR(VLOOKUP(F322,Tipo!$C$12:$C$27,1,FALSE),"NO")</f>
        <v>NO</v>
      </c>
      <c r="AL322" s="109" t="str">
        <f t="shared" si="44"/>
        <v>NO</v>
      </c>
      <c r="AM322" s="109" t="str">
        <f t="shared" si="45"/>
        <v>NO</v>
      </c>
      <c r="AN322" s="58"/>
      <c r="AO322" s="58"/>
      <c r="AP322" s="58"/>
    </row>
    <row r="323" spans="1:42" s="57" customFormat="1" ht="27" customHeight="1" x14ac:dyDescent="0.25">
      <c r="A323" s="90"/>
      <c r="B323" s="105"/>
      <c r="C323" s="91"/>
      <c r="D323" s="111"/>
      <c r="E323" s="91"/>
      <c r="F323" s="92"/>
      <c r="G323" s="93"/>
      <c r="H323" s="94"/>
      <c r="I323" s="95"/>
      <c r="J323" s="96" t="str">
        <f>IF(ISERROR(VLOOKUP(I323,Eje_Pilar!$C$2:$E$47,2,FALSE))," ",VLOOKUP(I323,Eje_Pilar!$C$2:$E$47,2,FALSE))</f>
        <v xml:space="preserve"> </v>
      </c>
      <c r="K323" s="96" t="str">
        <f>IF(ISERROR(VLOOKUP(I323,Eje_Pilar!$C$2:$E$47,3,FALSE))," ",VLOOKUP(I323,Eje_Pilar!$C$2:$E$47,3,FALSE))</f>
        <v xml:space="preserve"> </v>
      </c>
      <c r="L323" s="97"/>
      <c r="M323" s="90"/>
      <c r="N323" s="98"/>
      <c r="O323" s="99"/>
      <c r="P323" s="100"/>
      <c r="Q323" s="101"/>
      <c r="R323" s="102"/>
      <c r="S323" s="99"/>
      <c r="T323" s="103">
        <f t="shared" si="46"/>
        <v>0</v>
      </c>
      <c r="U323" s="131"/>
      <c r="V323" s="104"/>
      <c r="W323" s="104"/>
      <c r="X323" s="104"/>
      <c r="Y323" s="105"/>
      <c r="Z323" s="105"/>
      <c r="AA323" s="106"/>
      <c r="AB323" s="90"/>
      <c r="AC323" s="90"/>
      <c r="AD323" s="90"/>
      <c r="AE323" s="90"/>
      <c r="AF323" s="107" t="str">
        <f t="shared" si="41"/>
        <v>-</v>
      </c>
      <c r="AG323" s="108"/>
      <c r="AH323" s="129">
        <f>IF(SUMPRODUCT((A$14:A323=A323)*(B$14:B323=B323)*(C$14:C323=C323))&gt;1,0,1)</f>
        <v>0</v>
      </c>
      <c r="AI323" s="109" t="str">
        <f t="shared" si="42"/>
        <v>NO</v>
      </c>
      <c r="AJ323" s="109" t="str">
        <f t="shared" si="43"/>
        <v>NO</v>
      </c>
      <c r="AK323" s="110" t="str">
        <f>IFERROR(VLOOKUP(F323,Tipo!$C$12:$C$27,1,FALSE),"NO")</f>
        <v>NO</v>
      </c>
      <c r="AL323" s="109" t="str">
        <f t="shared" si="44"/>
        <v>NO</v>
      </c>
      <c r="AM323" s="109" t="str">
        <f t="shared" si="45"/>
        <v>NO</v>
      </c>
      <c r="AN323" s="58"/>
      <c r="AO323" s="58"/>
      <c r="AP323" s="58"/>
    </row>
    <row r="324" spans="1:42" s="57" customFormat="1" ht="27" customHeight="1" x14ac:dyDescent="0.25">
      <c r="A324" s="90"/>
      <c r="B324" s="105"/>
      <c r="C324" s="91"/>
      <c r="D324" s="111"/>
      <c r="E324" s="91"/>
      <c r="F324" s="92"/>
      <c r="G324" s="93"/>
      <c r="H324" s="94"/>
      <c r="I324" s="95"/>
      <c r="J324" s="96" t="str">
        <f>IF(ISERROR(VLOOKUP(I324,Eje_Pilar!$C$2:$E$47,2,FALSE))," ",VLOOKUP(I324,Eje_Pilar!$C$2:$E$47,2,FALSE))</f>
        <v xml:space="preserve"> </v>
      </c>
      <c r="K324" s="96" t="str">
        <f>IF(ISERROR(VLOOKUP(I324,Eje_Pilar!$C$2:$E$47,3,FALSE))," ",VLOOKUP(I324,Eje_Pilar!$C$2:$E$47,3,FALSE))</f>
        <v xml:space="preserve"> </v>
      </c>
      <c r="L324" s="97"/>
      <c r="M324" s="90"/>
      <c r="N324" s="98"/>
      <c r="O324" s="99"/>
      <c r="P324" s="100"/>
      <c r="Q324" s="101"/>
      <c r="R324" s="102"/>
      <c r="S324" s="99"/>
      <c r="T324" s="103">
        <f t="shared" si="46"/>
        <v>0</v>
      </c>
      <c r="U324" s="131"/>
      <c r="V324" s="104"/>
      <c r="W324" s="104"/>
      <c r="X324" s="104"/>
      <c r="Y324" s="105"/>
      <c r="Z324" s="105"/>
      <c r="AA324" s="106"/>
      <c r="AB324" s="90"/>
      <c r="AC324" s="90"/>
      <c r="AD324" s="90"/>
      <c r="AE324" s="90"/>
      <c r="AF324" s="107" t="str">
        <f t="shared" si="41"/>
        <v>-</v>
      </c>
      <c r="AG324" s="108"/>
      <c r="AH324" s="129">
        <f>IF(SUMPRODUCT((A$14:A324=A324)*(B$14:B324=B324)*(C$14:C324=C324))&gt;1,0,1)</f>
        <v>0</v>
      </c>
      <c r="AI324" s="109" t="str">
        <f t="shared" si="42"/>
        <v>NO</v>
      </c>
      <c r="AJ324" s="109" t="str">
        <f t="shared" si="43"/>
        <v>NO</v>
      </c>
      <c r="AK324" s="110" t="str">
        <f>IFERROR(VLOOKUP(F324,Tipo!$C$12:$C$27,1,FALSE),"NO")</f>
        <v>NO</v>
      </c>
      <c r="AL324" s="109" t="str">
        <f t="shared" si="44"/>
        <v>NO</v>
      </c>
      <c r="AM324" s="109" t="str">
        <f t="shared" si="45"/>
        <v>NO</v>
      </c>
      <c r="AN324" s="58"/>
      <c r="AO324" s="58"/>
      <c r="AP324" s="58"/>
    </row>
    <row r="325" spans="1:42" s="57" customFormat="1" ht="27" customHeight="1" x14ac:dyDescent="0.25">
      <c r="A325" s="90"/>
      <c r="B325" s="105"/>
      <c r="C325" s="91"/>
      <c r="D325" s="111"/>
      <c r="E325" s="91"/>
      <c r="F325" s="92"/>
      <c r="G325" s="93"/>
      <c r="H325" s="94"/>
      <c r="I325" s="95"/>
      <c r="J325" s="96" t="str">
        <f>IF(ISERROR(VLOOKUP(I325,Eje_Pilar!$C$2:$E$47,2,FALSE))," ",VLOOKUP(I325,Eje_Pilar!$C$2:$E$47,2,FALSE))</f>
        <v xml:space="preserve"> </v>
      </c>
      <c r="K325" s="96" t="str">
        <f>IF(ISERROR(VLOOKUP(I325,Eje_Pilar!$C$2:$E$47,3,FALSE))," ",VLOOKUP(I325,Eje_Pilar!$C$2:$E$47,3,FALSE))</f>
        <v xml:space="preserve"> </v>
      </c>
      <c r="L325" s="97"/>
      <c r="M325" s="90"/>
      <c r="N325" s="98"/>
      <c r="O325" s="99"/>
      <c r="P325" s="100"/>
      <c r="Q325" s="101"/>
      <c r="R325" s="102"/>
      <c r="S325" s="99"/>
      <c r="T325" s="103">
        <f t="shared" si="46"/>
        <v>0</v>
      </c>
      <c r="U325" s="131"/>
      <c r="V325" s="104"/>
      <c r="W325" s="104"/>
      <c r="X325" s="104"/>
      <c r="Y325" s="105"/>
      <c r="Z325" s="105"/>
      <c r="AA325" s="106"/>
      <c r="AB325" s="90"/>
      <c r="AC325" s="90"/>
      <c r="AD325" s="90"/>
      <c r="AE325" s="90"/>
      <c r="AF325" s="107" t="str">
        <f t="shared" si="41"/>
        <v>-</v>
      </c>
      <c r="AG325" s="108"/>
      <c r="AH325" s="129">
        <f>IF(SUMPRODUCT((A$14:A325=A325)*(B$14:B325=B325)*(C$14:C325=C325))&gt;1,0,1)</f>
        <v>0</v>
      </c>
      <c r="AI325" s="109" t="str">
        <f t="shared" si="42"/>
        <v>NO</v>
      </c>
      <c r="AJ325" s="109" t="str">
        <f t="shared" si="43"/>
        <v>NO</v>
      </c>
      <c r="AK325" s="110" t="str">
        <f>IFERROR(VLOOKUP(F325,Tipo!$C$12:$C$27,1,FALSE),"NO")</f>
        <v>NO</v>
      </c>
      <c r="AL325" s="109" t="str">
        <f t="shared" si="44"/>
        <v>NO</v>
      </c>
      <c r="AM325" s="109" t="str">
        <f t="shared" si="45"/>
        <v>NO</v>
      </c>
      <c r="AN325" s="58"/>
      <c r="AO325" s="58"/>
      <c r="AP325" s="58"/>
    </row>
    <row r="326" spans="1:42" s="57" customFormat="1" ht="27" customHeight="1" x14ac:dyDescent="0.25">
      <c r="A326" s="90"/>
      <c r="B326" s="105"/>
      <c r="C326" s="91"/>
      <c r="D326" s="111"/>
      <c r="E326" s="91"/>
      <c r="F326" s="92"/>
      <c r="G326" s="93"/>
      <c r="H326" s="94"/>
      <c r="I326" s="95"/>
      <c r="J326" s="96" t="str">
        <f>IF(ISERROR(VLOOKUP(I326,Eje_Pilar!$C$2:$E$47,2,FALSE))," ",VLOOKUP(I326,Eje_Pilar!$C$2:$E$47,2,FALSE))</f>
        <v xml:space="preserve"> </v>
      </c>
      <c r="K326" s="96" t="str">
        <f>IF(ISERROR(VLOOKUP(I326,Eje_Pilar!$C$2:$E$47,3,FALSE))," ",VLOOKUP(I326,Eje_Pilar!$C$2:$E$47,3,FALSE))</f>
        <v xml:space="preserve"> </v>
      </c>
      <c r="L326" s="97"/>
      <c r="M326" s="90"/>
      <c r="N326" s="98"/>
      <c r="O326" s="99"/>
      <c r="P326" s="100"/>
      <c r="Q326" s="101"/>
      <c r="R326" s="102"/>
      <c r="S326" s="99"/>
      <c r="T326" s="103">
        <f t="shared" si="46"/>
        <v>0</v>
      </c>
      <c r="U326" s="131"/>
      <c r="V326" s="104"/>
      <c r="W326" s="104"/>
      <c r="X326" s="104"/>
      <c r="Y326" s="105"/>
      <c r="Z326" s="105"/>
      <c r="AA326" s="106"/>
      <c r="AB326" s="90"/>
      <c r="AC326" s="90"/>
      <c r="AD326" s="90"/>
      <c r="AE326" s="90"/>
      <c r="AF326" s="107" t="str">
        <f t="shared" si="41"/>
        <v>-</v>
      </c>
      <c r="AG326" s="108"/>
      <c r="AH326" s="129">
        <f>IF(SUMPRODUCT((A$14:A326=A326)*(B$14:B326=B326)*(C$14:C326=C326))&gt;1,0,1)</f>
        <v>0</v>
      </c>
      <c r="AI326" s="109" t="str">
        <f t="shared" si="42"/>
        <v>NO</v>
      </c>
      <c r="AJ326" s="109" t="str">
        <f t="shared" si="43"/>
        <v>NO</v>
      </c>
      <c r="AK326" s="110" t="str">
        <f>IFERROR(VLOOKUP(F326,Tipo!$C$12:$C$27,1,FALSE),"NO")</f>
        <v>NO</v>
      </c>
      <c r="AL326" s="109" t="str">
        <f t="shared" si="44"/>
        <v>NO</v>
      </c>
      <c r="AM326" s="109" t="str">
        <f t="shared" si="45"/>
        <v>NO</v>
      </c>
      <c r="AN326" s="58"/>
      <c r="AO326" s="58"/>
      <c r="AP326" s="58"/>
    </row>
    <row r="327" spans="1:42" s="57" customFormat="1" ht="27" customHeight="1" x14ac:dyDescent="0.25">
      <c r="A327" s="90"/>
      <c r="B327" s="105"/>
      <c r="C327" s="91"/>
      <c r="D327" s="111"/>
      <c r="E327" s="91"/>
      <c r="F327" s="92"/>
      <c r="G327" s="93"/>
      <c r="H327" s="94"/>
      <c r="I327" s="95"/>
      <c r="J327" s="96" t="str">
        <f>IF(ISERROR(VLOOKUP(I327,Eje_Pilar!$C$2:$E$47,2,FALSE))," ",VLOOKUP(I327,Eje_Pilar!$C$2:$E$47,2,FALSE))</f>
        <v xml:space="preserve"> </v>
      </c>
      <c r="K327" s="96" t="str">
        <f>IF(ISERROR(VLOOKUP(I327,Eje_Pilar!$C$2:$E$47,3,FALSE))," ",VLOOKUP(I327,Eje_Pilar!$C$2:$E$47,3,FALSE))</f>
        <v xml:space="preserve"> </v>
      </c>
      <c r="L327" s="97"/>
      <c r="M327" s="90"/>
      <c r="N327" s="98"/>
      <c r="O327" s="99"/>
      <c r="P327" s="100"/>
      <c r="Q327" s="101"/>
      <c r="R327" s="102"/>
      <c r="S327" s="99"/>
      <c r="T327" s="103">
        <f t="shared" si="46"/>
        <v>0</v>
      </c>
      <c r="U327" s="131"/>
      <c r="V327" s="104"/>
      <c r="W327" s="104"/>
      <c r="X327" s="104"/>
      <c r="Y327" s="105"/>
      <c r="Z327" s="105"/>
      <c r="AA327" s="106"/>
      <c r="AB327" s="90"/>
      <c r="AC327" s="90"/>
      <c r="AD327" s="90"/>
      <c r="AE327" s="90"/>
      <c r="AF327" s="107" t="str">
        <f t="shared" si="41"/>
        <v>-</v>
      </c>
      <c r="AG327" s="108"/>
      <c r="AH327" s="129">
        <f>IF(SUMPRODUCT((A$14:A327=A327)*(B$14:B327=B327)*(C$14:C327=C327))&gt;1,0,1)</f>
        <v>0</v>
      </c>
      <c r="AI327" s="109" t="str">
        <f t="shared" si="42"/>
        <v>NO</v>
      </c>
      <c r="AJ327" s="109" t="str">
        <f t="shared" si="43"/>
        <v>NO</v>
      </c>
      <c r="AK327" s="110" t="str">
        <f>IFERROR(VLOOKUP(F327,Tipo!$C$12:$C$27,1,FALSE),"NO")</f>
        <v>NO</v>
      </c>
      <c r="AL327" s="109" t="str">
        <f t="shared" si="44"/>
        <v>NO</v>
      </c>
      <c r="AM327" s="109" t="str">
        <f t="shared" si="45"/>
        <v>NO</v>
      </c>
      <c r="AN327" s="58"/>
      <c r="AO327" s="58"/>
      <c r="AP327" s="58"/>
    </row>
    <row r="328" spans="1:42" s="57" customFormat="1" ht="27" customHeight="1" x14ac:dyDescent="0.25">
      <c r="A328" s="90"/>
      <c r="B328" s="105"/>
      <c r="C328" s="91"/>
      <c r="D328" s="111"/>
      <c r="E328" s="91"/>
      <c r="F328" s="92"/>
      <c r="G328" s="93"/>
      <c r="H328" s="94"/>
      <c r="I328" s="95"/>
      <c r="J328" s="96" t="str">
        <f>IF(ISERROR(VLOOKUP(I328,Eje_Pilar!$C$2:$E$47,2,FALSE))," ",VLOOKUP(I328,Eje_Pilar!$C$2:$E$47,2,FALSE))</f>
        <v xml:space="preserve"> </v>
      </c>
      <c r="K328" s="96" t="str">
        <f>IF(ISERROR(VLOOKUP(I328,Eje_Pilar!$C$2:$E$47,3,FALSE))," ",VLOOKUP(I328,Eje_Pilar!$C$2:$E$47,3,FALSE))</f>
        <v xml:space="preserve"> </v>
      </c>
      <c r="L328" s="97"/>
      <c r="M328" s="90"/>
      <c r="N328" s="98"/>
      <c r="O328" s="99"/>
      <c r="P328" s="100"/>
      <c r="Q328" s="101"/>
      <c r="R328" s="102"/>
      <c r="S328" s="99"/>
      <c r="T328" s="103">
        <f t="shared" si="46"/>
        <v>0</v>
      </c>
      <c r="U328" s="131"/>
      <c r="V328" s="104"/>
      <c r="W328" s="104"/>
      <c r="X328" s="104"/>
      <c r="Y328" s="105"/>
      <c r="Z328" s="105"/>
      <c r="AA328" s="106"/>
      <c r="AB328" s="90"/>
      <c r="AC328" s="90"/>
      <c r="AD328" s="90"/>
      <c r="AE328" s="90"/>
      <c r="AF328" s="107" t="str">
        <f t="shared" si="41"/>
        <v>-</v>
      </c>
      <c r="AG328" s="108"/>
      <c r="AH328" s="129">
        <f>IF(SUMPRODUCT((A$14:A328=A328)*(B$14:B328=B328)*(C$14:C328=C328))&gt;1,0,1)</f>
        <v>0</v>
      </c>
      <c r="AI328" s="109" t="str">
        <f t="shared" si="42"/>
        <v>NO</v>
      </c>
      <c r="AJ328" s="109" t="str">
        <f t="shared" si="43"/>
        <v>NO</v>
      </c>
      <c r="AK328" s="110" t="str">
        <f>IFERROR(VLOOKUP(F328,Tipo!$C$12:$C$27,1,FALSE),"NO")</f>
        <v>NO</v>
      </c>
      <c r="AL328" s="109" t="str">
        <f t="shared" si="44"/>
        <v>NO</v>
      </c>
      <c r="AM328" s="109" t="str">
        <f t="shared" si="45"/>
        <v>NO</v>
      </c>
      <c r="AN328" s="58"/>
      <c r="AO328" s="58"/>
      <c r="AP328" s="58"/>
    </row>
    <row r="329" spans="1:42" s="57" customFormat="1" ht="27" customHeight="1" x14ac:dyDescent="0.25">
      <c r="A329" s="90"/>
      <c r="B329" s="105"/>
      <c r="C329" s="91"/>
      <c r="D329" s="111"/>
      <c r="E329" s="91"/>
      <c r="F329" s="92"/>
      <c r="G329" s="93"/>
      <c r="H329" s="94"/>
      <c r="I329" s="95"/>
      <c r="J329" s="96" t="str">
        <f>IF(ISERROR(VLOOKUP(I329,Eje_Pilar!$C$2:$E$47,2,FALSE))," ",VLOOKUP(I329,Eje_Pilar!$C$2:$E$47,2,FALSE))</f>
        <v xml:space="preserve"> </v>
      </c>
      <c r="K329" s="96" t="str">
        <f>IF(ISERROR(VLOOKUP(I329,Eje_Pilar!$C$2:$E$47,3,FALSE))," ",VLOOKUP(I329,Eje_Pilar!$C$2:$E$47,3,FALSE))</f>
        <v xml:space="preserve"> </v>
      </c>
      <c r="L329" s="97"/>
      <c r="M329" s="90"/>
      <c r="N329" s="98"/>
      <c r="O329" s="99"/>
      <c r="P329" s="100"/>
      <c r="Q329" s="101"/>
      <c r="R329" s="102"/>
      <c r="S329" s="99"/>
      <c r="T329" s="103">
        <f t="shared" si="46"/>
        <v>0</v>
      </c>
      <c r="U329" s="131"/>
      <c r="V329" s="104"/>
      <c r="W329" s="104"/>
      <c r="X329" s="104"/>
      <c r="Y329" s="105"/>
      <c r="Z329" s="105"/>
      <c r="AA329" s="106"/>
      <c r="AB329" s="90"/>
      <c r="AC329" s="90"/>
      <c r="AD329" s="90"/>
      <c r="AE329" s="90"/>
      <c r="AF329" s="107" t="str">
        <f t="shared" si="41"/>
        <v>-</v>
      </c>
      <c r="AG329" s="108"/>
      <c r="AH329" s="129">
        <f>IF(SUMPRODUCT((A$14:A329=A329)*(B$14:B329=B329)*(C$14:C329=C329))&gt;1,0,1)</f>
        <v>0</v>
      </c>
      <c r="AI329" s="109" t="str">
        <f t="shared" si="42"/>
        <v>NO</v>
      </c>
      <c r="AJ329" s="109" t="str">
        <f t="shared" si="43"/>
        <v>NO</v>
      </c>
      <c r="AK329" s="110" t="str">
        <f>IFERROR(VLOOKUP(F329,Tipo!$C$12:$C$27,1,FALSE),"NO")</f>
        <v>NO</v>
      </c>
      <c r="AL329" s="109" t="str">
        <f t="shared" si="44"/>
        <v>NO</v>
      </c>
      <c r="AM329" s="109" t="str">
        <f t="shared" si="45"/>
        <v>NO</v>
      </c>
      <c r="AN329" s="58"/>
      <c r="AO329" s="58"/>
      <c r="AP329" s="58"/>
    </row>
    <row r="330" spans="1:42" s="57" customFormat="1" ht="27" customHeight="1" x14ac:dyDescent="0.25">
      <c r="A330" s="90"/>
      <c r="B330" s="105"/>
      <c r="C330" s="91"/>
      <c r="D330" s="111"/>
      <c r="E330" s="91"/>
      <c r="F330" s="92"/>
      <c r="G330" s="93"/>
      <c r="H330" s="94"/>
      <c r="I330" s="95"/>
      <c r="J330" s="96" t="str">
        <f>IF(ISERROR(VLOOKUP(I330,Eje_Pilar!$C$2:$E$47,2,FALSE))," ",VLOOKUP(I330,Eje_Pilar!$C$2:$E$47,2,FALSE))</f>
        <v xml:space="preserve"> </v>
      </c>
      <c r="K330" s="96" t="str">
        <f>IF(ISERROR(VLOOKUP(I330,Eje_Pilar!$C$2:$E$47,3,FALSE))," ",VLOOKUP(I330,Eje_Pilar!$C$2:$E$47,3,FALSE))</f>
        <v xml:space="preserve"> </v>
      </c>
      <c r="L330" s="97"/>
      <c r="M330" s="90"/>
      <c r="N330" s="98"/>
      <c r="O330" s="99"/>
      <c r="P330" s="100"/>
      <c r="Q330" s="101"/>
      <c r="R330" s="102"/>
      <c r="S330" s="99"/>
      <c r="T330" s="103">
        <f t="shared" si="46"/>
        <v>0</v>
      </c>
      <c r="U330" s="131"/>
      <c r="V330" s="104"/>
      <c r="W330" s="104"/>
      <c r="X330" s="104"/>
      <c r="Y330" s="105"/>
      <c r="Z330" s="105"/>
      <c r="AA330" s="106"/>
      <c r="AB330" s="90"/>
      <c r="AC330" s="90"/>
      <c r="AD330" s="90"/>
      <c r="AE330" s="90"/>
      <c r="AF330" s="107" t="str">
        <f t="shared" si="41"/>
        <v>-</v>
      </c>
      <c r="AG330" s="108"/>
      <c r="AH330" s="129">
        <f>IF(SUMPRODUCT((A$14:A330=A330)*(B$14:B330=B330)*(C$14:C330=C330))&gt;1,0,1)</f>
        <v>0</v>
      </c>
      <c r="AI330" s="109" t="str">
        <f t="shared" si="42"/>
        <v>NO</v>
      </c>
      <c r="AJ330" s="109" t="str">
        <f t="shared" si="43"/>
        <v>NO</v>
      </c>
      <c r="AK330" s="110" t="str">
        <f>IFERROR(VLOOKUP(F330,Tipo!$C$12:$C$27,1,FALSE),"NO")</f>
        <v>NO</v>
      </c>
      <c r="AL330" s="109" t="str">
        <f t="shared" si="44"/>
        <v>NO</v>
      </c>
      <c r="AM330" s="109" t="str">
        <f t="shared" si="45"/>
        <v>NO</v>
      </c>
      <c r="AN330" s="58"/>
      <c r="AO330" s="58"/>
      <c r="AP330" s="58"/>
    </row>
    <row r="331" spans="1:42" s="57" customFormat="1" ht="27" customHeight="1" x14ac:dyDescent="0.25">
      <c r="A331" s="90"/>
      <c r="B331" s="105"/>
      <c r="C331" s="91"/>
      <c r="D331" s="111"/>
      <c r="E331" s="91"/>
      <c r="F331" s="92"/>
      <c r="G331" s="93"/>
      <c r="H331" s="94"/>
      <c r="I331" s="95"/>
      <c r="J331" s="96" t="str">
        <f>IF(ISERROR(VLOOKUP(I331,Eje_Pilar!$C$2:$E$47,2,FALSE))," ",VLOOKUP(I331,Eje_Pilar!$C$2:$E$47,2,FALSE))</f>
        <v xml:space="preserve"> </v>
      </c>
      <c r="K331" s="96" t="str">
        <f>IF(ISERROR(VLOOKUP(I331,Eje_Pilar!$C$2:$E$47,3,FALSE))," ",VLOOKUP(I331,Eje_Pilar!$C$2:$E$47,3,FALSE))</f>
        <v xml:space="preserve"> </v>
      </c>
      <c r="L331" s="97"/>
      <c r="M331" s="90"/>
      <c r="N331" s="98"/>
      <c r="O331" s="99"/>
      <c r="P331" s="100"/>
      <c r="Q331" s="101"/>
      <c r="R331" s="102"/>
      <c r="S331" s="99"/>
      <c r="T331" s="103">
        <f t="shared" si="46"/>
        <v>0</v>
      </c>
      <c r="U331" s="131"/>
      <c r="V331" s="104"/>
      <c r="W331" s="104"/>
      <c r="X331" s="104"/>
      <c r="Y331" s="105"/>
      <c r="Z331" s="105"/>
      <c r="AA331" s="106"/>
      <c r="AB331" s="90"/>
      <c r="AC331" s="90"/>
      <c r="AD331" s="90"/>
      <c r="AE331" s="90"/>
      <c r="AF331" s="107" t="str">
        <f t="shared" si="41"/>
        <v>-</v>
      </c>
      <c r="AG331" s="108"/>
      <c r="AH331" s="129">
        <f>IF(SUMPRODUCT((A$14:A331=A331)*(B$14:B331=B331)*(C$14:C331=C331))&gt;1,0,1)</f>
        <v>0</v>
      </c>
      <c r="AI331" s="109" t="str">
        <f t="shared" si="42"/>
        <v>NO</v>
      </c>
      <c r="AJ331" s="109" t="str">
        <f t="shared" si="43"/>
        <v>NO</v>
      </c>
      <c r="AK331" s="110" t="str">
        <f>IFERROR(VLOOKUP(F331,Tipo!$C$12:$C$27,1,FALSE),"NO")</f>
        <v>NO</v>
      </c>
      <c r="AL331" s="109" t="str">
        <f t="shared" si="44"/>
        <v>NO</v>
      </c>
      <c r="AM331" s="109" t="str">
        <f t="shared" si="45"/>
        <v>NO</v>
      </c>
      <c r="AN331" s="58"/>
      <c r="AO331" s="58"/>
      <c r="AP331" s="58"/>
    </row>
    <row r="332" spans="1:42" s="57" customFormat="1" ht="27" customHeight="1" x14ac:dyDescent="0.25">
      <c r="A332" s="90"/>
      <c r="B332" s="105"/>
      <c r="C332" s="91"/>
      <c r="D332" s="111"/>
      <c r="E332" s="91"/>
      <c r="F332" s="92"/>
      <c r="G332" s="93"/>
      <c r="H332" s="94"/>
      <c r="I332" s="95"/>
      <c r="J332" s="96" t="str">
        <f>IF(ISERROR(VLOOKUP(I332,Eje_Pilar!$C$2:$E$47,2,FALSE))," ",VLOOKUP(I332,Eje_Pilar!$C$2:$E$47,2,FALSE))</f>
        <v xml:space="preserve"> </v>
      </c>
      <c r="K332" s="96" t="str">
        <f>IF(ISERROR(VLOOKUP(I332,Eje_Pilar!$C$2:$E$47,3,FALSE))," ",VLOOKUP(I332,Eje_Pilar!$C$2:$E$47,3,FALSE))</f>
        <v xml:space="preserve"> </v>
      </c>
      <c r="L332" s="97"/>
      <c r="M332" s="90"/>
      <c r="N332" s="98"/>
      <c r="O332" s="99"/>
      <c r="P332" s="100"/>
      <c r="Q332" s="101"/>
      <c r="R332" s="102"/>
      <c r="S332" s="99"/>
      <c r="T332" s="103">
        <f t="shared" si="46"/>
        <v>0</v>
      </c>
      <c r="U332" s="131"/>
      <c r="V332" s="104"/>
      <c r="W332" s="104"/>
      <c r="X332" s="104"/>
      <c r="Y332" s="105"/>
      <c r="Z332" s="105"/>
      <c r="AA332" s="106"/>
      <c r="AB332" s="90"/>
      <c r="AC332" s="90"/>
      <c r="AD332" s="90"/>
      <c r="AE332" s="90"/>
      <c r="AF332" s="107" t="str">
        <f t="shared" si="41"/>
        <v>-</v>
      </c>
      <c r="AG332" s="108"/>
      <c r="AH332" s="129">
        <f>IF(SUMPRODUCT((A$14:A332=A332)*(B$14:B332=B332)*(C$14:C332=C332))&gt;1,0,1)</f>
        <v>0</v>
      </c>
      <c r="AI332" s="109" t="str">
        <f t="shared" si="42"/>
        <v>NO</v>
      </c>
      <c r="AJ332" s="109" t="str">
        <f t="shared" si="43"/>
        <v>NO</v>
      </c>
      <c r="AK332" s="110" t="str">
        <f>IFERROR(VLOOKUP(F332,Tipo!$C$12:$C$27,1,FALSE),"NO")</f>
        <v>NO</v>
      </c>
      <c r="AL332" s="109" t="str">
        <f t="shared" si="44"/>
        <v>NO</v>
      </c>
      <c r="AM332" s="109" t="str">
        <f t="shared" si="45"/>
        <v>NO</v>
      </c>
      <c r="AN332" s="58"/>
      <c r="AO332" s="58"/>
      <c r="AP332" s="58"/>
    </row>
    <row r="333" spans="1:42" s="57" customFormat="1" ht="27" customHeight="1" x14ac:dyDescent="0.25">
      <c r="A333" s="90"/>
      <c r="B333" s="105"/>
      <c r="C333" s="91"/>
      <c r="D333" s="111"/>
      <c r="E333" s="91"/>
      <c r="F333" s="92"/>
      <c r="G333" s="93"/>
      <c r="H333" s="94"/>
      <c r="I333" s="95"/>
      <c r="J333" s="96" t="str">
        <f>IF(ISERROR(VLOOKUP(I333,Eje_Pilar!$C$2:$E$47,2,FALSE))," ",VLOOKUP(I333,Eje_Pilar!$C$2:$E$47,2,FALSE))</f>
        <v xml:space="preserve"> </v>
      </c>
      <c r="K333" s="96" t="str">
        <f>IF(ISERROR(VLOOKUP(I333,Eje_Pilar!$C$2:$E$47,3,FALSE))," ",VLOOKUP(I333,Eje_Pilar!$C$2:$E$47,3,FALSE))</f>
        <v xml:space="preserve"> </v>
      </c>
      <c r="L333" s="97"/>
      <c r="M333" s="90"/>
      <c r="N333" s="98"/>
      <c r="O333" s="99"/>
      <c r="P333" s="100"/>
      <c r="Q333" s="101"/>
      <c r="R333" s="102"/>
      <c r="S333" s="99"/>
      <c r="T333" s="103">
        <f t="shared" si="46"/>
        <v>0</v>
      </c>
      <c r="U333" s="131"/>
      <c r="V333" s="104"/>
      <c r="W333" s="104"/>
      <c r="X333" s="104"/>
      <c r="Y333" s="105"/>
      <c r="Z333" s="105"/>
      <c r="AA333" s="106"/>
      <c r="AB333" s="90"/>
      <c r="AC333" s="90"/>
      <c r="AD333" s="90"/>
      <c r="AE333" s="90"/>
      <c r="AF333" s="107" t="str">
        <f t="shared" si="41"/>
        <v>-</v>
      </c>
      <c r="AG333" s="108"/>
      <c r="AH333" s="129">
        <f>IF(SUMPRODUCT((A$14:A333=A333)*(B$14:B333=B333)*(C$14:C333=C333))&gt;1,0,1)</f>
        <v>0</v>
      </c>
      <c r="AI333" s="109" t="str">
        <f t="shared" si="42"/>
        <v>NO</v>
      </c>
      <c r="AJ333" s="109" t="str">
        <f t="shared" si="43"/>
        <v>NO</v>
      </c>
      <c r="AK333" s="110" t="str">
        <f>IFERROR(VLOOKUP(F333,Tipo!$C$12:$C$27,1,FALSE),"NO")</f>
        <v>NO</v>
      </c>
      <c r="AL333" s="109" t="str">
        <f t="shared" si="44"/>
        <v>NO</v>
      </c>
      <c r="AM333" s="109" t="str">
        <f t="shared" si="45"/>
        <v>NO</v>
      </c>
      <c r="AN333" s="58"/>
      <c r="AO333" s="58"/>
      <c r="AP333" s="58"/>
    </row>
    <row r="334" spans="1:42" s="57" customFormat="1" ht="27" customHeight="1" x14ac:dyDescent="0.25">
      <c r="A334" s="90"/>
      <c r="B334" s="105"/>
      <c r="C334" s="91"/>
      <c r="D334" s="111"/>
      <c r="E334" s="91"/>
      <c r="F334" s="92"/>
      <c r="G334" s="93"/>
      <c r="H334" s="94"/>
      <c r="I334" s="95"/>
      <c r="J334" s="96" t="str">
        <f>IF(ISERROR(VLOOKUP(I334,Eje_Pilar!$C$2:$E$47,2,FALSE))," ",VLOOKUP(I334,Eje_Pilar!$C$2:$E$47,2,FALSE))</f>
        <v xml:space="preserve"> </v>
      </c>
      <c r="K334" s="96" t="str">
        <f>IF(ISERROR(VLOOKUP(I334,Eje_Pilar!$C$2:$E$47,3,FALSE))," ",VLOOKUP(I334,Eje_Pilar!$C$2:$E$47,3,FALSE))</f>
        <v xml:space="preserve"> </v>
      </c>
      <c r="L334" s="97"/>
      <c r="M334" s="90"/>
      <c r="N334" s="98"/>
      <c r="O334" s="99"/>
      <c r="P334" s="100"/>
      <c r="Q334" s="101"/>
      <c r="R334" s="102"/>
      <c r="S334" s="99"/>
      <c r="T334" s="103">
        <f t="shared" si="46"/>
        <v>0</v>
      </c>
      <c r="U334" s="131"/>
      <c r="V334" s="104"/>
      <c r="W334" s="104"/>
      <c r="X334" s="104"/>
      <c r="Y334" s="105"/>
      <c r="Z334" s="105"/>
      <c r="AA334" s="106"/>
      <c r="AB334" s="90"/>
      <c r="AC334" s="90"/>
      <c r="AD334" s="90"/>
      <c r="AE334" s="90"/>
      <c r="AF334" s="107" t="str">
        <f t="shared" si="41"/>
        <v>-</v>
      </c>
      <c r="AG334" s="108"/>
      <c r="AH334" s="129">
        <f>IF(SUMPRODUCT((A$14:A334=A334)*(B$14:B334=B334)*(C$14:C334=C334))&gt;1,0,1)</f>
        <v>0</v>
      </c>
      <c r="AI334" s="109" t="str">
        <f t="shared" si="42"/>
        <v>NO</v>
      </c>
      <c r="AJ334" s="109" t="str">
        <f t="shared" si="43"/>
        <v>NO</v>
      </c>
      <c r="AK334" s="110" t="str">
        <f>IFERROR(VLOOKUP(F334,Tipo!$C$12:$C$27,1,FALSE),"NO")</f>
        <v>NO</v>
      </c>
      <c r="AL334" s="109" t="str">
        <f t="shared" si="44"/>
        <v>NO</v>
      </c>
      <c r="AM334" s="109" t="str">
        <f t="shared" si="45"/>
        <v>NO</v>
      </c>
      <c r="AN334" s="58"/>
      <c r="AO334" s="58"/>
      <c r="AP334" s="58"/>
    </row>
    <row r="335" spans="1:42" s="57" customFormat="1" ht="27" customHeight="1" x14ac:dyDescent="0.25">
      <c r="A335" s="90"/>
      <c r="B335" s="105"/>
      <c r="C335" s="91"/>
      <c r="D335" s="111"/>
      <c r="E335" s="91"/>
      <c r="F335" s="92"/>
      <c r="G335" s="93"/>
      <c r="H335" s="94"/>
      <c r="I335" s="95"/>
      <c r="J335" s="96" t="str">
        <f>IF(ISERROR(VLOOKUP(I335,Eje_Pilar!$C$2:$E$47,2,FALSE))," ",VLOOKUP(I335,Eje_Pilar!$C$2:$E$47,2,FALSE))</f>
        <v xml:space="preserve"> </v>
      </c>
      <c r="K335" s="96" t="str">
        <f>IF(ISERROR(VLOOKUP(I335,Eje_Pilar!$C$2:$E$47,3,FALSE))," ",VLOOKUP(I335,Eje_Pilar!$C$2:$E$47,3,FALSE))</f>
        <v xml:space="preserve"> </v>
      </c>
      <c r="L335" s="97"/>
      <c r="M335" s="90"/>
      <c r="N335" s="98"/>
      <c r="O335" s="99"/>
      <c r="P335" s="100"/>
      <c r="Q335" s="101"/>
      <c r="R335" s="102"/>
      <c r="S335" s="99"/>
      <c r="T335" s="103">
        <f t="shared" si="46"/>
        <v>0</v>
      </c>
      <c r="U335" s="131"/>
      <c r="V335" s="104"/>
      <c r="W335" s="104"/>
      <c r="X335" s="104"/>
      <c r="Y335" s="105"/>
      <c r="Z335" s="105"/>
      <c r="AA335" s="106"/>
      <c r="AB335" s="90"/>
      <c r="AC335" s="90"/>
      <c r="AD335" s="90"/>
      <c r="AE335" s="90"/>
      <c r="AF335" s="107" t="str">
        <f t="shared" si="41"/>
        <v>-</v>
      </c>
      <c r="AG335" s="108"/>
      <c r="AH335" s="129">
        <f>IF(SUMPRODUCT((A$14:A335=A335)*(B$14:B335=B335)*(C$14:C335=C335))&gt;1,0,1)</f>
        <v>0</v>
      </c>
      <c r="AI335" s="109" t="str">
        <f t="shared" si="42"/>
        <v>NO</v>
      </c>
      <c r="AJ335" s="109" t="str">
        <f t="shared" si="43"/>
        <v>NO</v>
      </c>
      <c r="AK335" s="110" t="str">
        <f>IFERROR(VLOOKUP(F335,Tipo!$C$12:$C$27,1,FALSE),"NO")</f>
        <v>NO</v>
      </c>
      <c r="AL335" s="109" t="str">
        <f t="shared" si="44"/>
        <v>NO</v>
      </c>
      <c r="AM335" s="109" t="str">
        <f t="shared" si="45"/>
        <v>NO</v>
      </c>
      <c r="AN335" s="58"/>
      <c r="AO335" s="58"/>
      <c r="AP335" s="58"/>
    </row>
    <row r="336" spans="1:42" s="57" customFormat="1" ht="27" customHeight="1" x14ac:dyDescent="0.25">
      <c r="A336" s="90"/>
      <c r="B336" s="105"/>
      <c r="C336" s="91"/>
      <c r="D336" s="111"/>
      <c r="E336" s="91"/>
      <c r="F336" s="92"/>
      <c r="G336" s="93"/>
      <c r="H336" s="94"/>
      <c r="I336" s="95"/>
      <c r="J336" s="96" t="str">
        <f>IF(ISERROR(VLOOKUP(I336,Eje_Pilar!$C$2:$E$47,2,FALSE))," ",VLOOKUP(I336,Eje_Pilar!$C$2:$E$47,2,FALSE))</f>
        <v xml:space="preserve"> </v>
      </c>
      <c r="K336" s="96" t="str">
        <f>IF(ISERROR(VLOOKUP(I336,Eje_Pilar!$C$2:$E$47,3,FALSE))," ",VLOOKUP(I336,Eje_Pilar!$C$2:$E$47,3,FALSE))</f>
        <v xml:space="preserve"> </v>
      </c>
      <c r="L336" s="97"/>
      <c r="M336" s="90"/>
      <c r="N336" s="98"/>
      <c r="O336" s="99"/>
      <c r="P336" s="100"/>
      <c r="Q336" s="101"/>
      <c r="R336" s="102"/>
      <c r="S336" s="99"/>
      <c r="T336" s="103">
        <f t="shared" si="46"/>
        <v>0</v>
      </c>
      <c r="U336" s="131"/>
      <c r="V336" s="104"/>
      <c r="W336" s="104"/>
      <c r="X336" s="104"/>
      <c r="Y336" s="105"/>
      <c r="Z336" s="105"/>
      <c r="AA336" s="106"/>
      <c r="AB336" s="90"/>
      <c r="AC336" s="90"/>
      <c r="AD336" s="90"/>
      <c r="AE336" s="90"/>
      <c r="AF336" s="107" t="str">
        <f t="shared" ref="AF336:AF399" si="47">IF(ISERROR(U336/T336),"-",(U336/T336))</f>
        <v>-</v>
      </c>
      <c r="AG336" s="108"/>
      <c r="AH336" s="129">
        <f>IF(SUMPRODUCT((A$14:A336=A336)*(B$14:B336=B336)*(C$14:C336=C336))&gt;1,0,1)</f>
        <v>0</v>
      </c>
      <c r="AI336" s="109" t="str">
        <f t="shared" si="42"/>
        <v>NO</v>
      </c>
      <c r="AJ336" s="109" t="str">
        <f t="shared" si="43"/>
        <v>NO</v>
      </c>
      <c r="AK336" s="110" t="str">
        <f>IFERROR(VLOOKUP(F336,Tipo!$C$12:$C$27,1,FALSE),"NO")</f>
        <v>NO</v>
      </c>
      <c r="AL336" s="109" t="str">
        <f t="shared" si="44"/>
        <v>NO</v>
      </c>
      <c r="AM336" s="109" t="str">
        <f t="shared" si="45"/>
        <v>NO</v>
      </c>
      <c r="AN336" s="58"/>
      <c r="AO336" s="58"/>
      <c r="AP336" s="58"/>
    </row>
    <row r="337" spans="1:42" s="57" customFormat="1" ht="27" customHeight="1" x14ac:dyDescent="0.25">
      <c r="A337" s="90"/>
      <c r="B337" s="105"/>
      <c r="C337" s="91"/>
      <c r="D337" s="111"/>
      <c r="E337" s="91"/>
      <c r="F337" s="92"/>
      <c r="G337" s="93"/>
      <c r="H337" s="94"/>
      <c r="I337" s="95"/>
      <c r="J337" s="96" t="str">
        <f>IF(ISERROR(VLOOKUP(I337,Eje_Pilar!$C$2:$E$47,2,FALSE))," ",VLOOKUP(I337,Eje_Pilar!$C$2:$E$47,2,FALSE))</f>
        <v xml:space="preserve"> </v>
      </c>
      <c r="K337" s="96" t="str">
        <f>IF(ISERROR(VLOOKUP(I337,Eje_Pilar!$C$2:$E$47,3,FALSE))," ",VLOOKUP(I337,Eje_Pilar!$C$2:$E$47,3,FALSE))</f>
        <v xml:space="preserve"> </v>
      </c>
      <c r="L337" s="97"/>
      <c r="M337" s="90"/>
      <c r="N337" s="98"/>
      <c r="O337" s="99"/>
      <c r="P337" s="100"/>
      <c r="Q337" s="101"/>
      <c r="R337" s="102"/>
      <c r="S337" s="99"/>
      <c r="T337" s="103">
        <f t="shared" ref="T337:T369" si="48">+O337+Q337+S337</f>
        <v>0</v>
      </c>
      <c r="U337" s="131"/>
      <c r="V337" s="104"/>
      <c r="W337" s="104"/>
      <c r="X337" s="104"/>
      <c r="Y337" s="105"/>
      <c r="Z337" s="105"/>
      <c r="AA337" s="106"/>
      <c r="AB337" s="90"/>
      <c r="AC337" s="90"/>
      <c r="AD337" s="90"/>
      <c r="AE337" s="90"/>
      <c r="AF337" s="107" t="str">
        <f t="shared" si="47"/>
        <v>-</v>
      </c>
      <c r="AG337" s="108"/>
      <c r="AH337" s="129">
        <f>IF(SUMPRODUCT((A$14:A337=A337)*(B$14:B337=B337)*(C$14:C337=C337))&gt;1,0,1)</f>
        <v>0</v>
      </c>
      <c r="AI337" s="109" t="str">
        <f t="shared" si="42"/>
        <v>NO</v>
      </c>
      <c r="AJ337" s="109" t="str">
        <f t="shared" ref="AJ337:AJ369" si="49">IFERROR(VLOOKUP(E337,modal,1,FALSE),"NO")</f>
        <v>NO</v>
      </c>
      <c r="AK337" s="110" t="str">
        <f>IFERROR(VLOOKUP(F337,Tipo!$C$12:$C$27,1,FALSE),"NO")</f>
        <v>NO</v>
      </c>
      <c r="AL337" s="109" t="str">
        <f t="shared" ref="AL337:AL369" si="50">IFERROR(VLOOKUP(H337,afectacion,1,FALSE),"NO")</f>
        <v>NO</v>
      </c>
      <c r="AM337" s="109" t="str">
        <f t="shared" ref="AM337:AM369" si="51">IFERROR(VLOOKUP(I337,programa,1,FALSE),"NO")</f>
        <v>NO</v>
      </c>
      <c r="AN337" s="58"/>
      <c r="AO337" s="58"/>
      <c r="AP337" s="58"/>
    </row>
    <row r="338" spans="1:42" s="57" customFormat="1" ht="27" customHeight="1" x14ac:dyDescent="0.25">
      <c r="A338" s="90"/>
      <c r="B338" s="105"/>
      <c r="C338" s="91"/>
      <c r="D338" s="111"/>
      <c r="E338" s="91"/>
      <c r="F338" s="92"/>
      <c r="G338" s="93"/>
      <c r="H338" s="94"/>
      <c r="I338" s="95"/>
      <c r="J338" s="96" t="str">
        <f>IF(ISERROR(VLOOKUP(I338,Eje_Pilar!$C$2:$E$47,2,FALSE))," ",VLOOKUP(I338,Eje_Pilar!$C$2:$E$47,2,FALSE))</f>
        <v xml:space="preserve"> </v>
      </c>
      <c r="K338" s="96" t="str">
        <f>IF(ISERROR(VLOOKUP(I338,Eje_Pilar!$C$2:$E$47,3,FALSE))," ",VLOOKUP(I338,Eje_Pilar!$C$2:$E$47,3,FALSE))</f>
        <v xml:space="preserve"> </v>
      </c>
      <c r="L338" s="97"/>
      <c r="M338" s="90"/>
      <c r="N338" s="98"/>
      <c r="O338" s="99"/>
      <c r="P338" s="100"/>
      <c r="Q338" s="101"/>
      <c r="R338" s="102"/>
      <c r="S338" s="99"/>
      <c r="T338" s="103">
        <f t="shared" si="48"/>
        <v>0</v>
      </c>
      <c r="U338" s="131"/>
      <c r="V338" s="104"/>
      <c r="W338" s="104"/>
      <c r="X338" s="104"/>
      <c r="Y338" s="105"/>
      <c r="Z338" s="105"/>
      <c r="AA338" s="106"/>
      <c r="AB338" s="90"/>
      <c r="AC338" s="90"/>
      <c r="AD338" s="90"/>
      <c r="AE338" s="90"/>
      <c r="AF338" s="107" t="str">
        <f t="shared" si="47"/>
        <v>-</v>
      </c>
      <c r="AG338" s="108"/>
      <c r="AH338" s="129">
        <f>IF(SUMPRODUCT((A$14:A338=A338)*(B$14:B338=B338)*(C$14:C338=C338))&gt;1,0,1)</f>
        <v>0</v>
      </c>
      <c r="AI338" s="109" t="str">
        <f t="shared" si="42"/>
        <v>NO</v>
      </c>
      <c r="AJ338" s="109" t="str">
        <f t="shared" si="49"/>
        <v>NO</v>
      </c>
      <c r="AK338" s="110" t="str">
        <f>IFERROR(VLOOKUP(F338,Tipo!$C$12:$C$27,1,FALSE),"NO")</f>
        <v>NO</v>
      </c>
      <c r="AL338" s="109" t="str">
        <f t="shared" si="50"/>
        <v>NO</v>
      </c>
      <c r="AM338" s="109" t="str">
        <f t="shared" si="51"/>
        <v>NO</v>
      </c>
      <c r="AN338" s="58"/>
      <c r="AO338" s="58"/>
      <c r="AP338" s="58"/>
    </row>
    <row r="339" spans="1:42" s="57" customFormat="1" ht="27" customHeight="1" x14ac:dyDescent="0.25">
      <c r="A339" s="90"/>
      <c r="B339" s="105"/>
      <c r="C339" s="91"/>
      <c r="D339" s="111"/>
      <c r="E339" s="91"/>
      <c r="F339" s="92"/>
      <c r="G339" s="93"/>
      <c r="H339" s="94"/>
      <c r="I339" s="95"/>
      <c r="J339" s="96" t="str">
        <f>IF(ISERROR(VLOOKUP(I339,Eje_Pilar!$C$2:$E$47,2,FALSE))," ",VLOOKUP(I339,Eje_Pilar!$C$2:$E$47,2,FALSE))</f>
        <v xml:space="preserve"> </v>
      </c>
      <c r="K339" s="96" t="str">
        <f>IF(ISERROR(VLOOKUP(I339,Eje_Pilar!$C$2:$E$47,3,FALSE))," ",VLOOKUP(I339,Eje_Pilar!$C$2:$E$47,3,FALSE))</f>
        <v xml:space="preserve"> </v>
      </c>
      <c r="L339" s="97"/>
      <c r="M339" s="90"/>
      <c r="N339" s="98"/>
      <c r="O339" s="99"/>
      <c r="P339" s="100"/>
      <c r="Q339" s="101"/>
      <c r="R339" s="102"/>
      <c r="S339" s="99"/>
      <c r="T339" s="103">
        <f t="shared" si="48"/>
        <v>0</v>
      </c>
      <c r="U339" s="131"/>
      <c r="V339" s="104"/>
      <c r="W339" s="104"/>
      <c r="X339" s="104"/>
      <c r="Y339" s="105"/>
      <c r="Z339" s="105"/>
      <c r="AA339" s="106"/>
      <c r="AB339" s="90"/>
      <c r="AC339" s="90"/>
      <c r="AD339" s="90"/>
      <c r="AE339" s="90"/>
      <c r="AF339" s="107" t="str">
        <f t="shared" si="47"/>
        <v>-</v>
      </c>
      <c r="AG339" s="108"/>
      <c r="AH339" s="129">
        <f>IF(SUMPRODUCT((A$14:A339=A339)*(B$14:B339=B339)*(C$14:C339=C339))&gt;1,0,1)</f>
        <v>0</v>
      </c>
      <c r="AI339" s="109" t="str">
        <f t="shared" si="42"/>
        <v>NO</v>
      </c>
      <c r="AJ339" s="109" t="str">
        <f t="shared" si="49"/>
        <v>NO</v>
      </c>
      <c r="AK339" s="110" t="str">
        <f>IFERROR(VLOOKUP(F339,Tipo!$C$12:$C$27,1,FALSE),"NO")</f>
        <v>NO</v>
      </c>
      <c r="AL339" s="109" t="str">
        <f t="shared" si="50"/>
        <v>NO</v>
      </c>
      <c r="AM339" s="109" t="str">
        <f t="shared" si="51"/>
        <v>NO</v>
      </c>
      <c r="AN339" s="58"/>
      <c r="AO339" s="58"/>
      <c r="AP339" s="58"/>
    </row>
    <row r="340" spans="1:42" s="57" customFormat="1" ht="27" customHeight="1" x14ac:dyDescent="0.25">
      <c r="A340" s="90"/>
      <c r="B340" s="105"/>
      <c r="C340" s="91"/>
      <c r="D340" s="111"/>
      <c r="E340" s="91"/>
      <c r="F340" s="92"/>
      <c r="G340" s="93"/>
      <c r="H340" s="94"/>
      <c r="I340" s="95"/>
      <c r="J340" s="96" t="str">
        <f>IF(ISERROR(VLOOKUP(I340,Eje_Pilar!$C$2:$E$47,2,FALSE))," ",VLOOKUP(I340,Eje_Pilar!$C$2:$E$47,2,FALSE))</f>
        <v xml:space="preserve"> </v>
      </c>
      <c r="K340" s="96" t="str">
        <f>IF(ISERROR(VLOOKUP(I340,Eje_Pilar!$C$2:$E$47,3,FALSE))," ",VLOOKUP(I340,Eje_Pilar!$C$2:$E$47,3,FALSE))</f>
        <v xml:space="preserve"> </v>
      </c>
      <c r="L340" s="97"/>
      <c r="M340" s="90"/>
      <c r="N340" s="98"/>
      <c r="O340" s="99"/>
      <c r="P340" s="100"/>
      <c r="Q340" s="101"/>
      <c r="R340" s="102"/>
      <c r="S340" s="99"/>
      <c r="T340" s="103">
        <f t="shared" si="48"/>
        <v>0</v>
      </c>
      <c r="U340" s="131"/>
      <c r="V340" s="104"/>
      <c r="W340" s="104"/>
      <c r="X340" s="104"/>
      <c r="Y340" s="105"/>
      <c r="Z340" s="105"/>
      <c r="AA340" s="106"/>
      <c r="AB340" s="90"/>
      <c r="AC340" s="90"/>
      <c r="AD340" s="90"/>
      <c r="AE340" s="90"/>
      <c r="AF340" s="107" t="str">
        <f t="shared" si="47"/>
        <v>-</v>
      </c>
      <c r="AG340" s="108"/>
      <c r="AH340" s="129">
        <f>IF(SUMPRODUCT((A$14:A340=A340)*(B$14:B340=B340)*(C$14:C340=C340))&gt;1,0,1)</f>
        <v>0</v>
      </c>
      <c r="AI340" s="109" t="str">
        <f t="shared" si="42"/>
        <v>NO</v>
      </c>
      <c r="AJ340" s="109" t="str">
        <f t="shared" si="49"/>
        <v>NO</v>
      </c>
      <c r="AK340" s="110" t="str">
        <f>IFERROR(VLOOKUP(F340,Tipo!$C$12:$C$27,1,FALSE),"NO")</f>
        <v>NO</v>
      </c>
      <c r="AL340" s="109" t="str">
        <f t="shared" si="50"/>
        <v>NO</v>
      </c>
      <c r="AM340" s="109" t="str">
        <f t="shared" si="51"/>
        <v>NO</v>
      </c>
      <c r="AN340" s="58"/>
      <c r="AO340" s="58"/>
      <c r="AP340" s="58"/>
    </row>
    <row r="341" spans="1:42" s="57" customFormat="1" ht="27" customHeight="1" x14ac:dyDescent="0.25">
      <c r="A341" s="90"/>
      <c r="B341" s="105"/>
      <c r="C341" s="91"/>
      <c r="D341" s="111"/>
      <c r="E341" s="91"/>
      <c r="F341" s="92"/>
      <c r="G341" s="93"/>
      <c r="H341" s="94"/>
      <c r="I341" s="95"/>
      <c r="J341" s="96" t="str">
        <f>IF(ISERROR(VLOOKUP(I341,Eje_Pilar!$C$2:$E$47,2,FALSE))," ",VLOOKUP(I341,Eje_Pilar!$C$2:$E$47,2,FALSE))</f>
        <v xml:space="preserve"> </v>
      </c>
      <c r="K341" s="96" t="str">
        <f>IF(ISERROR(VLOOKUP(I341,Eje_Pilar!$C$2:$E$47,3,FALSE))," ",VLOOKUP(I341,Eje_Pilar!$C$2:$E$47,3,FALSE))</f>
        <v xml:space="preserve"> </v>
      </c>
      <c r="L341" s="97"/>
      <c r="M341" s="90"/>
      <c r="N341" s="98"/>
      <c r="O341" s="99"/>
      <c r="P341" s="100"/>
      <c r="Q341" s="101"/>
      <c r="R341" s="102"/>
      <c r="S341" s="99"/>
      <c r="T341" s="103">
        <f t="shared" si="48"/>
        <v>0</v>
      </c>
      <c r="U341" s="131"/>
      <c r="V341" s="104"/>
      <c r="W341" s="104"/>
      <c r="X341" s="104"/>
      <c r="Y341" s="105"/>
      <c r="Z341" s="105"/>
      <c r="AA341" s="106"/>
      <c r="AB341" s="90"/>
      <c r="AC341" s="90"/>
      <c r="AD341" s="90"/>
      <c r="AE341" s="90"/>
      <c r="AF341" s="107" t="str">
        <f t="shared" si="47"/>
        <v>-</v>
      </c>
      <c r="AG341" s="108"/>
      <c r="AH341" s="129">
        <f>IF(SUMPRODUCT((A$14:A341=A341)*(B$14:B341=B341)*(C$14:C341=C341))&gt;1,0,1)</f>
        <v>0</v>
      </c>
      <c r="AI341" s="109" t="str">
        <f t="shared" si="42"/>
        <v>NO</v>
      </c>
      <c r="AJ341" s="109" t="str">
        <f t="shared" si="49"/>
        <v>NO</v>
      </c>
      <c r="AK341" s="110" t="str">
        <f>IFERROR(VLOOKUP(F341,Tipo!$C$12:$C$27,1,FALSE),"NO")</f>
        <v>NO</v>
      </c>
      <c r="AL341" s="109" t="str">
        <f t="shared" si="50"/>
        <v>NO</v>
      </c>
      <c r="AM341" s="109" t="str">
        <f t="shared" si="51"/>
        <v>NO</v>
      </c>
      <c r="AN341" s="58"/>
      <c r="AO341" s="58"/>
      <c r="AP341" s="58"/>
    </row>
    <row r="342" spans="1:42" s="57" customFormat="1" ht="27" customHeight="1" x14ac:dyDescent="0.25">
      <c r="A342" s="90"/>
      <c r="B342" s="105"/>
      <c r="C342" s="91"/>
      <c r="D342" s="111"/>
      <c r="E342" s="91"/>
      <c r="F342" s="92"/>
      <c r="G342" s="93"/>
      <c r="H342" s="94"/>
      <c r="I342" s="95"/>
      <c r="J342" s="96" t="str">
        <f>IF(ISERROR(VLOOKUP(I342,Eje_Pilar!$C$2:$E$47,2,FALSE))," ",VLOOKUP(I342,Eje_Pilar!$C$2:$E$47,2,FALSE))</f>
        <v xml:space="preserve"> </v>
      </c>
      <c r="K342" s="96" t="str">
        <f>IF(ISERROR(VLOOKUP(I342,Eje_Pilar!$C$2:$E$47,3,FALSE))," ",VLOOKUP(I342,Eje_Pilar!$C$2:$E$47,3,FALSE))</f>
        <v xml:space="preserve"> </v>
      </c>
      <c r="L342" s="97"/>
      <c r="M342" s="90"/>
      <c r="N342" s="98"/>
      <c r="O342" s="99"/>
      <c r="P342" s="100"/>
      <c r="Q342" s="101"/>
      <c r="R342" s="102"/>
      <c r="S342" s="99"/>
      <c r="T342" s="103">
        <f t="shared" si="48"/>
        <v>0</v>
      </c>
      <c r="U342" s="131"/>
      <c r="V342" s="104"/>
      <c r="W342" s="104"/>
      <c r="X342" s="104"/>
      <c r="Y342" s="105"/>
      <c r="Z342" s="105"/>
      <c r="AA342" s="106"/>
      <c r="AB342" s="90"/>
      <c r="AC342" s="90"/>
      <c r="AD342" s="90"/>
      <c r="AE342" s="90"/>
      <c r="AF342" s="107" t="str">
        <f t="shared" si="47"/>
        <v>-</v>
      </c>
      <c r="AG342" s="108"/>
      <c r="AH342" s="129">
        <f>IF(SUMPRODUCT((A$14:A342=A342)*(B$14:B342=B342)*(C$14:C342=C342))&gt;1,0,1)</f>
        <v>0</v>
      </c>
      <c r="AI342" s="109" t="str">
        <f t="shared" ref="AI342:AI405" si="52">IFERROR(VLOOKUP(D342,tipo,1,FALSE),"NO")</f>
        <v>NO</v>
      </c>
      <c r="AJ342" s="109" t="str">
        <f t="shared" si="49"/>
        <v>NO</v>
      </c>
      <c r="AK342" s="110" t="str">
        <f>IFERROR(VLOOKUP(F342,Tipo!$C$12:$C$27,1,FALSE),"NO")</f>
        <v>NO</v>
      </c>
      <c r="AL342" s="109" t="str">
        <f t="shared" si="50"/>
        <v>NO</v>
      </c>
      <c r="AM342" s="109" t="str">
        <f t="shared" si="51"/>
        <v>NO</v>
      </c>
      <c r="AN342" s="58"/>
      <c r="AO342" s="58"/>
      <c r="AP342" s="58"/>
    </row>
    <row r="343" spans="1:42" s="57" customFormat="1" ht="27" customHeight="1" x14ac:dyDescent="0.25">
      <c r="A343" s="90"/>
      <c r="B343" s="105"/>
      <c r="C343" s="91"/>
      <c r="D343" s="111"/>
      <c r="E343" s="91"/>
      <c r="F343" s="92"/>
      <c r="G343" s="93"/>
      <c r="H343" s="94"/>
      <c r="I343" s="95"/>
      <c r="J343" s="96" t="str">
        <f>IF(ISERROR(VLOOKUP(I343,Eje_Pilar!$C$2:$E$47,2,FALSE))," ",VLOOKUP(I343,Eje_Pilar!$C$2:$E$47,2,FALSE))</f>
        <v xml:space="preserve"> </v>
      </c>
      <c r="K343" s="96" t="str">
        <f>IF(ISERROR(VLOOKUP(I343,Eje_Pilar!$C$2:$E$47,3,FALSE))," ",VLOOKUP(I343,Eje_Pilar!$C$2:$E$47,3,FALSE))</f>
        <v xml:space="preserve"> </v>
      </c>
      <c r="L343" s="97"/>
      <c r="M343" s="90"/>
      <c r="N343" s="98"/>
      <c r="O343" s="99"/>
      <c r="P343" s="100"/>
      <c r="Q343" s="101"/>
      <c r="R343" s="102"/>
      <c r="S343" s="99"/>
      <c r="T343" s="103">
        <f t="shared" si="48"/>
        <v>0</v>
      </c>
      <c r="U343" s="131"/>
      <c r="V343" s="104"/>
      <c r="W343" s="104"/>
      <c r="X343" s="104"/>
      <c r="Y343" s="105"/>
      <c r="Z343" s="105"/>
      <c r="AA343" s="106"/>
      <c r="AB343" s="90"/>
      <c r="AC343" s="90"/>
      <c r="AD343" s="90"/>
      <c r="AE343" s="90"/>
      <c r="AF343" s="107" t="str">
        <f t="shared" si="47"/>
        <v>-</v>
      </c>
      <c r="AG343" s="108"/>
      <c r="AH343" s="129">
        <f>IF(SUMPRODUCT((A$14:A343=A343)*(B$14:B343=B343)*(C$14:C343=C343))&gt;1,0,1)</f>
        <v>0</v>
      </c>
      <c r="AI343" s="109" t="str">
        <f t="shared" si="52"/>
        <v>NO</v>
      </c>
      <c r="AJ343" s="109" t="str">
        <f t="shared" si="49"/>
        <v>NO</v>
      </c>
      <c r="AK343" s="110" t="str">
        <f>IFERROR(VLOOKUP(F343,Tipo!$C$12:$C$27,1,FALSE),"NO")</f>
        <v>NO</v>
      </c>
      <c r="AL343" s="109" t="str">
        <f t="shared" si="50"/>
        <v>NO</v>
      </c>
      <c r="AM343" s="109" t="str">
        <f t="shared" si="51"/>
        <v>NO</v>
      </c>
      <c r="AN343" s="58"/>
      <c r="AO343" s="58"/>
      <c r="AP343" s="58"/>
    </row>
    <row r="344" spans="1:42" s="57" customFormat="1" ht="27" customHeight="1" x14ac:dyDescent="0.25">
      <c r="A344" s="90"/>
      <c r="B344" s="105"/>
      <c r="C344" s="91"/>
      <c r="D344" s="111"/>
      <c r="E344" s="91"/>
      <c r="F344" s="92"/>
      <c r="G344" s="93"/>
      <c r="H344" s="94"/>
      <c r="I344" s="95"/>
      <c r="J344" s="96" t="str">
        <f>IF(ISERROR(VLOOKUP(I344,Eje_Pilar!$C$2:$E$47,2,FALSE))," ",VLOOKUP(I344,Eje_Pilar!$C$2:$E$47,2,FALSE))</f>
        <v xml:space="preserve"> </v>
      </c>
      <c r="K344" s="96" t="str">
        <f>IF(ISERROR(VLOOKUP(I344,Eje_Pilar!$C$2:$E$47,3,FALSE))," ",VLOOKUP(I344,Eje_Pilar!$C$2:$E$47,3,FALSE))</f>
        <v xml:space="preserve"> </v>
      </c>
      <c r="L344" s="97"/>
      <c r="M344" s="90"/>
      <c r="N344" s="98"/>
      <c r="O344" s="99"/>
      <c r="P344" s="100"/>
      <c r="Q344" s="101"/>
      <c r="R344" s="102"/>
      <c r="S344" s="99"/>
      <c r="T344" s="103">
        <f t="shared" si="48"/>
        <v>0</v>
      </c>
      <c r="U344" s="131"/>
      <c r="V344" s="104"/>
      <c r="W344" s="104"/>
      <c r="X344" s="104"/>
      <c r="Y344" s="105"/>
      <c r="Z344" s="105"/>
      <c r="AA344" s="106"/>
      <c r="AB344" s="90"/>
      <c r="AC344" s="90"/>
      <c r="AD344" s="90"/>
      <c r="AE344" s="90"/>
      <c r="AF344" s="107" t="str">
        <f t="shared" si="47"/>
        <v>-</v>
      </c>
      <c r="AG344" s="108"/>
      <c r="AH344" s="129">
        <f>IF(SUMPRODUCT((A$14:A344=A344)*(B$14:B344=B344)*(C$14:C344=C344))&gt;1,0,1)</f>
        <v>0</v>
      </c>
      <c r="AI344" s="109" t="str">
        <f t="shared" si="52"/>
        <v>NO</v>
      </c>
      <c r="AJ344" s="109" t="str">
        <f t="shared" si="49"/>
        <v>NO</v>
      </c>
      <c r="AK344" s="110" t="str">
        <f>IFERROR(VLOOKUP(F344,Tipo!$C$12:$C$27,1,FALSE),"NO")</f>
        <v>NO</v>
      </c>
      <c r="AL344" s="109" t="str">
        <f t="shared" si="50"/>
        <v>NO</v>
      </c>
      <c r="AM344" s="109" t="str">
        <f t="shared" si="51"/>
        <v>NO</v>
      </c>
      <c r="AN344" s="58"/>
      <c r="AO344" s="58"/>
      <c r="AP344" s="58"/>
    </row>
    <row r="345" spans="1:42" s="57" customFormat="1" ht="27" customHeight="1" x14ac:dyDescent="0.25">
      <c r="A345" s="90"/>
      <c r="B345" s="105"/>
      <c r="C345" s="91"/>
      <c r="D345" s="111"/>
      <c r="E345" s="91"/>
      <c r="F345" s="92"/>
      <c r="G345" s="93"/>
      <c r="H345" s="94"/>
      <c r="I345" s="95"/>
      <c r="J345" s="96" t="str">
        <f>IF(ISERROR(VLOOKUP(I345,Eje_Pilar!$C$2:$E$47,2,FALSE))," ",VLOOKUP(I345,Eje_Pilar!$C$2:$E$47,2,FALSE))</f>
        <v xml:space="preserve"> </v>
      </c>
      <c r="K345" s="96" t="str">
        <f>IF(ISERROR(VLOOKUP(I345,Eje_Pilar!$C$2:$E$47,3,FALSE))," ",VLOOKUP(I345,Eje_Pilar!$C$2:$E$47,3,FALSE))</f>
        <v xml:space="preserve"> </v>
      </c>
      <c r="L345" s="97"/>
      <c r="M345" s="90"/>
      <c r="N345" s="98"/>
      <c r="O345" s="99"/>
      <c r="P345" s="100"/>
      <c r="Q345" s="101"/>
      <c r="R345" s="102"/>
      <c r="S345" s="99"/>
      <c r="T345" s="103">
        <f t="shared" si="48"/>
        <v>0</v>
      </c>
      <c r="U345" s="131"/>
      <c r="V345" s="104"/>
      <c r="W345" s="104"/>
      <c r="X345" s="104"/>
      <c r="Y345" s="105"/>
      <c r="Z345" s="105"/>
      <c r="AA345" s="106"/>
      <c r="AB345" s="90"/>
      <c r="AC345" s="90"/>
      <c r="AD345" s="90"/>
      <c r="AE345" s="90"/>
      <c r="AF345" s="107" t="str">
        <f t="shared" si="47"/>
        <v>-</v>
      </c>
      <c r="AG345" s="108"/>
      <c r="AH345" s="129">
        <f>IF(SUMPRODUCT((A$14:A345=A345)*(B$14:B345=B345)*(C$14:C345=C345))&gt;1,0,1)</f>
        <v>0</v>
      </c>
      <c r="AI345" s="109" t="str">
        <f t="shared" si="52"/>
        <v>NO</v>
      </c>
      <c r="AJ345" s="109" t="str">
        <f t="shared" si="49"/>
        <v>NO</v>
      </c>
      <c r="AK345" s="110" t="str">
        <f>IFERROR(VLOOKUP(F345,Tipo!$C$12:$C$27,1,FALSE),"NO")</f>
        <v>NO</v>
      </c>
      <c r="AL345" s="109" t="str">
        <f t="shared" si="50"/>
        <v>NO</v>
      </c>
      <c r="AM345" s="109" t="str">
        <f t="shared" si="51"/>
        <v>NO</v>
      </c>
      <c r="AN345" s="58"/>
      <c r="AO345" s="58"/>
      <c r="AP345" s="58"/>
    </row>
    <row r="346" spans="1:42" s="57" customFormat="1" ht="27" customHeight="1" x14ac:dyDescent="0.25">
      <c r="A346" s="90"/>
      <c r="B346" s="105"/>
      <c r="C346" s="91"/>
      <c r="D346" s="111"/>
      <c r="E346" s="91"/>
      <c r="F346" s="92"/>
      <c r="G346" s="93"/>
      <c r="H346" s="94"/>
      <c r="I346" s="95"/>
      <c r="J346" s="96" t="str">
        <f>IF(ISERROR(VLOOKUP(I346,Eje_Pilar!$C$2:$E$47,2,FALSE))," ",VLOOKUP(I346,Eje_Pilar!$C$2:$E$47,2,FALSE))</f>
        <v xml:space="preserve"> </v>
      </c>
      <c r="K346" s="96" t="str">
        <f>IF(ISERROR(VLOOKUP(I346,Eje_Pilar!$C$2:$E$47,3,FALSE))," ",VLOOKUP(I346,Eje_Pilar!$C$2:$E$47,3,FALSE))</f>
        <v xml:space="preserve"> </v>
      </c>
      <c r="L346" s="97"/>
      <c r="M346" s="90"/>
      <c r="N346" s="98"/>
      <c r="O346" s="99"/>
      <c r="P346" s="100"/>
      <c r="Q346" s="101"/>
      <c r="R346" s="102"/>
      <c r="S346" s="99"/>
      <c r="T346" s="103">
        <f t="shared" si="48"/>
        <v>0</v>
      </c>
      <c r="U346" s="131"/>
      <c r="V346" s="104"/>
      <c r="W346" s="104"/>
      <c r="X346" s="104"/>
      <c r="Y346" s="105"/>
      <c r="Z346" s="105"/>
      <c r="AA346" s="106"/>
      <c r="AB346" s="90"/>
      <c r="AC346" s="90"/>
      <c r="AD346" s="90"/>
      <c r="AE346" s="90"/>
      <c r="AF346" s="107" t="str">
        <f t="shared" si="47"/>
        <v>-</v>
      </c>
      <c r="AG346" s="108"/>
      <c r="AH346" s="129">
        <f>IF(SUMPRODUCT((A$14:A346=A346)*(B$14:B346=B346)*(C$14:C346=C346))&gt;1,0,1)</f>
        <v>0</v>
      </c>
      <c r="AI346" s="109" t="str">
        <f t="shared" si="52"/>
        <v>NO</v>
      </c>
      <c r="AJ346" s="109" t="str">
        <f t="shared" si="49"/>
        <v>NO</v>
      </c>
      <c r="AK346" s="110" t="str">
        <f>IFERROR(VLOOKUP(F346,Tipo!$C$12:$C$27,1,FALSE),"NO")</f>
        <v>NO</v>
      </c>
      <c r="AL346" s="109" t="str">
        <f t="shared" si="50"/>
        <v>NO</v>
      </c>
      <c r="AM346" s="109" t="str">
        <f t="shared" si="51"/>
        <v>NO</v>
      </c>
      <c r="AN346" s="58"/>
      <c r="AO346" s="58"/>
      <c r="AP346" s="58"/>
    </row>
    <row r="347" spans="1:42" s="57" customFormat="1" ht="27" customHeight="1" x14ac:dyDescent="0.25">
      <c r="A347" s="90"/>
      <c r="B347" s="105"/>
      <c r="C347" s="91"/>
      <c r="D347" s="111"/>
      <c r="E347" s="91"/>
      <c r="F347" s="92"/>
      <c r="G347" s="93"/>
      <c r="H347" s="94"/>
      <c r="I347" s="95"/>
      <c r="J347" s="96" t="str">
        <f>IF(ISERROR(VLOOKUP(I347,Eje_Pilar!$C$2:$E$47,2,FALSE))," ",VLOOKUP(I347,Eje_Pilar!$C$2:$E$47,2,FALSE))</f>
        <v xml:space="preserve"> </v>
      </c>
      <c r="K347" s="96" t="str">
        <f>IF(ISERROR(VLOOKUP(I347,Eje_Pilar!$C$2:$E$47,3,FALSE))," ",VLOOKUP(I347,Eje_Pilar!$C$2:$E$47,3,FALSE))</f>
        <v xml:space="preserve"> </v>
      </c>
      <c r="L347" s="97"/>
      <c r="M347" s="90"/>
      <c r="N347" s="98"/>
      <c r="O347" s="99"/>
      <c r="P347" s="100"/>
      <c r="Q347" s="101"/>
      <c r="R347" s="102"/>
      <c r="S347" s="99"/>
      <c r="T347" s="103">
        <f t="shared" si="48"/>
        <v>0</v>
      </c>
      <c r="U347" s="131"/>
      <c r="V347" s="104"/>
      <c r="W347" s="104"/>
      <c r="X347" s="104"/>
      <c r="Y347" s="105"/>
      <c r="Z347" s="105"/>
      <c r="AA347" s="106"/>
      <c r="AB347" s="90"/>
      <c r="AC347" s="90"/>
      <c r="AD347" s="90"/>
      <c r="AE347" s="90"/>
      <c r="AF347" s="107" t="str">
        <f t="shared" si="47"/>
        <v>-</v>
      </c>
      <c r="AG347" s="108"/>
      <c r="AH347" s="129">
        <f>IF(SUMPRODUCT((A$14:A347=A347)*(B$14:B347=B347)*(C$14:C347=C347))&gt;1,0,1)</f>
        <v>0</v>
      </c>
      <c r="AI347" s="109" t="str">
        <f t="shared" si="52"/>
        <v>NO</v>
      </c>
      <c r="AJ347" s="109" t="str">
        <f t="shared" si="49"/>
        <v>NO</v>
      </c>
      <c r="AK347" s="110" t="str">
        <f>IFERROR(VLOOKUP(F347,Tipo!$C$12:$C$27,1,FALSE),"NO")</f>
        <v>NO</v>
      </c>
      <c r="AL347" s="109" t="str">
        <f t="shared" si="50"/>
        <v>NO</v>
      </c>
      <c r="AM347" s="109" t="str">
        <f t="shared" si="51"/>
        <v>NO</v>
      </c>
      <c r="AN347" s="58"/>
      <c r="AO347" s="58"/>
      <c r="AP347" s="58"/>
    </row>
    <row r="348" spans="1:42" s="57" customFormat="1" ht="27" customHeight="1" x14ac:dyDescent="0.25">
      <c r="A348" s="90"/>
      <c r="B348" s="105"/>
      <c r="C348" s="91"/>
      <c r="D348" s="111"/>
      <c r="E348" s="91"/>
      <c r="F348" s="92"/>
      <c r="G348" s="93"/>
      <c r="H348" s="94"/>
      <c r="I348" s="95"/>
      <c r="J348" s="96" t="str">
        <f>IF(ISERROR(VLOOKUP(I348,Eje_Pilar!$C$2:$E$47,2,FALSE))," ",VLOOKUP(I348,Eje_Pilar!$C$2:$E$47,2,FALSE))</f>
        <v xml:space="preserve"> </v>
      </c>
      <c r="K348" s="96" t="str">
        <f>IF(ISERROR(VLOOKUP(I348,Eje_Pilar!$C$2:$E$47,3,FALSE))," ",VLOOKUP(I348,Eje_Pilar!$C$2:$E$47,3,FALSE))</f>
        <v xml:space="preserve"> </v>
      </c>
      <c r="L348" s="97"/>
      <c r="M348" s="90"/>
      <c r="N348" s="98"/>
      <c r="O348" s="99"/>
      <c r="P348" s="100"/>
      <c r="Q348" s="101"/>
      <c r="R348" s="102"/>
      <c r="S348" s="99"/>
      <c r="T348" s="103">
        <f t="shared" si="48"/>
        <v>0</v>
      </c>
      <c r="U348" s="131"/>
      <c r="V348" s="104"/>
      <c r="W348" s="104"/>
      <c r="X348" s="104"/>
      <c r="Y348" s="105"/>
      <c r="Z348" s="105"/>
      <c r="AA348" s="106"/>
      <c r="AB348" s="90"/>
      <c r="AC348" s="90"/>
      <c r="AD348" s="90"/>
      <c r="AE348" s="90"/>
      <c r="AF348" s="107" t="str">
        <f t="shared" si="47"/>
        <v>-</v>
      </c>
      <c r="AG348" s="108"/>
      <c r="AH348" s="129">
        <f>IF(SUMPRODUCT((A$14:A348=A348)*(B$14:B348=B348)*(C$14:C348=C348))&gt;1,0,1)</f>
        <v>0</v>
      </c>
      <c r="AI348" s="109" t="str">
        <f t="shared" si="52"/>
        <v>NO</v>
      </c>
      <c r="AJ348" s="109" t="str">
        <f t="shared" si="49"/>
        <v>NO</v>
      </c>
      <c r="AK348" s="110" t="str">
        <f>IFERROR(VLOOKUP(F348,Tipo!$C$12:$C$27,1,FALSE),"NO")</f>
        <v>NO</v>
      </c>
      <c r="AL348" s="109" t="str">
        <f t="shared" si="50"/>
        <v>NO</v>
      </c>
      <c r="AM348" s="109" t="str">
        <f t="shared" si="51"/>
        <v>NO</v>
      </c>
      <c r="AN348" s="58"/>
      <c r="AO348" s="58"/>
      <c r="AP348" s="58"/>
    </row>
    <row r="349" spans="1:42" s="57" customFormat="1" ht="27" customHeight="1" x14ac:dyDescent="0.25">
      <c r="A349" s="90"/>
      <c r="B349" s="105"/>
      <c r="C349" s="91"/>
      <c r="D349" s="111"/>
      <c r="E349" s="91"/>
      <c r="F349" s="92"/>
      <c r="G349" s="93"/>
      <c r="H349" s="94"/>
      <c r="I349" s="95"/>
      <c r="J349" s="96" t="str">
        <f>IF(ISERROR(VLOOKUP(I349,Eje_Pilar!$C$2:$E$47,2,FALSE))," ",VLOOKUP(I349,Eje_Pilar!$C$2:$E$47,2,FALSE))</f>
        <v xml:space="preserve"> </v>
      </c>
      <c r="K349" s="96" t="str">
        <f>IF(ISERROR(VLOOKUP(I349,Eje_Pilar!$C$2:$E$47,3,FALSE))," ",VLOOKUP(I349,Eje_Pilar!$C$2:$E$47,3,FALSE))</f>
        <v xml:space="preserve"> </v>
      </c>
      <c r="L349" s="97"/>
      <c r="M349" s="90"/>
      <c r="N349" s="98"/>
      <c r="O349" s="99"/>
      <c r="P349" s="100"/>
      <c r="Q349" s="101"/>
      <c r="R349" s="102"/>
      <c r="S349" s="99"/>
      <c r="T349" s="103">
        <f t="shared" si="48"/>
        <v>0</v>
      </c>
      <c r="U349" s="131"/>
      <c r="V349" s="104"/>
      <c r="W349" s="104"/>
      <c r="X349" s="104"/>
      <c r="Y349" s="105"/>
      <c r="Z349" s="105"/>
      <c r="AA349" s="106"/>
      <c r="AB349" s="90"/>
      <c r="AC349" s="90"/>
      <c r="AD349" s="90"/>
      <c r="AE349" s="90"/>
      <c r="AF349" s="107" t="str">
        <f t="shared" si="47"/>
        <v>-</v>
      </c>
      <c r="AG349" s="108"/>
      <c r="AH349" s="129">
        <f>IF(SUMPRODUCT((A$14:A349=A349)*(B$14:B349=B349)*(C$14:C349=C349))&gt;1,0,1)</f>
        <v>0</v>
      </c>
      <c r="AI349" s="109" t="str">
        <f t="shared" si="52"/>
        <v>NO</v>
      </c>
      <c r="AJ349" s="109" t="str">
        <f t="shared" si="49"/>
        <v>NO</v>
      </c>
      <c r="AK349" s="110" t="str">
        <f>IFERROR(VLOOKUP(F349,Tipo!$C$12:$C$27,1,FALSE),"NO")</f>
        <v>NO</v>
      </c>
      <c r="AL349" s="109" t="str">
        <f t="shared" si="50"/>
        <v>NO</v>
      </c>
      <c r="AM349" s="109" t="str">
        <f t="shared" si="51"/>
        <v>NO</v>
      </c>
      <c r="AN349" s="58"/>
      <c r="AO349" s="58"/>
      <c r="AP349" s="58"/>
    </row>
    <row r="350" spans="1:42" s="57" customFormat="1" ht="27" customHeight="1" x14ac:dyDescent="0.25">
      <c r="A350" s="90"/>
      <c r="B350" s="105"/>
      <c r="C350" s="91"/>
      <c r="D350" s="111"/>
      <c r="E350" s="91"/>
      <c r="F350" s="92"/>
      <c r="G350" s="93"/>
      <c r="H350" s="94"/>
      <c r="I350" s="95"/>
      <c r="J350" s="96" t="str">
        <f>IF(ISERROR(VLOOKUP(I350,Eje_Pilar!$C$2:$E$47,2,FALSE))," ",VLOOKUP(I350,Eje_Pilar!$C$2:$E$47,2,FALSE))</f>
        <v xml:space="preserve"> </v>
      </c>
      <c r="K350" s="96" t="str">
        <f>IF(ISERROR(VLOOKUP(I350,Eje_Pilar!$C$2:$E$47,3,FALSE))," ",VLOOKUP(I350,Eje_Pilar!$C$2:$E$47,3,FALSE))</f>
        <v xml:space="preserve"> </v>
      </c>
      <c r="L350" s="97"/>
      <c r="M350" s="90"/>
      <c r="N350" s="98"/>
      <c r="O350" s="99"/>
      <c r="P350" s="100"/>
      <c r="Q350" s="101"/>
      <c r="R350" s="102"/>
      <c r="S350" s="99"/>
      <c r="T350" s="103">
        <f t="shared" si="48"/>
        <v>0</v>
      </c>
      <c r="U350" s="131"/>
      <c r="V350" s="104"/>
      <c r="W350" s="104"/>
      <c r="X350" s="104"/>
      <c r="Y350" s="105"/>
      <c r="Z350" s="105"/>
      <c r="AA350" s="106"/>
      <c r="AB350" s="90"/>
      <c r="AC350" s="90"/>
      <c r="AD350" s="90"/>
      <c r="AE350" s="90"/>
      <c r="AF350" s="107" t="str">
        <f t="shared" si="47"/>
        <v>-</v>
      </c>
      <c r="AG350" s="108"/>
      <c r="AH350" s="129">
        <f>IF(SUMPRODUCT((A$14:A350=A350)*(B$14:B350=B350)*(C$14:C350=C350))&gt;1,0,1)</f>
        <v>0</v>
      </c>
      <c r="AI350" s="109" t="str">
        <f t="shared" si="52"/>
        <v>NO</v>
      </c>
      <c r="AJ350" s="109" t="str">
        <f t="shared" si="49"/>
        <v>NO</v>
      </c>
      <c r="AK350" s="110" t="str">
        <f>IFERROR(VLOOKUP(F350,Tipo!$C$12:$C$27,1,FALSE),"NO")</f>
        <v>NO</v>
      </c>
      <c r="AL350" s="109" t="str">
        <f t="shared" si="50"/>
        <v>NO</v>
      </c>
      <c r="AM350" s="109" t="str">
        <f t="shared" si="51"/>
        <v>NO</v>
      </c>
      <c r="AN350" s="58"/>
      <c r="AO350" s="58"/>
      <c r="AP350" s="58"/>
    </row>
    <row r="351" spans="1:42" s="57" customFormat="1" ht="27" customHeight="1" x14ac:dyDescent="0.25">
      <c r="A351" s="90"/>
      <c r="B351" s="105"/>
      <c r="C351" s="91"/>
      <c r="D351" s="111"/>
      <c r="E351" s="91"/>
      <c r="F351" s="92"/>
      <c r="G351" s="93"/>
      <c r="H351" s="94"/>
      <c r="I351" s="95"/>
      <c r="J351" s="96" t="str">
        <f>IF(ISERROR(VLOOKUP(I351,Eje_Pilar!$C$2:$E$47,2,FALSE))," ",VLOOKUP(I351,Eje_Pilar!$C$2:$E$47,2,FALSE))</f>
        <v xml:space="preserve"> </v>
      </c>
      <c r="K351" s="96" t="str">
        <f>IF(ISERROR(VLOOKUP(I351,Eje_Pilar!$C$2:$E$47,3,FALSE))," ",VLOOKUP(I351,Eje_Pilar!$C$2:$E$47,3,FALSE))</f>
        <v xml:space="preserve"> </v>
      </c>
      <c r="L351" s="97"/>
      <c r="M351" s="90"/>
      <c r="N351" s="98"/>
      <c r="O351" s="99"/>
      <c r="P351" s="100"/>
      <c r="Q351" s="101"/>
      <c r="R351" s="102"/>
      <c r="S351" s="99"/>
      <c r="T351" s="103">
        <f t="shared" si="48"/>
        <v>0</v>
      </c>
      <c r="U351" s="131"/>
      <c r="V351" s="104"/>
      <c r="W351" s="104"/>
      <c r="X351" s="104"/>
      <c r="Y351" s="105"/>
      <c r="Z351" s="105"/>
      <c r="AA351" s="106"/>
      <c r="AB351" s="90"/>
      <c r="AC351" s="90"/>
      <c r="AD351" s="90"/>
      <c r="AE351" s="90"/>
      <c r="AF351" s="107" t="str">
        <f t="shared" si="47"/>
        <v>-</v>
      </c>
      <c r="AG351" s="108"/>
      <c r="AH351" s="129">
        <f>IF(SUMPRODUCT((A$14:A351=A351)*(B$14:B351=B351)*(C$14:C351=C351))&gt;1,0,1)</f>
        <v>0</v>
      </c>
      <c r="AI351" s="109" t="str">
        <f t="shared" si="52"/>
        <v>NO</v>
      </c>
      <c r="AJ351" s="109" t="str">
        <f t="shared" si="49"/>
        <v>NO</v>
      </c>
      <c r="AK351" s="110" t="str">
        <f>IFERROR(VLOOKUP(F351,Tipo!$C$12:$C$27,1,FALSE),"NO")</f>
        <v>NO</v>
      </c>
      <c r="AL351" s="109" t="str">
        <f t="shared" si="50"/>
        <v>NO</v>
      </c>
      <c r="AM351" s="109" t="str">
        <f t="shared" si="51"/>
        <v>NO</v>
      </c>
      <c r="AN351" s="58"/>
      <c r="AO351" s="58"/>
      <c r="AP351" s="58"/>
    </row>
    <row r="352" spans="1:42" s="57" customFormat="1" ht="27" customHeight="1" x14ac:dyDescent="0.25">
      <c r="A352" s="90"/>
      <c r="B352" s="105"/>
      <c r="C352" s="91"/>
      <c r="D352" s="111"/>
      <c r="E352" s="91"/>
      <c r="F352" s="92"/>
      <c r="G352" s="93"/>
      <c r="H352" s="94"/>
      <c r="I352" s="95"/>
      <c r="J352" s="96" t="str">
        <f>IF(ISERROR(VLOOKUP(I352,Eje_Pilar!$C$2:$E$47,2,FALSE))," ",VLOOKUP(I352,Eje_Pilar!$C$2:$E$47,2,FALSE))</f>
        <v xml:space="preserve"> </v>
      </c>
      <c r="K352" s="96" t="str">
        <f>IF(ISERROR(VLOOKUP(I352,Eje_Pilar!$C$2:$E$47,3,FALSE))," ",VLOOKUP(I352,Eje_Pilar!$C$2:$E$47,3,FALSE))</f>
        <v xml:space="preserve"> </v>
      </c>
      <c r="L352" s="97"/>
      <c r="M352" s="90"/>
      <c r="N352" s="98"/>
      <c r="O352" s="99"/>
      <c r="P352" s="100"/>
      <c r="Q352" s="101"/>
      <c r="R352" s="102"/>
      <c r="S352" s="99"/>
      <c r="T352" s="103">
        <f t="shared" si="48"/>
        <v>0</v>
      </c>
      <c r="U352" s="131"/>
      <c r="V352" s="104"/>
      <c r="W352" s="104"/>
      <c r="X352" s="104"/>
      <c r="Y352" s="105"/>
      <c r="Z352" s="105"/>
      <c r="AA352" s="106"/>
      <c r="AB352" s="90"/>
      <c r="AC352" s="90"/>
      <c r="AD352" s="90"/>
      <c r="AE352" s="90"/>
      <c r="AF352" s="107" t="str">
        <f t="shared" si="47"/>
        <v>-</v>
      </c>
      <c r="AG352" s="108"/>
      <c r="AH352" s="129">
        <f>IF(SUMPRODUCT((A$14:A352=A352)*(B$14:B352=B352)*(C$14:C352=C352))&gt;1,0,1)</f>
        <v>0</v>
      </c>
      <c r="AI352" s="109" t="str">
        <f t="shared" si="52"/>
        <v>NO</v>
      </c>
      <c r="AJ352" s="109" t="str">
        <f t="shared" si="49"/>
        <v>NO</v>
      </c>
      <c r="AK352" s="110" t="str">
        <f>IFERROR(VLOOKUP(F352,Tipo!$C$12:$C$27,1,FALSE),"NO")</f>
        <v>NO</v>
      </c>
      <c r="AL352" s="109" t="str">
        <f t="shared" si="50"/>
        <v>NO</v>
      </c>
      <c r="AM352" s="109" t="str">
        <f t="shared" si="51"/>
        <v>NO</v>
      </c>
      <c r="AN352" s="58"/>
      <c r="AO352" s="58"/>
      <c r="AP352" s="58"/>
    </row>
    <row r="353" spans="1:42" s="57" customFormat="1" ht="27" customHeight="1" x14ac:dyDescent="0.25">
      <c r="A353" s="90"/>
      <c r="B353" s="105"/>
      <c r="C353" s="91"/>
      <c r="D353" s="111"/>
      <c r="E353" s="91"/>
      <c r="F353" s="92"/>
      <c r="G353" s="93"/>
      <c r="H353" s="94"/>
      <c r="I353" s="95"/>
      <c r="J353" s="96" t="str">
        <f>IF(ISERROR(VLOOKUP(I353,Eje_Pilar!$C$2:$E$47,2,FALSE))," ",VLOOKUP(I353,Eje_Pilar!$C$2:$E$47,2,FALSE))</f>
        <v xml:space="preserve"> </v>
      </c>
      <c r="K353" s="96" t="str">
        <f>IF(ISERROR(VLOOKUP(I353,Eje_Pilar!$C$2:$E$47,3,FALSE))," ",VLOOKUP(I353,Eje_Pilar!$C$2:$E$47,3,FALSE))</f>
        <v xml:space="preserve"> </v>
      </c>
      <c r="L353" s="97"/>
      <c r="M353" s="90"/>
      <c r="N353" s="98"/>
      <c r="O353" s="99"/>
      <c r="P353" s="100"/>
      <c r="Q353" s="101"/>
      <c r="R353" s="102"/>
      <c r="S353" s="99"/>
      <c r="T353" s="103">
        <f t="shared" si="48"/>
        <v>0</v>
      </c>
      <c r="U353" s="131"/>
      <c r="V353" s="104"/>
      <c r="W353" s="104"/>
      <c r="X353" s="104"/>
      <c r="Y353" s="105"/>
      <c r="Z353" s="105"/>
      <c r="AA353" s="106"/>
      <c r="AB353" s="90"/>
      <c r="AC353" s="90"/>
      <c r="AD353" s="90"/>
      <c r="AE353" s="90"/>
      <c r="AF353" s="107" t="str">
        <f t="shared" si="47"/>
        <v>-</v>
      </c>
      <c r="AG353" s="108"/>
      <c r="AH353" s="129">
        <f>IF(SUMPRODUCT((A$14:A353=A353)*(B$14:B353=B353)*(C$14:C353=C353))&gt;1,0,1)</f>
        <v>0</v>
      </c>
      <c r="AI353" s="109" t="str">
        <f t="shared" si="52"/>
        <v>NO</v>
      </c>
      <c r="AJ353" s="109" t="str">
        <f t="shared" si="49"/>
        <v>NO</v>
      </c>
      <c r="AK353" s="110" t="str">
        <f>IFERROR(VLOOKUP(F353,Tipo!$C$12:$C$27,1,FALSE),"NO")</f>
        <v>NO</v>
      </c>
      <c r="AL353" s="109" t="str">
        <f t="shared" si="50"/>
        <v>NO</v>
      </c>
      <c r="AM353" s="109" t="str">
        <f t="shared" si="51"/>
        <v>NO</v>
      </c>
      <c r="AN353" s="58"/>
      <c r="AO353" s="58"/>
      <c r="AP353" s="58"/>
    </row>
    <row r="354" spans="1:42" s="57" customFormat="1" ht="27" customHeight="1" x14ac:dyDescent="0.25">
      <c r="A354" s="90"/>
      <c r="B354" s="105"/>
      <c r="C354" s="91"/>
      <c r="D354" s="111"/>
      <c r="E354" s="91"/>
      <c r="F354" s="92"/>
      <c r="G354" s="93"/>
      <c r="H354" s="94"/>
      <c r="I354" s="95"/>
      <c r="J354" s="96" t="str">
        <f>IF(ISERROR(VLOOKUP(I354,Eje_Pilar!$C$2:$E$47,2,FALSE))," ",VLOOKUP(I354,Eje_Pilar!$C$2:$E$47,2,FALSE))</f>
        <v xml:space="preserve"> </v>
      </c>
      <c r="K354" s="96" t="str">
        <f>IF(ISERROR(VLOOKUP(I354,Eje_Pilar!$C$2:$E$47,3,FALSE))," ",VLOOKUP(I354,Eje_Pilar!$C$2:$E$47,3,FALSE))</f>
        <v xml:space="preserve"> </v>
      </c>
      <c r="L354" s="97"/>
      <c r="M354" s="90"/>
      <c r="N354" s="98"/>
      <c r="O354" s="99"/>
      <c r="P354" s="100"/>
      <c r="Q354" s="101"/>
      <c r="R354" s="102"/>
      <c r="S354" s="99"/>
      <c r="T354" s="103">
        <f t="shared" si="48"/>
        <v>0</v>
      </c>
      <c r="U354" s="131"/>
      <c r="V354" s="104"/>
      <c r="W354" s="104"/>
      <c r="X354" s="104"/>
      <c r="Y354" s="105"/>
      <c r="Z354" s="105"/>
      <c r="AA354" s="106"/>
      <c r="AB354" s="90"/>
      <c r="AC354" s="90"/>
      <c r="AD354" s="90"/>
      <c r="AE354" s="90"/>
      <c r="AF354" s="107" t="str">
        <f t="shared" si="47"/>
        <v>-</v>
      </c>
      <c r="AG354" s="108"/>
      <c r="AH354" s="129">
        <f>IF(SUMPRODUCT((A$14:A354=A354)*(B$14:B354=B354)*(C$14:C354=C354))&gt;1,0,1)</f>
        <v>0</v>
      </c>
      <c r="AI354" s="109" t="str">
        <f t="shared" si="52"/>
        <v>NO</v>
      </c>
      <c r="AJ354" s="109" t="str">
        <f t="shared" si="49"/>
        <v>NO</v>
      </c>
      <c r="AK354" s="110" t="str">
        <f>IFERROR(VLOOKUP(F354,Tipo!$C$12:$C$27,1,FALSE),"NO")</f>
        <v>NO</v>
      </c>
      <c r="AL354" s="109" t="str">
        <f t="shared" si="50"/>
        <v>NO</v>
      </c>
      <c r="AM354" s="109" t="str">
        <f t="shared" si="51"/>
        <v>NO</v>
      </c>
      <c r="AN354" s="58"/>
      <c r="AO354" s="58"/>
      <c r="AP354" s="58"/>
    </row>
    <row r="355" spans="1:42" s="57" customFormat="1" ht="27" customHeight="1" x14ac:dyDescent="0.25">
      <c r="A355" s="90"/>
      <c r="B355" s="105"/>
      <c r="C355" s="91"/>
      <c r="D355" s="111"/>
      <c r="E355" s="91"/>
      <c r="F355" s="92"/>
      <c r="G355" s="93"/>
      <c r="H355" s="94"/>
      <c r="I355" s="95"/>
      <c r="J355" s="96" t="str">
        <f>IF(ISERROR(VLOOKUP(I355,Eje_Pilar!$C$2:$E$47,2,FALSE))," ",VLOOKUP(I355,Eje_Pilar!$C$2:$E$47,2,FALSE))</f>
        <v xml:space="preserve"> </v>
      </c>
      <c r="K355" s="96" t="str">
        <f>IF(ISERROR(VLOOKUP(I355,Eje_Pilar!$C$2:$E$47,3,FALSE))," ",VLOOKUP(I355,Eje_Pilar!$C$2:$E$47,3,FALSE))</f>
        <v xml:space="preserve"> </v>
      </c>
      <c r="L355" s="97"/>
      <c r="M355" s="90"/>
      <c r="N355" s="98"/>
      <c r="O355" s="99"/>
      <c r="P355" s="100"/>
      <c r="Q355" s="101"/>
      <c r="R355" s="102"/>
      <c r="S355" s="99"/>
      <c r="T355" s="103">
        <f t="shared" si="48"/>
        <v>0</v>
      </c>
      <c r="U355" s="131"/>
      <c r="V355" s="104"/>
      <c r="W355" s="104"/>
      <c r="X355" s="104"/>
      <c r="Y355" s="105"/>
      <c r="Z355" s="105"/>
      <c r="AA355" s="106"/>
      <c r="AB355" s="90"/>
      <c r="AC355" s="90"/>
      <c r="AD355" s="90"/>
      <c r="AE355" s="90"/>
      <c r="AF355" s="107" t="str">
        <f t="shared" si="47"/>
        <v>-</v>
      </c>
      <c r="AG355" s="108"/>
      <c r="AH355" s="129">
        <f>IF(SUMPRODUCT((A$14:A355=A355)*(B$14:B355=B355)*(C$14:C355=C355))&gt;1,0,1)</f>
        <v>0</v>
      </c>
      <c r="AI355" s="109" t="str">
        <f t="shared" si="52"/>
        <v>NO</v>
      </c>
      <c r="AJ355" s="109" t="str">
        <f t="shared" si="49"/>
        <v>NO</v>
      </c>
      <c r="AK355" s="110" t="str">
        <f>IFERROR(VLOOKUP(F355,Tipo!$C$12:$C$27,1,FALSE),"NO")</f>
        <v>NO</v>
      </c>
      <c r="AL355" s="109" t="str">
        <f t="shared" si="50"/>
        <v>NO</v>
      </c>
      <c r="AM355" s="109" t="str">
        <f t="shared" si="51"/>
        <v>NO</v>
      </c>
      <c r="AN355" s="58"/>
      <c r="AO355" s="58"/>
      <c r="AP355" s="58"/>
    </row>
    <row r="356" spans="1:42" s="57" customFormat="1" ht="27" customHeight="1" x14ac:dyDescent="0.25">
      <c r="A356" s="90"/>
      <c r="B356" s="105"/>
      <c r="C356" s="91"/>
      <c r="D356" s="111"/>
      <c r="E356" s="91"/>
      <c r="F356" s="92"/>
      <c r="G356" s="93"/>
      <c r="H356" s="94"/>
      <c r="I356" s="95"/>
      <c r="J356" s="96" t="str">
        <f>IF(ISERROR(VLOOKUP(I356,Eje_Pilar!$C$2:$E$47,2,FALSE))," ",VLOOKUP(I356,Eje_Pilar!$C$2:$E$47,2,FALSE))</f>
        <v xml:space="preserve"> </v>
      </c>
      <c r="K356" s="96" t="str">
        <f>IF(ISERROR(VLOOKUP(I356,Eje_Pilar!$C$2:$E$47,3,FALSE))," ",VLOOKUP(I356,Eje_Pilar!$C$2:$E$47,3,FALSE))</f>
        <v xml:space="preserve"> </v>
      </c>
      <c r="L356" s="97"/>
      <c r="M356" s="90"/>
      <c r="N356" s="98"/>
      <c r="O356" s="99"/>
      <c r="P356" s="100"/>
      <c r="Q356" s="101"/>
      <c r="R356" s="102"/>
      <c r="S356" s="99"/>
      <c r="T356" s="103">
        <f t="shared" si="48"/>
        <v>0</v>
      </c>
      <c r="U356" s="131"/>
      <c r="V356" s="104"/>
      <c r="W356" s="104"/>
      <c r="X356" s="104"/>
      <c r="Y356" s="105"/>
      <c r="Z356" s="105"/>
      <c r="AA356" s="106"/>
      <c r="AB356" s="90"/>
      <c r="AC356" s="90"/>
      <c r="AD356" s="90"/>
      <c r="AE356" s="90"/>
      <c r="AF356" s="107" t="str">
        <f t="shared" si="47"/>
        <v>-</v>
      </c>
      <c r="AG356" s="108"/>
      <c r="AH356" s="129">
        <f>IF(SUMPRODUCT((A$14:A356=A356)*(B$14:B356=B356)*(C$14:C356=C356))&gt;1,0,1)</f>
        <v>0</v>
      </c>
      <c r="AI356" s="109" t="str">
        <f t="shared" si="52"/>
        <v>NO</v>
      </c>
      <c r="AJ356" s="109" t="str">
        <f t="shared" si="49"/>
        <v>NO</v>
      </c>
      <c r="AK356" s="110" t="str">
        <f>IFERROR(VLOOKUP(F356,Tipo!$C$12:$C$27,1,FALSE),"NO")</f>
        <v>NO</v>
      </c>
      <c r="AL356" s="109" t="str">
        <f t="shared" si="50"/>
        <v>NO</v>
      </c>
      <c r="AM356" s="109" t="str">
        <f t="shared" si="51"/>
        <v>NO</v>
      </c>
      <c r="AN356" s="58"/>
      <c r="AO356" s="58"/>
      <c r="AP356" s="58"/>
    </row>
    <row r="357" spans="1:42" s="57" customFormat="1" ht="27" customHeight="1" x14ac:dyDescent="0.25">
      <c r="A357" s="90"/>
      <c r="B357" s="105"/>
      <c r="C357" s="91"/>
      <c r="D357" s="111"/>
      <c r="E357" s="91"/>
      <c r="F357" s="92"/>
      <c r="G357" s="93"/>
      <c r="H357" s="94"/>
      <c r="I357" s="95"/>
      <c r="J357" s="96" t="str">
        <f>IF(ISERROR(VLOOKUP(I357,Eje_Pilar!$C$2:$E$47,2,FALSE))," ",VLOOKUP(I357,Eje_Pilar!$C$2:$E$47,2,FALSE))</f>
        <v xml:space="preserve"> </v>
      </c>
      <c r="K357" s="96" t="str">
        <f>IF(ISERROR(VLOOKUP(I357,Eje_Pilar!$C$2:$E$47,3,FALSE))," ",VLOOKUP(I357,Eje_Pilar!$C$2:$E$47,3,FALSE))</f>
        <v xml:space="preserve"> </v>
      </c>
      <c r="L357" s="97"/>
      <c r="M357" s="90"/>
      <c r="N357" s="98"/>
      <c r="O357" s="99"/>
      <c r="P357" s="100"/>
      <c r="Q357" s="101"/>
      <c r="R357" s="102"/>
      <c r="S357" s="99"/>
      <c r="T357" s="103">
        <f t="shared" si="48"/>
        <v>0</v>
      </c>
      <c r="U357" s="131"/>
      <c r="V357" s="104"/>
      <c r="W357" s="104"/>
      <c r="X357" s="104"/>
      <c r="Y357" s="105"/>
      <c r="Z357" s="105"/>
      <c r="AA357" s="106"/>
      <c r="AB357" s="90"/>
      <c r="AC357" s="90"/>
      <c r="AD357" s="90"/>
      <c r="AE357" s="90"/>
      <c r="AF357" s="107" t="str">
        <f t="shared" si="47"/>
        <v>-</v>
      </c>
      <c r="AG357" s="108"/>
      <c r="AH357" s="129">
        <f>IF(SUMPRODUCT((A$14:A357=A357)*(B$14:B357=B357)*(C$14:C357=C357))&gt;1,0,1)</f>
        <v>0</v>
      </c>
      <c r="AI357" s="109" t="str">
        <f t="shared" si="52"/>
        <v>NO</v>
      </c>
      <c r="AJ357" s="109" t="str">
        <f t="shared" si="49"/>
        <v>NO</v>
      </c>
      <c r="AK357" s="110" t="str">
        <f>IFERROR(VLOOKUP(F357,Tipo!$C$12:$C$27,1,FALSE),"NO")</f>
        <v>NO</v>
      </c>
      <c r="AL357" s="109" t="str">
        <f t="shared" si="50"/>
        <v>NO</v>
      </c>
      <c r="AM357" s="109" t="str">
        <f t="shared" si="51"/>
        <v>NO</v>
      </c>
      <c r="AN357" s="58"/>
      <c r="AO357" s="58"/>
      <c r="AP357" s="58"/>
    </row>
    <row r="358" spans="1:42" s="57" customFormat="1" ht="27" customHeight="1" x14ac:dyDescent="0.25">
      <c r="A358" s="90"/>
      <c r="B358" s="105"/>
      <c r="C358" s="91"/>
      <c r="D358" s="111"/>
      <c r="E358" s="91"/>
      <c r="F358" s="92"/>
      <c r="G358" s="93"/>
      <c r="H358" s="94"/>
      <c r="I358" s="95"/>
      <c r="J358" s="96" t="str">
        <f>IF(ISERROR(VLOOKUP(I358,Eje_Pilar!$C$2:$E$47,2,FALSE))," ",VLOOKUP(I358,Eje_Pilar!$C$2:$E$47,2,FALSE))</f>
        <v xml:space="preserve"> </v>
      </c>
      <c r="K358" s="96" t="str">
        <f>IF(ISERROR(VLOOKUP(I358,Eje_Pilar!$C$2:$E$47,3,FALSE))," ",VLOOKUP(I358,Eje_Pilar!$C$2:$E$47,3,FALSE))</f>
        <v xml:space="preserve"> </v>
      </c>
      <c r="L358" s="97"/>
      <c r="M358" s="90"/>
      <c r="N358" s="98"/>
      <c r="O358" s="99"/>
      <c r="P358" s="100"/>
      <c r="Q358" s="101"/>
      <c r="R358" s="102"/>
      <c r="S358" s="99"/>
      <c r="T358" s="103">
        <f t="shared" si="48"/>
        <v>0</v>
      </c>
      <c r="U358" s="131"/>
      <c r="V358" s="104"/>
      <c r="W358" s="104"/>
      <c r="X358" s="104"/>
      <c r="Y358" s="105"/>
      <c r="Z358" s="105"/>
      <c r="AA358" s="106"/>
      <c r="AB358" s="90"/>
      <c r="AC358" s="90"/>
      <c r="AD358" s="90"/>
      <c r="AE358" s="90"/>
      <c r="AF358" s="107" t="str">
        <f t="shared" si="47"/>
        <v>-</v>
      </c>
      <c r="AG358" s="108"/>
      <c r="AH358" s="129">
        <f>IF(SUMPRODUCT((A$14:A358=A358)*(B$14:B358=B358)*(C$14:C358=C358))&gt;1,0,1)</f>
        <v>0</v>
      </c>
      <c r="AI358" s="109" t="str">
        <f t="shared" si="52"/>
        <v>NO</v>
      </c>
      <c r="AJ358" s="109" t="str">
        <f t="shared" si="49"/>
        <v>NO</v>
      </c>
      <c r="AK358" s="110" t="str">
        <f>IFERROR(VLOOKUP(F358,Tipo!$C$12:$C$27,1,FALSE),"NO")</f>
        <v>NO</v>
      </c>
      <c r="AL358" s="109" t="str">
        <f t="shared" si="50"/>
        <v>NO</v>
      </c>
      <c r="AM358" s="109" t="str">
        <f t="shared" si="51"/>
        <v>NO</v>
      </c>
      <c r="AN358" s="58"/>
      <c r="AO358" s="58"/>
      <c r="AP358" s="58"/>
    </row>
    <row r="359" spans="1:42" s="57" customFormat="1" ht="27" customHeight="1" x14ac:dyDescent="0.25">
      <c r="A359" s="90"/>
      <c r="B359" s="105"/>
      <c r="C359" s="91"/>
      <c r="D359" s="111"/>
      <c r="E359" s="91"/>
      <c r="F359" s="92"/>
      <c r="G359" s="93"/>
      <c r="H359" s="94"/>
      <c r="I359" s="95"/>
      <c r="J359" s="96" t="str">
        <f>IF(ISERROR(VLOOKUP(I359,Eje_Pilar!$C$2:$E$47,2,FALSE))," ",VLOOKUP(I359,Eje_Pilar!$C$2:$E$47,2,FALSE))</f>
        <v xml:space="preserve"> </v>
      </c>
      <c r="K359" s="96" t="str">
        <f>IF(ISERROR(VLOOKUP(I359,Eje_Pilar!$C$2:$E$47,3,FALSE))," ",VLOOKUP(I359,Eje_Pilar!$C$2:$E$47,3,FALSE))</f>
        <v xml:space="preserve"> </v>
      </c>
      <c r="L359" s="97"/>
      <c r="M359" s="90"/>
      <c r="N359" s="98"/>
      <c r="O359" s="99"/>
      <c r="P359" s="100"/>
      <c r="Q359" s="101"/>
      <c r="R359" s="102"/>
      <c r="S359" s="99"/>
      <c r="T359" s="103">
        <f t="shared" si="48"/>
        <v>0</v>
      </c>
      <c r="U359" s="131"/>
      <c r="V359" s="104"/>
      <c r="W359" s="104"/>
      <c r="X359" s="104"/>
      <c r="Y359" s="105"/>
      <c r="Z359" s="105"/>
      <c r="AA359" s="106"/>
      <c r="AB359" s="90"/>
      <c r="AC359" s="90"/>
      <c r="AD359" s="90"/>
      <c r="AE359" s="90"/>
      <c r="AF359" s="107" t="str">
        <f t="shared" si="47"/>
        <v>-</v>
      </c>
      <c r="AG359" s="108"/>
      <c r="AH359" s="129">
        <f>IF(SUMPRODUCT((A$14:A359=A359)*(B$14:B359=B359)*(C$14:C359=C359))&gt;1,0,1)</f>
        <v>0</v>
      </c>
      <c r="AI359" s="109" t="str">
        <f t="shared" si="52"/>
        <v>NO</v>
      </c>
      <c r="AJ359" s="109" t="str">
        <f t="shared" si="49"/>
        <v>NO</v>
      </c>
      <c r="AK359" s="110" t="str">
        <f>IFERROR(VLOOKUP(F359,Tipo!$C$12:$C$27,1,FALSE),"NO")</f>
        <v>NO</v>
      </c>
      <c r="AL359" s="109" t="str">
        <f t="shared" si="50"/>
        <v>NO</v>
      </c>
      <c r="AM359" s="109" t="str">
        <f t="shared" si="51"/>
        <v>NO</v>
      </c>
      <c r="AN359" s="58"/>
      <c r="AO359" s="58"/>
      <c r="AP359" s="58"/>
    </row>
    <row r="360" spans="1:42" s="57" customFormat="1" ht="27" customHeight="1" x14ac:dyDescent="0.25">
      <c r="A360" s="90"/>
      <c r="B360" s="105"/>
      <c r="C360" s="91"/>
      <c r="D360" s="111"/>
      <c r="E360" s="91"/>
      <c r="F360" s="92"/>
      <c r="G360" s="93"/>
      <c r="H360" s="94"/>
      <c r="I360" s="95"/>
      <c r="J360" s="96" t="str">
        <f>IF(ISERROR(VLOOKUP(I360,Eje_Pilar!$C$2:$E$47,2,FALSE))," ",VLOOKUP(I360,Eje_Pilar!$C$2:$E$47,2,FALSE))</f>
        <v xml:space="preserve"> </v>
      </c>
      <c r="K360" s="96" t="str">
        <f>IF(ISERROR(VLOOKUP(I360,Eje_Pilar!$C$2:$E$47,3,FALSE))," ",VLOOKUP(I360,Eje_Pilar!$C$2:$E$47,3,FALSE))</f>
        <v xml:space="preserve"> </v>
      </c>
      <c r="L360" s="97"/>
      <c r="M360" s="90"/>
      <c r="N360" s="98"/>
      <c r="O360" s="99"/>
      <c r="P360" s="100"/>
      <c r="Q360" s="101"/>
      <c r="R360" s="102"/>
      <c r="S360" s="99"/>
      <c r="T360" s="103">
        <f t="shared" si="48"/>
        <v>0</v>
      </c>
      <c r="U360" s="131"/>
      <c r="V360" s="104"/>
      <c r="W360" s="104"/>
      <c r="X360" s="104"/>
      <c r="Y360" s="105"/>
      <c r="Z360" s="105"/>
      <c r="AA360" s="106"/>
      <c r="AB360" s="90"/>
      <c r="AC360" s="90"/>
      <c r="AD360" s="90"/>
      <c r="AE360" s="90"/>
      <c r="AF360" s="107" t="str">
        <f t="shared" si="47"/>
        <v>-</v>
      </c>
      <c r="AG360" s="108"/>
      <c r="AH360" s="129">
        <f>IF(SUMPRODUCT((A$14:A360=A360)*(B$14:B360=B360)*(C$14:C360=C360))&gt;1,0,1)</f>
        <v>0</v>
      </c>
      <c r="AI360" s="109" t="str">
        <f t="shared" si="52"/>
        <v>NO</v>
      </c>
      <c r="AJ360" s="109" t="str">
        <f t="shared" si="49"/>
        <v>NO</v>
      </c>
      <c r="AK360" s="110" t="str">
        <f>IFERROR(VLOOKUP(F360,Tipo!$C$12:$C$27,1,FALSE),"NO")</f>
        <v>NO</v>
      </c>
      <c r="AL360" s="109" t="str">
        <f t="shared" si="50"/>
        <v>NO</v>
      </c>
      <c r="AM360" s="109" t="str">
        <f t="shared" si="51"/>
        <v>NO</v>
      </c>
      <c r="AN360" s="58"/>
      <c r="AO360" s="58"/>
      <c r="AP360" s="58"/>
    </row>
    <row r="361" spans="1:42" s="57" customFormat="1" ht="27" customHeight="1" x14ac:dyDescent="0.25">
      <c r="A361" s="90"/>
      <c r="B361" s="105"/>
      <c r="C361" s="91"/>
      <c r="D361" s="111"/>
      <c r="E361" s="91"/>
      <c r="F361" s="92"/>
      <c r="G361" s="93"/>
      <c r="H361" s="94"/>
      <c r="I361" s="95"/>
      <c r="J361" s="96" t="str">
        <f>IF(ISERROR(VLOOKUP(I361,Eje_Pilar!$C$2:$E$47,2,FALSE))," ",VLOOKUP(I361,Eje_Pilar!$C$2:$E$47,2,FALSE))</f>
        <v xml:space="preserve"> </v>
      </c>
      <c r="K361" s="96" t="str">
        <f>IF(ISERROR(VLOOKUP(I361,Eje_Pilar!$C$2:$E$47,3,FALSE))," ",VLOOKUP(I361,Eje_Pilar!$C$2:$E$47,3,FALSE))</f>
        <v xml:space="preserve"> </v>
      </c>
      <c r="L361" s="97"/>
      <c r="M361" s="90"/>
      <c r="N361" s="98"/>
      <c r="O361" s="99"/>
      <c r="P361" s="100"/>
      <c r="Q361" s="101"/>
      <c r="R361" s="102"/>
      <c r="S361" s="99"/>
      <c r="T361" s="103">
        <f t="shared" si="48"/>
        <v>0</v>
      </c>
      <c r="U361" s="131"/>
      <c r="V361" s="104"/>
      <c r="W361" s="104"/>
      <c r="X361" s="104"/>
      <c r="Y361" s="105"/>
      <c r="Z361" s="105"/>
      <c r="AA361" s="106"/>
      <c r="AB361" s="90"/>
      <c r="AC361" s="90"/>
      <c r="AD361" s="90"/>
      <c r="AE361" s="90"/>
      <c r="AF361" s="107" t="str">
        <f t="shared" si="47"/>
        <v>-</v>
      </c>
      <c r="AG361" s="108"/>
      <c r="AH361" s="129">
        <f>IF(SUMPRODUCT((A$14:A361=A361)*(B$14:B361=B361)*(C$14:C361=C361))&gt;1,0,1)</f>
        <v>0</v>
      </c>
      <c r="AI361" s="109" t="str">
        <f t="shared" si="52"/>
        <v>NO</v>
      </c>
      <c r="AJ361" s="109" t="str">
        <f t="shared" si="49"/>
        <v>NO</v>
      </c>
      <c r="AK361" s="110" t="str">
        <f>IFERROR(VLOOKUP(F361,Tipo!$C$12:$C$27,1,FALSE),"NO")</f>
        <v>NO</v>
      </c>
      <c r="AL361" s="109" t="str">
        <f t="shared" si="50"/>
        <v>NO</v>
      </c>
      <c r="AM361" s="109" t="str">
        <f t="shared" si="51"/>
        <v>NO</v>
      </c>
      <c r="AN361" s="58"/>
      <c r="AO361" s="58"/>
      <c r="AP361" s="58"/>
    </row>
    <row r="362" spans="1:42" s="57" customFormat="1" ht="27" customHeight="1" x14ac:dyDescent="0.25">
      <c r="A362" s="90"/>
      <c r="B362" s="105"/>
      <c r="C362" s="91"/>
      <c r="D362" s="111"/>
      <c r="E362" s="91"/>
      <c r="F362" s="92"/>
      <c r="G362" s="93"/>
      <c r="H362" s="94"/>
      <c r="I362" s="95"/>
      <c r="J362" s="96" t="str">
        <f>IF(ISERROR(VLOOKUP(I362,Eje_Pilar!$C$2:$E$47,2,FALSE))," ",VLOOKUP(I362,Eje_Pilar!$C$2:$E$47,2,FALSE))</f>
        <v xml:space="preserve"> </v>
      </c>
      <c r="K362" s="96" t="str">
        <f>IF(ISERROR(VLOOKUP(I362,Eje_Pilar!$C$2:$E$47,3,FALSE))," ",VLOOKUP(I362,Eje_Pilar!$C$2:$E$47,3,FALSE))</f>
        <v xml:space="preserve"> </v>
      </c>
      <c r="L362" s="97"/>
      <c r="M362" s="90"/>
      <c r="N362" s="98"/>
      <c r="O362" s="99"/>
      <c r="P362" s="100"/>
      <c r="Q362" s="101"/>
      <c r="R362" s="102"/>
      <c r="S362" s="99"/>
      <c r="T362" s="103">
        <f t="shared" si="48"/>
        <v>0</v>
      </c>
      <c r="U362" s="131"/>
      <c r="V362" s="104"/>
      <c r="W362" s="104"/>
      <c r="X362" s="104"/>
      <c r="Y362" s="105"/>
      <c r="Z362" s="105"/>
      <c r="AA362" s="106"/>
      <c r="AB362" s="90"/>
      <c r="AC362" s="90"/>
      <c r="AD362" s="90"/>
      <c r="AE362" s="90"/>
      <c r="AF362" s="107" t="str">
        <f t="shared" si="47"/>
        <v>-</v>
      </c>
      <c r="AG362" s="108"/>
      <c r="AH362" s="129">
        <f>IF(SUMPRODUCT((A$14:A362=A362)*(B$14:B362=B362)*(C$14:C362=C362))&gt;1,0,1)</f>
        <v>0</v>
      </c>
      <c r="AI362" s="109" t="str">
        <f t="shared" si="52"/>
        <v>NO</v>
      </c>
      <c r="AJ362" s="109" t="str">
        <f t="shared" si="49"/>
        <v>NO</v>
      </c>
      <c r="AK362" s="110" t="str">
        <f>IFERROR(VLOOKUP(F362,Tipo!$C$12:$C$27,1,FALSE),"NO")</f>
        <v>NO</v>
      </c>
      <c r="AL362" s="109" t="str">
        <f t="shared" si="50"/>
        <v>NO</v>
      </c>
      <c r="AM362" s="109" t="str">
        <f t="shared" si="51"/>
        <v>NO</v>
      </c>
      <c r="AN362" s="58"/>
      <c r="AO362" s="58"/>
      <c r="AP362" s="58"/>
    </row>
    <row r="363" spans="1:42" s="57" customFormat="1" ht="27" customHeight="1" x14ac:dyDescent="0.25">
      <c r="A363" s="90"/>
      <c r="B363" s="105"/>
      <c r="C363" s="91"/>
      <c r="D363" s="111"/>
      <c r="E363" s="91"/>
      <c r="F363" s="92"/>
      <c r="G363" s="93"/>
      <c r="H363" s="94"/>
      <c r="I363" s="95"/>
      <c r="J363" s="96" t="str">
        <f>IF(ISERROR(VLOOKUP(I363,Eje_Pilar!$C$2:$E$47,2,FALSE))," ",VLOOKUP(I363,Eje_Pilar!$C$2:$E$47,2,FALSE))</f>
        <v xml:space="preserve"> </v>
      </c>
      <c r="K363" s="96" t="str">
        <f>IF(ISERROR(VLOOKUP(I363,Eje_Pilar!$C$2:$E$47,3,FALSE))," ",VLOOKUP(I363,Eje_Pilar!$C$2:$E$47,3,FALSE))</f>
        <v xml:space="preserve"> </v>
      </c>
      <c r="L363" s="97"/>
      <c r="M363" s="90"/>
      <c r="N363" s="98"/>
      <c r="O363" s="99"/>
      <c r="P363" s="100"/>
      <c r="Q363" s="101"/>
      <c r="R363" s="102"/>
      <c r="S363" s="99"/>
      <c r="T363" s="103">
        <f t="shared" si="48"/>
        <v>0</v>
      </c>
      <c r="U363" s="131"/>
      <c r="V363" s="104"/>
      <c r="W363" s="104"/>
      <c r="X363" s="104"/>
      <c r="Y363" s="105"/>
      <c r="Z363" s="105"/>
      <c r="AA363" s="106"/>
      <c r="AB363" s="90"/>
      <c r="AC363" s="90"/>
      <c r="AD363" s="90"/>
      <c r="AE363" s="90"/>
      <c r="AF363" s="107" t="str">
        <f t="shared" si="47"/>
        <v>-</v>
      </c>
      <c r="AG363" s="108"/>
      <c r="AH363" s="129">
        <f>IF(SUMPRODUCT((A$14:A363=A363)*(B$14:B363=B363)*(C$14:C363=C363))&gt;1,0,1)</f>
        <v>0</v>
      </c>
      <c r="AI363" s="109" t="str">
        <f t="shared" si="52"/>
        <v>NO</v>
      </c>
      <c r="AJ363" s="109" t="str">
        <f t="shared" si="49"/>
        <v>NO</v>
      </c>
      <c r="AK363" s="110" t="str">
        <f>IFERROR(VLOOKUP(F363,Tipo!$C$12:$C$27,1,FALSE),"NO")</f>
        <v>NO</v>
      </c>
      <c r="AL363" s="109" t="str">
        <f t="shared" si="50"/>
        <v>NO</v>
      </c>
      <c r="AM363" s="109" t="str">
        <f t="shared" si="51"/>
        <v>NO</v>
      </c>
      <c r="AN363" s="58"/>
      <c r="AO363" s="58"/>
      <c r="AP363" s="58"/>
    </row>
    <row r="364" spans="1:42" s="57" customFormat="1" ht="27" customHeight="1" x14ac:dyDescent="0.25">
      <c r="A364" s="90"/>
      <c r="B364" s="105"/>
      <c r="C364" s="91"/>
      <c r="D364" s="111"/>
      <c r="E364" s="91"/>
      <c r="F364" s="92"/>
      <c r="G364" s="93"/>
      <c r="H364" s="94"/>
      <c r="I364" s="95"/>
      <c r="J364" s="96" t="str">
        <f>IF(ISERROR(VLOOKUP(I364,Eje_Pilar!$C$2:$E$47,2,FALSE))," ",VLOOKUP(I364,Eje_Pilar!$C$2:$E$47,2,FALSE))</f>
        <v xml:space="preserve"> </v>
      </c>
      <c r="K364" s="96" t="str">
        <f>IF(ISERROR(VLOOKUP(I364,Eje_Pilar!$C$2:$E$47,3,FALSE))," ",VLOOKUP(I364,Eje_Pilar!$C$2:$E$47,3,FALSE))</f>
        <v xml:space="preserve"> </v>
      </c>
      <c r="L364" s="97"/>
      <c r="M364" s="90"/>
      <c r="N364" s="98"/>
      <c r="O364" s="99"/>
      <c r="P364" s="100"/>
      <c r="Q364" s="101"/>
      <c r="R364" s="102"/>
      <c r="S364" s="99"/>
      <c r="T364" s="103">
        <f t="shared" si="48"/>
        <v>0</v>
      </c>
      <c r="U364" s="131"/>
      <c r="V364" s="104"/>
      <c r="W364" s="104"/>
      <c r="X364" s="104"/>
      <c r="Y364" s="105"/>
      <c r="Z364" s="105"/>
      <c r="AA364" s="106"/>
      <c r="AB364" s="90"/>
      <c r="AC364" s="90"/>
      <c r="AD364" s="90"/>
      <c r="AE364" s="90"/>
      <c r="AF364" s="107" t="str">
        <f t="shared" si="47"/>
        <v>-</v>
      </c>
      <c r="AG364" s="108"/>
      <c r="AH364" s="129">
        <f>IF(SUMPRODUCT((A$14:A364=A364)*(B$14:B364=B364)*(C$14:C364=C364))&gt;1,0,1)</f>
        <v>0</v>
      </c>
      <c r="AI364" s="109" t="str">
        <f t="shared" si="52"/>
        <v>NO</v>
      </c>
      <c r="AJ364" s="109" t="str">
        <f t="shared" si="49"/>
        <v>NO</v>
      </c>
      <c r="AK364" s="110" t="str">
        <f>IFERROR(VLOOKUP(F364,Tipo!$C$12:$C$27,1,FALSE),"NO")</f>
        <v>NO</v>
      </c>
      <c r="AL364" s="109" t="str">
        <f t="shared" si="50"/>
        <v>NO</v>
      </c>
      <c r="AM364" s="109" t="str">
        <f t="shared" si="51"/>
        <v>NO</v>
      </c>
      <c r="AN364" s="58"/>
      <c r="AO364" s="58"/>
      <c r="AP364" s="58"/>
    </row>
    <row r="365" spans="1:42" s="57" customFormat="1" ht="27" customHeight="1" x14ac:dyDescent="0.25">
      <c r="A365" s="90"/>
      <c r="B365" s="105"/>
      <c r="C365" s="91"/>
      <c r="D365" s="111"/>
      <c r="E365" s="91"/>
      <c r="F365" s="92"/>
      <c r="G365" s="93"/>
      <c r="H365" s="94"/>
      <c r="I365" s="95"/>
      <c r="J365" s="96" t="str">
        <f>IF(ISERROR(VLOOKUP(I365,Eje_Pilar!$C$2:$E$47,2,FALSE))," ",VLOOKUP(I365,Eje_Pilar!$C$2:$E$47,2,FALSE))</f>
        <v xml:space="preserve"> </v>
      </c>
      <c r="K365" s="96" t="str">
        <f>IF(ISERROR(VLOOKUP(I365,Eje_Pilar!$C$2:$E$47,3,FALSE))," ",VLOOKUP(I365,Eje_Pilar!$C$2:$E$47,3,FALSE))</f>
        <v xml:space="preserve"> </v>
      </c>
      <c r="L365" s="97"/>
      <c r="M365" s="90"/>
      <c r="N365" s="98"/>
      <c r="O365" s="99"/>
      <c r="P365" s="100"/>
      <c r="Q365" s="101"/>
      <c r="R365" s="102"/>
      <c r="S365" s="99"/>
      <c r="T365" s="103">
        <f t="shared" si="48"/>
        <v>0</v>
      </c>
      <c r="U365" s="131"/>
      <c r="V365" s="104"/>
      <c r="W365" s="104"/>
      <c r="X365" s="104"/>
      <c r="Y365" s="105"/>
      <c r="Z365" s="105"/>
      <c r="AA365" s="106"/>
      <c r="AB365" s="90"/>
      <c r="AC365" s="90"/>
      <c r="AD365" s="90"/>
      <c r="AE365" s="90"/>
      <c r="AF365" s="107" t="str">
        <f t="shared" si="47"/>
        <v>-</v>
      </c>
      <c r="AG365" s="108"/>
      <c r="AH365" s="129">
        <f>IF(SUMPRODUCT((A$14:A365=A365)*(B$14:B365=B365)*(C$14:C365=C365))&gt;1,0,1)</f>
        <v>0</v>
      </c>
      <c r="AI365" s="109" t="str">
        <f t="shared" si="52"/>
        <v>NO</v>
      </c>
      <c r="AJ365" s="109" t="str">
        <f t="shared" si="49"/>
        <v>NO</v>
      </c>
      <c r="AK365" s="110" t="str">
        <f>IFERROR(VLOOKUP(F365,Tipo!$C$12:$C$27,1,FALSE),"NO")</f>
        <v>NO</v>
      </c>
      <c r="AL365" s="109" t="str">
        <f t="shared" si="50"/>
        <v>NO</v>
      </c>
      <c r="AM365" s="109" t="str">
        <f t="shared" si="51"/>
        <v>NO</v>
      </c>
      <c r="AN365" s="58"/>
      <c r="AO365" s="58"/>
      <c r="AP365" s="58"/>
    </row>
    <row r="366" spans="1:42" s="57" customFormat="1" ht="27" customHeight="1" x14ac:dyDescent="0.25">
      <c r="A366" s="90"/>
      <c r="B366" s="105"/>
      <c r="C366" s="91"/>
      <c r="D366" s="111"/>
      <c r="E366" s="91"/>
      <c r="F366" s="92"/>
      <c r="G366" s="93"/>
      <c r="H366" s="94"/>
      <c r="I366" s="95"/>
      <c r="J366" s="96" t="str">
        <f>IF(ISERROR(VLOOKUP(I366,Eje_Pilar!$C$2:$E$47,2,FALSE))," ",VLOOKUP(I366,Eje_Pilar!$C$2:$E$47,2,FALSE))</f>
        <v xml:space="preserve"> </v>
      </c>
      <c r="K366" s="96" t="str">
        <f>IF(ISERROR(VLOOKUP(I366,Eje_Pilar!$C$2:$E$47,3,FALSE))," ",VLOOKUP(I366,Eje_Pilar!$C$2:$E$47,3,FALSE))</f>
        <v xml:space="preserve"> </v>
      </c>
      <c r="L366" s="97"/>
      <c r="M366" s="90"/>
      <c r="N366" s="98"/>
      <c r="O366" s="99"/>
      <c r="P366" s="100"/>
      <c r="Q366" s="101"/>
      <c r="R366" s="102"/>
      <c r="S366" s="99"/>
      <c r="T366" s="103">
        <f t="shared" si="48"/>
        <v>0</v>
      </c>
      <c r="U366" s="131"/>
      <c r="V366" s="104"/>
      <c r="W366" s="104"/>
      <c r="X366" s="104"/>
      <c r="Y366" s="105"/>
      <c r="Z366" s="105"/>
      <c r="AA366" s="106"/>
      <c r="AB366" s="90"/>
      <c r="AC366" s="90"/>
      <c r="AD366" s="90"/>
      <c r="AE366" s="90"/>
      <c r="AF366" s="107" t="str">
        <f t="shared" si="47"/>
        <v>-</v>
      </c>
      <c r="AG366" s="108"/>
      <c r="AH366" s="129">
        <f>IF(SUMPRODUCT((A$14:A366=A366)*(B$14:B366=B366)*(C$14:C366=C366))&gt;1,0,1)</f>
        <v>0</v>
      </c>
      <c r="AI366" s="109" t="str">
        <f t="shared" si="52"/>
        <v>NO</v>
      </c>
      <c r="AJ366" s="109" t="str">
        <f t="shared" si="49"/>
        <v>NO</v>
      </c>
      <c r="AK366" s="110" t="str">
        <f>IFERROR(VLOOKUP(F366,Tipo!$C$12:$C$27,1,FALSE),"NO")</f>
        <v>NO</v>
      </c>
      <c r="AL366" s="109" t="str">
        <f t="shared" si="50"/>
        <v>NO</v>
      </c>
      <c r="AM366" s="109" t="str">
        <f t="shared" si="51"/>
        <v>NO</v>
      </c>
      <c r="AN366" s="58"/>
      <c r="AO366" s="58"/>
      <c r="AP366" s="58"/>
    </row>
    <row r="367" spans="1:42" s="57" customFormat="1" ht="27" customHeight="1" x14ac:dyDescent="0.25">
      <c r="A367" s="90"/>
      <c r="B367" s="105"/>
      <c r="C367" s="91"/>
      <c r="D367" s="111"/>
      <c r="E367" s="91"/>
      <c r="F367" s="92"/>
      <c r="G367" s="93"/>
      <c r="H367" s="94"/>
      <c r="I367" s="95"/>
      <c r="J367" s="96" t="str">
        <f>IF(ISERROR(VLOOKUP(I367,Eje_Pilar!$C$2:$E$47,2,FALSE))," ",VLOOKUP(I367,Eje_Pilar!$C$2:$E$47,2,FALSE))</f>
        <v xml:space="preserve"> </v>
      </c>
      <c r="K367" s="96" t="str">
        <f>IF(ISERROR(VLOOKUP(I367,Eje_Pilar!$C$2:$E$47,3,FALSE))," ",VLOOKUP(I367,Eje_Pilar!$C$2:$E$47,3,FALSE))</f>
        <v xml:space="preserve"> </v>
      </c>
      <c r="L367" s="97"/>
      <c r="M367" s="90"/>
      <c r="N367" s="98"/>
      <c r="O367" s="99"/>
      <c r="P367" s="100"/>
      <c r="Q367" s="101"/>
      <c r="R367" s="102"/>
      <c r="S367" s="99"/>
      <c r="T367" s="103">
        <f t="shared" si="48"/>
        <v>0</v>
      </c>
      <c r="U367" s="131"/>
      <c r="V367" s="104"/>
      <c r="W367" s="104"/>
      <c r="X367" s="104"/>
      <c r="Y367" s="105"/>
      <c r="Z367" s="105"/>
      <c r="AA367" s="106"/>
      <c r="AB367" s="90"/>
      <c r="AC367" s="90"/>
      <c r="AD367" s="90"/>
      <c r="AE367" s="90"/>
      <c r="AF367" s="107" t="str">
        <f t="shared" si="47"/>
        <v>-</v>
      </c>
      <c r="AG367" s="108"/>
      <c r="AH367" s="129">
        <f>IF(SUMPRODUCT((A$14:A367=A367)*(B$14:B367=B367)*(C$14:C367=C367))&gt;1,0,1)</f>
        <v>0</v>
      </c>
      <c r="AI367" s="109" t="str">
        <f t="shared" si="52"/>
        <v>NO</v>
      </c>
      <c r="AJ367" s="109" t="str">
        <f t="shared" si="49"/>
        <v>NO</v>
      </c>
      <c r="AK367" s="110" t="str">
        <f>IFERROR(VLOOKUP(F367,Tipo!$C$12:$C$27,1,FALSE),"NO")</f>
        <v>NO</v>
      </c>
      <c r="AL367" s="109" t="str">
        <f t="shared" si="50"/>
        <v>NO</v>
      </c>
      <c r="AM367" s="109" t="str">
        <f t="shared" si="51"/>
        <v>NO</v>
      </c>
      <c r="AN367" s="58"/>
      <c r="AO367" s="58"/>
      <c r="AP367" s="58"/>
    </row>
    <row r="368" spans="1:42" s="57" customFormat="1" ht="27" customHeight="1" x14ac:dyDescent="0.25">
      <c r="A368" s="90"/>
      <c r="B368" s="105"/>
      <c r="C368" s="91"/>
      <c r="D368" s="111"/>
      <c r="E368" s="91"/>
      <c r="F368" s="92"/>
      <c r="G368" s="93"/>
      <c r="H368" s="94"/>
      <c r="I368" s="95"/>
      <c r="J368" s="96" t="str">
        <f>IF(ISERROR(VLOOKUP(I368,Eje_Pilar!$C$2:$E$47,2,FALSE))," ",VLOOKUP(I368,Eje_Pilar!$C$2:$E$47,2,FALSE))</f>
        <v xml:space="preserve"> </v>
      </c>
      <c r="K368" s="96" t="str">
        <f>IF(ISERROR(VLOOKUP(I368,Eje_Pilar!$C$2:$E$47,3,FALSE))," ",VLOOKUP(I368,Eje_Pilar!$C$2:$E$47,3,FALSE))</f>
        <v xml:space="preserve"> </v>
      </c>
      <c r="L368" s="97"/>
      <c r="M368" s="90"/>
      <c r="N368" s="98"/>
      <c r="O368" s="99"/>
      <c r="P368" s="100"/>
      <c r="Q368" s="101"/>
      <c r="R368" s="102"/>
      <c r="S368" s="99"/>
      <c r="T368" s="103">
        <f t="shared" si="48"/>
        <v>0</v>
      </c>
      <c r="U368" s="131"/>
      <c r="V368" s="104"/>
      <c r="W368" s="104"/>
      <c r="X368" s="104"/>
      <c r="Y368" s="105"/>
      <c r="Z368" s="105"/>
      <c r="AA368" s="106"/>
      <c r="AB368" s="90"/>
      <c r="AC368" s="90"/>
      <c r="AD368" s="90"/>
      <c r="AE368" s="90"/>
      <c r="AF368" s="107" t="str">
        <f t="shared" si="47"/>
        <v>-</v>
      </c>
      <c r="AG368" s="108"/>
      <c r="AH368" s="129">
        <f>IF(SUMPRODUCT((A$14:A368=A368)*(B$14:B368=B368)*(C$14:C368=C368))&gt;1,0,1)</f>
        <v>0</v>
      </c>
      <c r="AI368" s="109" t="str">
        <f t="shared" si="52"/>
        <v>NO</v>
      </c>
      <c r="AJ368" s="109" t="str">
        <f t="shared" si="49"/>
        <v>NO</v>
      </c>
      <c r="AK368" s="110" t="str">
        <f>IFERROR(VLOOKUP(F368,Tipo!$C$12:$C$27,1,FALSE),"NO")</f>
        <v>NO</v>
      </c>
      <c r="AL368" s="109" t="str">
        <f t="shared" si="50"/>
        <v>NO</v>
      </c>
      <c r="AM368" s="109" t="str">
        <f t="shared" si="51"/>
        <v>NO</v>
      </c>
      <c r="AN368" s="58"/>
      <c r="AO368" s="58"/>
      <c r="AP368" s="58"/>
    </row>
    <row r="369" spans="1:42" s="57" customFormat="1" ht="27" customHeight="1" x14ac:dyDescent="0.25">
      <c r="A369" s="90"/>
      <c r="B369" s="105"/>
      <c r="C369" s="91"/>
      <c r="D369" s="111"/>
      <c r="E369" s="91"/>
      <c r="F369" s="92"/>
      <c r="G369" s="93"/>
      <c r="H369" s="94"/>
      <c r="I369" s="95"/>
      <c r="J369" s="96" t="str">
        <f>IF(ISERROR(VLOOKUP(I369,Eje_Pilar!$C$2:$E$47,2,FALSE))," ",VLOOKUP(I369,Eje_Pilar!$C$2:$E$47,2,FALSE))</f>
        <v xml:space="preserve"> </v>
      </c>
      <c r="K369" s="96" t="str">
        <f>IF(ISERROR(VLOOKUP(I369,Eje_Pilar!$C$2:$E$47,3,FALSE))," ",VLOOKUP(I369,Eje_Pilar!$C$2:$E$47,3,FALSE))</f>
        <v xml:space="preserve"> </v>
      </c>
      <c r="L369" s="97"/>
      <c r="M369" s="90"/>
      <c r="N369" s="98"/>
      <c r="O369" s="99"/>
      <c r="P369" s="100"/>
      <c r="Q369" s="101"/>
      <c r="R369" s="102"/>
      <c r="S369" s="99"/>
      <c r="T369" s="103">
        <f t="shared" si="48"/>
        <v>0</v>
      </c>
      <c r="U369" s="131"/>
      <c r="V369" s="104"/>
      <c r="W369" s="104"/>
      <c r="X369" s="104"/>
      <c r="Y369" s="105"/>
      <c r="Z369" s="105"/>
      <c r="AA369" s="106"/>
      <c r="AB369" s="90"/>
      <c r="AC369" s="90"/>
      <c r="AD369" s="90"/>
      <c r="AE369" s="90"/>
      <c r="AF369" s="107" t="str">
        <f t="shared" si="47"/>
        <v>-</v>
      </c>
      <c r="AG369" s="108"/>
      <c r="AH369" s="129">
        <f>IF(SUMPRODUCT((A$14:A369=A369)*(B$14:B369=B369)*(C$14:C369=C369))&gt;1,0,1)</f>
        <v>0</v>
      </c>
      <c r="AI369" s="109" t="str">
        <f t="shared" si="52"/>
        <v>NO</v>
      </c>
      <c r="AJ369" s="109" t="str">
        <f t="shared" si="49"/>
        <v>NO</v>
      </c>
      <c r="AK369" s="110" t="str">
        <f>IFERROR(VLOOKUP(F369,Tipo!$C$12:$C$27,1,FALSE),"NO")</f>
        <v>NO</v>
      </c>
      <c r="AL369" s="109" t="str">
        <f t="shared" si="50"/>
        <v>NO</v>
      </c>
      <c r="AM369" s="109" t="str">
        <f t="shared" si="51"/>
        <v>NO</v>
      </c>
      <c r="AN369" s="58"/>
      <c r="AO369" s="58"/>
      <c r="AP369" s="58"/>
    </row>
    <row r="370" spans="1:42" ht="27" customHeight="1" x14ac:dyDescent="0.25">
      <c r="A370" s="90"/>
      <c r="B370" s="105"/>
      <c r="C370" s="91"/>
      <c r="D370" s="111"/>
      <c r="E370" s="91"/>
      <c r="F370" s="92"/>
      <c r="G370" s="93"/>
      <c r="H370" s="94"/>
      <c r="I370" s="95"/>
      <c r="J370" s="96" t="str">
        <f>IF(ISERROR(VLOOKUP(I370,Eje_Pilar!$C$2:$E$47,2,FALSE))," ",VLOOKUP(I370,Eje_Pilar!$C$2:$E$47,2,FALSE))</f>
        <v xml:space="preserve"> </v>
      </c>
      <c r="K370" s="96" t="str">
        <f>IF(ISERROR(VLOOKUP(I370,Eje_Pilar!$C$2:$E$47,3,FALSE))," ",VLOOKUP(I370,Eje_Pilar!$C$2:$E$47,3,FALSE))</f>
        <v xml:space="preserve"> </v>
      </c>
      <c r="L370" s="97"/>
      <c r="M370" s="90"/>
      <c r="N370" s="98"/>
      <c r="O370" s="99"/>
      <c r="P370" s="100"/>
      <c r="Q370" s="101"/>
      <c r="R370" s="102"/>
      <c r="S370" s="99"/>
      <c r="T370" s="103">
        <f t="shared" si="46"/>
        <v>0</v>
      </c>
      <c r="U370" s="131"/>
      <c r="V370" s="104"/>
      <c r="W370" s="104"/>
      <c r="X370" s="104"/>
      <c r="Y370" s="105"/>
      <c r="Z370" s="105"/>
      <c r="AA370" s="106"/>
      <c r="AB370" s="90"/>
      <c r="AC370" s="90"/>
      <c r="AD370" s="90"/>
      <c r="AE370" s="90"/>
      <c r="AF370" s="107" t="str">
        <f t="shared" si="47"/>
        <v>-</v>
      </c>
      <c r="AG370" s="108"/>
      <c r="AH370" s="129">
        <f>IF(SUMPRODUCT((A$14:A370=A370)*(B$14:B370=B370)*(C$14:C370=C370))&gt;1,0,1)</f>
        <v>0</v>
      </c>
      <c r="AI370" s="109" t="str">
        <f t="shared" si="52"/>
        <v>NO</v>
      </c>
      <c r="AJ370" s="109" t="str">
        <f t="shared" si="43"/>
        <v>NO</v>
      </c>
      <c r="AK370" s="110" t="str">
        <f>IFERROR(VLOOKUP(F370,Tipo!$C$12:$C$27,1,FALSE),"NO")</f>
        <v>NO</v>
      </c>
      <c r="AL370" s="109" t="str">
        <f t="shared" si="44"/>
        <v>NO</v>
      </c>
      <c r="AM370" s="109" t="str">
        <f t="shared" si="45"/>
        <v>NO</v>
      </c>
    </row>
    <row r="371" spans="1:42" s="57" customFormat="1" ht="27" customHeight="1" x14ac:dyDescent="0.25">
      <c r="A371" s="90"/>
      <c r="B371" s="105"/>
      <c r="C371" s="91"/>
      <c r="D371" s="111"/>
      <c r="E371" s="91"/>
      <c r="F371" s="92"/>
      <c r="G371" s="93"/>
      <c r="H371" s="94"/>
      <c r="I371" s="95"/>
      <c r="J371" s="96" t="str">
        <f>IF(ISERROR(VLOOKUP(I371,Eje_Pilar!$C$2:$E$47,2,FALSE))," ",VLOOKUP(I371,Eje_Pilar!$C$2:$E$47,2,FALSE))</f>
        <v xml:space="preserve"> </v>
      </c>
      <c r="K371" s="96" t="str">
        <f>IF(ISERROR(VLOOKUP(I371,Eje_Pilar!$C$2:$E$47,3,FALSE))," ",VLOOKUP(I371,Eje_Pilar!$C$2:$E$47,3,FALSE))</f>
        <v xml:space="preserve"> </v>
      </c>
      <c r="L371" s="97"/>
      <c r="M371" s="90"/>
      <c r="N371" s="98"/>
      <c r="O371" s="99"/>
      <c r="P371" s="100"/>
      <c r="Q371" s="101"/>
      <c r="R371" s="102"/>
      <c r="S371" s="99"/>
      <c r="T371" s="103">
        <f t="shared" ref="T371:T434" si="53">+O371+Q371+S371</f>
        <v>0</v>
      </c>
      <c r="U371" s="131"/>
      <c r="V371" s="104"/>
      <c r="W371" s="104"/>
      <c r="X371" s="104"/>
      <c r="Y371" s="105"/>
      <c r="Z371" s="105"/>
      <c r="AA371" s="106"/>
      <c r="AB371" s="90"/>
      <c r="AC371" s="90"/>
      <c r="AD371" s="90"/>
      <c r="AE371" s="90"/>
      <c r="AF371" s="107" t="str">
        <f t="shared" si="47"/>
        <v>-</v>
      </c>
      <c r="AG371" s="108"/>
      <c r="AH371" s="129">
        <f>IF(SUMPRODUCT((A$14:A371=A371)*(B$14:B371=B371)*(C$14:C371=C371))&gt;1,0,1)</f>
        <v>0</v>
      </c>
      <c r="AI371" s="109" t="str">
        <f t="shared" si="52"/>
        <v>NO</v>
      </c>
      <c r="AJ371" s="109" t="str">
        <f t="shared" ref="AJ371:AJ434" si="54">IFERROR(VLOOKUP(E371,modal,1,FALSE),"NO")</f>
        <v>NO</v>
      </c>
      <c r="AK371" s="110" t="str">
        <f>IFERROR(VLOOKUP(F371,Tipo!$C$12:$C$27,1,FALSE),"NO")</f>
        <v>NO</v>
      </c>
      <c r="AL371" s="109" t="str">
        <f t="shared" ref="AL371:AL434" si="55">IFERROR(VLOOKUP(H371,afectacion,1,FALSE),"NO")</f>
        <v>NO</v>
      </c>
      <c r="AM371" s="109" t="str">
        <f t="shared" ref="AM371:AM434" si="56">IFERROR(VLOOKUP(I371,programa,1,FALSE),"NO")</f>
        <v>NO</v>
      </c>
      <c r="AN371" s="58"/>
      <c r="AO371" s="58"/>
      <c r="AP371" s="58"/>
    </row>
    <row r="372" spans="1:42" s="57" customFormat="1" ht="27" customHeight="1" x14ac:dyDescent="0.25">
      <c r="A372" s="90"/>
      <c r="B372" s="105"/>
      <c r="C372" s="91"/>
      <c r="D372" s="111"/>
      <c r="E372" s="91"/>
      <c r="F372" s="92"/>
      <c r="G372" s="93"/>
      <c r="H372" s="94"/>
      <c r="I372" s="95"/>
      <c r="J372" s="96" t="str">
        <f>IF(ISERROR(VLOOKUP(I372,Eje_Pilar!$C$2:$E$47,2,FALSE))," ",VLOOKUP(I372,Eje_Pilar!$C$2:$E$47,2,FALSE))</f>
        <v xml:space="preserve"> </v>
      </c>
      <c r="K372" s="96" t="str">
        <f>IF(ISERROR(VLOOKUP(I372,Eje_Pilar!$C$2:$E$47,3,FALSE))," ",VLOOKUP(I372,Eje_Pilar!$C$2:$E$47,3,FALSE))</f>
        <v xml:space="preserve"> </v>
      </c>
      <c r="L372" s="97"/>
      <c r="M372" s="90"/>
      <c r="N372" s="98"/>
      <c r="O372" s="99"/>
      <c r="P372" s="100"/>
      <c r="Q372" s="101"/>
      <c r="R372" s="102"/>
      <c r="S372" s="99"/>
      <c r="T372" s="103">
        <f t="shared" si="53"/>
        <v>0</v>
      </c>
      <c r="U372" s="131"/>
      <c r="V372" s="104"/>
      <c r="W372" s="104"/>
      <c r="X372" s="104"/>
      <c r="Y372" s="105"/>
      <c r="Z372" s="105"/>
      <c r="AA372" s="106"/>
      <c r="AB372" s="90"/>
      <c r="AC372" s="90"/>
      <c r="AD372" s="90"/>
      <c r="AE372" s="90"/>
      <c r="AF372" s="107" t="str">
        <f t="shared" si="47"/>
        <v>-</v>
      </c>
      <c r="AG372" s="108"/>
      <c r="AH372" s="129">
        <f>IF(SUMPRODUCT((A$14:A372=A372)*(B$14:B372=B372)*(C$14:C372=C372))&gt;1,0,1)</f>
        <v>0</v>
      </c>
      <c r="AI372" s="109" t="str">
        <f t="shared" si="52"/>
        <v>NO</v>
      </c>
      <c r="AJ372" s="109" t="str">
        <f t="shared" si="54"/>
        <v>NO</v>
      </c>
      <c r="AK372" s="110" t="str">
        <f>IFERROR(VLOOKUP(F372,Tipo!$C$12:$C$27,1,FALSE),"NO")</f>
        <v>NO</v>
      </c>
      <c r="AL372" s="109" t="str">
        <f t="shared" si="55"/>
        <v>NO</v>
      </c>
      <c r="AM372" s="109" t="str">
        <f t="shared" si="56"/>
        <v>NO</v>
      </c>
      <c r="AN372" s="58"/>
      <c r="AO372" s="58"/>
      <c r="AP372" s="58"/>
    </row>
    <row r="373" spans="1:42" s="57" customFormat="1" ht="27" customHeight="1" x14ac:dyDescent="0.25">
      <c r="A373" s="90"/>
      <c r="B373" s="105"/>
      <c r="C373" s="91"/>
      <c r="D373" s="111"/>
      <c r="E373" s="91"/>
      <c r="F373" s="92"/>
      <c r="G373" s="93"/>
      <c r="H373" s="94"/>
      <c r="I373" s="95"/>
      <c r="J373" s="96" t="str">
        <f>IF(ISERROR(VLOOKUP(I373,Eje_Pilar!$C$2:$E$47,2,FALSE))," ",VLOOKUP(I373,Eje_Pilar!$C$2:$E$47,2,FALSE))</f>
        <v xml:space="preserve"> </v>
      </c>
      <c r="K373" s="96" t="str">
        <f>IF(ISERROR(VLOOKUP(I373,Eje_Pilar!$C$2:$E$47,3,FALSE))," ",VLOOKUP(I373,Eje_Pilar!$C$2:$E$47,3,FALSE))</f>
        <v xml:space="preserve"> </v>
      </c>
      <c r="L373" s="97"/>
      <c r="M373" s="90"/>
      <c r="N373" s="98"/>
      <c r="O373" s="99"/>
      <c r="P373" s="100"/>
      <c r="Q373" s="101"/>
      <c r="R373" s="102"/>
      <c r="S373" s="99"/>
      <c r="T373" s="103">
        <f t="shared" si="53"/>
        <v>0</v>
      </c>
      <c r="U373" s="131"/>
      <c r="V373" s="104"/>
      <c r="W373" s="104"/>
      <c r="X373" s="104"/>
      <c r="Y373" s="105"/>
      <c r="Z373" s="105"/>
      <c r="AA373" s="106"/>
      <c r="AB373" s="90"/>
      <c r="AC373" s="90"/>
      <c r="AD373" s="90"/>
      <c r="AE373" s="90"/>
      <c r="AF373" s="107" t="str">
        <f t="shared" si="47"/>
        <v>-</v>
      </c>
      <c r="AG373" s="108"/>
      <c r="AH373" s="129">
        <f>IF(SUMPRODUCT((A$14:A373=A373)*(B$14:B373=B373)*(C$14:C373=C373))&gt;1,0,1)</f>
        <v>0</v>
      </c>
      <c r="AI373" s="109" t="str">
        <f t="shared" si="52"/>
        <v>NO</v>
      </c>
      <c r="AJ373" s="109" t="str">
        <f t="shared" si="54"/>
        <v>NO</v>
      </c>
      <c r="AK373" s="110" t="str">
        <f>IFERROR(VLOOKUP(F373,Tipo!$C$12:$C$27,1,FALSE),"NO")</f>
        <v>NO</v>
      </c>
      <c r="AL373" s="109" t="str">
        <f t="shared" si="55"/>
        <v>NO</v>
      </c>
      <c r="AM373" s="109" t="str">
        <f t="shared" si="56"/>
        <v>NO</v>
      </c>
      <c r="AN373" s="58"/>
      <c r="AO373" s="58"/>
      <c r="AP373" s="58"/>
    </row>
    <row r="374" spans="1:42" s="57" customFormat="1" ht="27" customHeight="1" x14ac:dyDescent="0.25">
      <c r="A374" s="90"/>
      <c r="B374" s="105"/>
      <c r="C374" s="91"/>
      <c r="D374" s="111"/>
      <c r="E374" s="91"/>
      <c r="F374" s="92"/>
      <c r="G374" s="93"/>
      <c r="H374" s="94"/>
      <c r="I374" s="95"/>
      <c r="J374" s="96" t="str">
        <f>IF(ISERROR(VLOOKUP(I374,Eje_Pilar!$C$2:$E$47,2,FALSE))," ",VLOOKUP(I374,Eje_Pilar!$C$2:$E$47,2,FALSE))</f>
        <v xml:space="preserve"> </v>
      </c>
      <c r="K374" s="96" t="str">
        <f>IF(ISERROR(VLOOKUP(I374,Eje_Pilar!$C$2:$E$47,3,FALSE))," ",VLOOKUP(I374,Eje_Pilar!$C$2:$E$47,3,FALSE))</f>
        <v xml:space="preserve"> </v>
      </c>
      <c r="L374" s="97"/>
      <c r="M374" s="90"/>
      <c r="N374" s="98"/>
      <c r="O374" s="99"/>
      <c r="P374" s="100"/>
      <c r="Q374" s="101"/>
      <c r="R374" s="102"/>
      <c r="S374" s="99"/>
      <c r="T374" s="103">
        <f t="shared" si="53"/>
        <v>0</v>
      </c>
      <c r="U374" s="131"/>
      <c r="V374" s="104"/>
      <c r="W374" s="104"/>
      <c r="X374" s="104"/>
      <c r="Y374" s="105"/>
      <c r="Z374" s="105"/>
      <c r="AA374" s="106"/>
      <c r="AB374" s="90"/>
      <c r="AC374" s="90"/>
      <c r="AD374" s="90"/>
      <c r="AE374" s="90"/>
      <c r="AF374" s="107" t="str">
        <f t="shared" si="47"/>
        <v>-</v>
      </c>
      <c r="AG374" s="108"/>
      <c r="AH374" s="129">
        <f>IF(SUMPRODUCT((A$14:A374=A374)*(B$14:B374=B374)*(C$14:C374=C374))&gt;1,0,1)</f>
        <v>0</v>
      </c>
      <c r="AI374" s="109" t="str">
        <f t="shared" si="52"/>
        <v>NO</v>
      </c>
      <c r="AJ374" s="109" t="str">
        <f t="shared" si="54"/>
        <v>NO</v>
      </c>
      <c r="AK374" s="110" t="str">
        <f>IFERROR(VLOOKUP(F374,Tipo!$C$12:$C$27,1,FALSE),"NO")</f>
        <v>NO</v>
      </c>
      <c r="AL374" s="109" t="str">
        <f t="shared" si="55"/>
        <v>NO</v>
      </c>
      <c r="AM374" s="109" t="str">
        <f t="shared" si="56"/>
        <v>NO</v>
      </c>
      <c r="AN374" s="58"/>
      <c r="AO374" s="58"/>
      <c r="AP374" s="58"/>
    </row>
    <row r="375" spans="1:42" s="57" customFormat="1" ht="27" customHeight="1" x14ac:dyDescent="0.25">
      <c r="A375" s="90"/>
      <c r="B375" s="105"/>
      <c r="C375" s="91"/>
      <c r="D375" s="111"/>
      <c r="E375" s="91"/>
      <c r="F375" s="92"/>
      <c r="G375" s="93"/>
      <c r="H375" s="94"/>
      <c r="I375" s="95"/>
      <c r="J375" s="96" t="str">
        <f>IF(ISERROR(VLOOKUP(I375,Eje_Pilar!$C$2:$E$47,2,FALSE))," ",VLOOKUP(I375,Eje_Pilar!$C$2:$E$47,2,FALSE))</f>
        <v xml:space="preserve"> </v>
      </c>
      <c r="K375" s="96" t="str">
        <f>IF(ISERROR(VLOOKUP(I375,Eje_Pilar!$C$2:$E$47,3,FALSE))," ",VLOOKUP(I375,Eje_Pilar!$C$2:$E$47,3,FALSE))</f>
        <v xml:space="preserve"> </v>
      </c>
      <c r="L375" s="97"/>
      <c r="M375" s="90"/>
      <c r="N375" s="98"/>
      <c r="O375" s="99"/>
      <c r="P375" s="100"/>
      <c r="Q375" s="101"/>
      <c r="R375" s="102"/>
      <c r="S375" s="99"/>
      <c r="T375" s="103">
        <f t="shared" si="53"/>
        <v>0</v>
      </c>
      <c r="U375" s="131"/>
      <c r="V375" s="104"/>
      <c r="W375" s="104"/>
      <c r="X375" s="104"/>
      <c r="Y375" s="105"/>
      <c r="Z375" s="105"/>
      <c r="AA375" s="106"/>
      <c r="AB375" s="90"/>
      <c r="AC375" s="90"/>
      <c r="AD375" s="90"/>
      <c r="AE375" s="90"/>
      <c r="AF375" s="107" t="str">
        <f t="shared" si="47"/>
        <v>-</v>
      </c>
      <c r="AG375" s="108"/>
      <c r="AH375" s="129">
        <f>IF(SUMPRODUCT((A$14:A375=A375)*(B$14:B375=B375)*(C$14:C375=C375))&gt;1,0,1)</f>
        <v>0</v>
      </c>
      <c r="AI375" s="109" t="str">
        <f t="shared" si="52"/>
        <v>NO</v>
      </c>
      <c r="AJ375" s="109" t="str">
        <f t="shared" si="54"/>
        <v>NO</v>
      </c>
      <c r="AK375" s="110" t="str">
        <f>IFERROR(VLOOKUP(F375,Tipo!$C$12:$C$27,1,FALSE),"NO")</f>
        <v>NO</v>
      </c>
      <c r="AL375" s="109" t="str">
        <f t="shared" si="55"/>
        <v>NO</v>
      </c>
      <c r="AM375" s="109" t="str">
        <f t="shared" si="56"/>
        <v>NO</v>
      </c>
      <c r="AN375" s="58"/>
      <c r="AO375" s="58"/>
      <c r="AP375" s="58"/>
    </row>
    <row r="376" spans="1:42" s="57" customFormat="1" ht="27" customHeight="1" x14ac:dyDescent="0.25">
      <c r="A376" s="90"/>
      <c r="B376" s="105"/>
      <c r="C376" s="91"/>
      <c r="D376" s="111"/>
      <c r="E376" s="91"/>
      <c r="F376" s="92"/>
      <c r="G376" s="93"/>
      <c r="H376" s="94"/>
      <c r="I376" s="95"/>
      <c r="J376" s="96" t="str">
        <f>IF(ISERROR(VLOOKUP(I376,Eje_Pilar!$C$2:$E$47,2,FALSE))," ",VLOOKUP(I376,Eje_Pilar!$C$2:$E$47,2,FALSE))</f>
        <v xml:space="preserve"> </v>
      </c>
      <c r="K376" s="96" t="str">
        <f>IF(ISERROR(VLOOKUP(I376,Eje_Pilar!$C$2:$E$47,3,FALSE))," ",VLOOKUP(I376,Eje_Pilar!$C$2:$E$47,3,FALSE))</f>
        <v xml:space="preserve"> </v>
      </c>
      <c r="L376" s="97"/>
      <c r="M376" s="90"/>
      <c r="N376" s="98"/>
      <c r="O376" s="99"/>
      <c r="P376" s="100"/>
      <c r="Q376" s="101"/>
      <c r="R376" s="102"/>
      <c r="S376" s="99"/>
      <c r="T376" s="103">
        <f t="shared" si="53"/>
        <v>0</v>
      </c>
      <c r="U376" s="131"/>
      <c r="V376" s="104"/>
      <c r="W376" s="104"/>
      <c r="X376" s="104"/>
      <c r="Y376" s="105"/>
      <c r="Z376" s="105"/>
      <c r="AA376" s="106"/>
      <c r="AB376" s="90"/>
      <c r="AC376" s="90"/>
      <c r="AD376" s="90"/>
      <c r="AE376" s="90"/>
      <c r="AF376" s="107" t="str">
        <f t="shared" si="47"/>
        <v>-</v>
      </c>
      <c r="AG376" s="108"/>
      <c r="AH376" s="129">
        <f>IF(SUMPRODUCT((A$14:A376=A376)*(B$14:B376=B376)*(C$14:C376=C376))&gt;1,0,1)</f>
        <v>0</v>
      </c>
      <c r="AI376" s="109" t="str">
        <f t="shared" si="52"/>
        <v>NO</v>
      </c>
      <c r="AJ376" s="109" t="str">
        <f t="shared" si="54"/>
        <v>NO</v>
      </c>
      <c r="AK376" s="110" t="str">
        <f>IFERROR(VLOOKUP(F376,Tipo!$C$12:$C$27,1,FALSE),"NO")</f>
        <v>NO</v>
      </c>
      <c r="AL376" s="109" t="str">
        <f t="shared" si="55"/>
        <v>NO</v>
      </c>
      <c r="AM376" s="109" t="str">
        <f t="shared" si="56"/>
        <v>NO</v>
      </c>
      <c r="AN376" s="58"/>
      <c r="AO376" s="58"/>
      <c r="AP376" s="58"/>
    </row>
    <row r="377" spans="1:42" s="57" customFormat="1" ht="27" customHeight="1" x14ac:dyDescent="0.25">
      <c r="A377" s="90"/>
      <c r="B377" s="105"/>
      <c r="C377" s="91"/>
      <c r="D377" s="111"/>
      <c r="E377" s="91"/>
      <c r="F377" s="92"/>
      <c r="G377" s="93"/>
      <c r="H377" s="94"/>
      <c r="I377" s="95"/>
      <c r="J377" s="96" t="str">
        <f>IF(ISERROR(VLOOKUP(I377,Eje_Pilar!$C$2:$E$47,2,FALSE))," ",VLOOKUP(I377,Eje_Pilar!$C$2:$E$47,2,FALSE))</f>
        <v xml:space="preserve"> </v>
      </c>
      <c r="K377" s="96" t="str">
        <f>IF(ISERROR(VLOOKUP(I377,Eje_Pilar!$C$2:$E$47,3,FALSE))," ",VLOOKUP(I377,Eje_Pilar!$C$2:$E$47,3,FALSE))</f>
        <v xml:space="preserve"> </v>
      </c>
      <c r="L377" s="97"/>
      <c r="M377" s="90"/>
      <c r="N377" s="98"/>
      <c r="O377" s="99"/>
      <c r="P377" s="100"/>
      <c r="Q377" s="101"/>
      <c r="R377" s="102"/>
      <c r="S377" s="99"/>
      <c r="T377" s="103">
        <f t="shared" si="53"/>
        <v>0</v>
      </c>
      <c r="U377" s="131"/>
      <c r="V377" s="104"/>
      <c r="W377" s="104"/>
      <c r="X377" s="104"/>
      <c r="Y377" s="105"/>
      <c r="Z377" s="105"/>
      <c r="AA377" s="106"/>
      <c r="AB377" s="90"/>
      <c r="AC377" s="90"/>
      <c r="AD377" s="90"/>
      <c r="AE377" s="90"/>
      <c r="AF377" s="107" t="str">
        <f t="shared" si="47"/>
        <v>-</v>
      </c>
      <c r="AG377" s="108"/>
      <c r="AH377" s="129">
        <f>IF(SUMPRODUCT((A$14:A377=A377)*(B$14:B377=B377)*(C$14:C377=C377))&gt;1,0,1)</f>
        <v>0</v>
      </c>
      <c r="AI377" s="109" t="str">
        <f t="shared" si="52"/>
        <v>NO</v>
      </c>
      <c r="AJ377" s="109" t="str">
        <f t="shared" si="54"/>
        <v>NO</v>
      </c>
      <c r="AK377" s="110" t="str">
        <f>IFERROR(VLOOKUP(F377,Tipo!$C$12:$C$27,1,FALSE),"NO")</f>
        <v>NO</v>
      </c>
      <c r="AL377" s="109" t="str">
        <f t="shared" si="55"/>
        <v>NO</v>
      </c>
      <c r="AM377" s="109" t="str">
        <f t="shared" si="56"/>
        <v>NO</v>
      </c>
      <c r="AN377" s="58"/>
      <c r="AO377" s="58"/>
      <c r="AP377" s="58"/>
    </row>
    <row r="378" spans="1:42" s="57" customFormat="1" ht="27" customHeight="1" x14ac:dyDescent="0.25">
      <c r="A378" s="90"/>
      <c r="B378" s="105"/>
      <c r="C378" s="91"/>
      <c r="D378" s="111"/>
      <c r="E378" s="91"/>
      <c r="F378" s="92"/>
      <c r="G378" s="93"/>
      <c r="H378" s="94"/>
      <c r="I378" s="95"/>
      <c r="J378" s="96" t="str">
        <f>IF(ISERROR(VLOOKUP(I378,Eje_Pilar!$C$2:$E$47,2,FALSE))," ",VLOOKUP(I378,Eje_Pilar!$C$2:$E$47,2,FALSE))</f>
        <v xml:space="preserve"> </v>
      </c>
      <c r="K378" s="96" t="str">
        <f>IF(ISERROR(VLOOKUP(I378,Eje_Pilar!$C$2:$E$47,3,FALSE))," ",VLOOKUP(I378,Eje_Pilar!$C$2:$E$47,3,FALSE))</f>
        <v xml:space="preserve"> </v>
      </c>
      <c r="L378" s="97"/>
      <c r="M378" s="90"/>
      <c r="N378" s="98"/>
      <c r="O378" s="99"/>
      <c r="P378" s="100"/>
      <c r="Q378" s="101"/>
      <c r="R378" s="102"/>
      <c r="S378" s="99"/>
      <c r="T378" s="103">
        <f t="shared" si="53"/>
        <v>0</v>
      </c>
      <c r="U378" s="131"/>
      <c r="V378" s="104"/>
      <c r="W378" s="104"/>
      <c r="X378" s="104"/>
      <c r="Y378" s="105"/>
      <c r="Z378" s="105"/>
      <c r="AA378" s="106"/>
      <c r="AB378" s="90"/>
      <c r="AC378" s="90"/>
      <c r="AD378" s="90"/>
      <c r="AE378" s="90"/>
      <c r="AF378" s="107" t="str">
        <f t="shared" si="47"/>
        <v>-</v>
      </c>
      <c r="AG378" s="108"/>
      <c r="AH378" s="129">
        <f>IF(SUMPRODUCT((A$14:A378=A378)*(B$14:B378=B378)*(C$14:C378=C378))&gt;1,0,1)</f>
        <v>0</v>
      </c>
      <c r="AI378" s="109" t="str">
        <f t="shared" si="52"/>
        <v>NO</v>
      </c>
      <c r="AJ378" s="109" t="str">
        <f t="shared" si="54"/>
        <v>NO</v>
      </c>
      <c r="AK378" s="110" t="str">
        <f>IFERROR(VLOOKUP(F378,Tipo!$C$12:$C$27,1,FALSE),"NO")</f>
        <v>NO</v>
      </c>
      <c r="AL378" s="109" t="str">
        <f t="shared" si="55"/>
        <v>NO</v>
      </c>
      <c r="AM378" s="109" t="str">
        <f t="shared" si="56"/>
        <v>NO</v>
      </c>
      <c r="AN378" s="58"/>
      <c r="AO378" s="58"/>
      <c r="AP378" s="58"/>
    </row>
    <row r="379" spans="1:42" s="57" customFormat="1" ht="27" customHeight="1" x14ac:dyDescent="0.25">
      <c r="A379" s="90"/>
      <c r="B379" s="105"/>
      <c r="C379" s="91"/>
      <c r="D379" s="111"/>
      <c r="E379" s="91"/>
      <c r="F379" s="92"/>
      <c r="G379" s="93"/>
      <c r="H379" s="94"/>
      <c r="I379" s="95"/>
      <c r="J379" s="96" t="str">
        <f>IF(ISERROR(VLOOKUP(I379,Eje_Pilar!$C$2:$E$47,2,FALSE))," ",VLOOKUP(I379,Eje_Pilar!$C$2:$E$47,2,FALSE))</f>
        <v xml:space="preserve"> </v>
      </c>
      <c r="K379" s="96" t="str">
        <f>IF(ISERROR(VLOOKUP(I379,Eje_Pilar!$C$2:$E$47,3,FALSE))," ",VLOOKUP(I379,Eje_Pilar!$C$2:$E$47,3,FALSE))</f>
        <v xml:space="preserve"> </v>
      </c>
      <c r="L379" s="97"/>
      <c r="M379" s="90"/>
      <c r="N379" s="98"/>
      <c r="O379" s="99"/>
      <c r="P379" s="100"/>
      <c r="Q379" s="101"/>
      <c r="R379" s="102"/>
      <c r="S379" s="99"/>
      <c r="T379" s="103">
        <f t="shared" si="53"/>
        <v>0</v>
      </c>
      <c r="U379" s="131"/>
      <c r="V379" s="104"/>
      <c r="W379" s="104"/>
      <c r="X379" s="104"/>
      <c r="Y379" s="105"/>
      <c r="Z379" s="105"/>
      <c r="AA379" s="106"/>
      <c r="AB379" s="90"/>
      <c r="AC379" s="90"/>
      <c r="AD379" s="90"/>
      <c r="AE379" s="90"/>
      <c r="AF379" s="107" t="str">
        <f t="shared" si="47"/>
        <v>-</v>
      </c>
      <c r="AG379" s="108"/>
      <c r="AH379" s="129">
        <f>IF(SUMPRODUCT((A$14:A379=A379)*(B$14:B379=B379)*(C$14:C379=C379))&gt;1,0,1)</f>
        <v>0</v>
      </c>
      <c r="AI379" s="109" t="str">
        <f t="shared" si="52"/>
        <v>NO</v>
      </c>
      <c r="AJ379" s="109" t="str">
        <f t="shared" si="54"/>
        <v>NO</v>
      </c>
      <c r="AK379" s="110" t="str">
        <f>IFERROR(VLOOKUP(F379,Tipo!$C$12:$C$27,1,FALSE),"NO")</f>
        <v>NO</v>
      </c>
      <c r="AL379" s="109" t="str">
        <f t="shared" si="55"/>
        <v>NO</v>
      </c>
      <c r="AM379" s="109" t="str">
        <f t="shared" si="56"/>
        <v>NO</v>
      </c>
      <c r="AN379" s="58"/>
      <c r="AO379" s="58"/>
      <c r="AP379" s="58"/>
    </row>
    <row r="380" spans="1:42" s="57" customFormat="1" ht="27" customHeight="1" x14ac:dyDescent="0.25">
      <c r="A380" s="90"/>
      <c r="B380" s="105"/>
      <c r="C380" s="91"/>
      <c r="D380" s="111"/>
      <c r="E380" s="91"/>
      <c r="F380" s="92"/>
      <c r="G380" s="93"/>
      <c r="H380" s="94"/>
      <c r="I380" s="95"/>
      <c r="J380" s="96" t="str">
        <f>IF(ISERROR(VLOOKUP(I380,Eje_Pilar!$C$2:$E$47,2,FALSE))," ",VLOOKUP(I380,Eje_Pilar!$C$2:$E$47,2,FALSE))</f>
        <v xml:space="preserve"> </v>
      </c>
      <c r="K380" s="96" t="str">
        <f>IF(ISERROR(VLOOKUP(I380,Eje_Pilar!$C$2:$E$47,3,FALSE))," ",VLOOKUP(I380,Eje_Pilar!$C$2:$E$47,3,FALSE))</f>
        <v xml:space="preserve"> </v>
      </c>
      <c r="L380" s="97"/>
      <c r="M380" s="90"/>
      <c r="N380" s="98"/>
      <c r="O380" s="99"/>
      <c r="P380" s="100"/>
      <c r="Q380" s="101"/>
      <c r="R380" s="102"/>
      <c r="S380" s="99"/>
      <c r="T380" s="103">
        <f t="shared" si="53"/>
        <v>0</v>
      </c>
      <c r="U380" s="131"/>
      <c r="V380" s="104"/>
      <c r="W380" s="104"/>
      <c r="X380" s="104"/>
      <c r="Y380" s="105"/>
      <c r="Z380" s="105"/>
      <c r="AA380" s="106"/>
      <c r="AB380" s="90"/>
      <c r="AC380" s="90"/>
      <c r="AD380" s="90"/>
      <c r="AE380" s="90"/>
      <c r="AF380" s="107" t="str">
        <f t="shared" si="47"/>
        <v>-</v>
      </c>
      <c r="AG380" s="108"/>
      <c r="AH380" s="129">
        <f>IF(SUMPRODUCT((A$14:A380=A380)*(B$14:B380=B380)*(C$14:C380=C380))&gt;1,0,1)</f>
        <v>0</v>
      </c>
      <c r="AI380" s="109" t="str">
        <f t="shared" si="52"/>
        <v>NO</v>
      </c>
      <c r="AJ380" s="109" t="str">
        <f t="shared" si="54"/>
        <v>NO</v>
      </c>
      <c r="AK380" s="110" t="str">
        <f>IFERROR(VLOOKUP(F380,Tipo!$C$12:$C$27,1,FALSE),"NO")</f>
        <v>NO</v>
      </c>
      <c r="AL380" s="109" t="str">
        <f t="shared" si="55"/>
        <v>NO</v>
      </c>
      <c r="AM380" s="109" t="str">
        <f t="shared" si="56"/>
        <v>NO</v>
      </c>
      <c r="AN380" s="58"/>
      <c r="AO380" s="58"/>
      <c r="AP380" s="58"/>
    </row>
    <row r="381" spans="1:42" s="57" customFormat="1" ht="27" customHeight="1" x14ac:dyDescent="0.25">
      <c r="A381" s="90"/>
      <c r="B381" s="105"/>
      <c r="C381" s="91"/>
      <c r="D381" s="111"/>
      <c r="E381" s="91"/>
      <c r="F381" s="92"/>
      <c r="G381" s="93"/>
      <c r="H381" s="94"/>
      <c r="I381" s="95"/>
      <c r="J381" s="96" t="str">
        <f>IF(ISERROR(VLOOKUP(I381,Eje_Pilar!$C$2:$E$47,2,FALSE))," ",VLOOKUP(I381,Eje_Pilar!$C$2:$E$47,2,FALSE))</f>
        <v xml:space="preserve"> </v>
      </c>
      <c r="K381" s="96" t="str">
        <f>IF(ISERROR(VLOOKUP(I381,Eje_Pilar!$C$2:$E$47,3,FALSE))," ",VLOOKUP(I381,Eje_Pilar!$C$2:$E$47,3,FALSE))</f>
        <v xml:space="preserve"> </v>
      </c>
      <c r="L381" s="97"/>
      <c r="M381" s="90"/>
      <c r="N381" s="98"/>
      <c r="O381" s="99"/>
      <c r="P381" s="100"/>
      <c r="Q381" s="101"/>
      <c r="R381" s="102"/>
      <c r="S381" s="99"/>
      <c r="T381" s="103">
        <f t="shared" si="53"/>
        <v>0</v>
      </c>
      <c r="U381" s="131"/>
      <c r="V381" s="104"/>
      <c r="W381" s="104"/>
      <c r="X381" s="104"/>
      <c r="Y381" s="105"/>
      <c r="Z381" s="105"/>
      <c r="AA381" s="106"/>
      <c r="AB381" s="90"/>
      <c r="AC381" s="90"/>
      <c r="AD381" s="90"/>
      <c r="AE381" s="90"/>
      <c r="AF381" s="107" t="str">
        <f t="shared" si="47"/>
        <v>-</v>
      </c>
      <c r="AG381" s="108"/>
      <c r="AH381" s="129">
        <f>IF(SUMPRODUCT((A$14:A381=A381)*(B$14:B381=B381)*(C$14:C381=C381))&gt;1,0,1)</f>
        <v>0</v>
      </c>
      <c r="AI381" s="109" t="str">
        <f t="shared" si="52"/>
        <v>NO</v>
      </c>
      <c r="AJ381" s="109" t="str">
        <f t="shared" si="54"/>
        <v>NO</v>
      </c>
      <c r="AK381" s="110" t="str">
        <f>IFERROR(VLOOKUP(F381,Tipo!$C$12:$C$27,1,FALSE),"NO")</f>
        <v>NO</v>
      </c>
      <c r="AL381" s="109" t="str">
        <f t="shared" si="55"/>
        <v>NO</v>
      </c>
      <c r="AM381" s="109" t="str">
        <f t="shared" si="56"/>
        <v>NO</v>
      </c>
      <c r="AN381" s="58"/>
      <c r="AO381" s="58"/>
      <c r="AP381" s="58"/>
    </row>
    <row r="382" spans="1:42" s="57" customFormat="1" ht="27" customHeight="1" x14ac:dyDescent="0.25">
      <c r="A382" s="90"/>
      <c r="B382" s="105"/>
      <c r="C382" s="91"/>
      <c r="D382" s="111"/>
      <c r="E382" s="91"/>
      <c r="F382" s="92"/>
      <c r="G382" s="93"/>
      <c r="H382" s="94"/>
      <c r="I382" s="95"/>
      <c r="J382" s="96" t="str">
        <f>IF(ISERROR(VLOOKUP(I382,Eje_Pilar!$C$2:$E$47,2,FALSE))," ",VLOOKUP(I382,Eje_Pilar!$C$2:$E$47,2,FALSE))</f>
        <v xml:space="preserve"> </v>
      </c>
      <c r="K382" s="96" t="str">
        <f>IF(ISERROR(VLOOKUP(I382,Eje_Pilar!$C$2:$E$47,3,FALSE))," ",VLOOKUP(I382,Eje_Pilar!$C$2:$E$47,3,FALSE))</f>
        <v xml:space="preserve"> </v>
      </c>
      <c r="L382" s="97"/>
      <c r="M382" s="90"/>
      <c r="N382" s="98"/>
      <c r="O382" s="99"/>
      <c r="P382" s="100"/>
      <c r="Q382" s="101"/>
      <c r="R382" s="102"/>
      <c r="S382" s="99"/>
      <c r="T382" s="103">
        <f t="shared" si="53"/>
        <v>0</v>
      </c>
      <c r="U382" s="131"/>
      <c r="V382" s="104"/>
      <c r="W382" s="104"/>
      <c r="X382" s="104"/>
      <c r="Y382" s="105"/>
      <c r="Z382" s="105"/>
      <c r="AA382" s="106"/>
      <c r="AB382" s="90"/>
      <c r="AC382" s="90"/>
      <c r="AD382" s="90"/>
      <c r="AE382" s="90"/>
      <c r="AF382" s="107" t="str">
        <f t="shared" si="47"/>
        <v>-</v>
      </c>
      <c r="AG382" s="108"/>
      <c r="AH382" s="129">
        <f>IF(SUMPRODUCT((A$14:A382=A382)*(B$14:B382=B382)*(C$14:C382=C382))&gt;1,0,1)</f>
        <v>0</v>
      </c>
      <c r="AI382" s="109" t="str">
        <f t="shared" si="52"/>
        <v>NO</v>
      </c>
      <c r="AJ382" s="109" t="str">
        <f t="shared" si="54"/>
        <v>NO</v>
      </c>
      <c r="AK382" s="110" t="str">
        <f>IFERROR(VLOOKUP(F382,Tipo!$C$12:$C$27,1,FALSE),"NO")</f>
        <v>NO</v>
      </c>
      <c r="AL382" s="109" t="str">
        <f t="shared" si="55"/>
        <v>NO</v>
      </c>
      <c r="AM382" s="109" t="str">
        <f t="shared" si="56"/>
        <v>NO</v>
      </c>
      <c r="AN382" s="58"/>
      <c r="AO382" s="58"/>
      <c r="AP382" s="58"/>
    </row>
    <row r="383" spans="1:42" s="57" customFormat="1" ht="27" customHeight="1" x14ac:dyDescent="0.25">
      <c r="A383" s="90"/>
      <c r="B383" s="105"/>
      <c r="C383" s="91"/>
      <c r="D383" s="111"/>
      <c r="E383" s="91"/>
      <c r="F383" s="92"/>
      <c r="G383" s="93"/>
      <c r="H383" s="94"/>
      <c r="I383" s="95"/>
      <c r="J383" s="96" t="str">
        <f>IF(ISERROR(VLOOKUP(I383,Eje_Pilar!$C$2:$E$47,2,FALSE))," ",VLOOKUP(I383,Eje_Pilar!$C$2:$E$47,2,FALSE))</f>
        <v xml:space="preserve"> </v>
      </c>
      <c r="K383" s="96" t="str">
        <f>IF(ISERROR(VLOOKUP(I383,Eje_Pilar!$C$2:$E$47,3,FALSE))," ",VLOOKUP(I383,Eje_Pilar!$C$2:$E$47,3,FALSE))</f>
        <v xml:space="preserve"> </v>
      </c>
      <c r="L383" s="97"/>
      <c r="M383" s="90"/>
      <c r="N383" s="98"/>
      <c r="O383" s="99"/>
      <c r="P383" s="100"/>
      <c r="Q383" s="101"/>
      <c r="R383" s="102"/>
      <c r="S383" s="99"/>
      <c r="T383" s="103">
        <f t="shared" si="53"/>
        <v>0</v>
      </c>
      <c r="U383" s="131"/>
      <c r="V383" s="104"/>
      <c r="W383" s="104"/>
      <c r="X383" s="104"/>
      <c r="Y383" s="105"/>
      <c r="Z383" s="105"/>
      <c r="AA383" s="106"/>
      <c r="AB383" s="90"/>
      <c r="AC383" s="90"/>
      <c r="AD383" s="90"/>
      <c r="AE383" s="90"/>
      <c r="AF383" s="107" t="str">
        <f t="shared" si="47"/>
        <v>-</v>
      </c>
      <c r="AG383" s="108"/>
      <c r="AH383" s="129">
        <f>IF(SUMPRODUCT((A$14:A383=A383)*(B$14:B383=B383)*(C$14:C383=C383))&gt;1,0,1)</f>
        <v>0</v>
      </c>
      <c r="AI383" s="109" t="str">
        <f t="shared" si="52"/>
        <v>NO</v>
      </c>
      <c r="AJ383" s="109" t="str">
        <f t="shared" si="54"/>
        <v>NO</v>
      </c>
      <c r="AK383" s="110" t="str">
        <f>IFERROR(VLOOKUP(F383,Tipo!$C$12:$C$27,1,FALSE),"NO")</f>
        <v>NO</v>
      </c>
      <c r="AL383" s="109" t="str">
        <f t="shared" si="55"/>
        <v>NO</v>
      </c>
      <c r="AM383" s="109" t="str">
        <f t="shared" si="56"/>
        <v>NO</v>
      </c>
      <c r="AN383" s="58"/>
      <c r="AO383" s="58"/>
      <c r="AP383" s="58"/>
    </row>
    <row r="384" spans="1:42" s="57" customFormat="1" ht="27" customHeight="1" x14ac:dyDescent="0.25">
      <c r="A384" s="90"/>
      <c r="B384" s="105"/>
      <c r="C384" s="91"/>
      <c r="D384" s="111"/>
      <c r="E384" s="91"/>
      <c r="F384" s="92"/>
      <c r="G384" s="93"/>
      <c r="H384" s="94"/>
      <c r="I384" s="95"/>
      <c r="J384" s="96" t="str">
        <f>IF(ISERROR(VLOOKUP(I384,Eje_Pilar!$C$2:$E$47,2,FALSE))," ",VLOOKUP(I384,Eje_Pilar!$C$2:$E$47,2,FALSE))</f>
        <v xml:space="preserve"> </v>
      </c>
      <c r="K384" s="96" t="str">
        <f>IF(ISERROR(VLOOKUP(I384,Eje_Pilar!$C$2:$E$47,3,FALSE))," ",VLOOKUP(I384,Eje_Pilar!$C$2:$E$47,3,FALSE))</f>
        <v xml:space="preserve"> </v>
      </c>
      <c r="L384" s="97"/>
      <c r="M384" s="90"/>
      <c r="N384" s="98"/>
      <c r="O384" s="99"/>
      <c r="P384" s="100"/>
      <c r="Q384" s="101"/>
      <c r="R384" s="102"/>
      <c r="S384" s="99"/>
      <c r="T384" s="103">
        <f t="shared" si="53"/>
        <v>0</v>
      </c>
      <c r="U384" s="131"/>
      <c r="V384" s="104"/>
      <c r="W384" s="104"/>
      <c r="X384" s="104"/>
      <c r="Y384" s="105"/>
      <c r="Z384" s="105"/>
      <c r="AA384" s="106"/>
      <c r="AB384" s="90"/>
      <c r="AC384" s="90"/>
      <c r="AD384" s="90"/>
      <c r="AE384" s="90"/>
      <c r="AF384" s="107" t="str">
        <f t="shared" si="47"/>
        <v>-</v>
      </c>
      <c r="AG384" s="108"/>
      <c r="AH384" s="129">
        <f>IF(SUMPRODUCT((A$14:A384=A384)*(B$14:B384=B384)*(C$14:C384=C384))&gt;1,0,1)</f>
        <v>0</v>
      </c>
      <c r="AI384" s="109" t="str">
        <f t="shared" si="52"/>
        <v>NO</v>
      </c>
      <c r="AJ384" s="109" t="str">
        <f t="shared" si="54"/>
        <v>NO</v>
      </c>
      <c r="AK384" s="110" t="str">
        <f>IFERROR(VLOOKUP(F384,Tipo!$C$12:$C$27,1,FALSE),"NO")</f>
        <v>NO</v>
      </c>
      <c r="AL384" s="109" t="str">
        <f t="shared" si="55"/>
        <v>NO</v>
      </c>
      <c r="AM384" s="109" t="str">
        <f t="shared" si="56"/>
        <v>NO</v>
      </c>
      <c r="AN384" s="58"/>
      <c r="AO384" s="58"/>
      <c r="AP384" s="58"/>
    </row>
    <row r="385" spans="1:42" s="57" customFormat="1" ht="27" customHeight="1" x14ac:dyDescent="0.25">
      <c r="A385" s="90"/>
      <c r="B385" s="105"/>
      <c r="C385" s="91"/>
      <c r="D385" s="111"/>
      <c r="E385" s="91"/>
      <c r="F385" s="92"/>
      <c r="G385" s="93"/>
      <c r="H385" s="94"/>
      <c r="I385" s="95"/>
      <c r="J385" s="96" t="str">
        <f>IF(ISERROR(VLOOKUP(I385,Eje_Pilar!$C$2:$E$47,2,FALSE))," ",VLOOKUP(I385,Eje_Pilar!$C$2:$E$47,2,FALSE))</f>
        <v xml:space="preserve"> </v>
      </c>
      <c r="K385" s="96" t="str">
        <f>IF(ISERROR(VLOOKUP(I385,Eje_Pilar!$C$2:$E$47,3,FALSE))," ",VLOOKUP(I385,Eje_Pilar!$C$2:$E$47,3,FALSE))</f>
        <v xml:space="preserve"> </v>
      </c>
      <c r="L385" s="97"/>
      <c r="M385" s="90"/>
      <c r="N385" s="98"/>
      <c r="O385" s="99"/>
      <c r="P385" s="100"/>
      <c r="Q385" s="101"/>
      <c r="R385" s="102"/>
      <c r="S385" s="99"/>
      <c r="T385" s="103">
        <f t="shared" si="53"/>
        <v>0</v>
      </c>
      <c r="U385" s="131"/>
      <c r="V385" s="104"/>
      <c r="W385" s="104"/>
      <c r="X385" s="104"/>
      <c r="Y385" s="105"/>
      <c r="Z385" s="105"/>
      <c r="AA385" s="106"/>
      <c r="AB385" s="90"/>
      <c r="AC385" s="90"/>
      <c r="AD385" s="90"/>
      <c r="AE385" s="90"/>
      <c r="AF385" s="107" t="str">
        <f t="shared" si="47"/>
        <v>-</v>
      </c>
      <c r="AG385" s="108"/>
      <c r="AH385" s="129">
        <f>IF(SUMPRODUCT((A$14:A385=A385)*(B$14:B385=B385)*(C$14:C385=C385))&gt;1,0,1)</f>
        <v>0</v>
      </c>
      <c r="AI385" s="109" t="str">
        <f t="shared" si="52"/>
        <v>NO</v>
      </c>
      <c r="AJ385" s="109" t="str">
        <f t="shared" si="54"/>
        <v>NO</v>
      </c>
      <c r="AK385" s="110" t="str">
        <f>IFERROR(VLOOKUP(F385,Tipo!$C$12:$C$27,1,FALSE),"NO")</f>
        <v>NO</v>
      </c>
      <c r="AL385" s="109" t="str">
        <f t="shared" si="55"/>
        <v>NO</v>
      </c>
      <c r="AM385" s="109" t="str">
        <f t="shared" si="56"/>
        <v>NO</v>
      </c>
      <c r="AN385" s="58"/>
      <c r="AO385" s="58"/>
      <c r="AP385" s="58"/>
    </row>
    <row r="386" spans="1:42" s="57" customFormat="1" ht="27" customHeight="1" x14ac:dyDescent="0.25">
      <c r="A386" s="90"/>
      <c r="B386" s="105"/>
      <c r="C386" s="91"/>
      <c r="D386" s="111"/>
      <c r="E386" s="91"/>
      <c r="F386" s="92"/>
      <c r="G386" s="93"/>
      <c r="H386" s="94"/>
      <c r="I386" s="95"/>
      <c r="J386" s="96" t="str">
        <f>IF(ISERROR(VLOOKUP(I386,Eje_Pilar!$C$2:$E$47,2,FALSE))," ",VLOOKUP(I386,Eje_Pilar!$C$2:$E$47,2,FALSE))</f>
        <v xml:space="preserve"> </v>
      </c>
      <c r="K386" s="96" t="str">
        <f>IF(ISERROR(VLOOKUP(I386,Eje_Pilar!$C$2:$E$47,3,FALSE))," ",VLOOKUP(I386,Eje_Pilar!$C$2:$E$47,3,FALSE))</f>
        <v xml:space="preserve"> </v>
      </c>
      <c r="L386" s="97"/>
      <c r="M386" s="90"/>
      <c r="N386" s="98"/>
      <c r="O386" s="99"/>
      <c r="P386" s="100"/>
      <c r="Q386" s="101"/>
      <c r="R386" s="102"/>
      <c r="S386" s="99"/>
      <c r="T386" s="103">
        <f t="shared" si="53"/>
        <v>0</v>
      </c>
      <c r="U386" s="131"/>
      <c r="V386" s="104"/>
      <c r="W386" s="104"/>
      <c r="X386" s="104"/>
      <c r="Y386" s="105"/>
      <c r="Z386" s="105"/>
      <c r="AA386" s="106"/>
      <c r="AB386" s="90"/>
      <c r="AC386" s="90"/>
      <c r="AD386" s="90"/>
      <c r="AE386" s="90"/>
      <c r="AF386" s="107" t="str">
        <f t="shared" si="47"/>
        <v>-</v>
      </c>
      <c r="AG386" s="108"/>
      <c r="AH386" s="129">
        <f>IF(SUMPRODUCT((A$14:A386=A386)*(B$14:B386=B386)*(C$14:C386=C386))&gt;1,0,1)</f>
        <v>0</v>
      </c>
      <c r="AI386" s="109" t="str">
        <f t="shared" si="52"/>
        <v>NO</v>
      </c>
      <c r="AJ386" s="109" t="str">
        <f t="shared" si="54"/>
        <v>NO</v>
      </c>
      <c r="AK386" s="110" t="str">
        <f>IFERROR(VLOOKUP(F386,Tipo!$C$12:$C$27,1,FALSE),"NO")</f>
        <v>NO</v>
      </c>
      <c r="AL386" s="109" t="str">
        <f t="shared" si="55"/>
        <v>NO</v>
      </c>
      <c r="AM386" s="109" t="str">
        <f t="shared" si="56"/>
        <v>NO</v>
      </c>
      <c r="AN386" s="58"/>
      <c r="AO386" s="58"/>
      <c r="AP386" s="58"/>
    </row>
    <row r="387" spans="1:42" s="57" customFormat="1" ht="27" customHeight="1" x14ac:dyDescent="0.25">
      <c r="A387" s="90"/>
      <c r="B387" s="105"/>
      <c r="C387" s="91"/>
      <c r="D387" s="111"/>
      <c r="E387" s="91"/>
      <c r="F387" s="92"/>
      <c r="G387" s="93"/>
      <c r="H387" s="94"/>
      <c r="I387" s="95"/>
      <c r="J387" s="96" t="str">
        <f>IF(ISERROR(VLOOKUP(I387,Eje_Pilar!$C$2:$E$47,2,FALSE))," ",VLOOKUP(I387,Eje_Pilar!$C$2:$E$47,2,FALSE))</f>
        <v xml:space="preserve"> </v>
      </c>
      <c r="K387" s="96" t="str">
        <f>IF(ISERROR(VLOOKUP(I387,Eje_Pilar!$C$2:$E$47,3,FALSE))," ",VLOOKUP(I387,Eje_Pilar!$C$2:$E$47,3,FALSE))</f>
        <v xml:space="preserve"> </v>
      </c>
      <c r="L387" s="97"/>
      <c r="M387" s="90"/>
      <c r="N387" s="98"/>
      <c r="O387" s="99"/>
      <c r="P387" s="100"/>
      <c r="Q387" s="101"/>
      <c r="R387" s="102"/>
      <c r="S387" s="99"/>
      <c r="T387" s="103">
        <f t="shared" si="53"/>
        <v>0</v>
      </c>
      <c r="U387" s="131"/>
      <c r="V387" s="104"/>
      <c r="W387" s="104"/>
      <c r="X387" s="104"/>
      <c r="Y387" s="105"/>
      <c r="Z387" s="105"/>
      <c r="AA387" s="106"/>
      <c r="AB387" s="90"/>
      <c r="AC387" s="90"/>
      <c r="AD387" s="90"/>
      <c r="AE387" s="90"/>
      <c r="AF387" s="107" t="str">
        <f t="shared" si="47"/>
        <v>-</v>
      </c>
      <c r="AG387" s="108"/>
      <c r="AH387" s="129">
        <f>IF(SUMPRODUCT((A$14:A387=A387)*(B$14:B387=B387)*(C$14:C387=C387))&gt;1,0,1)</f>
        <v>0</v>
      </c>
      <c r="AI387" s="109" t="str">
        <f t="shared" si="52"/>
        <v>NO</v>
      </c>
      <c r="AJ387" s="109" t="str">
        <f t="shared" si="54"/>
        <v>NO</v>
      </c>
      <c r="AK387" s="110" t="str">
        <f>IFERROR(VLOOKUP(F387,Tipo!$C$12:$C$27,1,FALSE),"NO")</f>
        <v>NO</v>
      </c>
      <c r="AL387" s="109" t="str">
        <f t="shared" si="55"/>
        <v>NO</v>
      </c>
      <c r="AM387" s="109" t="str">
        <f t="shared" si="56"/>
        <v>NO</v>
      </c>
      <c r="AN387" s="58"/>
      <c r="AO387" s="58"/>
      <c r="AP387" s="58"/>
    </row>
    <row r="388" spans="1:42" s="57" customFormat="1" ht="27" customHeight="1" x14ac:dyDescent="0.25">
      <c r="A388" s="90"/>
      <c r="B388" s="105"/>
      <c r="C388" s="91"/>
      <c r="D388" s="111"/>
      <c r="E388" s="91"/>
      <c r="F388" s="92"/>
      <c r="G388" s="93"/>
      <c r="H388" s="94"/>
      <c r="I388" s="95"/>
      <c r="J388" s="96" t="str">
        <f>IF(ISERROR(VLOOKUP(I388,Eje_Pilar!$C$2:$E$47,2,FALSE))," ",VLOOKUP(I388,Eje_Pilar!$C$2:$E$47,2,FALSE))</f>
        <v xml:space="preserve"> </v>
      </c>
      <c r="K388" s="96" t="str">
        <f>IF(ISERROR(VLOOKUP(I388,Eje_Pilar!$C$2:$E$47,3,FALSE))," ",VLOOKUP(I388,Eje_Pilar!$C$2:$E$47,3,FALSE))</f>
        <v xml:space="preserve"> </v>
      </c>
      <c r="L388" s="97"/>
      <c r="M388" s="90"/>
      <c r="N388" s="98"/>
      <c r="O388" s="99"/>
      <c r="P388" s="100"/>
      <c r="Q388" s="101"/>
      <c r="R388" s="102"/>
      <c r="S388" s="99"/>
      <c r="T388" s="103">
        <f t="shared" si="53"/>
        <v>0</v>
      </c>
      <c r="U388" s="131"/>
      <c r="V388" s="104"/>
      <c r="W388" s="104"/>
      <c r="X388" s="104"/>
      <c r="Y388" s="105"/>
      <c r="Z388" s="105"/>
      <c r="AA388" s="106"/>
      <c r="AB388" s="90"/>
      <c r="AC388" s="90"/>
      <c r="AD388" s="90"/>
      <c r="AE388" s="90"/>
      <c r="AF388" s="107" t="str">
        <f t="shared" si="47"/>
        <v>-</v>
      </c>
      <c r="AG388" s="108"/>
      <c r="AH388" s="129">
        <f>IF(SUMPRODUCT((A$14:A388=A388)*(B$14:B388=B388)*(C$14:C388=C388))&gt;1,0,1)</f>
        <v>0</v>
      </c>
      <c r="AI388" s="109" t="str">
        <f t="shared" si="52"/>
        <v>NO</v>
      </c>
      <c r="AJ388" s="109" t="str">
        <f t="shared" si="54"/>
        <v>NO</v>
      </c>
      <c r="AK388" s="110" t="str">
        <f>IFERROR(VLOOKUP(F388,Tipo!$C$12:$C$27,1,FALSE),"NO")</f>
        <v>NO</v>
      </c>
      <c r="AL388" s="109" t="str">
        <f t="shared" si="55"/>
        <v>NO</v>
      </c>
      <c r="AM388" s="109" t="str">
        <f t="shared" si="56"/>
        <v>NO</v>
      </c>
      <c r="AN388" s="58"/>
      <c r="AO388" s="58"/>
      <c r="AP388" s="58"/>
    </row>
    <row r="389" spans="1:42" s="57" customFormat="1" ht="27" customHeight="1" x14ac:dyDescent="0.25">
      <c r="A389" s="90"/>
      <c r="B389" s="105"/>
      <c r="C389" s="91"/>
      <c r="D389" s="111"/>
      <c r="E389" s="91"/>
      <c r="F389" s="92"/>
      <c r="G389" s="93"/>
      <c r="H389" s="94"/>
      <c r="I389" s="95"/>
      <c r="J389" s="96" t="str">
        <f>IF(ISERROR(VLOOKUP(I389,Eje_Pilar!$C$2:$E$47,2,FALSE))," ",VLOOKUP(I389,Eje_Pilar!$C$2:$E$47,2,FALSE))</f>
        <v xml:space="preserve"> </v>
      </c>
      <c r="K389" s="96" t="str">
        <f>IF(ISERROR(VLOOKUP(I389,Eje_Pilar!$C$2:$E$47,3,FALSE))," ",VLOOKUP(I389,Eje_Pilar!$C$2:$E$47,3,FALSE))</f>
        <v xml:space="preserve"> </v>
      </c>
      <c r="L389" s="97"/>
      <c r="M389" s="90"/>
      <c r="N389" s="98"/>
      <c r="O389" s="99"/>
      <c r="P389" s="100"/>
      <c r="Q389" s="101"/>
      <c r="R389" s="102"/>
      <c r="S389" s="99"/>
      <c r="T389" s="103">
        <f t="shared" si="53"/>
        <v>0</v>
      </c>
      <c r="U389" s="131"/>
      <c r="V389" s="104"/>
      <c r="W389" s="104"/>
      <c r="X389" s="104"/>
      <c r="Y389" s="105"/>
      <c r="Z389" s="105"/>
      <c r="AA389" s="106"/>
      <c r="AB389" s="90"/>
      <c r="AC389" s="90"/>
      <c r="AD389" s="90"/>
      <c r="AE389" s="90"/>
      <c r="AF389" s="107" t="str">
        <f t="shared" si="47"/>
        <v>-</v>
      </c>
      <c r="AG389" s="108"/>
      <c r="AH389" s="129">
        <f>IF(SUMPRODUCT((A$14:A389=A389)*(B$14:B389=B389)*(C$14:C389=C389))&gt;1,0,1)</f>
        <v>0</v>
      </c>
      <c r="AI389" s="109" t="str">
        <f t="shared" si="52"/>
        <v>NO</v>
      </c>
      <c r="AJ389" s="109" t="str">
        <f t="shared" si="54"/>
        <v>NO</v>
      </c>
      <c r="AK389" s="110" t="str">
        <f>IFERROR(VLOOKUP(F389,Tipo!$C$12:$C$27,1,FALSE),"NO")</f>
        <v>NO</v>
      </c>
      <c r="AL389" s="109" t="str">
        <f t="shared" si="55"/>
        <v>NO</v>
      </c>
      <c r="AM389" s="109" t="str">
        <f t="shared" si="56"/>
        <v>NO</v>
      </c>
      <c r="AN389" s="58"/>
      <c r="AO389" s="58"/>
      <c r="AP389" s="58"/>
    </row>
    <row r="390" spans="1:42" s="57" customFormat="1" ht="27" customHeight="1" x14ac:dyDescent="0.25">
      <c r="A390" s="90"/>
      <c r="B390" s="105"/>
      <c r="C390" s="91"/>
      <c r="D390" s="111"/>
      <c r="E390" s="91"/>
      <c r="F390" s="92"/>
      <c r="G390" s="93"/>
      <c r="H390" s="94"/>
      <c r="I390" s="95"/>
      <c r="J390" s="96" t="str">
        <f>IF(ISERROR(VLOOKUP(I390,Eje_Pilar!$C$2:$E$47,2,FALSE))," ",VLOOKUP(I390,Eje_Pilar!$C$2:$E$47,2,FALSE))</f>
        <v xml:space="preserve"> </v>
      </c>
      <c r="K390" s="96" t="str">
        <f>IF(ISERROR(VLOOKUP(I390,Eje_Pilar!$C$2:$E$47,3,FALSE))," ",VLOOKUP(I390,Eje_Pilar!$C$2:$E$47,3,FALSE))</f>
        <v xml:space="preserve"> </v>
      </c>
      <c r="L390" s="97"/>
      <c r="M390" s="90"/>
      <c r="N390" s="98"/>
      <c r="O390" s="99"/>
      <c r="P390" s="100"/>
      <c r="Q390" s="101"/>
      <c r="R390" s="102"/>
      <c r="S390" s="99"/>
      <c r="T390" s="103">
        <f t="shared" si="53"/>
        <v>0</v>
      </c>
      <c r="U390" s="131"/>
      <c r="V390" s="104"/>
      <c r="W390" s="104"/>
      <c r="X390" s="104"/>
      <c r="Y390" s="105"/>
      <c r="Z390" s="105"/>
      <c r="AA390" s="106"/>
      <c r="AB390" s="90"/>
      <c r="AC390" s="90"/>
      <c r="AD390" s="90"/>
      <c r="AE390" s="90"/>
      <c r="AF390" s="107" t="str">
        <f t="shared" si="47"/>
        <v>-</v>
      </c>
      <c r="AG390" s="108"/>
      <c r="AH390" s="129">
        <f>IF(SUMPRODUCT((A$14:A390=A390)*(B$14:B390=B390)*(C$14:C390=C390))&gt;1,0,1)</f>
        <v>0</v>
      </c>
      <c r="AI390" s="109" t="str">
        <f t="shared" si="52"/>
        <v>NO</v>
      </c>
      <c r="AJ390" s="109" t="str">
        <f t="shared" si="54"/>
        <v>NO</v>
      </c>
      <c r="AK390" s="110" t="str">
        <f>IFERROR(VLOOKUP(F390,Tipo!$C$12:$C$27,1,FALSE),"NO")</f>
        <v>NO</v>
      </c>
      <c r="AL390" s="109" t="str">
        <f t="shared" si="55"/>
        <v>NO</v>
      </c>
      <c r="AM390" s="109" t="str">
        <f t="shared" si="56"/>
        <v>NO</v>
      </c>
      <c r="AN390" s="58"/>
      <c r="AO390" s="58"/>
      <c r="AP390" s="58"/>
    </row>
    <row r="391" spans="1:42" s="57" customFormat="1" ht="27" customHeight="1" x14ac:dyDescent="0.25">
      <c r="A391" s="90"/>
      <c r="B391" s="105"/>
      <c r="C391" s="91"/>
      <c r="D391" s="111"/>
      <c r="E391" s="91"/>
      <c r="F391" s="92"/>
      <c r="G391" s="93"/>
      <c r="H391" s="94"/>
      <c r="I391" s="95"/>
      <c r="J391" s="96" t="str">
        <f>IF(ISERROR(VLOOKUP(I391,Eje_Pilar!$C$2:$E$47,2,FALSE))," ",VLOOKUP(I391,Eje_Pilar!$C$2:$E$47,2,FALSE))</f>
        <v xml:space="preserve"> </v>
      </c>
      <c r="K391" s="96" t="str">
        <f>IF(ISERROR(VLOOKUP(I391,Eje_Pilar!$C$2:$E$47,3,FALSE))," ",VLOOKUP(I391,Eje_Pilar!$C$2:$E$47,3,FALSE))</f>
        <v xml:space="preserve"> </v>
      </c>
      <c r="L391" s="97"/>
      <c r="M391" s="90"/>
      <c r="N391" s="98"/>
      <c r="O391" s="99"/>
      <c r="P391" s="100"/>
      <c r="Q391" s="101"/>
      <c r="R391" s="102"/>
      <c r="S391" s="99"/>
      <c r="T391" s="103">
        <f t="shared" si="53"/>
        <v>0</v>
      </c>
      <c r="U391" s="131"/>
      <c r="V391" s="104"/>
      <c r="W391" s="104"/>
      <c r="X391" s="104"/>
      <c r="Y391" s="105"/>
      <c r="Z391" s="105"/>
      <c r="AA391" s="106"/>
      <c r="AB391" s="90"/>
      <c r="AC391" s="90"/>
      <c r="AD391" s="90"/>
      <c r="AE391" s="90"/>
      <c r="AF391" s="107" t="str">
        <f t="shared" si="47"/>
        <v>-</v>
      </c>
      <c r="AG391" s="108"/>
      <c r="AH391" s="129">
        <f>IF(SUMPRODUCT((A$14:A391=A391)*(B$14:B391=B391)*(C$14:C391=C391))&gt;1,0,1)</f>
        <v>0</v>
      </c>
      <c r="AI391" s="109" t="str">
        <f t="shared" si="52"/>
        <v>NO</v>
      </c>
      <c r="AJ391" s="109" t="str">
        <f t="shared" si="54"/>
        <v>NO</v>
      </c>
      <c r="AK391" s="110" t="str">
        <f>IFERROR(VLOOKUP(F391,Tipo!$C$12:$C$27,1,FALSE),"NO")</f>
        <v>NO</v>
      </c>
      <c r="AL391" s="109" t="str">
        <f t="shared" si="55"/>
        <v>NO</v>
      </c>
      <c r="AM391" s="109" t="str">
        <f t="shared" si="56"/>
        <v>NO</v>
      </c>
      <c r="AN391" s="58"/>
      <c r="AO391" s="58"/>
      <c r="AP391" s="58"/>
    </row>
    <row r="392" spans="1:42" s="57" customFormat="1" ht="27" customHeight="1" x14ac:dyDescent="0.25">
      <c r="A392" s="90"/>
      <c r="B392" s="105"/>
      <c r="C392" s="91"/>
      <c r="D392" s="111"/>
      <c r="E392" s="91"/>
      <c r="F392" s="92"/>
      <c r="G392" s="93"/>
      <c r="H392" s="94"/>
      <c r="I392" s="95"/>
      <c r="J392" s="96" t="str">
        <f>IF(ISERROR(VLOOKUP(I392,Eje_Pilar!$C$2:$E$47,2,FALSE))," ",VLOOKUP(I392,Eje_Pilar!$C$2:$E$47,2,FALSE))</f>
        <v xml:space="preserve"> </v>
      </c>
      <c r="K392" s="96" t="str">
        <f>IF(ISERROR(VLOOKUP(I392,Eje_Pilar!$C$2:$E$47,3,FALSE))," ",VLOOKUP(I392,Eje_Pilar!$C$2:$E$47,3,FALSE))</f>
        <v xml:space="preserve"> </v>
      </c>
      <c r="L392" s="97"/>
      <c r="M392" s="90"/>
      <c r="N392" s="98"/>
      <c r="O392" s="99"/>
      <c r="P392" s="100"/>
      <c r="Q392" s="101"/>
      <c r="R392" s="102"/>
      <c r="S392" s="99"/>
      <c r="T392" s="103">
        <f t="shared" si="53"/>
        <v>0</v>
      </c>
      <c r="U392" s="131"/>
      <c r="V392" s="104"/>
      <c r="W392" s="104"/>
      <c r="X392" s="104"/>
      <c r="Y392" s="105"/>
      <c r="Z392" s="105"/>
      <c r="AA392" s="106"/>
      <c r="AB392" s="90"/>
      <c r="AC392" s="90"/>
      <c r="AD392" s="90"/>
      <c r="AE392" s="90"/>
      <c r="AF392" s="107" t="str">
        <f t="shared" si="47"/>
        <v>-</v>
      </c>
      <c r="AG392" s="108"/>
      <c r="AH392" s="129">
        <f>IF(SUMPRODUCT((A$14:A392=A392)*(B$14:B392=B392)*(C$14:C392=C392))&gt;1,0,1)</f>
        <v>0</v>
      </c>
      <c r="AI392" s="109" t="str">
        <f t="shared" si="52"/>
        <v>NO</v>
      </c>
      <c r="AJ392" s="109" t="str">
        <f t="shared" si="54"/>
        <v>NO</v>
      </c>
      <c r="AK392" s="110" t="str">
        <f>IFERROR(VLOOKUP(F392,Tipo!$C$12:$C$27,1,FALSE),"NO")</f>
        <v>NO</v>
      </c>
      <c r="AL392" s="109" t="str">
        <f t="shared" si="55"/>
        <v>NO</v>
      </c>
      <c r="AM392" s="109" t="str">
        <f t="shared" si="56"/>
        <v>NO</v>
      </c>
      <c r="AN392" s="58"/>
      <c r="AO392" s="58"/>
      <c r="AP392" s="58"/>
    </row>
    <row r="393" spans="1:42" s="57" customFormat="1" ht="27" customHeight="1" x14ac:dyDescent="0.25">
      <c r="A393" s="90"/>
      <c r="B393" s="105"/>
      <c r="C393" s="91"/>
      <c r="D393" s="111"/>
      <c r="E393" s="91"/>
      <c r="F393" s="92"/>
      <c r="G393" s="93"/>
      <c r="H393" s="94"/>
      <c r="I393" s="95"/>
      <c r="J393" s="96" t="str">
        <f>IF(ISERROR(VLOOKUP(I393,Eje_Pilar!$C$2:$E$47,2,FALSE))," ",VLOOKUP(I393,Eje_Pilar!$C$2:$E$47,2,FALSE))</f>
        <v xml:space="preserve"> </v>
      </c>
      <c r="K393" s="96" t="str">
        <f>IF(ISERROR(VLOOKUP(I393,Eje_Pilar!$C$2:$E$47,3,FALSE))," ",VLOOKUP(I393,Eje_Pilar!$C$2:$E$47,3,FALSE))</f>
        <v xml:space="preserve"> </v>
      </c>
      <c r="L393" s="97"/>
      <c r="M393" s="90"/>
      <c r="N393" s="98"/>
      <c r="O393" s="99"/>
      <c r="P393" s="100"/>
      <c r="Q393" s="101"/>
      <c r="R393" s="102"/>
      <c r="S393" s="99"/>
      <c r="T393" s="103">
        <f t="shared" si="53"/>
        <v>0</v>
      </c>
      <c r="U393" s="131"/>
      <c r="V393" s="104"/>
      <c r="W393" s="104"/>
      <c r="X393" s="104"/>
      <c r="Y393" s="105"/>
      <c r="Z393" s="105"/>
      <c r="AA393" s="106"/>
      <c r="AB393" s="90"/>
      <c r="AC393" s="90"/>
      <c r="AD393" s="90"/>
      <c r="AE393" s="90"/>
      <c r="AF393" s="107" t="str">
        <f t="shared" si="47"/>
        <v>-</v>
      </c>
      <c r="AG393" s="108"/>
      <c r="AH393" s="129">
        <f>IF(SUMPRODUCT((A$14:A393=A393)*(B$14:B393=B393)*(C$14:C393=C393))&gt;1,0,1)</f>
        <v>0</v>
      </c>
      <c r="AI393" s="109" t="str">
        <f t="shared" si="52"/>
        <v>NO</v>
      </c>
      <c r="AJ393" s="109" t="str">
        <f t="shared" si="54"/>
        <v>NO</v>
      </c>
      <c r="AK393" s="110" t="str">
        <f>IFERROR(VLOOKUP(F393,Tipo!$C$12:$C$27,1,FALSE),"NO")</f>
        <v>NO</v>
      </c>
      <c r="AL393" s="109" t="str">
        <f t="shared" si="55"/>
        <v>NO</v>
      </c>
      <c r="AM393" s="109" t="str">
        <f t="shared" si="56"/>
        <v>NO</v>
      </c>
      <c r="AN393" s="58"/>
      <c r="AO393" s="58"/>
      <c r="AP393" s="58"/>
    </row>
    <row r="394" spans="1:42" s="57" customFormat="1" ht="27" customHeight="1" x14ac:dyDescent="0.25">
      <c r="A394" s="90"/>
      <c r="B394" s="105"/>
      <c r="C394" s="91"/>
      <c r="D394" s="111"/>
      <c r="E394" s="91"/>
      <c r="F394" s="92"/>
      <c r="G394" s="93"/>
      <c r="H394" s="94"/>
      <c r="I394" s="95"/>
      <c r="J394" s="96" t="str">
        <f>IF(ISERROR(VLOOKUP(I394,Eje_Pilar!$C$2:$E$47,2,FALSE))," ",VLOOKUP(I394,Eje_Pilar!$C$2:$E$47,2,FALSE))</f>
        <v xml:space="preserve"> </v>
      </c>
      <c r="K394" s="96" t="str">
        <f>IF(ISERROR(VLOOKUP(I394,Eje_Pilar!$C$2:$E$47,3,FALSE))," ",VLOOKUP(I394,Eje_Pilar!$C$2:$E$47,3,FALSE))</f>
        <v xml:space="preserve"> </v>
      </c>
      <c r="L394" s="97"/>
      <c r="M394" s="90"/>
      <c r="N394" s="98"/>
      <c r="O394" s="99"/>
      <c r="P394" s="100"/>
      <c r="Q394" s="101"/>
      <c r="R394" s="102"/>
      <c r="S394" s="99"/>
      <c r="T394" s="103">
        <f t="shared" si="53"/>
        <v>0</v>
      </c>
      <c r="U394" s="131"/>
      <c r="V394" s="104"/>
      <c r="W394" s="104"/>
      <c r="X394" s="104"/>
      <c r="Y394" s="105"/>
      <c r="Z394" s="105"/>
      <c r="AA394" s="106"/>
      <c r="AB394" s="90"/>
      <c r="AC394" s="90"/>
      <c r="AD394" s="90"/>
      <c r="AE394" s="90"/>
      <c r="AF394" s="107" t="str">
        <f t="shared" si="47"/>
        <v>-</v>
      </c>
      <c r="AG394" s="108"/>
      <c r="AH394" s="129">
        <f>IF(SUMPRODUCT((A$14:A394=A394)*(B$14:B394=B394)*(C$14:C394=C394))&gt;1,0,1)</f>
        <v>0</v>
      </c>
      <c r="AI394" s="109" t="str">
        <f t="shared" si="52"/>
        <v>NO</v>
      </c>
      <c r="AJ394" s="109" t="str">
        <f t="shared" si="54"/>
        <v>NO</v>
      </c>
      <c r="AK394" s="110" t="str">
        <f>IFERROR(VLOOKUP(F394,Tipo!$C$12:$C$27,1,FALSE),"NO")</f>
        <v>NO</v>
      </c>
      <c r="AL394" s="109" t="str">
        <f t="shared" si="55"/>
        <v>NO</v>
      </c>
      <c r="AM394" s="109" t="str">
        <f t="shared" si="56"/>
        <v>NO</v>
      </c>
      <c r="AN394" s="58"/>
      <c r="AO394" s="58"/>
      <c r="AP394" s="58"/>
    </row>
    <row r="395" spans="1:42" s="57" customFormat="1" ht="27" customHeight="1" x14ac:dyDescent="0.25">
      <c r="A395" s="90"/>
      <c r="B395" s="105"/>
      <c r="C395" s="91"/>
      <c r="D395" s="111"/>
      <c r="E395" s="91"/>
      <c r="F395" s="92"/>
      <c r="G395" s="93"/>
      <c r="H395" s="94"/>
      <c r="I395" s="95"/>
      <c r="J395" s="96" t="str">
        <f>IF(ISERROR(VLOOKUP(I395,Eje_Pilar!$C$2:$E$47,2,FALSE))," ",VLOOKUP(I395,Eje_Pilar!$C$2:$E$47,2,FALSE))</f>
        <v xml:space="preserve"> </v>
      </c>
      <c r="K395" s="96" t="str">
        <f>IF(ISERROR(VLOOKUP(I395,Eje_Pilar!$C$2:$E$47,3,FALSE))," ",VLOOKUP(I395,Eje_Pilar!$C$2:$E$47,3,FALSE))</f>
        <v xml:space="preserve"> </v>
      </c>
      <c r="L395" s="97"/>
      <c r="M395" s="90"/>
      <c r="N395" s="98"/>
      <c r="O395" s="99"/>
      <c r="P395" s="100"/>
      <c r="Q395" s="101"/>
      <c r="R395" s="102"/>
      <c r="S395" s="99"/>
      <c r="T395" s="103">
        <f t="shared" si="53"/>
        <v>0</v>
      </c>
      <c r="U395" s="131"/>
      <c r="V395" s="104"/>
      <c r="W395" s="104"/>
      <c r="X395" s="104"/>
      <c r="Y395" s="105"/>
      <c r="Z395" s="105"/>
      <c r="AA395" s="106"/>
      <c r="AB395" s="90"/>
      <c r="AC395" s="90"/>
      <c r="AD395" s="90"/>
      <c r="AE395" s="90"/>
      <c r="AF395" s="107" t="str">
        <f t="shared" si="47"/>
        <v>-</v>
      </c>
      <c r="AG395" s="108"/>
      <c r="AH395" s="129">
        <f>IF(SUMPRODUCT((A$14:A395=A395)*(B$14:B395=B395)*(C$14:C395=C395))&gt;1,0,1)</f>
        <v>0</v>
      </c>
      <c r="AI395" s="109" t="str">
        <f t="shared" si="52"/>
        <v>NO</v>
      </c>
      <c r="AJ395" s="109" t="str">
        <f t="shared" si="54"/>
        <v>NO</v>
      </c>
      <c r="AK395" s="110" t="str">
        <f>IFERROR(VLOOKUP(F395,Tipo!$C$12:$C$27,1,FALSE),"NO")</f>
        <v>NO</v>
      </c>
      <c r="AL395" s="109" t="str">
        <f t="shared" si="55"/>
        <v>NO</v>
      </c>
      <c r="AM395" s="109" t="str">
        <f t="shared" si="56"/>
        <v>NO</v>
      </c>
      <c r="AN395" s="58"/>
      <c r="AO395" s="58"/>
      <c r="AP395" s="58"/>
    </row>
    <row r="396" spans="1:42" s="57" customFormat="1" ht="27" customHeight="1" x14ac:dyDescent="0.25">
      <c r="A396" s="90"/>
      <c r="B396" s="105"/>
      <c r="C396" s="91"/>
      <c r="D396" s="111"/>
      <c r="E396" s="91"/>
      <c r="F396" s="92"/>
      <c r="G396" s="93"/>
      <c r="H396" s="94"/>
      <c r="I396" s="95"/>
      <c r="J396" s="96" t="str">
        <f>IF(ISERROR(VLOOKUP(I396,Eje_Pilar!$C$2:$E$47,2,FALSE))," ",VLOOKUP(I396,Eje_Pilar!$C$2:$E$47,2,FALSE))</f>
        <v xml:space="preserve"> </v>
      </c>
      <c r="K396" s="96" t="str">
        <f>IF(ISERROR(VLOOKUP(I396,Eje_Pilar!$C$2:$E$47,3,FALSE))," ",VLOOKUP(I396,Eje_Pilar!$C$2:$E$47,3,FALSE))</f>
        <v xml:space="preserve"> </v>
      </c>
      <c r="L396" s="97"/>
      <c r="M396" s="90"/>
      <c r="N396" s="98"/>
      <c r="O396" s="99"/>
      <c r="P396" s="100"/>
      <c r="Q396" s="101"/>
      <c r="R396" s="102"/>
      <c r="S396" s="99"/>
      <c r="T396" s="103">
        <f t="shared" si="53"/>
        <v>0</v>
      </c>
      <c r="U396" s="131"/>
      <c r="V396" s="104"/>
      <c r="W396" s="104"/>
      <c r="X396" s="104"/>
      <c r="Y396" s="105"/>
      <c r="Z396" s="105"/>
      <c r="AA396" s="106"/>
      <c r="AB396" s="90"/>
      <c r="AC396" s="90"/>
      <c r="AD396" s="90"/>
      <c r="AE396" s="90"/>
      <c r="AF396" s="107" t="str">
        <f t="shared" si="47"/>
        <v>-</v>
      </c>
      <c r="AG396" s="108"/>
      <c r="AH396" s="129">
        <f>IF(SUMPRODUCT((A$14:A396=A396)*(B$14:B396=B396)*(C$14:C396=C396))&gt;1,0,1)</f>
        <v>0</v>
      </c>
      <c r="AI396" s="109" t="str">
        <f t="shared" si="52"/>
        <v>NO</v>
      </c>
      <c r="AJ396" s="109" t="str">
        <f t="shared" si="54"/>
        <v>NO</v>
      </c>
      <c r="AK396" s="110" t="str">
        <f>IFERROR(VLOOKUP(F396,Tipo!$C$12:$C$27,1,FALSE),"NO")</f>
        <v>NO</v>
      </c>
      <c r="AL396" s="109" t="str">
        <f t="shared" si="55"/>
        <v>NO</v>
      </c>
      <c r="AM396" s="109" t="str">
        <f t="shared" si="56"/>
        <v>NO</v>
      </c>
      <c r="AN396" s="58"/>
      <c r="AO396" s="58"/>
      <c r="AP396" s="58"/>
    </row>
    <row r="397" spans="1:42" s="57" customFormat="1" ht="27" customHeight="1" x14ac:dyDescent="0.25">
      <c r="A397" s="90"/>
      <c r="B397" s="105"/>
      <c r="C397" s="91"/>
      <c r="D397" s="111"/>
      <c r="E397" s="91"/>
      <c r="F397" s="92"/>
      <c r="G397" s="93"/>
      <c r="H397" s="94"/>
      <c r="I397" s="95"/>
      <c r="J397" s="96" t="str">
        <f>IF(ISERROR(VLOOKUP(I397,Eje_Pilar!$C$2:$E$47,2,FALSE))," ",VLOOKUP(I397,Eje_Pilar!$C$2:$E$47,2,FALSE))</f>
        <v xml:space="preserve"> </v>
      </c>
      <c r="K397" s="96" t="str">
        <f>IF(ISERROR(VLOOKUP(I397,Eje_Pilar!$C$2:$E$47,3,FALSE))," ",VLOOKUP(I397,Eje_Pilar!$C$2:$E$47,3,FALSE))</f>
        <v xml:space="preserve"> </v>
      </c>
      <c r="L397" s="97"/>
      <c r="M397" s="90"/>
      <c r="N397" s="98"/>
      <c r="O397" s="99"/>
      <c r="P397" s="100"/>
      <c r="Q397" s="101"/>
      <c r="R397" s="102"/>
      <c r="S397" s="99"/>
      <c r="T397" s="103">
        <f t="shared" si="53"/>
        <v>0</v>
      </c>
      <c r="U397" s="131"/>
      <c r="V397" s="104"/>
      <c r="W397" s="104"/>
      <c r="X397" s="104"/>
      <c r="Y397" s="105"/>
      <c r="Z397" s="105"/>
      <c r="AA397" s="106"/>
      <c r="AB397" s="90"/>
      <c r="AC397" s="90"/>
      <c r="AD397" s="90"/>
      <c r="AE397" s="90"/>
      <c r="AF397" s="107" t="str">
        <f t="shared" si="47"/>
        <v>-</v>
      </c>
      <c r="AG397" s="108"/>
      <c r="AH397" s="129">
        <f>IF(SUMPRODUCT((A$14:A397=A397)*(B$14:B397=B397)*(C$14:C397=C397))&gt;1,0,1)</f>
        <v>0</v>
      </c>
      <c r="AI397" s="109" t="str">
        <f t="shared" si="52"/>
        <v>NO</v>
      </c>
      <c r="AJ397" s="109" t="str">
        <f t="shared" si="54"/>
        <v>NO</v>
      </c>
      <c r="AK397" s="110" t="str">
        <f>IFERROR(VLOOKUP(F397,Tipo!$C$12:$C$27,1,FALSE),"NO")</f>
        <v>NO</v>
      </c>
      <c r="AL397" s="109" t="str">
        <f t="shared" si="55"/>
        <v>NO</v>
      </c>
      <c r="AM397" s="109" t="str">
        <f t="shared" si="56"/>
        <v>NO</v>
      </c>
      <c r="AN397" s="58"/>
      <c r="AO397" s="58"/>
      <c r="AP397" s="58"/>
    </row>
    <row r="398" spans="1:42" s="57" customFormat="1" ht="27" customHeight="1" x14ac:dyDescent="0.25">
      <c r="A398" s="90"/>
      <c r="B398" s="105"/>
      <c r="C398" s="91"/>
      <c r="D398" s="111"/>
      <c r="E398" s="91"/>
      <c r="F398" s="92"/>
      <c r="G398" s="93"/>
      <c r="H398" s="94"/>
      <c r="I398" s="95"/>
      <c r="J398" s="96" t="str">
        <f>IF(ISERROR(VLOOKUP(I398,Eje_Pilar!$C$2:$E$47,2,FALSE))," ",VLOOKUP(I398,Eje_Pilar!$C$2:$E$47,2,FALSE))</f>
        <v xml:space="preserve"> </v>
      </c>
      <c r="K398" s="96" t="str">
        <f>IF(ISERROR(VLOOKUP(I398,Eje_Pilar!$C$2:$E$47,3,FALSE))," ",VLOOKUP(I398,Eje_Pilar!$C$2:$E$47,3,FALSE))</f>
        <v xml:space="preserve"> </v>
      </c>
      <c r="L398" s="97"/>
      <c r="M398" s="90"/>
      <c r="N398" s="98"/>
      <c r="O398" s="99"/>
      <c r="P398" s="100"/>
      <c r="Q398" s="101"/>
      <c r="R398" s="102"/>
      <c r="S398" s="99"/>
      <c r="T398" s="103">
        <f t="shared" si="53"/>
        <v>0</v>
      </c>
      <c r="U398" s="131"/>
      <c r="V398" s="104"/>
      <c r="W398" s="104"/>
      <c r="X398" s="104"/>
      <c r="Y398" s="105"/>
      <c r="Z398" s="105"/>
      <c r="AA398" s="106"/>
      <c r="AB398" s="90"/>
      <c r="AC398" s="90"/>
      <c r="AD398" s="90"/>
      <c r="AE398" s="90"/>
      <c r="AF398" s="107" t="str">
        <f t="shared" si="47"/>
        <v>-</v>
      </c>
      <c r="AG398" s="108"/>
      <c r="AH398" s="129">
        <f>IF(SUMPRODUCT((A$14:A398=A398)*(B$14:B398=B398)*(C$14:C398=C398))&gt;1,0,1)</f>
        <v>0</v>
      </c>
      <c r="AI398" s="109" t="str">
        <f t="shared" si="52"/>
        <v>NO</v>
      </c>
      <c r="AJ398" s="109" t="str">
        <f t="shared" si="54"/>
        <v>NO</v>
      </c>
      <c r="AK398" s="110" t="str">
        <f>IFERROR(VLOOKUP(F398,Tipo!$C$12:$C$27,1,FALSE),"NO")</f>
        <v>NO</v>
      </c>
      <c r="AL398" s="109" t="str">
        <f t="shared" si="55"/>
        <v>NO</v>
      </c>
      <c r="AM398" s="109" t="str">
        <f t="shared" si="56"/>
        <v>NO</v>
      </c>
      <c r="AN398" s="58"/>
      <c r="AO398" s="58"/>
      <c r="AP398" s="58"/>
    </row>
    <row r="399" spans="1:42" s="57" customFormat="1" ht="27" customHeight="1" x14ac:dyDescent="0.25">
      <c r="A399" s="90"/>
      <c r="B399" s="105"/>
      <c r="C399" s="91"/>
      <c r="D399" s="111"/>
      <c r="E399" s="91"/>
      <c r="F399" s="92"/>
      <c r="G399" s="93"/>
      <c r="H399" s="94"/>
      <c r="I399" s="95"/>
      <c r="J399" s="96" t="str">
        <f>IF(ISERROR(VLOOKUP(I399,Eje_Pilar!$C$2:$E$47,2,FALSE))," ",VLOOKUP(I399,Eje_Pilar!$C$2:$E$47,2,FALSE))</f>
        <v xml:space="preserve"> </v>
      </c>
      <c r="K399" s="96" t="str">
        <f>IF(ISERROR(VLOOKUP(I399,Eje_Pilar!$C$2:$E$47,3,FALSE))," ",VLOOKUP(I399,Eje_Pilar!$C$2:$E$47,3,FALSE))</f>
        <v xml:space="preserve"> </v>
      </c>
      <c r="L399" s="97"/>
      <c r="M399" s="90"/>
      <c r="N399" s="98"/>
      <c r="O399" s="99"/>
      <c r="P399" s="100"/>
      <c r="Q399" s="101"/>
      <c r="R399" s="102"/>
      <c r="S399" s="99"/>
      <c r="T399" s="103">
        <f t="shared" si="53"/>
        <v>0</v>
      </c>
      <c r="U399" s="131"/>
      <c r="V399" s="104"/>
      <c r="W399" s="104"/>
      <c r="X399" s="104"/>
      <c r="Y399" s="105"/>
      <c r="Z399" s="105"/>
      <c r="AA399" s="106"/>
      <c r="AB399" s="90"/>
      <c r="AC399" s="90"/>
      <c r="AD399" s="90"/>
      <c r="AE399" s="90"/>
      <c r="AF399" s="107" t="str">
        <f t="shared" si="47"/>
        <v>-</v>
      </c>
      <c r="AG399" s="108"/>
      <c r="AH399" s="129">
        <f>IF(SUMPRODUCT((A$14:A399=A399)*(B$14:B399=B399)*(C$14:C399=C399))&gt;1,0,1)</f>
        <v>0</v>
      </c>
      <c r="AI399" s="109" t="str">
        <f t="shared" si="52"/>
        <v>NO</v>
      </c>
      <c r="AJ399" s="109" t="str">
        <f t="shared" si="54"/>
        <v>NO</v>
      </c>
      <c r="AK399" s="110" t="str">
        <f>IFERROR(VLOOKUP(F399,Tipo!$C$12:$C$27,1,FALSE),"NO")</f>
        <v>NO</v>
      </c>
      <c r="AL399" s="109" t="str">
        <f t="shared" si="55"/>
        <v>NO</v>
      </c>
      <c r="AM399" s="109" t="str">
        <f t="shared" si="56"/>
        <v>NO</v>
      </c>
      <c r="AN399" s="58"/>
      <c r="AO399" s="58"/>
      <c r="AP399" s="58"/>
    </row>
    <row r="400" spans="1:42" s="57" customFormat="1" ht="27" customHeight="1" x14ac:dyDescent="0.25">
      <c r="A400" s="90"/>
      <c r="B400" s="105"/>
      <c r="C400" s="91"/>
      <c r="D400" s="111"/>
      <c r="E400" s="91"/>
      <c r="F400" s="92"/>
      <c r="G400" s="93"/>
      <c r="H400" s="94"/>
      <c r="I400" s="95"/>
      <c r="J400" s="96" t="str">
        <f>IF(ISERROR(VLOOKUP(I400,Eje_Pilar!$C$2:$E$47,2,FALSE))," ",VLOOKUP(I400,Eje_Pilar!$C$2:$E$47,2,FALSE))</f>
        <v xml:space="preserve"> </v>
      </c>
      <c r="K400" s="96" t="str">
        <f>IF(ISERROR(VLOOKUP(I400,Eje_Pilar!$C$2:$E$47,3,FALSE))," ",VLOOKUP(I400,Eje_Pilar!$C$2:$E$47,3,FALSE))</f>
        <v xml:space="preserve"> </v>
      </c>
      <c r="L400" s="97"/>
      <c r="M400" s="90"/>
      <c r="N400" s="98"/>
      <c r="O400" s="99"/>
      <c r="P400" s="100"/>
      <c r="Q400" s="101"/>
      <c r="R400" s="102"/>
      <c r="S400" s="99"/>
      <c r="T400" s="103">
        <f t="shared" si="53"/>
        <v>0</v>
      </c>
      <c r="U400" s="131"/>
      <c r="V400" s="104"/>
      <c r="W400" s="104"/>
      <c r="X400" s="104"/>
      <c r="Y400" s="105"/>
      <c r="Z400" s="105"/>
      <c r="AA400" s="106"/>
      <c r="AB400" s="90"/>
      <c r="AC400" s="90"/>
      <c r="AD400" s="90"/>
      <c r="AE400" s="90"/>
      <c r="AF400" s="107" t="str">
        <f t="shared" ref="AF400:AF463" si="57">IF(ISERROR(U400/T400),"-",(U400/T400))</f>
        <v>-</v>
      </c>
      <c r="AG400" s="108"/>
      <c r="AH400" s="129">
        <f>IF(SUMPRODUCT((A$14:A400=A400)*(B$14:B400=B400)*(C$14:C400=C400))&gt;1,0,1)</f>
        <v>0</v>
      </c>
      <c r="AI400" s="109" t="str">
        <f t="shared" si="52"/>
        <v>NO</v>
      </c>
      <c r="AJ400" s="109" t="str">
        <f t="shared" si="54"/>
        <v>NO</v>
      </c>
      <c r="AK400" s="110" t="str">
        <f>IFERROR(VLOOKUP(F400,Tipo!$C$12:$C$27,1,FALSE),"NO")</f>
        <v>NO</v>
      </c>
      <c r="AL400" s="109" t="str">
        <f t="shared" si="55"/>
        <v>NO</v>
      </c>
      <c r="AM400" s="109" t="str">
        <f t="shared" si="56"/>
        <v>NO</v>
      </c>
      <c r="AN400" s="58"/>
      <c r="AO400" s="58"/>
      <c r="AP400" s="58"/>
    </row>
    <row r="401" spans="1:42" s="57" customFormat="1" ht="27" customHeight="1" x14ac:dyDescent="0.25">
      <c r="A401" s="90"/>
      <c r="B401" s="105"/>
      <c r="C401" s="91"/>
      <c r="D401" s="111"/>
      <c r="E401" s="91"/>
      <c r="F401" s="92"/>
      <c r="G401" s="93"/>
      <c r="H401" s="94"/>
      <c r="I401" s="95"/>
      <c r="J401" s="96" t="str">
        <f>IF(ISERROR(VLOOKUP(I401,Eje_Pilar!$C$2:$E$47,2,FALSE))," ",VLOOKUP(I401,Eje_Pilar!$C$2:$E$47,2,FALSE))</f>
        <v xml:space="preserve"> </v>
      </c>
      <c r="K401" s="96" t="str">
        <f>IF(ISERROR(VLOOKUP(I401,Eje_Pilar!$C$2:$E$47,3,FALSE))," ",VLOOKUP(I401,Eje_Pilar!$C$2:$E$47,3,FALSE))</f>
        <v xml:space="preserve"> </v>
      </c>
      <c r="L401" s="97"/>
      <c r="M401" s="90"/>
      <c r="N401" s="98"/>
      <c r="O401" s="99"/>
      <c r="P401" s="100"/>
      <c r="Q401" s="101"/>
      <c r="R401" s="102"/>
      <c r="S401" s="99"/>
      <c r="T401" s="103">
        <f t="shared" si="53"/>
        <v>0</v>
      </c>
      <c r="U401" s="131"/>
      <c r="V401" s="104"/>
      <c r="W401" s="104"/>
      <c r="X401" s="104"/>
      <c r="Y401" s="105"/>
      <c r="Z401" s="105"/>
      <c r="AA401" s="106"/>
      <c r="AB401" s="90"/>
      <c r="AC401" s="90"/>
      <c r="AD401" s="90"/>
      <c r="AE401" s="90"/>
      <c r="AF401" s="107" t="str">
        <f t="shared" si="57"/>
        <v>-</v>
      </c>
      <c r="AG401" s="108"/>
      <c r="AH401" s="129">
        <f>IF(SUMPRODUCT((A$14:A401=A401)*(B$14:B401=B401)*(C$14:C401=C401))&gt;1,0,1)</f>
        <v>0</v>
      </c>
      <c r="AI401" s="109" t="str">
        <f t="shared" si="52"/>
        <v>NO</v>
      </c>
      <c r="AJ401" s="109" t="str">
        <f t="shared" si="54"/>
        <v>NO</v>
      </c>
      <c r="AK401" s="110" t="str">
        <f>IFERROR(VLOOKUP(F401,Tipo!$C$12:$C$27,1,FALSE),"NO")</f>
        <v>NO</v>
      </c>
      <c r="AL401" s="109" t="str">
        <f t="shared" si="55"/>
        <v>NO</v>
      </c>
      <c r="AM401" s="109" t="str">
        <f t="shared" si="56"/>
        <v>NO</v>
      </c>
      <c r="AN401" s="58"/>
      <c r="AO401" s="58"/>
      <c r="AP401" s="58"/>
    </row>
    <row r="402" spans="1:42" s="57" customFormat="1" ht="27" customHeight="1" x14ac:dyDescent="0.25">
      <c r="A402" s="90"/>
      <c r="B402" s="105"/>
      <c r="C402" s="91"/>
      <c r="D402" s="111"/>
      <c r="E402" s="91"/>
      <c r="F402" s="92"/>
      <c r="G402" s="93"/>
      <c r="H402" s="94"/>
      <c r="I402" s="95"/>
      <c r="J402" s="96" t="str">
        <f>IF(ISERROR(VLOOKUP(I402,Eje_Pilar!$C$2:$E$47,2,FALSE))," ",VLOOKUP(I402,Eje_Pilar!$C$2:$E$47,2,FALSE))</f>
        <v xml:space="preserve"> </v>
      </c>
      <c r="K402" s="96" t="str">
        <f>IF(ISERROR(VLOOKUP(I402,Eje_Pilar!$C$2:$E$47,3,FALSE))," ",VLOOKUP(I402,Eje_Pilar!$C$2:$E$47,3,FALSE))</f>
        <v xml:space="preserve"> </v>
      </c>
      <c r="L402" s="97"/>
      <c r="M402" s="90"/>
      <c r="N402" s="98"/>
      <c r="O402" s="99"/>
      <c r="P402" s="100"/>
      <c r="Q402" s="101"/>
      <c r="R402" s="102"/>
      <c r="S402" s="99"/>
      <c r="T402" s="103">
        <f t="shared" si="53"/>
        <v>0</v>
      </c>
      <c r="U402" s="131"/>
      <c r="V402" s="104"/>
      <c r="W402" s="104"/>
      <c r="X402" s="104"/>
      <c r="Y402" s="105"/>
      <c r="Z402" s="105"/>
      <c r="AA402" s="106"/>
      <c r="AB402" s="90"/>
      <c r="AC402" s="90"/>
      <c r="AD402" s="90"/>
      <c r="AE402" s="90"/>
      <c r="AF402" s="107" t="str">
        <f t="shared" si="57"/>
        <v>-</v>
      </c>
      <c r="AG402" s="108"/>
      <c r="AH402" s="129">
        <f>IF(SUMPRODUCT((A$14:A402=A402)*(B$14:B402=B402)*(C$14:C402=C402))&gt;1,0,1)</f>
        <v>0</v>
      </c>
      <c r="AI402" s="109" t="str">
        <f t="shared" si="52"/>
        <v>NO</v>
      </c>
      <c r="AJ402" s="109" t="str">
        <f t="shared" si="54"/>
        <v>NO</v>
      </c>
      <c r="AK402" s="110" t="str">
        <f>IFERROR(VLOOKUP(F402,Tipo!$C$12:$C$27,1,FALSE),"NO")</f>
        <v>NO</v>
      </c>
      <c r="AL402" s="109" t="str">
        <f t="shared" si="55"/>
        <v>NO</v>
      </c>
      <c r="AM402" s="109" t="str">
        <f t="shared" si="56"/>
        <v>NO</v>
      </c>
      <c r="AN402" s="58"/>
      <c r="AO402" s="58"/>
      <c r="AP402" s="58"/>
    </row>
    <row r="403" spans="1:42" s="57" customFormat="1" ht="27" customHeight="1" x14ac:dyDescent="0.25">
      <c r="A403" s="90"/>
      <c r="B403" s="105"/>
      <c r="C403" s="91"/>
      <c r="D403" s="111"/>
      <c r="E403" s="91"/>
      <c r="F403" s="92"/>
      <c r="G403" s="93"/>
      <c r="H403" s="94"/>
      <c r="I403" s="95"/>
      <c r="J403" s="96" t="str">
        <f>IF(ISERROR(VLOOKUP(I403,Eje_Pilar!$C$2:$E$47,2,FALSE))," ",VLOOKUP(I403,Eje_Pilar!$C$2:$E$47,2,FALSE))</f>
        <v xml:space="preserve"> </v>
      </c>
      <c r="K403" s="96" t="str">
        <f>IF(ISERROR(VLOOKUP(I403,Eje_Pilar!$C$2:$E$47,3,FALSE))," ",VLOOKUP(I403,Eje_Pilar!$C$2:$E$47,3,FALSE))</f>
        <v xml:space="preserve"> </v>
      </c>
      <c r="L403" s="97"/>
      <c r="M403" s="90"/>
      <c r="N403" s="98"/>
      <c r="O403" s="99"/>
      <c r="P403" s="100"/>
      <c r="Q403" s="101"/>
      <c r="R403" s="102"/>
      <c r="S403" s="99"/>
      <c r="T403" s="103">
        <f t="shared" si="53"/>
        <v>0</v>
      </c>
      <c r="U403" s="131"/>
      <c r="V403" s="104"/>
      <c r="W403" s="104"/>
      <c r="X403" s="104"/>
      <c r="Y403" s="105"/>
      <c r="Z403" s="105"/>
      <c r="AA403" s="106"/>
      <c r="AB403" s="90"/>
      <c r="AC403" s="90"/>
      <c r="AD403" s="90"/>
      <c r="AE403" s="90"/>
      <c r="AF403" s="107" t="str">
        <f t="shared" si="57"/>
        <v>-</v>
      </c>
      <c r="AG403" s="108"/>
      <c r="AH403" s="129">
        <f>IF(SUMPRODUCT((A$14:A403=A403)*(B$14:B403=B403)*(C$14:C403=C403))&gt;1,0,1)</f>
        <v>0</v>
      </c>
      <c r="AI403" s="109" t="str">
        <f t="shared" si="52"/>
        <v>NO</v>
      </c>
      <c r="AJ403" s="109" t="str">
        <f t="shared" si="54"/>
        <v>NO</v>
      </c>
      <c r="AK403" s="110" t="str">
        <f>IFERROR(VLOOKUP(F403,Tipo!$C$12:$C$27,1,FALSE),"NO")</f>
        <v>NO</v>
      </c>
      <c r="AL403" s="109" t="str">
        <f t="shared" si="55"/>
        <v>NO</v>
      </c>
      <c r="AM403" s="109" t="str">
        <f t="shared" si="56"/>
        <v>NO</v>
      </c>
      <c r="AN403" s="58"/>
      <c r="AO403" s="58"/>
      <c r="AP403" s="58"/>
    </row>
    <row r="404" spans="1:42" s="57" customFormat="1" ht="27" customHeight="1" x14ac:dyDescent="0.25">
      <c r="A404" s="90"/>
      <c r="B404" s="105"/>
      <c r="C404" s="91"/>
      <c r="D404" s="111"/>
      <c r="E404" s="91"/>
      <c r="F404" s="92"/>
      <c r="G404" s="93"/>
      <c r="H404" s="94"/>
      <c r="I404" s="95"/>
      <c r="J404" s="96" t="str">
        <f>IF(ISERROR(VLOOKUP(I404,Eje_Pilar!$C$2:$E$47,2,FALSE))," ",VLOOKUP(I404,Eje_Pilar!$C$2:$E$47,2,FALSE))</f>
        <v xml:space="preserve"> </v>
      </c>
      <c r="K404" s="96" t="str">
        <f>IF(ISERROR(VLOOKUP(I404,Eje_Pilar!$C$2:$E$47,3,FALSE))," ",VLOOKUP(I404,Eje_Pilar!$C$2:$E$47,3,FALSE))</f>
        <v xml:space="preserve"> </v>
      </c>
      <c r="L404" s="97"/>
      <c r="M404" s="90"/>
      <c r="N404" s="98"/>
      <c r="O404" s="99"/>
      <c r="P404" s="100"/>
      <c r="Q404" s="101"/>
      <c r="R404" s="102"/>
      <c r="S404" s="99"/>
      <c r="T404" s="103">
        <f t="shared" si="53"/>
        <v>0</v>
      </c>
      <c r="U404" s="131"/>
      <c r="V404" s="104"/>
      <c r="W404" s="104"/>
      <c r="X404" s="104"/>
      <c r="Y404" s="105"/>
      <c r="Z404" s="105"/>
      <c r="AA404" s="106"/>
      <c r="AB404" s="90"/>
      <c r="AC404" s="90"/>
      <c r="AD404" s="90"/>
      <c r="AE404" s="90"/>
      <c r="AF404" s="107" t="str">
        <f t="shared" si="57"/>
        <v>-</v>
      </c>
      <c r="AG404" s="108"/>
      <c r="AH404" s="129">
        <f>IF(SUMPRODUCT((A$14:A404=A404)*(B$14:B404=B404)*(C$14:C404=C404))&gt;1,0,1)</f>
        <v>0</v>
      </c>
      <c r="AI404" s="109" t="str">
        <f t="shared" si="52"/>
        <v>NO</v>
      </c>
      <c r="AJ404" s="109" t="str">
        <f t="shared" si="54"/>
        <v>NO</v>
      </c>
      <c r="AK404" s="110" t="str">
        <f>IFERROR(VLOOKUP(F404,Tipo!$C$12:$C$27,1,FALSE),"NO")</f>
        <v>NO</v>
      </c>
      <c r="AL404" s="109" t="str">
        <f t="shared" si="55"/>
        <v>NO</v>
      </c>
      <c r="AM404" s="109" t="str">
        <f t="shared" si="56"/>
        <v>NO</v>
      </c>
      <c r="AN404" s="58"/>
      <c r="AO404" s="58"/>
      <c r="AP404" s="58"/>
    </row>
    <row r="405" spans="1:42" s="57" customFormat="1" ht="27" customHeight="1" x14ac:dyDescent="0.25">
      <c r="A405" s="90"/>
      <c r="B405" s="105"/>
      <c r="C405" s="91"/>
      <c r="D405" s="111"/>
      <c r="E405" s="91"/>
      <c r="F405" s="92"/>
      <c r="G405" s="93"/>
      <c r="H405" s="94"/>
      <c r="I405" s="95"/>
      <c r="J405" s="96" t="str">
        <f>IF(ISERROR(VLOOKUP(I405,Eje_Pilar!$C$2:$E$47,2,FALSE))," ",VLOOKUP(I405,Eje_Pilar!$C$2:$E$47,2,FALSE))</f>
        <v xml:space="preserve"> </v>
      </c>
      <c r="K405" s="96" t="str">
        <f>IF(ISERROR(VLOOKUP(I405,Eje_Pilar!$C$2:$E$47,3,FALSE))," ",VLOOKUP(I405,Eje_Pilar!$C$2:$E$47,3,FALSE))</f>
        <v xml:space="preserve"> </v>
      </c>
      <c r="L405" s="97"/>
      <c r="M405" s="90"/>
      <c r="N405" s="98"/>
      <c r="O405" s="99"/>
      <c r="P405" s="100"/>
      <c r="Q405" s="101"/>
      <c r="R405" s="102"/>
      <c r="S405" s="99"/>
      <c r="T405" s="103">
        <f t="shared" si="53"/>
        <v>0</v>
      </c>
      <c r="U405" s="131"/>
      <c r="V405" s="104"/>
      <c r="W405" s="104"/>
      <c r="X405" s="104"/>
      <c r="Y405" s="105"/>
      <c r="Z405" s="105"/>
      <c r="AA405" s="106"/>
      <c r="AB405" s="90"/>
      <c r="AC405" s="90"/>
      <c r="AD405" s="90"/>
      <c r="AE405" s="90"/>
      <c r="AF405" s="107" t="str">
        <f t="shared" si="57"/>
        <v>-</v>
      </c>
      <c r="AG405" s="108"/>
      <c r="AH405" s="129">
        <f>IF(SUMPRODUCT((A$14:A405=A405)*(B$14:B405=B405)*(C$14:C405=C405))&gt;1,0,1)</f>
        <v>0</v>
      </c>
      <c r="AI405" s="109" t="str">
        <f t="shared" si="52"/>
        <v>NO</v>
      </c>
      <c r="AJ405" s="109" t="str">
        <f t="shared" si="54"/>
        <v>NO</v>
      </c>
      <c r="AK405" s="110" t="str">
        <f>IFERROR(VLOOKUP(F405,Tipo!$C$12:$C$27,1,FALSE),"NO")</f>
        <v>NO</v>
      </c>
      <c r="AL405" s="109" t="str">
        <f t="shared" si="55"/>
        <v>NO</v>
      </c>
      <c r="AM405" s="109" t="str">
        <f t="shared" si="56"/>
        <v>NO</v>
      </c>
      <c r="AN405" s="58"/>
      <c r="AO405" s="58"/>
      <c r="AP405" s="58"/>
    </row>
    <row r="406" spans="1:42" s="57" customFormat="1" ht="27" customHeight="1" x14ac:dyDescent="0.25">
      <c r="A406" s="90"/>
      <c r="B406" s="105"/>
      <c r="C406" s="91"/>
      <c r="D406" s="111"/>
      <c r="E406" s="91"/>
      <c r="F406" s="92"/>
      <c r="G406" s="93"/>
      <c r="H406" s="94"/>
      <c r="I406" s="95"/>
      <c r="J406" s="96" t="str">
        <f>IF(ISERROR(VLOOKUP(I406,Eje_Pilar!$C$2:$E$47,2,FALSE))," ",VLOOKUP(I406,Eje_Pilar!$C$2:$E$47,2,FALSE))</f>
        <v xml:space="preserve"> </v>
      </c>
      <c r="K406" s="96" t="str">
        <f>IF(ISERROR(VLOOKUP(I406,Eje_Pilar!$C$2:$E$47,3,FALSE))," ",VLOOKUP(I406,Eje_Pilar!$C$2:$E$47,3,FALSE))</f>
        <v xml:space="preserve"> </v>
      </c>
      <c r="L406" s="97"/>
      <c r="M406" s="90"/>
      <c r="N406" s="98"/>
      <c r="O406" s="99"/>
      <c r="P406" s="100"/>
      <c r="Q406" s="101"/>
      <c r="R406" s="102"/>
      <c r="S406" s="99"/>
      <c r="T406" s="103">
        <f t="shared" si="53"/>
        <v>0</v>
      </c>
      <c r="U406" s="131"/>
      <c r="V406" s="104"/>
      <c r="W406" s="104"/>
      <c r="X406" s="104"/>
      <c r="Y406" s="105"/>
      <c r="Z406" s="105"/>
      <c r="AA406" s="106"/>
      <c r="AB406" s="90"/>
      <c r="AC406" s="90"/>
      <c r="AD406" s="90"/>
      <c r="AE406" s="90"/>
      <c r="AF406" s="107" t="str">
        <f t="shared" si="57"/>
        <v>-</v>
      </c>
      <c r="AG406" s="108"/>
      <c r="AH406" s="129">
        <f>IF(SUMPRODUCT((A$14:A406=A406)*(B$14:B406=B406)*(C$14:C406=C406))&gt;1,0,1)</f>
        <v>0</v>
      </c>
      <c r="AI406" s="109" t="str">
        <f t="shared" ref="AI406:AI469" si="58">IFERROR(VLOOKUP(D406,tipo,1,FALSE),"NO")</f>
        <v>NO</v>
      </c>
      <c r="AJ406" s="109" t="str">
        <f t="shared" si="54"/>
        <v>NO</v>
      </c>
      <c r="AK406" s="110" t="str">
        <f>IFERROR(VLOOKUP(F406,Tipo!$C$12:$C$27,1,FALSE),"NO")</f>
        <v>NO</v>
      </c>
      <c r="AL406" s="109" t="str">
        <f t="shared" si="55"/>
        <v>NO</v>
      </c>
      <c r="AM406" s="109" t="str">
        <f t="shared" si="56"/>
        <v>NO</v>
      </c>
      <c r="AN406" s="58"/>
      <c r="AO406" s="58"/>
      <c r="AP406" s="58"/>
    </row>
    <row r="407" spans="1:42" s="57" customFormat="1" ht="27" customHeight="1" x14ac:dyDescent="0.25">
      <c r="A407" s="90"/>
      <c r="B407" s="105"/>
      <c r="C407" s="91"/>
      <c r="D407" s="111"/>
      <c r="E407" s="91"/>
      <c r="F407" s="92"/>
      <c r="G407" s="93"/>
      <c r="H407" s="94"/>
      <c r="I407" s="95"/>
      <c r="J407" s="96" t="str">
        <f>IF(ISERROR(VLOOKUP(I407,Eje_Pilar!$C$2:$E$47,2,FALSE))," ",VLOOKUP(I407,Eje_Pilar!$C$2:$E$47,2,FALSE))</f>
        <v xml:space="preserve"> </v>
      </c>
      <c r="K407" s="96" t="str">
        <f>IF(ISERROR(VLOOKUP(I407,Eje_Pilar!$C$2:$E$47,3,FALSE))," ",VLOOKUP(I407,Eje_Pilar!$C$2:$E$47,3,FALSE))</f>
        <v xml:space="preserve"> </v>
      </c>
      <c r="L407" s="97"/>
      <c r="M407" s="90"/>
      <c r="N407" s="98"/>
      <c r="O407" s="99"/>
      <c r="P407" s="100"/>
      <c r="Q407" s="101"/>
      <c r="R407" s="102"/>
      <c r="S407" s="99"/>
      <c r="T407" s="103">
        <f t="shared" si="53"/>
        <v>0</v>
      </c>
      <c r="U407" s="131"/>
      <c r="V407" s="104"/>
      <c r="W407" s="104"/>
      <c r="X407" s="104"/>
      <c r="Y407" s="105"/>
      <c r="Z407" s="105"/>
      <c r="AA407" s="106"/>
      <c r="AB407" s="90"/>
      <c r="AC407" s="90"/>
      <c r="AD407" s="90"/>
      <c r="AE407" s="90"/>
      <c r="AF407" s="107" t="str">
        <f t="shared" si="57"/>
        <v>-</v>
      </c>
      <c r="AG407" s="108"/>
      <c r="AH407" s="129">
        <f>IF(SUMPRODUCT((A$14:A407=A407)*(B$14:B407=B407)*(C$14:C407=C407))&gt;1,0,1)</f>
        <v>0</v>
      </c>
      <c r="AI407" s="109" t="str">
        <f t="shared" si="58"/>
        <v>NO</v>
      </c>
      <c r="AJ407" s="109" t="str">
        <f t="shared" si="54"/>
        <v>NO</v>
      </c>
      <c r="AK407" s="110" t="str">
        <f>IFERROR(VLOOKUP(F407,Tipo!$C$12:$C$27,1,FALSE),"NO")</f>
        <v>NO</v>
      </c>
      <c r="AL407" s="109" t="str">
        <f t="shared" si="55"/>
        <v>NO</v>
      </c>
      <c r="AM407" s="109" t="str">
        <f t="shared" si="56"/>
        <v>NO</v>
      </c>
      <c r="AN407" s="58"/>
      <c r="AO407" s="58"/>
      <c r="AP407" s="58"/>
    </row>
    <row r="408" spans="1:42" s="57" customFormat="1" ht="27" customHeight="1" x14ac:dyDescent="0.25">
      <c r="A408" s="90"/>
      <c r="B408" s="105"/>
      <c r="C408" s="91"/>
      <c r="D408" s="111"/>
      <c r="E408" s="91"/>
      <c r="F408" s="92"/>
      <c r="G408" s="93"/>
      <c r="H408" s="94"/>
      <c r="I408" s="95"/>
      <c r="J408" s="96" t="str">
        <f>IF(ISERROR(VLOOKUP(I408,Eje_Pilar!$C$2:$E$47,2,FALSE))," ",VLOOKUP(I408,Eje_Pilar!$C$2:$E$47,2,FALSE))</f>
        <v xml:space="preserve"> </v>
      </c>
      <c r="K408" s="96" t="str">
        <f>IF(ISERROR(VLOOKUP(I408,Eje_Pilar!$C$2:$E$47,3,FALSE))," ",VLOOKUP(I408,Eje_Pilar!$C$2:$E$47,3,FALSE))</f>
        <v xml:space="preserve"> </v>
      </c>
      <c r="L408" s="97"/>
      <c r="M408" s="90"/>
      <c r="N408" s="98"/>
      <c r="O408" s="99"/>
      <c r="P408" s="100"/>
      <c r="Q408" s="101"/>
      <c r="R408" s="102"/>
      <c r="S408" s="99"/>
      <c r="T408" s="103">
        <f t="shared" si="53"/>
        <v>0</v>
      </c>
      <c r="U408" s="131"/>
      <c r="V408" s="104"/>
      <c r="W408" s="104"/>
      <c r="X408" s="104"/>
      <c r="Y408" s="105"/>
      <c r="Z408" s="105"/>
      <c r="AA408" s="106"/>
      <c r="AB408" s="90"/>
      <c r="AC408" s="90"/>
      <c r="AD408" s="90"/>
      <c r="AE408" s="90"/>
      <c r="AF408" s="107" t="str">
        <f t="shared" si="57"/>
        <v>-</v>
      </c>
      <c r="AG408" s="108"/>
      <c r="AH408" s="129">
        <f>IF(SUMPRODUCT((A$14:A408=A408)*(B$14:B408=B408)*(C$14:C408=C408))&gt;1,0,1)</f>
        <v>0</v>
      </c>
      <c r="AI408" s="109" t="str">
        <f t="shared" si="58"/>
        <v>NO</v>
      </c>
      <c r="AJ408" s="109" t="str">
        <f t="shared" si="54"/>
        <v>NO</v>
      </c>
      <c r="AK408" s="110" t="str">
        <f>IFERROR(VLOOKUP(F408,Tipo!$C$12:$C$27,1,FALSE),"NO")</f>
        <v>NO</v>
      </c>
      <c r="AL408" s="109" t="str">
        <f t="shared" si="55"/>
        <v>NO</v>
      </c>
      <c r="AM408" s="109" t="str">
        <f t="shared" si="56"/>
        <v>NO</v>
      </c>
      <c r="AN408" s="58"/>
      <c r="AO408" s="58"/>
      <c r="AP408" s="58"/>
    </row>
    <row r="409" spans="1:42" s="57" customFormat="1" ht="27" customHeight="1" x14ac:dyDescent="0.25">
      <c r="A409" s="90"/>
      <c r="B409" s="105"/>
      <c r="C409" s="91"/>
      <c r="D409" s="111"/>
      <c r="E409" s="91"/>
      <c r="F409" s="92"/>
      <c r="G409" s="93"/>
      <c r="H409" s="94"/>
      <c r="I409" s="95"/>
      <c r="J409" s="96" t="str">
        <f>IF(ISERROR(VLOOKUP(I409,Eje_Pilar!$C$2:$E$47,2,FALSE))," ",VLOOKUP(I409,Eje_Pilar!$C$2:$E$47,2,FALSE))</f>
        <v xml:space="preserve"> </v>
      </c>
      <c r="K409" s="96" t="str">
        <f>IF(ISERROR(VLOOKUP(I409,Eje_Pilar!$C$2:$E$47,3,FALSE))," ",VLOOKUP(I409,Eje_Pilar!$C$2:$E$47,3,FALSE))</f>
        <v xml:space="preserve"> </v>
      </c>
      <c r="L409" s="97"/>
      <c r="M409" s="90"/>
      <c r="N409" s="98"/>
      <c r="O409" s="99"/>
      <c r="P409" s="100"/>
      <c r="Q409" s="101"/>
      <c r="R409" s="102"/>
      <c r="S409" s="99"/>
      <c r="T409" s="103">
        <f t="shared" si="53"/>
        <v>0</v>
      </c>
      <c r="U409" s="131"/>
      <c r="V409" s="104"/>
      <c r="W409" s="104"/>
      <c r="X409" s="104"/>
      <c r="Y409" s="105"/>
      <c r="Z409" s="105"/>
      <c r="AA409" s="106"/>
      <c r="AB409" s="90"/>
      <c r="AC409" s="90"/>
      <c r="AD409" s="90"/>
      <c r="AE409" s="90"/>
      <c r="AF409" s="107" t="str">
        <f t="shared" si="57"/>
        <v>-</v>
      </c>
      <c r="AG409" s="108"/>
      <c r="AH409" s="129">
        <f>IF(SUMPRODUCT((A$14:A409=A409)*(B$14:B409=B409)*(C$14:C409=C409))&gt;1,0,1)</f>
        <v>0</v>
      </c>
      <c r="AI409" s="109" t="str">
        <f t="shared" si="58"/>
        <v>NO</v>
      </c>
      <c r="AJ409" s="109" t="str">
        <f t="shared" si="54"/>
        <v>NO</v>
      </c>
      <c r="AK409" s="110" t="str">
        <f>IFERROR(VLOOKUP(F409,Tipo!$C$12:$C$27,1,FALSE),"NO")</f>
        <v>NO</v>
      </c>
      <c r="AL409" s="109" t="str">
        <f t="shared" si="55"/>
        <v>NO</v>
      </c>
      <c r="AM409" s="109" t="str">
        <f t="shared" si="56"/>
        <v>NO</v>
      </c>
      <c r="AN409" s="58"/>
      <c r="AO409" s="58"/>
      <c r="AP409" s="58"/>
    </row>
    <row r="410" spans="1:42" s="57" customFormat="1" ht="27" customHeight="1" x14ac:dyDescent="0.25">
      <c r="A410" s="90"/>
      <c r="B410" s="105"/>
      <c r="C410" s="91"/>
      <c r="D410" s="111"/>
      <c r="E410" s="91"/>
      <c r="F410" s="92"/>
      <c r="G410" s="93"/>
      <c r="H410" s="94"/>
      <c r="I410" s="95"/>
      <c r="J410" s="96" t="str">
        <f>IF(ISERROR(VLOOKUP(I410,Eje_Pilar!$C$2:$E$47,2,FALSE))," ",VLOOKUP(I410,Eje_Pilar!$C$2:$E$47,2,FALSE))</f>
        <v xml:space="preserve"> </v>
      </c>
      <c r="K410" s="96" t="str">
        <f>IF(ISERROR(VLOOKUP(I410,Eje_Pilar!$C$2:$E$47,3,FALSE))," ",VLOOKUP(I410,Eje_Pilar!$C$2:$E$47,3,FALSE))</f>
        <v xml:space="preserve"> </v>
      </c>
      <c r="L410" s="97"/>
      <c r="M410" s="90"/>
      <c r="N410" s="98"/>
      <c r="O410" s="99"/>
      <c r="P410" s="100"/>
      <c r="Q410" s="101"/>
      <c r="R410" s="102"/>
      <c r="S410" s="99"/>
      <c r="T410" s="103">
        <f t="shared" si="53"/>
        <v>0</v>
      </c>
      <c r="U410" s="131"/>
      <c r="V410" s="104"/>
      <c r="W410" s="104"/>
      <c r="X410" s="104"/>
      <c r="Y410" s="105"/>
      <c r="Z410" s="105"/>
      <c r="AA410" s="106"/>
      <c r="AB410" s="90"/>
      <c r="AC410" s="90"/>
      <c r="AD410" s="90"/>
      <c r="AE410" s="90"/>
      <c r="AF410" s="107" t="str">
        <f t="shared" si="57"/>
        <v>-</v>
      </c>
      <c r="AG410" s="108"/>
      <c r="AH410" s="129">
        <f>IF(SUMPRODUCT((A$14:A410=A410)*(B$14:B410=B410)*(C$14:C410=C410))&gt;1,0,1)</f>
        <v>0</v>
      </c>
      <c r="AI410" s="109" t="str">
        <f t="shared" si="58"/>
        <v>NO</v>
      </c>
      <c r="AJ410" s="109" t="str">
        <f t="shared" si="54"/>
        <v>NO</v>
      </c>
      <c r="AK410" s="110" t="str">
        <f>IFERROR(VLOOKUP(F410,Tipo!$C$12:$C$27,1,FALSE),"NO")</f>
        <v>NO</v>
      </c>
      <c r="AL410" s="109" t="str">
        <f t="shared" si="55"/>
        <v>NO</v>
      </c>
      <c r="AM410" s="109" t="str">
        <f t="shared" si="56"/>
        <v>NO</v>
      </c>
      <c r="AN410" s="58"/>
      <c r="AO410" s="58"/>
      <c r="AP410" s="58"/>
    </row>
    <row r="411" spans="1:42" s="57" customFormat="1" ht="27" customHeight="1" x14ac:dyDescent="0.25">
      <c r="A411" s="90"/>
      <c r="B411" s="105"/>
      <c r="C411" s="91"/>
      <c r="D411" s="111"/>
      <c r="E411" s="91"/>
      <c r="F411" s="92"/>
      <c r="G411" s="93"/>
      <c r="H411" s="94"/>
      <c r="I411" s="95"/>
      <c r="J411" s="96" t="str">
        <f>IF(ISERROR(VLOOKUP(I411,Eje_Pilar!$C$2:$E$47,2,FALSE))," ",VLOOKUP(I411,Eje_Pilar!$C$2:$E$47,2,FALSE))</f>
        <v xml:space="preserve"> </v>
      </c>
      <c r="K411" s="96" t="str">
        <f>IF(ISERROR(VLOOKUP(I411,Eje_Pilar!$C$2:$E$47,3,FALSE))," ",VLOOKUP(I411,Eje_Pilar!$C$2:$E$47,3,FALSE))</f>
        <v xml:space="preserve"> </v>
      </c>
      <c r="L411" s="97"/>
      <c r="M411" s="90"/>
      <c r="N411" s="98"/>
      <c r="O411" s="99"/>
      <c r="P411" s="100"/>
      <c r="Q411" s="101"/>
      <c r="R411" s="102"/>
      <c r="S411" s="99"/>
      <c r="T411" s="103">
        <f t="shared" si="53"/>
        <v>0</v>
      </c>
      <c r="U411" s="131"/>
      <c r="V411" s="104"/>
      <c r="W411" s="104"/>
      <c r="X411" s="104"/>
      <c r="Y411" s="105"/>
      <c r="Z411" s="105"/>
      <c r="AA411" s="106"/>
      <c r="AB411" s="90"/>
      <c r="AC411" s="90"/>
      <c r="AD411" s="90"/>
      <c r="AE411" s="90"/>
      <c r="AF411" s="107" t="str">
        <f t="shared" si="57"/>
        <v>-</v>
      </c>
      <c r="AG411" s="108"/>
      <c r="AH411" s="129">
        <f>IF(SUMPRODUCT((A$14:A411=A411)*(B$14:B411=B411)*(C$14:C411=C411))&gt;1,0,1)</f>
        <v>0</v>
      </c>
      <c r="AI411" s="109" t="str">
        <f t="shared" si="58"/>
        <v>NO</v>
      </c>
      <c r="AJ411" s="109" t="str">
        <f t="shared" si="54"/>
        <v>NO</v>
      </c>
      <c r="AK411" s="110" t="str">
        <f>IFERROR(VLOOKUP(F411,Tipo!$C$12:$C$27,1,FALSE),"NO")</f>
        <v>NO</v>
      </c>
      <c r="AL411" s="109" t="str">
        <f t="shared" si="55"/>
        <v>NO</v>
      </c>
      <c r="AM411" s="109" t="str">
        <f t="shared" si="56"/>
        <v>NO</v>
      </c>
      <c r="AN411" s="58"/>
      <c r="AO411" s="58"/>
      <c r="AP411" s="58"/>
    </row>
    <row r="412" spans="1:42" s="57" customFormat="1" ht="27" customHeight="1" x14ac:dyDescent="0.25">
      <c r="A412" s="90"/>
      <c r="B412" s="105"/>
      <c r="C412" s="91"/>
      <c r="D412" s="111"/>
      <c r="E412" s="91"/>
      <c r="F412" s="92"/>
      <c r="G412" s="93"/>
      <c r="H412" s="94"/>
      <c r="I412" s="95"/>
      <c r="J412" s="96" t="str">
        <f>IF(ISERROR(VLOOKUP(I412,Eje_Pilar!$C$2:$E$47,2,FALSE))," ",VLOOKUP(I412,Eje_Pilar!$C$2:$E$47,2,FALSE))</f>
        <v xml:space="preserve"> </v>
      </c>
      <c r="K412" s="96" t="str">
        <f>IF(ISERROR(VLOOKUP(I412,Eje_Pilar!$C$2:$E$47,3,FALSE))," ",VLOOKUP(I412,Eje_Pilar!$C$2:$E$47,3,FALSE))</f>
        <v xml:space="preserve"> </v>
      </c>
      <c r="L412" s="97"/>
      <c r="M412" s="90"/>
      <c r="N412" s="98"/>
      <c r="O412" s="99"/>
      <c r="P412" s="100"/>
      <c r="Q412" s="101"/>
      <c r="R412" s="102"/>
      <c r="S412" s="99"/>
      <c r="T412" s="103">
        <f t="shared" si="53"/>
        <v>0</v>
      </c>
      <c r="U412" s="131"/>
      <c r="V412" s="104"/>
      <c r="W412" s="104"/>
      <c r="X412" s="104"/>
      <c r="Y412" s="105"/>
      <c r="Z412" s="105"/>
      <c r="AA412" s="106"/>
      <c r="AB412" s="90"/>
      <c r="AC412" s="90"/>
      <c r="AD412" s="90"/>
      <c r="AE412" s="90"/>
      <c r="AF412" s="107" t="str">
        <f t="shared" si="57"/>
        <v>-</v>
      </c>
      <c r="AG412" s="108"/>
      <c r="AH412" s="129">
        <f>IF(SUMPRODUCT((A$14:A412=A412)*(B$14:B412=B412)*(C$14:C412=C412))&gt;1,0,1)</f>
        <v>0</v>
      </c>
      <c r="AI412" s="109" t="str">
        <f t="shared" si="58"/>
        <v>NO</v>
      </c>
      <c r="AJ412" s="109" t="str">
        <f t="shared" si="54"/>
        <v>NO</v>
      </c>
      <c r="AK412" s="110" t="str">
        <f>IFERROR(VLOOKUP(F412,Tipo!$C$12:$C$27,1,FALSE),"NO")</f>
        <v>NO</v>
      </c>
      <c r="AL412" s="109" t="str">
        <f t="shared" si="55"/>
        <v>NO</v>
      </c>
      <c r="AM412" s="109" t="str">
        <f t="shared" si="56"/>
        <v>NO</v>
      </c>
      <c r="AN412" s="58"/>
      <c r="AO412" s="58"/>
      <c r="AP412" s="58"/>
    </row>
    <row r="413" spans="1:42" s="57" customFormat="1" ht="27" customHeight="1" x14ac:dyDescent="0.25">
      <c r="A413" s="90"/>
      <c r="B413" s="105"/>
      <c r="C413" s="91"/>
      <c r="D413" s="111"/>
      <c r="E413" s="91"/>
      <c r="F413" s="92"/>
      <c r="G413" s="93"/>
      <c r="H413" s="94"/>
      <c r="I413" s="95"/>
      <c r="J413" s="96" t="str">
        <f>IF(ISERROR(VLOOKUP(I413,Eje_Pilar!$C$2:$E$47,2,FALSE))," ",VLOOKUP(I413,Eje_Pilar!$C$2:$E$47,2,FALSE))</f>
        <v xml:space="preserve"> </v>
      </c>
      <c r="K413" s="96" t="str">
        <f>IF(ISERROR(VLOOKUP(I413,Eje_Pilar!$C$2:$E$47,3,FALSE))," ",VLOOKUP(I413,Eje_Pilar!$C$2:$E$47,3,FALSE))</f>
        <v xml:space="preserve"> </v>
      </c>
      <c r="L413" s="97"/>
      <c r="M413" s="90"/>
      <c r="N413" s="98"/>
      <c r="O413" s="99"/>
      <c r="P413" s="100"/>
      <c r="Q413" s="101"/>
      <c r="R413" s="102"/>
      <c r="S413" s="99"/>
      <c r="T413" s="103">
        <f t="shared" si="53"/>
        <v>0</v>
      </c>
      <c r="U413" s="131"/>
      <c r="V413" s="104"/>
      <c r="W413" s="104"/>
      <c r="X413" s="104"/>
      <c r="Y413" s="105"/>
      <c r="Z413" s="105"/>
      <c r="AA413" s="106"/>
      <c r="AB413" s="90"/>
      <c r="AC413" s="90"/>
      <c r="AD413" s="90"/>
      <c r="AE413" s="90"/>
      <c r="AF413" s="107" t="str">
        <f t="shared" si="57"/>
        <v>-</v>
      </c>
      <c r="AG413" s="108"/>
      <c r="AH413" s="129">
        <f>IF(SUMPRODUCT((A$14:A413=A413)*(B$14:B413=B413)*(C$14:C413=C413))&gt;1,0,1)</f>
        <v>0</v>
      </c>
      <c r="AI413" s="109" t="str">
        <f t="shared" si="58"/>
        <v>NO</v>
      </c>
      <c r="AJ413" s="109" t="str">
        <f t="shared" si="54"/>
        <v>NO</v>
      </c>
      <c r="AK413" s="110" t="str">
        <f>IFERROR(VLOOKUP(F413,Tipo!$C$12:$C$27,1,FALSE),"NO")</f>
        <v>NO</v>
      </c>
      <c r="AL413" s="109" t="str">
        <f t="shared" si="55"/>
        <v>NO</v>
      </c>
      <c r="AM413" s="109" t="str">
        <f t="shared" si="56"/>
        <v>NO</v>
      </c>
      <c r="AN413" s="58"/>
      <c r="AO413" s="58"/>
      <c r="AP413" s="58"/>
    </row>
    <row r="414" spans="1:42" s="57" customFormat="1" ht="27" customHeight="1" x14ac:dyDescent="0.25">
      <c r="A414" s="90"/>
      <c r="B414" s="105"/>
      <c r="C414" s="91"/>
      <c r="D414" s="111"/>
      <c r="E414" s="91"/>
      <c r="F414" s="92"/>
      <c r="G414" s="93"/>
      <c r="H414" s="94"/>
      <c r="I414" s="95"/>
      <c r="J414" s="96" t="str">
        <f>IF(ISERROR(VLOOKUP(I414,Eje_Pilar!$C$2:$E$47,2,FALSE))," ",VLOOKUP(I414,Eje_Pilar!$C$2:$E$47,2,FALSE))</f>
        <v xml:space="preserve"> </v>
      </c>
      <c r="K414" s="96" t="str">
        <f>IF(ISERROR(VLOOKUP(I414,Eje_Pilar!$C$2:$E$47,3,FALSE))," ",VLOOKUP(I414,Eje_Pilar!$C$2:$E$47,3,FALSE))</f>
        <v xml:space="preserve"> </v>
      </c>
      <c r="L414" s="97"/>
      <c r="M414" s="90"/>
      <c r="N414" s="98"/>
      <c r="O414" s="99"/>
      <c r="P414" s="100"/>
      <c r="Q414" s="101"/>
      <c r="R414" s="102"/>
      <c r="S414" s="99"/>
      <c r="T414" s="103">
        <f t="shared" si="53"/>
        <v>0</v>
      </c>
      <c r="U414" s="131"/>
      <c r="V414" s="104"/>
      <c r="W414" s="104"/>
      <c r="X414" s="104"/>
      <c r="Y414" s="105"/>
      <c r="Z414" s="105"/>
      <c r="AA414" s="106"/>
      <c r="AB414" s="90"/>
      <c r="AC414" s="90"/>
      <c r="AD414" s="90"/>
      <c r="AE414" s="90"/>
      <c r="AF414" s="107" t="str">
        <f t="shared" si="57"/>
        <v>-</v>
      </c>
      <c r="AG414" s="108"/>
      <c r="AH414" s="129">
        <f>IF(SUMPRODUCT((A$14:A414=A414)*(B$14:B414=B414)*(C$14:C414=C414))&gt;1,0,1)</f>
        <v>0</v>
      </c>
      <c r="AI414" s="109" t="str">
        <f t="shared" si="58"/>
        <v>NO</v>
      </c>
      <c r="AJ414" s="109" t="str">
        <f t="shared" si="54"/>
        <v>NO</v>
      </c>
      <c r="AK414" s="110" t="str">
        <f>IFERROR(VLOOKUP(F414,Tipo!$C$12:$C$27,1,FALSE),"NO")</f>
        <v>NO</v>
      </c>
      <c r="AL414" s="109" t="str">
        <f t="shared" si="55"/>
        <v>NO</v>
      </c>
      <c r="AM414" s="109" t="str">
        <f t="shared" si="56"/>
        <v>NO</v>
      </c>
      <c r="AN414" s="58"/>
      <c r="AO414" s="58"/>
      <c r="AP414" s="58"/>
    </row>
    <row r="415" spans="1:42" s="57" customFormat="1" ht="27" customHeight="1" x14ac:dyDescent="0.25">
      <c r="A415" s="90"/>
      <c r="B415" s="105"/>
      <c r="C415" s="91"/>
      <c r="D415" s="111"/>
      <c r="E415" s="91"/>
      <c r="F415" s="92"/>
      <c r="G415" s="93"/>
      <c r="H415" s="94"/>
      <c r="I415" s="95"/>
      <c r="J415" s="96" t="str">
        <f>IF(ISERROR(VLOOKUP(I415,Eje_Pilar!$C$2:$E$47,2,FALSE))," ",VLOOKUP(I415,Eje_Pilar!$C$2:$E$47,2,FALSE))</f>
        <v xml:space="preserve"> </v>
      </c>
      <c r="K415" s="96" t="str">
        <f>IF(ISERROR(VLOOKUP(I415,Eje_Pilar!$C$2:$E$47,3,FALSE))," ",VLOOKUP(I415,Eje_Pilar!$C$2:$E$47,3,FALSE))</f>
        <v xml:space="preserve"> </v>
      </c>
      <c r="L415" s="97"/>
      <c r="M415" s="90"/>
      <c r="N415" s="98"/>
      <c r="O415" s="99"/>
      <c r="P415" s="100"/>
      <c r="Q415" s="101"/>
      <c r="R415" s="102"/>
      <c r="S415" s="99"/>
      <c r="T415" s="103">
        <f t="shared" si="53"/>
        <v>0</v>
      </c>
      <c r="U415" s="131"/>
      <c r="V415" s="104"/>
      <c r="W415" s="104"/>
      <c r="X415" s="104"/>
      <c r="Y415" s="105"/>
      <c r="Z415" s="105"/>
      <c r="AA415" s="106"/>
      <c r="AB415" s="90"/>
      <c r="AC415" s="90"/>
      <c r="AD415" s="90"/>
      <c r="AE415" s="90"/>
      <c r="AF415" s="107" t="str">
        <f t="shared" si="57"/>
        <v>-</v>
      </c>
      <c r="AG415" s="108"/>
      <c r="AH415" s="129">
        <f>IF(SUMPRODUCT((A$14:A415=A415)*(B$14:B415=B415)*(C$14:C415=C415))&gt;1,0,1)</f>
        <v>0</v>
      </c>
      <c r="AI415" s="109" t="str">
        <f t="shared" si="58"/>
        <v>NO</v>
      </c>
      <c r="AJ415" s="109" t="str">
        <f t="shared" si="54"/>
        <v>NO</v>
      </c>
      <c r="AK415" s="110" t="str">
        <f>IFERROR(VLOOKUP(F415,Tipo!$C$12:$C$27,1,FALSE),"NO")</f>
        <v>NO</v>
      </c>
      <c r="AL415" s="109" t="str">
        <f t="shared" si="55"/>
        <v>NO</v>
      </c>
      <c r="AM415" s="109" t="str">
        <f t="shared" si="56"/>
        <v>NO</v>
      </c>
      <c r="AN415" s="58"/>
      <c r="AO415" s="58"/>
      <c r="AP415" s="58"/>
    </row>
    <row r="416" spans="1:42" s="57" customFormat="1" ht="27" customHeight="1" x14ac:dyDescent="0.25">
      <c r="A416" s="90"/>
      <c r="B416" s="105"/>
      <c r="C416" s="91"/>
      <c r="D416" s="111"/>
      <c r="E416" s="91"/>
      <c r="F416" s="92"/>
      <c r="G416" s="93"/>
      <c r="H416" s="94"/>
      <c r="I416" s="95"/>
      <c r="J416" s="96" t="str">
        <f>IF(ISERROR(VLOOKUP(I416,Eje_Pilar!$C$2:$E$47,2,FALSE))," ",VLOOKUP(I416,Eje_Pilar!$C$2:$E$47,2,FALSE))</f>
        <v xml:space="preserve"> </v>
      </c>
      <c r="K416" s="96" t="str">
        <f>IF(ISERROR(VLOOKUP(I416,Eje_Pilar!$C$2:$E$47,3,FALSE))," ",VLOOKUP(I416,Eje_Pilar!$C$2:$E$47,3,FALSE))</f>
        <v xml:space="preserve"> </v>
      </c>
      <c r="L416" s="97"/>
      <c r="M416" s="90"/>
      <c r="N416" s="98"/>
      <c r="O416" s="99"/>
      <c r="P416" s="100"/>
      <c r="Q416" s="101"/>
      <c r="R416" s="102"/>
      <c r="S416" s="99"/>
      <c r="T416" s="103">
        <f t="shared" si="53"/>
        <v>0</v>
      </c>
      <c r="U416" s="131"/>
      <c r="V416" s="104"/>
      <c r="W416" s="104"/>
      <c r="X416" s="104"/>
      <c r="Y416" s="105"/>
      <c r="Z416" s="105"/>
      <c r="AA416" s="106"/>
      <c r="AB416" s="90"/>
      <c r="AC416" s="90"/>
      <c r="AD416" s="90"/>
      <c r="AE416" s="90"/>
      <c r="AF416" s="107" t="str">
        <f t="shared" si="57"/>
        <v>-</v>
      </c>
      <c r="AG416" s="108"/>
      <c r="AH416" s="129">
        <f>IF(SUMPRODUCT((A$14:A416=A416)*(B$14:B416=B416)*(C$14:C416=C416))&gt;1,0,1)</f>
        <v>0</v>
      </c>
      <c r="AI416" s="109" t="str">
        <f t="shared" si="58"/>
        <v>NO</v>
      </c>
      <c r="AJ416" s="109" t="str">
        <f t="shared" si="54"/>
        <v>NO</v>
      </c>
      <c r="AK416" s="110" t="str">
        <f>IFERROR(VLOOKUP(F416,Tipo!$C$12:$C$27,1,FALSE),"NO")</f>
        <v>NO</v>
      </c>
      <c r="AL416" s="109" t="str">
        <f t="shared" si="55"/>
        <v>NO</v>
      </c>
      <c r="AM416" s="109" t="str">
        <f t="shared" si="56"/>
        <v>NO</v>
      </c>
      <c r="AN416" s="58"/>
      <c r="AO416" s="58"/>
      <c r="AP416" s="58"/>
    </row>
    <row r="417" spans="1:42" s="57" customFormat="1" ht="27" customHeight="1" x14ac:dyDescent="0.25">
      <c r="A417" s="90"/>
      <c r="B417" s="105"/>
      <c r="C417" s="91"/>
      <c r="D417" s="111"/>
      <c r="E417" s="91"/>
      <c r="F417" s="92"/>
      <c r="G417" s="93"/>
      <c r="H417" s="94"/>
      <c r="I417" s="95"/>
      <c r="J417" s="96" t="str">
        <f>IF(ISERROR(VLOOKUP(I417,Eje_Pilar!$C$2:$E$47,2,FALSE))," ",VLOOKUP(I417,Eje_Pilar!$C$2:$E$47,2,FALSE))</f>
        <v xml:space="preserve"> </v>
      </c>
      <c r="K417" s="96" t="str">
        <f>IF(ISERROR(VLOOKUP(I417,Eje_Pilar!$C$2:$E$47,3,FALSE))," ",VLOOKUP(I417,Eje_Pilar!$C$2:$E$47,3,FALSE))</f>
        <v xml:space="preserve"> </v>
      </c>
      <c r="L417" s="97"/>
      <c r="M417" s="90"/>
      <c r="N417" s="98"/>
      <c r="O417" s="99"/>
      <c r="P417" s="100"/>
      <c r="Q417" s="101"/>
      <c r="R417" s="102"/>
      <c r="S417" s="99"/>
      <c r="T417" s="103">
        <f t="shared" si="53"/>
        <v>0</v>
      </c>
      <c r="U417" s="131"/>
      <c r="V417" s="104"/>
      <c r="W417" s="104"/>
      <c r="X417" s="104"/>
      <c r="Y417" s="105"/>
      <c r="Z417" s="105"/>
      <c r="AA417" s="106"/>
      <c r="AB417" s="90"/>
      <c r="AC417" s="90"/>
      <c r="AD417" s="90"/>
      <c r="AE417" s="90"/>
      <c r="AF417" s="107" t="str">
        <f t="shared" si="57"/>
        <v>-</v>
      </c>
      <c r="AG417" s="108"/>
      <c r="AH417" s="129">
        <f>IF(SUMPRODUCT((A$14:A417=A417)*(B$14:B417=B417)*(C$14:C417=C417))&gt;1,0,1)</f>
        <v>0</v>
      </c>
      <c r="AI417" s="109" t="str">
        <f t="shared" si="58"/>
        <v>NO</v>
      </c>
      <c r="AJ417" s="109" t="str">
        <f t="shared" si="54"/>
        <v>NO</v>
      </c>
      <c r="AK417" s="110" t="str">
        <f>IFERROR(VLOOKUP(F417,Tipo!$C$12:$C$27,1,FALSE),"NO")</f>
        <v>NO</v>
      </c>
      <c r="AL417" s="109" t="str">
        <f t="shared" si="55"/>
        <v>NO</v>
      </c>
      <c r="AM417" s="109" t="str">
        <f t="shared" si="56"/>
        <v>NO</v>
      </c>
      <c r="AN417" s="58"/>
      <c r="AO417" s="58"/>
      <c r="AP417" s="58"/>
    </row>
    <row r="418" spans="1:42" s="57" customFormat="1" ht="27" customHeight="1" x14ac:dyDescent="0.25">
      <c r="A418" s="90"/>
      <c r="B418" s="105"/>
      <c r="C418" s="91"/>
      <c r="D418" s="111"/>
      <c r="E418" s="91"/>
      <c r="F418" s="92"/>
      <c r="G418" s="93"/>
      <c r="H418" s="94"/>
      <c r="I418" s="95"/>
      <c r="J418" s="96" t="str">
        <f>IF(ISERROR(VLOOKUP(I418,Eje_Pilar!$C$2:$E$47,2,FALSE))," ",VLOOKUP(I418,Eje_Pilar!$C$2:$E$47,2,FALSE))</f>
        <v xml:space="preserve"> </v>
      </c>
      <c r="K418" s="96" t="str">
        <f>IF(ISERROR(VLOOKUP(I418,Eje_Pilar!$C$2:$E$47,3,FALSE))," ",VLOOKUP(I418,Eje_Pilar!$C$2:$E$47,3,FALSE))</f>
        <v xml:space="preserve"> </v>
      </c>
      <c r="L418" s="97"/>
      <c r="M418" s="90"/>
      <c r="N418" s="98"/>
      <c r="O418" s="99"/>
      <c r="P418" s="100"/>
      <c r="Q418" s="101"/>
      <c r="R418" s="102"/>
      <c r="S418" s="99"/>
      <c r="T418" s="103">
        <f t="shared" si="53"/>
        <v>0</v>
      </c>
      <c r="U418" s="131"/>
      <c r="V418" s="104"/>
      <c r="W418" s="104"/>
      <c r="X418" s="104"/>
      <c r="Y418" s="105"/>
      <c r="Z418" s="105"/>
      <c r="AA418" s="106"/>
      <c r="AB418" s="90"/>
      <c r="AC418" s="90"/>
      <c r="AD418" s="90"/>
      <c r="AE418" s="90"/>
      <c r="AF418" s="107" t="str">
        <f t="shared" si="57"/>
        <v>-</v>
      </c>
      <c r="AG418" s="108"/>
      <c r="AH418" s="129">
        <f>IF(SUMPRODUCT((A$14:A418=A418)*(B$14:B418=B418)*(C$14:C418=C418))&gt;1,0,1)</f>
        <v>0</v>
      </c>
      <c r="AI418" s="109" t="str">
        <f t="shared" si="58"/>
        <v>NO</v>
      </c>
      <c r="AJ418" s="109" t="str">
        <f t="shared" si="54"/>
        <v>NO</v>
      </c>
      <c r="AK418" s="110" t="str">
        <f>IFERROR(VLOOKUP(F418,Tipo!$C$12:$C$27,1,FALSE),"NO")</f>
        <v>NO</v>
      </c>
      <c r="AL418" s="109" t="str">
        <f t="shared" si="55"/>
        <v>NO</v>
      </c>
      <c r="AM418" s="109" t="str">
        <f t="shared" si="56"/>
        <v>NO</v>
      </c>
      <c r="AN418" s="58"/>
      <c r="AO418" s="58"/>
      <c r="AP418" s="58"/>
    </row>
    <row r="419" spans="1:42" s="57" customFormat="1" ht="27" customHeight="1" x14ac:dyDescent="0.25">
      <c r="A419" s="90"/>
      <c r="B419" s="105"/>
      <c r="C419" s="91"/>
      <c r="D419" s="111"/>
      <c r="E419" s="91"/>
      <c r="F419" s="92"/>
      <c r="G419" s="93"/>
      <c r="H419" s="94"/>
      <c r="I419" s="95"/>
      <c r="J419" s="96" t="str">
        <f>IF(ISERROR(VLOOKUP(I419,Eje_Pilar!$C$2:$E$47,2,FALSE))," ",VLOOKUP(I419,Eje_Pilar!$C$2:$E$47,2,FALSE))</f>
        <v xml:space="preserve"> </v>
      </c>
      <c r="K419" s="96" t="str">
        <f>IF(ISERROR(VLOOKUP(I419,Eje_Pilar!$C$2:$E$47,3,FALSE))," ",VLOOKUP(I419,Eje_Pilar!$C$2:$E$47,3,FALSE))</f>
        <v xml:space="preserve"> </v>
      </c>
      <c r="L419" s="97"/>
      <c r="M419" s="90"/>
      <c r="N419" s="98"/>
      <c r="O419" s="99"/>
      <c r="P419" s="100"/>
      <c r="Q419" s="101"/>
      <c r="R419" s="102"/>
      <c r="S419" s="99"/>
      <c r="T419" s="103">
        <f t="shared" si="53"/>
        <v>0</v>
      </c>
      <c r="U419" s="131"/>
      <c r="V419" s="104"/>
      <c r="W419" s="104"/>
      <c r="X419" s="104"/>
      <c r="Y419" s="105"/>
      <c r="Z419" s="105"/>
      <c r="AA419" s="106"/>
      <c r="AB419" s="90"/>
      <c r="AC419" s="90"/>
      <c r="AD419" s="90"/>
      <c r="AE419" s="90"/>
      <c r="AF419" s="107" t="str">
        <f t="shared" si="57"/>
        <v>-</v>
      </c>
      <c r="AG419" s="108"/>
      <c r="AH419" s="129">
        <f>IF(SUMPRODUCT((A$14:A419=A419)*(B$14:B419=B419)*(C$14:C419=C419))&gt;1,0,1)</f>
        <v>0</v>
      </c>
      <c r="AI419" s="109" t="str">
        <f t="shared" si="58"/>
        <v>NO</v>
      </c>
      <c r="AJ419" s="109" t="str">
        <f t="shared" si="54"/>
        <v>NO</v>
      </c>
      <c r="AK419" s="110" t="str">
        <f>IFERROR(VLOOKUP(F419,Tipo!$C$12:$C$27,1,FALSE),"NO")</f>
        <v>NO</v>
      </c>
      <c r="AL419" s="109" t="str">
        <f t="shared" si="55"/>
        <v>NO</v>
      </c>
      <c r="AM419" s="109" t="str">
        <f t="shared" si="56"/>
        <v>NO</v>
      </c>
      <c r="AN419" s="58"/>
      <c r="AO419" s="58"/>
      <c r="AP419" s="58"/>
    </row>
    <row r="420" spans="1:42" s="57" customFormat="1" ht="27" customHeight="1" x14ac:dyDescent="0.25">
      <c r="A420" s="90"/>
      <c r="B420" s="105"/>
      <c r="C420" s="91"/>
      <c r="D420" s="111"/>
      <c r="E420" s="91"/>
      <c r="F420" s="92"/>
      <c r="G420" s="93"/>
      <c r="H420" s="94"/>
      <c r="I420" s="95"/>
      <c r="J420" s="96" t="str">
        <f>IF(ISERROR(VLOOKUP(I420,Eje_Pilar!$C$2:$E$47,2,FALSE))," ",VLOOKUP(I420,Eje_Pilar!$C$2:$E$47,2,FALSE))</f>
        <v xml:space="preserve"> </v>
      </c>
      <c r="K420" s="96" t="str">
        <f>IF(ISERROR(VLOOKUP(I420,Eje_Pilar!$C$2:$E$47,3,FALSE))," ",VLOOKUP(I420,Eje_Pilar!$C$2:$E$47,3,FALSE))</f>
        <v xml:space="preserve"> </v>
      </c>
      <c r="L420" s="97"/>
      <c r="M420" s="90"/>
      <c r="N420" s="98"/>
      <c r="O420" s="99"/>
      <c r="P420" s="100"/>
      <c r="Q420" s="101"/>
      <c r="R420" s="102"/>
      <c r="S420" s="99"/>
      <c r="T420" s="103">
        <f t="shared" si="53"/>
        <v>0</v>
      </c>
      <c r="U420" s="131"/>
      <c r="V420" s="104"/>
      <c r="W420" s="104"/>
      <c r="X420" s="104"/>
      <c r="Y420" s="105"/>
      <c r="Z420" s="105"/>
      <c r="AA420" s="106"/>
      <c r="AB420" s="90"/>
      <c r="AC420" s="90"/>
      <c r="AD420" s="90"/>
      <c r="AE420" s="90"/>
      <c r="AF420" s="107" t="str">
        <f t="shared" si="57"/>
        <v>-</v>
      </c>
      <c r="AG420" s="108"/>
      <c r="AH420" s="129">
        <f>IF(SUMPRODUCT((A$14:A420=A420)*(B$14:B420=B420)*(C$14:C420=C420))&gt;1,0,1)</f>
        <v>0</v>
      </c>
      <c r="AI420" s="109" t="str">
        <f t="shared" si="58"/>
        <v>NO</v>
      </c>
      <c r="AJ420" s="109" t="str">
        <f t="shared" si="54"/>
        <v>NO</v>
      </c>
      <c r="AK420" s="110" t="str">
        <f>IFERROR(VLOOKUP(F420,Tipo!$C$12:$C$27,1,FALSE),"NO")</f>
        <v>NO</v>
      </c>
      <c r="AL420" s="109" t="str">
        <f t="shared" si="55"/>
        <v>NO</v>
      </c>
      <c r="AM420" s="109" t="str">
        <f t="shared" si="56"/>
        <v>NO</v>
      </c>
      <c r="AN420" s="58"/>
      <c r="AO420" s="58"/>
      <c r="AP420" s="58"/>
    </row>
    <row r="421" spans="1:42" s="57" customFormat="1" ht="27" customHeight="1" x14ac:dyDescent="0.25">
      <c r="A421" s="90"/>
      <c r="B421" s="105"/>
      <c r="C421" s="91"/>
      <c r="D421" s="111"/>
      <c r="E421" s="91"/>
      <c r="F421" s="92"/>
      <c r="G421" s="93"/>
      <c r="H421" s="94"/>
      <c r="I421" s="95"/>
      <c r="J421" s="96" t="str">
        <f>IF(ISERROR(VLOOKUP(I421,Eje_Pilar!$C$2:$E$47,2,FALSE))," ",VLOOKUP(I421,Eje_Pilar!$C$2:$E$47,2,FALSE))</f>
        <v xml:space="preserve"> </v>
      </c>
      <c r="K421" s="96" t="str">
        <f>IF(ISERROR(VLOOKUP(I421,Eje_Pilar!$C$2:$E$47,3,FALSE))," ",VLOOKUP(I421,Eje_Pilar!$C$2:$E$47,3,FALSE))</f>
        <v xml:space="preserve"> </v>
      </c>
      <c r="L421" s="97"/>
      <c r="M421" s="90"/>
      <c r="N421" s="98"/>
      <c r="O421" s="99"/>
      <c r="P421" s="100"/>
      <c r="Q421" s="101"/>
      <c r="R421" s="102"/>
      <c r="S421" s="99"/>
      <c r="T421" s="103">
        <f t="shared" si="53"/>
        <v>0</v>
      </c>
      <c r="U421" s="131"/>
      <c r="V421" s="104"/>
      <c r="W421" s="104"/>
      <c r="X421" s="104"/>
      <c r="Y421" s="105"/>
      <c r="Z421" s="105"/>
      <c r="AA421" s="106"/>
      <c r="AB421" s="90"/>
      <c r="AC421" s="90"/>
      <c r="AD421" s="90"/>
      <c r="AE421" s="90"/>
      <c r="AF421" s="107" t="str">
        <f t="shared" si="57"/>
        <v>-</v>
      </c>
      <c r="AG421" s="108"/>
      <c r="AH421" s="129">
        <f>IF(SUMPRODUCT((A$14:A421=A421)*(B$14:B421=B421)*(C$14:C421=C421))&gt;1,0,1)</f>
        <v>0</v>
      </c>
      <c r="AI421" s="109" t="str">
        <f t="shared" si="58"/>
        <v>NO</v>
      </c>
      <c r="AJ421" s="109" t="str">
        <f t="shared" si="54"/>
        <v>NO</v>
      </c>
      <c r="AK421" s="110" t="str">
        <f>IFERROR(VLOOKUP(F421,Tipo!$C$12:$C$27,1,FALSE),"NO")</f>
        <v>NO</v>
      </c>
      <c r="AL421" s="109" t="str">
        <f t="shared" si="55"/>
        <v>NO</v>
      </c>
      <c r="AM421" s="109" t="str">
        <f t="shared" si="56"/>
        <v>NO</v>
      </c>
      <c r="AN421" s="58"/>
      <c r="AO421" s="58"/>
      <c r="AP421" s="58"/>
    </row>
    <row r="422" spans="1:42" s="57" customFormat="1" ht="27" customHeight="1" x14ac:dyDescent="0.25">
      <c r="A422" s="90"/>
      <c r="B422" s="105"/>
      <c r="C422" s="91"/>
      <c r="D422" s="111"/>
      <c r="E422" s="91"/>
      <c r="F422" s="92"/>
      <c r="G422" s="93"/>
      <c r="H422" s="94"/>
      <c r="I422" s="95"/>
      <c r="J422" s="96" t="str">
        <f>IF(ISERROR(VLOOKUP(I422,Eje_Pilar!$C$2:$E$47,2,FALSE))," ",VLOOKUP(I422,Eje_Pilar!$C$2:$E$47,2,FALSE))</f>
        <v xml:space="preserve"> </v>
      </c>
      <c r="K422" s="96" t="str">
        <f>IF(ISERROR(VLOOKUP(I422,Eje_Pilar!$C$2:$E$47,3,FALSE))," ",VLOOKUP(I422,Eje_Pilar!$C$2:$E$47,3,FALSE))</f>
        <v xml:space="preserve"> </v>
      </c>
      <c r="L422" s="97"/>
      <c r="M422" s="90"/>
      <c r="N422" s="98"/>
      <c r="O422" s="99"/>
      <c r="P422" s="100"/>
      <c r="Q422" s="101"/>
      <c r="R422" s="102"/>
      <c r="S422" s="99"/>
      <c r="T422" s="103">
        <f t="shared" si="53"/>
        <v>0</v>
      </c>
      <c r="U422" s="131"/>
      <c r="V422" s="104"/>
      <c r="W422" s="104"/>
      <c r="X422" s="104"/>
      <c r="Y422" s="105"/>
      <c r="Z422" s="105"/>
      <c r="AA422" s="106"/>
      <c r="AB422" s="90"/>
      <c r="AC422" s="90"/>
      <c r="AD422" s="90"/>
      <c r="AE422" s="90"/>
      <c r="AF422" s="107" t="str">
        <f t="shared" si="57"/>
        <v>-</v>
      </c>
      <c r="AG422" s="108"/>
      <c r="AH422" s="129">
        <f>IF(SUMPRODUCT((A$14:A422=A422)*(B$14:B422=B422)*(C$14:C422=C422))&gt;1,0,1)</f>
        <v>0</v>
      </c>
      <c r="AI422" s="109" t="str">
        <f t="shared" si="58"/>
        <v>NO</v>
      </c>
      <c r="AJ422" s="109" t="str">
        <f t="shared" si="54"/>
        <v>NO</v>
      </c>
      <c r="AK422" s="110" t="str">
        <f>IFERROR(VLOOKUP(F422,Tipo!$C$12:$C$27,1,FALSE),"NO")</f>
        <v>NO</v>
      </c>
      <c r="AL422" s="109" t="str">
        <f t="shared" si="55"/>
        <v>NO</v>
      </c>
      <c r="AM422" s="109" t="str">
        <f t="shared" si="56"/>
        <v>NO</v>
      </c>
      <c r="AN422" s="58"/>
      <c r="AO422" s="58"/>
      <c r="AP422" s="58"/>
    </row>
    <row r="423" spans="1:42" s="57" customFormat="1" ht="27" customHeight="1" x14ac:dyDescent="0.25">
      <c r="A423" s="90"/>
      <c r="B423" s="105"/>
      <c r="C423" s="91"/>
      <c r="D423" s="111"/>
      <c r="E423" s="91"/>
      <c r="F423" s="92"/>
      <c r="G423" s="93"/>
      <c r="H423" s="94"/>
      <c r="I423" s="95"/>
      <c r="J423" s="96" t="str">
        <f>IF(ISERROR(VLOOKUP(I423,Eje_Pilar!$C$2:$E$47,2,FALSE))," ",VLOOKUP(I423,Eje_Pilar!$C$2:$E$47,2,FALSE))</f>
        <v xml:space="preserve"> </v>
      </c>
      <c r="K423" s="96" t="str">
        <f>IF(ISERROR(VLOOKUP(I423,Eje_Pilar!$C$2:$E$47,3,FALSE))," ",VLOOKUP(I423,Eje_Pilar!$C$2:$E$47,3,FALSE))</f>
        <v xml:space="preserve"> </v>
      </c>
      <c r="L423" s="97"/>
      <c r="M423" s="90"/>
      <c r="N423" s="98"/>
      <c r="O423" s="99"/>
      <c r="P423" s="100"/>
      <c r="Q423" s="101"/>
      <c r="R423" s="102"/>
      <c r="S423" s="99"/>
      <c r="T423" s="103">
        <f t="shared" si="53"/>
        <v>0</v>
      </c>
      <c r="U423" s="131"/>
      <c r="V423" s="104"/>
      <c r="W423" s="104"/>
      <c r="X423" s="104"/>
      <c r="Y423" s="105"/>
      <c r="Z423" s="105"/>
      <c r="AA423" s="106"/>
      <c r="AB423" s="90"/>
      <c r="AC423" s="90"/>
      <c r="AD423" s="90"/>
      <c r="AE423" s="90"/>
      <c r="AF423" s="107" t="str">
        <f t="shared" si="57"/>
        <v>-</v>
      </c>
      <c r="AG423" s="108"/>
      <c r="AH423" s="129">
        <f>IF(SUMPRODUCT((A$14:A423=A423)*(B$14:B423=B423)*(C$14:C423=C423))&gt;1,0,1)</f>
        <v>0</v>
      </c>
      <c r="AI423" s="109" t="str">
        <f t="shared" si="58"/>
        <v>NO</v>
      </c>
      <c r="AJ423" s="109" t="str">
        <f t="shared" si="54"/>
        <v>NO</v>
      </c>
      <c r="AK423" s="110" t="str">
        <f>IFERROR(VLOOKUP(F423,Tipo!$C$12:$C$27,1,FALSE),"NO")</f>
        <v>NO</v>
      </c>
      <c r="AL423" s="109" t="str">
        <f t="shared" si="55"/>
        <v>NO</v>
      </c>
      <c r="AM423" s="109" t="str">
        <f t="shared" si="56"/>
        <v>NO</v>
      </c>
      <c r="AN423" s="58"/>
      <c r="AO423" s="58"/>
      <c r="AP423" s="58"/>
    </row>
    <row r="424" spans="1:42" s="57" customFormat="1" ht="27" customHeight="1" x14ac:dyDescent="0.25">
      <c r="A424" s="90"/>
      <c r="B424" s="105"/>
      <c r="C424" s="91"/>
      <c r="D424" s="111"/>
      <c r="E424" s="91"/>
      <c r="F424" s="92"/>
      <c r="G424" s="93"/>
      <c r="H424" s="94"/>
      <c r="I424" s="95"/>
      <c r="J424" s="96" t="str">
        <f>IF(ISERROR(VLOOKUP(I424,Eje_Pilar!$C$2:$E$47,2,FALSE))," ",VLOOKUP(I424,Eje_Pilar!$C$2:$E$47,2,FALSE))</f>
        <v xml:space="preserve"> </v>
      </c>
      <c r="K424" s="96" t="str">
        <f>IF(ISERROR(VLOOKUP(I424,Eje_Pilar!$C$2:$E$47,3,FALSE))," ",VLOOKUP(I424,Eje_Pilar!$C$2:$E$47,3,FALSE))</f>
        <v xml:space="preserve"> </v>
      </c>
      <c r="L424" s="97"/>
      <c r="M424" s="90"/>
      <c r="N424" s="98"/>
      <c r="O424" s="99"/>
      <c r="P424" s="100"/>
      <c r="Q424" s="101"/>
      <c r="R424" s="102"/>
      <c r="S424" s="99"/>
      <c r="T424" s="103">
        <f t="shared" si="53"/>
        <v>0</v>
      </c>
      <c r="U424" s="131"/>
      <c r="V424" s="104"/>
      <c r="W424" s="104"/>
      <c r="X424" s="104"/>
      <c r="Y424" s="105"/>
      <c r="Z424" s="105"/>
      <c r="AA424" s="106"/>
      <c r="AB424" s="90"/>
      <c r="AC424" s="90"/>
      <c r="AD424" s="90"/>
      <c r="AE424" s="90"/>
      <c r="AF424" s="107" t="str">
        <f t="shared" si="57"/>
        <v>-</v>
      </c>
      <c r="AG424" s="108"/>
      <c r="AH424" s="129">
        <f>IF(SUMPRODUCT((A$14:A424=A424)*(B$14:B424=B424)*(C$14:C424=C424))&gt;1,0,1)</f>
        <v>0</v>
      </c>
      <c r="AI424" s="109" t="str">
        <f t="shared" si="58"/>
        <v>NO</v>
      </c>
      <c r="AJ424" s="109" t="str">
        <f t="shared" si="54"/>
        <v>NO</v>
      </c>
      <c r="AK424" s="110" t="str">
        <f>IFERROR(VLOOKUP(F424,Tipo!$C$12:$C$27,1,FALSE),"NO")</f>
        <v>NO</v>
      </c>
      <c r="AL424" s="109" t="str">
        <f t="shared" si="55"/>
        <v>NO</v>
      </c>
      <c r="AM424" s="109" t="str">
        <f t="shared" si="56"/>
        <v>NO</v>
      </c>
      <c r="AN424" s="58"/>
      <c r="AO424" s="58"/>
      <c r="AP424" s="58"/>
    </row>
    <row r="425" spans="1:42" s="57" customFormat="1" ht="27" customHeight="1" x14ac:dyDescent="0.25">
      <c r="A425" s="90"/>
      <c r="B425" s="105"/>
      <c r="C425" s="91"/>
      <c r="D425" s="111"/>
      <c r="E425" s="91"/>
      <c r="F425" s="92"/>
      <c r="G425" s="93"/>
      <c r="H425" s="94"/>
      <c r="I425" s="95"/>
      <c r="J425" s="96" t="str">
        <f>IF(ISERROR(VLOOKUP(I425,Eje_Pilar!$C$2:$E$47,2,FALSE))," ",VLOOKUP(I425,Eje_Pilar!$C$2:$E$47,2,FALSE))</f>
        <v xml:space="preserve"> </v>
      </c>
      <c r="K425" s="96" t="str">
        <f>IF(ISERROR(VLOOKUP(I425,Eje_Pilar!$C$2:$E$47,3,FALSE))," ",VLOOKUP(I425,Eje_Pilar!$C$2:$E$47,3,FALSE))</f>
        <v xml:space="preserve"> </v>
      </c>
      <c r="L425" s="97"/>
      <c r="M425" s="90"/>
      <c r="N425" s="98"/>
      <c r="O425" s="99"/>
      <c r="P425" s="100"/>
      <c r="Q425" s="101"/>
      <c r="R425" s="102"/>
      <c r="S425" s="99"/>
      <c r="T425" s="103">
        <f t="shared" si="53"/>
        <v>0</v>
      </c>
      <c r="U425" s="131"/>
      <c r="V425" s="104"/>
      <c r="W425" s="104"/>
      <c r="X425" s="104"/>
      <c r="Y425" s="105"/>
      <c r="Z425" s="105"/>
      <c r="AA425" s="106"/>
      <c r="AB425" s="90"/>
      <c r="AC425" s="90"/>
      <c r="AD425" s="90"/>
      <c r="AE425" s="90"/>
      <c r="AF425" s="107" t="str">
        <f t="shared" si="57"/>
        <v>-</v>
      </c>
      <c r="AG425" s="108"/>
      <c r="AH425" s="129">
        <f>IF(SUMPRODUCT((A$14:A425=A425)*(B$14:B425=B425)*(C$14:C425=C425))&gt;1,0,1)</f>
        <v>0</v>
      </c>
      <c r="AI425" s="109" t="str">
        <f t="shared" si="58"/>
        <v>NO</v>
      </c>
      <c r="AJ425" s="109" t="str">
        <f t="shared" si="54"/>
        <v>NO</v>
      </c>
      <c r="AK425" s="110" t="str">
        <f>IFERROR(VLOOKUP(F425,Tipo!$C$12:$C$27,1,FALSE),"NO")</f>
        <v>NO</v>
      </c>
      <c r="AL425" s="109" t="str">
        <f t="shared" si="55"/>
        <v>NO</v>
      </c>
      <c r="AM425" s="109" t="str">
        <f t="shared" si="56"/>
        <v>NO</v>
      </c>
      <c r="AN425" s="58"/>
      <c r="AO425" s="58"/>
      <c r="AP425" s="58"/>
    </row>
    <row r="426" spans="1:42" s="57" customFormat="1" ht="27" customHeight="1" x14ac:dyDescent="0.25">
      <c r="A426" s="90"/>
      <c r="B426" s="105"/>
      <c r="C426" s="91"/>
      <c r="D426" s="111"/>
      <c r="E426" s="91"/>
      <c r="F426" s="92"/>
      <c r="G426" s="93"/>
      <c r="H426" s="94"/>
      <c r="I426" s="95"/>
      <c r="J426" s="96" t="str">
        <f>IF(ISERROR(VLOOKUP(I426,Eje_Pilar!$C$2:$E$47,2,FALSE))," ",VLOOKUP(I426,Eje_Pilar!$C$2:$E$47,2,FALSE))</f>
        <v xml:space="preserve"> </v>
      </c>
      <c r="K426" s="96" t="str">
        <f>IF(ISERROR(VLOOKUP(I426,Eje_Pilar!$C$2:$E$47,3,FALSE))," ",VLOOKUP(I426,Eje_Pilar!$C$2:$E$47,3,FALSE))</f>
        <v xml:space="preserve"> </v>
      </c>
      <c r="L426" s="97"/>
      <c r="M426" s="90"/>
      <c r="N426" s="98"/>
      <c r="O426" s="99"/>
      <c r="P426" s="100"/>
      <c r="Q426" s="101"/>
      <c r="R426" s="102"/>
      <c r="S426" s="99"/>
      <c r="T426" s="103">
        <f t="shared" si="53"/>
        <v>0</v>
      </c>
      <c r="U426" s="131"/>
      <c r="V426" s="104"/>
      <c r="W426" s="104"/>
      <c r="X426" s="104"/>
      <c r="Y426" s="105"/>
      <c r="Z426" s="105"/>
      <c r="AA426" s="106"/>
      <c r="AB426" s="90"/>
      <c r="AC426" s="90"/>
      <c r="AD426" s="90"/>
      <c r="AE426" s="90"/>
      <c r="AF426" s="107" t="str">
        <f t="shared" si="57"/>
        <v>-</v>
      </c>
      <c r="AG426" s="108"/>
      <c r="AH426" s="129">
        <f>IF(SUMPRODUCT((A$14:A426=A426)*(B$14:B426=B426)*(C$14:C426=C426))&gt;1,0,1)</f>
        <v>0</v>
      </c>
      <c r="AI426" s="109" t="str">
        <f t="shared" si="58"/>
        <v>NO</v>
      </c>
      <c r="AJ426" s="109" t="str">
        <f t="shared" si="54"/>
        <v>NO</v>
      </c>
      <c r="AK426" s="110" t="str">
        <f>IFERROR(VLOOKUP(F426,Tipo!$C$12:$C$27,1,FALSE),"NO")</f>
        <v>NO</v>
      </c>
      <c r="AL426" s="109" t="str">
        <f t="shared" si="55"/>
        <v>NO</v>
      </c>
      <c r="AM426" s="109" t="str">
        <f t="shared" si="56"/>
        <v>NO</v>
      </c>
      <c r="AN426" s="58"/>
      <c r="AO426" s="58"/>
      <c r="AP426" s="58"/>
    </row>
    <row r="427" spans="1:42" s="57" customFormat="1" ht="27" customHeight="1" x14ac:dyDescent="0.25">
      <c r="A427" s="90"/>
      <c r="B427" s="105"/>
      <c r="C427" s="91"/>
      <c r="D427" s="111"/>
      <c r="E427" s="91"/>
      <c r="F427" s="92"/>
      <c r="G427" s="93"/>
      <c r="H427" s="94"/>
      <c r="I427" s="95"/>
      <c r="J427" s="96" t="str">
        <f>IF(ISERROR(VLOOKUP(I427,Eje_Pilar!$C$2:$E$47,2,FALSE))," ",VLOOKUP(I427,Eje_Pilar!$C$2:$E$47,2,FALSE))</f>
        <v xml:space="preserve"> </v>
      </c>
      <c r="K427" s="96" t="str">
        <f>IF(ISERROR(VLOOKUP(I427,Eje_Pilar!$C$2:$E$47,3,FALSE))," ",VLOOKUP(I427,Eje_Pilar!$C$2:$E$47,3,FALSE))</f>
        <v xml:space="preserve"> </v>
      </c>
      <c r="L427" s="97"/>
      <c r="M427" s="90"/>
      <c r="N427" s="98"/>
      <c r="O427" s="99"/>
      <c r="P427" s="100"/>
      <c r="Q427" s="101"/>
      <c r="R427" s="102"/>
      <c r="S427" s="99"/>
      <c r="T427" s="103">
        <f t="shared" si="53"/>
        <v>0</v>
      </c>
      <c r="U427" s="131"/>
      <c r="V427" s="104"/>
      <c r="W427" s="104"/>
      <c r="X427" s="104"/>
      <c r="Y427" s="105"/>
      <c r="Z427" s="105"/>
      <c r="AA427" s="106"/>
      <c r="AB427" s="90"/>
      <c r="AC427" s="90"/>
      <c r="AD427" s="90"/>
      <c r="AE427" s="90"/>
      <c r="AF427" s="107" t="str">
        <f t="shared" si="57"/>
        <v>-</v>
      </c>
      <c r="AG427" s="108"/>
      <c r="AH427" s="129">
        <f>IF(SUMPRODUCT((A$14:A427=A427)*(B$14:B427=B427)*(C$14:C427=C427))&gt;1,0,1)</f>
        <v>0</v>
      </c>
      <c r="AI427" s="109" t="str">
        <f t="shared" si="58"/>
        <v>NO</v>
      </c>
      <c r="AJ427" s="109" t="str">
        <f t="shared" si="54"/>
        <v>NO</v>
      </c>
      <c r="AK427" s="110" t="str">
        <f>IFERROR(VLOOKUP(F427,Tipo!$C$12:$C$27,1,FALSE),"NO")</f>
        <v>NO</v>
      </c>
      <c r="AL427" s="109" t="str">
        <f t="shared" si="55"/>
        <v>NO</v>
      </c>
      <c r="AM427" s="109" t="str">
        <f t="shared" si="56"/>
        <v>NO</v>
      </c>
      <c r="AN427" s="58"/>
      <c r="AO427" s="58"/>
      <c r="AP427" s="58"/>
    </row>
    <row r="428" spans="1:42" s="57" customFormat="1" ht="27" customHeight="1" x14ac:dyDescent="0.25">
      <c r="A428" s="90"/>
      <c r="B428" s="105"/>
      <c r="C428" s="91"/>
      <c r="D428" s="111"/>
      <c r="E428" s="91"/>
      <c r="F428" s="92"/>
      <c r="G428" s="93"/>
      <c r="H428" s="94"/>
      <c r="I428" s="95"/>
      <c r="J428" s="96" t="str">
        <f>IF(ISERROR(VLOOKUP(I428,Eje_Pilar!$C$2:$E$47,2,FALSE))," ",VLOOKUP(I428,Eje_Pilar!$C$2:$E$47,2,FALSE))</f>
        <v xml:space="preserve"> </v>
      </c>
      <c r="K428" s="96" t="str">
        <f>IF(ISERROR(VLOOKUP(I428,Eje_Pilar!$C$2:$E$47,3,FALSE))," ",VLOOKUP(I428,Eje_Pilar!$C$2:$E$47,3,FALSE))</f>
        <v xml:space="preserve"> </v>
      </c>
      <c r="L428" s="97"/>
      <c r="M428" s="90"/>
      <c r="N428" s="98"/>
      <c r="O428" s="99"/>
      <c r="P428" s="100"/>
      <c r="Q428" s="101"/>
      <c r="R428" s="102"/>
      <c r="S428" s="99"/>
      <c r="T428" s="103">
        <f t="shared" si="53"/>
        <v>0</v>
      </c>
      <c r="U428" s="131"/>
      <c r="V428" s="104"/>
      <c r="W428" s="104"/>
      <c r="X428" s="104"/>
      <c r="Y428" s="105"/>
      <c r="Z428" s="105"/>
      <c r="AA428" s="106"/>
      <c r="AB428" s="90"/>
      <c r="AC428" s="90"/>
      <c r="AD428" s="90"/>
      <c r="AE428" s="90"/>
      <c r="AF428" s="107" t="str">
        <f t="shared" si="57"/>
        <v>-</v>
      </c>
      <c r="AG428" s="108"/>
      <c r="AH428" s="129">
        <f>IF(SUMPRODUCT((A$14:A428=A428)*(B$14:B428=B428)*(C$14:C428=C428))&gt;1,0,1)</f>
        <v>0</v>
      </c>
      <c r="AI428" s="109" t="str">
        <f t="shared" si="58"/>
        <v>NO</v>
      </c>
      <c r="AJ428" s="109" t="str">
        <f t="shared" si="54"/>
        <v>NO</v>
      </c>
      <c r="AK428" s="110" t="str">
        <f>IFERROR(VLOOKUP(F428,Tipo!$C$12:$C$27,1,FALSE),"NO")</f>
        <v>NO</v>
      </c>
      <c r="AL428" s="109" t="str">
        <f t="shared" si="55"/>
        <v>NO</v>
      </c>
      <c r="AM428" s="109" t="str">
        <f t="shared" si="56"/>
        <v>NO</v>
      </c>
      <c r="AN428" s="58"/>
      <c r="AO428" s="58"/>
      <c r="AP428" s="58"/>
    </row>
    <row r="429" spans="1:42" s="57" customFormat="1" ht="27" customHeight="1" x14ac:dyDescent="0.25">
      <c r="A429" s="90"/>
      <c r="B429" s="105"/>
      <c r="C429" s="91"/>
      <c r="D429" s="111"/>
      <c r="E429" s="91"/>
      <c r="F429" s="92"/>
      <c r="G429" s="93"/>
      <c r="H429" s="94"/>
      <c r="I429" s="95"/>
      <c r="J429" s="96" t="str">
        <f>IF(ISERROR(VLOOKUP(I429,Eje_Pilar!$C$2:$E$47,2,FALSE))," ",VLOOKUP(I429,Eje_Pilar!$C$2:$E$47,2,FALSE))</f>
        <v xml:space="preserve"> </v>
      </c>
      <c r="K429" s="96" t="str">
        <f>IF(ISERROR(VLOOKUP(I429,Eje_Pilar!$C$2:$E$47,3,FALSE))," ",VLOOKUP(I429,Eje_Pilar!$C$2:$E$47,3,FALSE))</f>
        <v xml:space="preserve"> </v>
      </c>
      <c r="L429" s="97"/>
      <c r="M429" s="90"/>
      <c r="N429" s="98"/>
      <c r="O429" s="99"/>
      <c r="P429" s="100"/>
      <c r="Q429" s="101"/>
      <c r="R429" s="102"/>
      <c r="S429" s="99"/>
      <c r="T429" s="103">
        <f t="shared" si="53"/>
        <v>0</v>
      </c>
      <c r="U429" s="131"/>
      <c r="V429" s="104"/>
      <c r="W429" s="104"/>
      <c r="X429" s="104"/>
      <c r="Y429" s="105"/>
      <c r="Z429" s="105"/>
      <c r="AA429" s="106"/>
      <c r="AB429" s="90"/>
      <c r="AC429" s="90"/>
      <c r="AD429" s="90"/>
      <c r="AE429" s="90"/>
      <c r="AF429" s="107" t="str">
        <f t="shared" si="57"/>
        <v>-</v>
      </c>
      <c r="AG429" s="108"/>
      <c r="AH429" s="129">
        <f>IF(SUMPRODUCT((A$14:A429=A429)*(B$14:B429=B429)*(C$14:C429=C429))&gt;1,0,1)</f>
        <v>0</v>
      </c>
      <c r="AI429" s="109" t="str">
        <f t="shared" si="58"/>
        <v>NO</v>
      </c>
      <c r="AJ429" s="109" t="str">
        <f t="shared" si="54"/>
        <v>NO</v>
      </c>
      <c r="AK429" s="110" t="str">
        <f>IFERROR(VLOOKUP(F429,Tipo!$C$12:$C$27,1,FALSE),"NO")</f>
        <v>NO</v>
      </c>
      <c r="AL429" s="109" t="str">
        <f t="shared" si="55"/>
        <v>NO</v>
      </c>
      <c r="AM429" s="109" t="str">
        <f t="shared" si="56"/>
        <v>NO</v>
      </c>
      <c r="AN429" s="58"/>
      <c r="AO429" s="58"/>
      <c r="AP429" s="58"/>
    </row>
    <row r="430" spans="1:42" s="57" customFormat="1" ht="27" customHeight="1" x14ac:dyDescent="0.25">
      <c r="A430" s="90"/>
      <c r="B430" s="105"/>
      <c r="C430" s="91"/>
      <c r="D430" s="111"/>
      <c r="E430" s="91"/>
      <c r="F430" s="92"/>
      <c r="G430" s="93"/>
      <c r="H430" s="94"/>
      <c r="I430" s="95"/>
      <c r="J430" s="96" t="str">
        <f>IF(ISERROR(VLOOKUP(I430,Eje_Pilar!$C$2:$E$47,2,FALSE))," ",VLOOKUP(I430,Eje_Pilar!$C$2:$E$47,2,FALSE))</f>
        <v xml:space="preserve"> </v>
      </c>
      <c r="K430" s="96" t="str">
        <f>IF(ISERROR(VLOOKUP(I430,Eje_Pilar!$C$2:$E$47,3,FALSE))," ",VLOOKUP(I430,Eje_Pilar!$C$2:$E$47,3,FALSE))</f>
        <v xml:space="preserve"> </v>
      </c>
      <c r="L430" s="97"/>
      <c r="M430" s="90"/>
      <c r="N430" s="98"/>
      <c r="O430" s="99"/>
      <c r="P430" s="100"/>
      <c r="Q430" s="101"/>
      <c r="R430" s="102"/>
      <c r="S430" s="99"/>
      <c r="T430" s="103">
        <f t="shared" si="53"/>
        <v>0</v>
      </c>
      <c r="U430" s="131"/>
      <c r="V430" s="104"/>
      <c r="W430" s="104"/>
      <c r="X430" s="104"/>
      <c r="Y430" s="105"/>
      <c r="Z430" s="105"/>
      <c r="AA430" s="106"/>
      <c r="AB430" s="90"/>
      <c r="AC430" s="90"/>
      <c r="AD430" s="90"/>
      <c r="AE430" s="90"/>
      <c r="AF430" s="107" t="str">
        <f t="shared" si="57"/>
        <v>-</v>
      </c>
      <c r="AG430" s="108"/>
      <c r="AH430" s="129">
        <f>IF(SUMPRODUCT((A$14:A430=A430)*(B$14:B430=B430)*(C$14:C430=C430))&gt;1,0,1)</f>
        <v>0</v>
      </c>
      <c r="AI430" s="109" t="str">
        <f t="shared" si="58"/>
        <v>NO</v>
      </c>
      <c r="AJ430" s="109" t="str">
        <f t="shared" si="54"/>
        <v>NO</v>
      </c>
      <c r="AK430" s="110" t="str">
        <f>IFERROR(VLOOKUP(F430,Tipo!$C$12:$C$27,1,FALSE),"NO")</f>
        <v>NO</v>
      </c>
      <c r="AL430" s="109" t="str">
        <f t="shared" si="55"/>
        <v>NO</v>
      </c>
      <c r="AM430" s="109" t="str">
        <f t="shared" si="56"/>
        <v>NO</v>
      </c>
      <c r="AN430" s="58"/>
      <c r="AO430" s="58"/>
      <c r="AP430" s="58"/>
    </row>
    <row r="431" spans="1:42" s="57" customFormat="1" ht="27" customHeight="1" x14ac:dyDescent="0.25">
      <c r="A431" s="90"/>
      <c r="B431" s="105"/>
      <c r="C431" s="91"/>
      <c r="D431" s="111"/>
      <c r="E431" s="91"/>
      <c r="F431" s="92"/>
      <c r="G431" s="93"/>
      <c r="H431" s="94"/>
      <c r="I431" s="95"/>
      <c r="J431" s="96" t="str">
        <f>IF(ISERROR(VLOOKUP(I431,Eje_Pilar!$C$2:$E$47,2,FALSE))," ",VLOOKUP(I431,Eje_Pilar!$C$2:$E$47,2,FALSE))</f>
        <v xml:space="preserve"> </v>
      </c>
      <c r="K431" s="96" t="str">
        <f>IF(ISERROR(VLOOKUP(I431,Eje_Pilar!$C$2:$E$47,3,FALSE))," ",VLOOKUP(I431,Eje_Pilar!$C$2:$E$47,3,FALSE))</f>
        <v xml:space="preserve"> </v>
      </c>
      <c r="L431" s="97"/>
      <c r="M431" s="90"/>
      <c r="N431" s="98"/>
      <c r="O431" s="99"/>
      <c r="P431" s="100"/>
      <c r="Q431" s="101"/>
      <c r="R431" s="102"/>
      <c r="S431" s="99"/>
      <c r="T431" s="103">
        <f t="shared" si="53"/>
        <v>0</v>
      </c>
      <c r="U431" s="131"/>
      <c r="V431" s="104"/>
      <c r="W431" s="104"/>
      <c r="X431" s="104"/>
      <c r="Y431" s="105"/>
      <c r="Z431" s="105"/>
      <c r="AA431" s="106"/>
      <c r="AB431" s="90"/>
      <c r="AC431" s="90"/>
      <c r="AD431" s="90"/>
      <c r="AE431" s="90"/>
      <c r="AF431" s="107" t="str">
        <f t="shared" si="57"/>
        <v>-</v>
      </c>
      <c r="AG431" s="108"/>
      <c r="AH431" s="129">
        <f>IF(SUMPRODUCT((A$14:A431=A431)*(B$14:B431=B431)*(C$14:C431=C431))&gt;1,0,1)</f>
        <v>0</v>
      </c>
      <c r="AI431" s="109" t="str">
        <f t="shared" si="58"/>
        <v>NO</v>
      </c>
      <c r="AJ431" s="109" t="str">
        <f t="shared" si="54"/>
        <v>NO</v>
      </c>
      <c r="AK431" s="110" t="str">
        <f>IFERROR(VLOOKUP(F431,Tipo!$C$12:$C$27,1,FALSE),"NO")</f>
        <v>NO</v>
      </c>
      <c r="AL431" s="109" t="str">
        <f t="shared" si="55"/>
        <v>NO</v>
      </c>
      <c r="AM431" s="109" t="str">
        <f t="shared" si="56"/>
        <v>NO</v>
      </c>
      <c r="AN431" s="58"/>
      <c r="AO431" s="58"/>
      <c r="AP431" s="58"/>
    </row>
    <row r="432" spans="1:42" s="57" customFormat="1" ht="27" customHeight="1" x14ac:dyDescent="0.25">
      <c r="A432" s="90"/>
      <c r="B432" s="105"/>
      <c r="C432" s="91"/>
      <c r="D432" s="111"/>
      <c r="E432" s="91"/>
      <c r="F432" s="92"/>
      <c r="G432" s="93"/>
      <c r="H432" s="94"/>
      <c r="I432" s="95"/>
      <c r="J432" s="96" t="str">
        <f>IF(ISERROR(VLOOKUP(I432,Eje_Pilar!$C$2:$E$47,2,FALSE))," ",VLOOKUP(I432,Eje_Pilar!$C$2:$E$47,2,FALSE))</f>
        <v xml:space="preserve"> </v>
      </c>
      <c r="K432" s="96" t="str">
        <f>IF(ISERROR(VLOOKUP(I432,Eje_Pilar!$C$2:$E$47,3,FALSE))," ",VLOOKUP(I432,Eje_Pilar!$C$2:$E$47,3,FALSE))</f>
        <v xml:space="preserve"> </v>
      </c>
      <c r="L432" s="97"/>
      <c r="M432" s="90"/>
      <c r="N432" s="98"/>
      <c r="O432" s="99"/>
      <c r="P432" s="100"/>
      <c r="Q432" s="101"/>
      <c r="R432" s="102"/>
      <c r="S432" s="99"/>
      <c r="T432" s="103">
        <f t="shared" si="53"/>
        <v>0</v>
      </c>
      <c r="U432" s="131"/>
      <c r="V432" s="104"/>
      <c r="W432" s="104"/>
      <c r="X432" s="104"/>
      <c r="Y432" s="105"/>
      <c r="Z432" s="105"/>
      <c r="AA432" s="106"/>
      <c r="AB432" s="90"/>
      <c r="AC432" s="90"/>
      <c r="AD432" s="90"/>
      <c r="AE432" s="90"/>
      <c r="AF432" s="107" t="str">
        <f t="shared" si="57"/>
        <v>-</v>
      </c>
      <c r="AG432" s="108"/>
      <c r="AH432" s="129">
        <f>IF(SUMPRODUCT((A$14:A432=A432)*(B$14:B432=B432)*(C$14:C432=C432))&gt;1,0,1)</f>
        <v>0</v>
      </c>
      <c r="AI432" s="109" t="str">
        <f t="shared" si="58"/>
        <v>NO</v>
      </c>
      <c r="AJ432" s="109" t="str">
        <f t="shared" si="54"/>
        <v>NO</v>
      </c>
      <c r="AK432" s="110" t="str">
        <f>IFERROR(VLOOKUP(F432,Tipo!$C$12:$C$27,1,FALSE),"NO")</f>
        <v>NO</v>
      </c>
      <c r="AL432" s="109" t="str">
        <f t="shared" si="55"/>
        <v>NO</v>
      </c>
      <c r="AM432" s="109" t="str">
        <f t="shared" si="56"/>
        <v>NO</v>
      </c>
      <c r="AN432" s="58"/>
      <c r="AO432" s="58"/>
      <c r="AP432" s="58"/>
    </row>
    <row r="433" spans="1:42" s="57" customFormat="1" ht="27" customHeight="1" x14ac:dyDescent="0.25">
      <c r="A433" s="90"/>
      <c r="B433" s="105"/>
      <c r="C433" s="91"/>
      <c r="D433" s="111"/>
      <c r="E433" s="91"/>
      <c r="F433" s="92"/>
      <c r="G433" s="93"/>
      <c r="H433" s="94"/>
      <c r="I433" s="95"/>
      <c r="J433" s="96" t="str">
        <f>IF(ISERROR(VLOOKUP(I433,Eje_Pilar!$C$2:$E$47,2,FALSE))," ",VLOOKUP(I433,Eje_Pilar!$C$2:$E$47,2,FALSE))</f>
        <v xml:space="preserve"> </v>
      </c>
      <c r="K433" s="96" t="str">
        <f>IF(ISERROR(VLOOKUP(I433,Eje_Pilar!$C$2:$E$47,3,FALSE))," ",VLOOKUP(I433,Eje_Pilar!$C$2:$E$47,3,FALSE))</f>
        <v xml:space="preserve"> </v>
      </c>
      <c r="L433" s="97"/>
      <c r="M433" s="90"/>
      <c r="N433" s="98"/>
      <c r="O433" s="99"/>
      <c r="P433" s="100"/>
      <c r="Q433" s="101"/>
      <c r="R433" s="102"/>
      <c r="S433" s="99"/>
      <c r="T433" s="103">
        <f t="shared" si="53"/>
        <v>0</v>
      </c>
      <c r="U433" s="131"/>
      <c r="V433" s="104"/>
      <c r="W433" s="104"/>
      <c r="X433" s="104"/>
      <c r="Y433" s="105"/>
      <c r="Z433" s="105"/>
      <c r="AA433" s="106"/>
      <c r="AB433" s="90"/>
      <c r="AC433" s="90"/>
      <c r="AD433" s="90"/>
      <c r="AE433" s="90"/>
      <c r="AF433" s="107" t="str">
        <f t="shared" si="57"/>
        <v>-</v>
      </c>
      <c r="AG433" s="108"/>
      <c r="AH433" s="129">
        <f>IF(SUMPRODUCT((A$14:A433=A433)*(B$14:B433=B433)*(C$14:C433=C433))&gt;1,0,1)</f>
        <v>0</v>
      </c>
      <c r="AI433" s="109" t="str">
        <f t="shared" si="58"/>
        <v>NO</v>
      </c>
      <c r="AJ433" s="109" t="str">
        <f t="shared" si="54"/>
        <v>NO</v>
      </c>
      <c r="AK433" s="110" t="str">
        <f>IFERROR(VLOOKUP(F433,Tipo!$C$12:$C$27,1,FALSE),"NO")</f>
        <v>NO</v>
      </c>
      <c r="AL433" s="109" t="str">
        <f t="shared" si="55"/>
        <v>NO</v>
      </c>
      <c r="AM433" s="109" t="str">
        <f t="shared" si="56"/>
        <v>NO</v>
      </c>
      <c r="AN433" s="58"/>
      <c r="AO433" s="58"/>
      <c r="AP433" s="58"/>
    </row>
    <row r="434" spans="1:42" s="57" customFormat="1" ht="27" customHeight="1" x14ac:dyDescent="0.25">
      <c r="A434" s="90"/>
      <c r="B434" s="105"/>
      <c r="C434" s="91"/>
      <c r="D434" s="111"/>
      <c r="E434" s="91"/>
      <c r="F434" s="92"/>
      <c r="G434" s="93"/>
      <c r="H434" s="94"/>
      <c r="I434" s="95"/>
      <c r="J434" s="96" t="str">
        <f>IF(ISERROR(VLOOKUP(I434,Eje_Pilar!$C$2:$E$47,2,FALSE))," ",VLOOKUP(I434,Eje_Pilar!$C$2:$E$47,2,FALSE))</f>
        <v xml:space="preserve"> </v>
      </c>
      <c r="K434" s="96" t="str">
        <f>IF(ISERROR(VLOOKUP(I434,Eje_Pilar!$C$2:$E$47,3,FALSE))," ",VLOOKUP(I434,Eje_Pilar!$C$2:$E$47,3,FALSE))</f>
        <v xml:space="preserve"> </v>
      </c>
      <c r="L434" s="97"/>
      <c r="M434" s="90"/>
      <c r="N434" s="98"/>
      <c r="O434" s="99"/>
      <c r="P434" s="100"/>
      <c r="Q434" s="101"/>
      <c r="R434" s="102"/>
      <c r="S434" s="99"/>
      <c r="T434" s="103">
        <f t="shared" si="53"/>
        <v>0</v>
      </c>
      <c r="U434" s="131"/>
      <c r="V434" s="104"/>
      <c r="W434" s="104"/>
      <c r="X434" s="104"/>
      <c r="Y434" s="105"/>
      <c r="Z434" s="105"/>
      <c r="AA434" s="106"/>
      <c r="AB434" s="90"/>
      <c r="AC434" s="90"/>
      <c r="AD434" s="90"/>
      <c r="AE434" s="90"/>
      <c r="AF434" s="107" t="str">
        <f t="shared" si="57"/>
        <v>-</v>
      </c>
      <c r="AG434" s="108"/>
      <c r="AH434" s="129">
        <f>IF(SUMPRODUCT((A$14:A434=A434)*(B$14:B434=B434)*(C$14:C434=C434))&gt;1,0,1)</f>
        <v>0</v>
      </c>
      <c r="AI434" s="109" t="str">
        <f t="shared" si="58"/>
        <v>NO</v>
      </c>
      <c r="AJ434" s="109" t="str">
        <f t="shared" si="54"/>
        <v>NO</v>
      </c>
      <c r="AK434" s="110" t="str">
        <f>IFERROR(VLOOKUP(F434,Tipo!$C$12:$C$27,1,FALSE),"NO")</f>
        <v>NO</v>
      </c>
      <c r="AL434" s="109" t="str">
        <f t="shared" si="55"/>
        <v>NO</v>
      </c>
      <c r="AM434" s="109" t="str">
        <f t="shared" si="56"/>
        <v>NO</v>
      </c>
      <c r="AN434" s="58"/>
      <c r="AO434" s="58"/>
      <c r="AP434" s="58"/>
    </row>
    <row r="435" spans="1:42" s="57" customFormat="1" ht="27" customHeight="1" x14ac:dyDescent="0.25">
      <c r="A435" s="90"/>
      <c r="B435" s="105"/>
      <c r="C435" s="91"/>
      <c r="D435" s="111"/>
      <c r="E435" s="91"/>
      <c r="F435" s="92"/>
      <c r="G435" s="93"/>
      <c r="H435" s="94"/>
      <c r="I435" s="95"/>
      <c r="J435" s="96" t="str">
        <f>IF(ISERROR(VLOOKUP(I435,Eje_Pilar!$C$2:$E$47,2,FALSE))," ",VLOOKUP(I435,Eje_Pilar!$C$2:$E$47,2,FALSE))</f>
        <v xml:space="preserve"> </v>
      </c>
      <c r="K435" s="96" t="str">
        <f>IF(ISERROR(VLOOKUP(I435,Eje_Pilar!$C$2:$E$47,3,FALSE))," ",VLOOKUP(I435,Eje_Pilar!$C$2:$E$47,3,FALSE))</f>
        <v xml:space="preserve"> </v>
      </c>
      <c r="L435" s="97"/>
      <c r="M435" s="90"/>
      <c r="N435" s="98"/>
      <c r="O435" s="99"/>
      <c r="P435" s="100"/>
      <c r="Q435" s="101"/>
      <c r="R435" s="102"/>
      <c r="S435" s="99"/>
      <c r="T435" s="103">
        <f t="shared" ref="T435:T498" si="59">+O435+Q435+S435</f>
        <v>0</v>
      </c>
      <c r="U435" s="131"/>
      <c r="V435" s="104"/>
      <c r="W435" s="104"/>
      <c r="X435" s="104"/>
      <c r="Y435" s="105"/>
      <c r="Z435" s="105"/>
      <c r="AA435" s="106"/>
      <c r="AB435" s="90"/>
      <c r="AC435" s="90"/>
      <c r="AD435" s="90"/>
      <c r="AE435" s="90"/>
      <c r="AF435" s="107" t="str">
        <f t="shared" si="57"/>
        <v>-</v>
      </c>
      <c r="AG435" s="108"/>
      <c r="AH435" s="129">
        <f>IF(SUMPRODUCT((A$14:A435=A435)*(B$14:B435=B435)*(C$14:C435=C435))&gt;1,0,1)</f>
        <v>0</v>
      </c>
      <c r="AI435" s="109" t="str">
        <f t="shared" si="58"/>
        <v>NO</v>
      </c>
      <c r="AJ435" s="109" t="str">
        <f t="shared" ref="AJ435:AJ498" si="60">IFERROR(VLOOKUP(E435,modal,1,FALSE),"NO")</f>
        <v>NO</v>
      </c>
      <c r="AK435" s="110" t="str">
        <f>IFERROR(VLOOKUP(F435,Tipo!$C$12:$C$27,1,FALSE),"NO")</f>
        <v>NO</v>
      </c>
      <c r="AL435" s="109" t="str">
        <f t="shared" ref="AL435:AL498" si="61">IFERROR(VLOOKUP(H435,afectacion,1,FALSE),"NO")</f>
        <v>NO</v>
      </c>
      <c r="AM435" s="109" t="str">
        <f t="shared" ref="AM435:AM498" si="62">IFERROR(VLOOKUP(I435,programa,1,FALSE),"NO")</f>
        <v>NO</v>
      </c>
      <c r="AN435" s="58"/>
      <c r="AO435" s="58"/>
      <c r="AP435" s="58"/>
    </row>
    <row r="436" spans="1:42" s="57" customFormat="1" ht="27" customHeight="1" x14ac:dyDescent="0.25">
      <c r="A436" s="90"/>
      <c r="B436" s="105"/>
      <c r="C436" s="91"/>
      <c r="D436" s="111"/>
      <c r="E436" s="91"/>
      <c r="F436" s="92"/>
      <c r="G436" s="93"/>
      <c r="H436" s="94"/>
      <c r="I436" s="95"/>
      <c r="J436" s="96" t="str">
        <f>IF(ISERROR(VLOOKUP(I436,Eje_Pilar!$C$2:$E$47,2,FALSE))," ",VLOOKUP(I436,Eje_Pilar!$C$2:$E$47,2,FALSE))</f>
        <v xml:space="preserve"> </v>
      </c>
      <c r="K436" s="96" t="str">
        <f>IF(ISERROR(VLOOKUP(I436,Eje_Pilar!$C$2:$E$47,3,FALSE))," ",VLOOKUP(I436,Eje_Pilar!$C$2:$E$47,3,FALSE))</f>
        <v xml:space="preserve"> </v>
      </c>
      <c r="L436" s="97"/>
      <c r="M436" s="90"/>
      <c r="N436" s="98"/>
      <c r="O436" s="99"/>
      <c r="P436" s="100"/>
      <c r="Q436" s="101"/>
      <c r="R436" s="102"/>
      <c r="S436" s="99"/>
      <c r="T436" s="103">
        <f t="shared" si="59"/>
        <v>0</v>
      </c>
      <c r="U436" s="131"/>
      <c r="V436" s="104"/>
      <c r="W436" s="104"/>
      <c r="X436" s="104"/>
      <c r="Y436" s="105"/>
      <c r="Z436" s="105"/>
      <c r="AA436" s="106"/>
      <c r="AB436" s="90"/>
      <c r="AC436" s="90"/>
      <c r="AD436" s="90"/>
      <c r="AE436" s="90"/>
      <c r="AF436" s="107" t="str">
        <f t="shared" si="57"/>
        <v>-</v>
      </c>
      <c r="AG436" s="108"/>
      <c r="AH436" s="129">
        <f>IF(SUMPRODUCT((A$14:A436=A436)*(B$14:B436=B436)*(C$14:C436=C436))&gt;1,0,1)</f>
        <v>0</v>
      </c>
      <c r="AI436" s="109" t="str">
        <f t="shared" si="58"/>
        <v>NO</v>
      </c>
      <c r="AJ436" s="109" t="str">
        <f t="shared" si="60"/>
        <v>NO</v>
      </c>
      <c r="AK436" s="110" t="str">
        <f>IFERROR(VLOOKUP(F436,Tipo!$C$12:$C$27,1,FALSE),"NO")</f>
        <v>NO</v>
      </c>
      <c r="AL436" s="109" t="str">
        <f t="shared" si="61"/>
        <v>NO</v>
      </c>
      <c r="AM436" s="109" t="str">
        <f t="shared" si="62"/>
        <v>NO</v>
      </c>
      <c r="AN436" s="58"/>
      <c r="AO436" s="58"/>
      <c r="AP436" s="58"/>
    </row>
    <row r="437" spans="1:42" s="57" customFormat="1" ht="27" customHeight="1" x14ac:dyDescent="0.25">
      <c r="A437" s="90"/>
      <c r="B437" s="105"/>
      <c r="C437" s="91"/>
      <c r="D437" s="111"/>
      <c r="E437" s="91"/>
      <c r="F437" s="92"/>
      <c r="G437" s="93"/>
      <c r="H437" s="94"/>
      <c r="I437" s="95"/>
      <c r="J437" s="96" t="str">
        <f>IF(ISERROR(VLOOKUP(I437,Eje_Pilar!$C$2:$E$47,2,FALSE))," ",VLOOKUP(I437,Eje_Pilar!$C$2:$E$47,2,FALSE))</f>
        <v xml:space="preserve"> </v>
      </c>
      <c r="K437" s="96" t="str">
        <f>IF(ISERROR(VLOOKUP(I437,Eje_Pilar!$C$2:$E$47,3,FALSE))," ",VLOOKUP(I437,Eje_Pilar!$C$2:$E$47,3,FALSE))</f>
        <v xml:space="preserve"> </v>
      </c>
      <c r="L437" s="97"/>
      <c r="M437" s="90"/>
      <c r="N437" s="98"/>
      <c r="O437" s="99"/>
      <c r="P437" s="100"/>
      <c r="Q437" s="101"/>
      <c r="R437" s="102"/>
      <c r="S437" s="99"/>
      <c r="T437" s="103">
        <f t="shared" si="59"/>
        <v>0</v>
      </c>
      <c r="U437" s="131"/>
      <c r="V437" s="104"/>
      <c r="W437" s="104"/>
      <c r="X437" s="104"/>
      <c r="Y437" s="105"/>
      <c r="Z437" s="105"/>
      <c r="AA437" s="106"/>
      <c r="AB437" s="90"/>
      <c r="AC437" s="90"/>
      <c r="AD437" s="90"/>
      <c r="AE437" s="90"/>
      <c r="AF437" s="107" t="str">
        <f t="shared" si="57"/>
        <v>-</v>
      </c>
      <c r="AG437" s="108"/>
      <c r="AH437" s="129">
        <f>IF(SUMPRODUCT((A$14:A437=A437)*(B$14:B437=B437)*(C$14:C437=C437))&gt;1,0,1)</f>
        <v>0</v>
      </c>
      <c r="AI437" s="109" t="str">
        <f t="shared" si="58"/>
        <v>NO</v>
      </c>
      <c r="AJ437" s="109" t="str">
        <f t="shared" si="60"/>
        <v>NO</v>
      </c>
      <c r="AK437" s="110" t="str">
        <f>IFERROR(VLOOKUP(F437,Tipo!$C$12:$C$27,1,FALSE),"NO")</f>
        <v>NO</v>
      </c>
      <c r="AL437" s="109" t="str">
        <f t="shared" si="61"/>
        <v>NO</v>
      </c>
      <c r="AM437" s="109" t="str">
        <f t="shared" si="62"/>
        <v>NO</v>
      </c>
      <c r="AN437" s="58"/>
      <c r="AO437" s="58"/>
      <c r="AP437" s="58"/>
    </row>
    <row r="438" spans="1:42" s="57" customFormat="1" ht="27" customHeight="1" x14ac:dyDescent="0.25">
      <c r="A438" s="90"/>
      <c r="B438" s="105"/>
      <c r="C438" s="91"/>
      <c r="D438" s="111"/>
      <c r="E438" s="91"/>
      <c r="F438" s="92"/>
      <c r="G438" s="93"/>
      <c r="H438" s="94"/>
      <c r="I438" s="95"/>
      <c r="J438" s="96" t="str">
        <f>IF(ISERROR(VLOOKUP(I438,Eje_Pilar!$C$2:$E$47,2,FALSE))," ",VLOOKUP(I438,Eje_Pilar!$C$2:$E$47,2,FALSE))</f>
        <v xml:space="preserve"> </v>
      </c>
      <c r="K438" s="96" t="str">
        <f>IF(ISERROR(VLOOKUP(I438,Eje_Pilar!$C$2:$E$47,3,FALSE))," ",VLOOKUP(I438,Eje_Pilar!$C$2:$E$47,3,FALSE))</f>
        <v xml:space="preserve"> </v>
      </c>
      <c r="L438" s="97"/>
      <c r="M438" s="90"/>
      <c r="N438" s="98"/>
      <c r="O438" s="99"/>
      <c r="P438" s="100"/>
      <c r="Q438" s="101"/>
      <c r="R438" s="102"/>
      <c r="S438" s="99"/>
      <c r="T438" s="103">
        <f t="shared" si="59"/>
        <v>0</v>
      </c>
      <c r="U438" s="131"/>
      <c r="V438" s="104"/>
      <c r="W438" s="104"/>
      <c r="X438" s="104"/>
      <c r="Y438" s="105"/>
      <c r="Z438" s="105"/>
      <c r="AA438" s="106"/>
      <c r="AB438" s="90"/>
      <c r="AC438" s="90"/>
      <c r="AD438" s="90"/>
      <c r="AE438" s="90"/>
      <c r="AF438" s="107" t="str">
        <f t="shared" si="57"/>
        <v>-</v>
      </c>
      <c r="AG438" s="108"/>
      <c r="AH438" s="129">
        <f>IF(SUMPRODUCT((A$14:A438=A438)*(B$14:B438=B438)*(C$14:C438=C438))&gt;1,0,1)</f>
        <v>0</v>
      </c>
      <c r="AI438" s="109" t="str">
        <f t="shared" si="58"/>
        <v>NO</v>
      </c>
      <c r="AJ438" s="109" t="str">
        <f t="shared" si="60"/>
        <v>NO</v>
      </c>
      <c r="AK438" s="110" t="str">
        <f>IFERROR(VLOOKUP(F438,Tipo!$C$12:$C$27,1,FALSE),"NO")</f>
        <v>NO</v>
      </c>
      <c r="AL438" s="109" t="str">
        <f t="shared" si="61"/>
        <v>NO</v>
      </c>
      <c r="AM438" s="109" t="str">
        <f t="shared" si="62"/>
        <v>NO</v>
      </c>
      <c r="AN438" s="58"/>
      <c r="AO438" s="58"/>
      <c r="AP438" s="58"/>
    </row>
    <row r="439" spans="1:42" s="57" customFormat="1" ht="27" customHeight="1" x14ac:dyDescent="0.25">
      <c r="A439" s="90"/>
      <c r="B439" s="105"/>
      <c r="C439" s="91"/>
      <c r="D439" s="111"/>
      <c r="E439" s="91"/>
      <c r="F439" s="92"/>
      <c r="G439" s="93"/>
      <c r="H439" s="94"/>
      <c r="I439" s="95"/>
      <c r="J439" s="96" t="str">
        <f>IF(ISERROR(VLOOKUP(I439,Eje_Pilar!$C$2:$E$47,2,FALSE))," ",VLOOKUP(I439,Eje_Pilar!$C$2:$E$47,2,FALSE))</f>
        <v xml:space="preserve"> </v>
      </c>
      <c r="K439" s="96" t="str">
        <f>IF(ISERROR(VLOOKUP(I439,Eje_Pilar!$C$2:$E$47,3,FALSE))," ",VLOOKUP(I439,Eje_Pilar!$C$2:$E$47,3,FALSE))</f>
        <v xml:space="preserve"> </v>
      </c>
      <c r="L439" s="97"/>
      <c r="M439" s="90"/>
      <c r="N439" s="98"/>
      <c r="O439" s="99"/>
      <c r="P439" s="100"/>
      <c r="Q439" s="101"/>
      <c r="R439" s="102"/>
      <c r="S439" s="99"/>
      <c r="T439" s="103">
        <f t="shared" si="59"/>
        <v>0</v>
      </c>
      <c r="U439" s="131"/>
      <c r="V439" s="104"/>
      <c r="W439" s="104"/>
      <c r="X439" s="104"/>
      <c r="Y439" s="105"/>
      <c r="Z439" s="105"/>
      <c r="AA439" s="106"/>
      <c r="AB439" s="90"/>
      <c r="AC439" s="90"/>
      <c r="AD439" s="90"/>
      <c r="AE439" s="90"/>
      <c r="AF439" s="107" t="str">
        <f t="shared" si="57"/>
        <v>-</v>
      </c>
      <c r="AG439" s="108"/>
      <c r="AH439" s="129">
        <f>IF(SUMPRODUCT((A$14:A439=A439)*(B$14:B439=B439)*(C$14:C439=C439))&gt;1,0,1)</f>
        <v>0</v>
      </c>
      <c r="AI439" s="109" t="str">
        <f t="shared" si="58"/>
        <v>NO</v>
      </c>
      <c r="AJ439" s="109" t="str">
        <f t="shared" si="60"/>
        <v>NO</v>
      </c>
      <c r="AK439" s="110" t="str">
        <f>IFERROR(VLOOKUP(F439,Tipo!$C$12:$C$27,1,FALSE),"NO")</f>
        <v>NO</v>
      </c>
      <c r="AL439" s="109" t="str">
        <f t="shared" si="61"/>
        <v>NO</v>
      </c>
      <c r="AM439" s="109" t="str">
        <f t="shared" si="62"/>
        <v>NO</v>
      </c>
      <c r="AN439" s="58"/>
      <c r="AO439" s="58"/>
      <c r="AP439" s="58"/>
    </row>
    <row r="440" spans="1:42" s="57" customFormat="1" ht="27" customHeight="1" x14ac:dyDescent="0.25">
      <c r="A440" s="90"/>
      <c r="B440" s="105"/>
      <c r="C440" s="91"/>
      <c r="D440" s="111"/>
      <c r="E440" s="91"/>
      <c r="F440" s="92"/>
      <c r="G440" s="93"/>
      <c r="H440" s="94"/>
      <c r="I440" s="95"/>
      <c r="J440" s="96" t="str">
        <f>IF(ISERROR(VLOOKUP(I440,Eje_Pilar!$C$2:$E$47,2,FALSE))," ",VLOOKUP(I440,Eje_Pilar!$C$2:$E$47,2,FALSE))</f>
        <v xml:space="preserve"> </v>
      </c>
      <c r="K440" s="96" t="str">
        <f>IF(ISERROR(VLOOKUP(I440,Eje_Pilar!$C$2:$E$47,3,FALSE))," ",VLOOKUP(I440,Eje_Pilar!$C$2:$E$47,3,FALSE))</f>
        <v xml:space="preserve"> </v>
      </c>
      <c r="L440" s="97"/>
      <c r="M440" s="90"/>
      <c r="N440" s="98"/>
      <c r="O440" s="99"/>
      <c r="P440" s="100"/>
      <c r="Q440" s="101"/>
      <c r="R440" s="102"/>
      <c r="S440" s="99"/>
      <c r="T440" s="103">
        <f t="shared" si="59"/>
        <v>0</v>
      </c>
      <c r="U440" s="131"/>
      <c r="V440" s="104"/>
      <c r="W440" s="104"/>
      <c r="X440" s="104"/>
      <c r="Y440" s="105"/>
      <c r="Z440" s="105"/>
      <c r="AA440" s="106"/>
      <c r="AB440" s="90"/>
      <c r="AC440" s="90"/>
      <c r="AD440" s="90"/>
      <c r="AE440" s="90"/>
      <c r="AF440" s="107" t="str">
        <f t="shared" si="57"/>
        <v>-</v>
      </c>
      <c r="AG440" s="108"/>
      <c r="AH440" s="129">
        <f>IF(SUMPRODUCT((A$14:A440=A440)*(B$14:B440=B440)*(C$14:C440=C440))&gt;1,0,1)</f>
        <v>0</v>
      </c>
      <c r="AI440" s="109" t="str">
        <f t="shared" si="58"/>
        <v>NO</v>
      </c>
      <c r="AJ440" s="109" t="str">
        <f t="shared" si="60"/>
        <v>NO</v>
      </c>
      <c r="AK440" s="110" t="str">
        <f>IFERROR(VLOOKUP(F440,Tipo!$C$12:$C$27,1,FALSE),"NO")</f>
        <v>NO</v>
      </c>
      <c r="AL440" s="109" t="str">
        <f t="shared" si="61"/>
        <v>NO</v>
      </c>
      <c r="AM440" s="109" t="str">
        <f t="shared" si="62"/>
        <v>NO</v>
      </c>
      <c r="AN440" s="58"/>
      <c r="AO440" s="58"/>
      <c r="AP440" s="58"/>
    </row>
    <row r="441" spans="1:42" s="57" customFormat="1" ht="27" customHeight="1" x14ac:dyDescent="0.25">
      <c r="A441" s="90"/>
      <c r="B441" s="105"/>
      <c r="C441" s="91"/>
      <c r="D441" s="111"/>
      <c r="E441" s="91"/>
      <c r="F441" s="92"/>
      <c r="G441" s="93"/>
      <c r="H441" s="94"/>
      <c r="I441" s="95"/>
      <c r="J441" s="96" t="str">
        <f>IF(ISERROR(VLOOKUP(I441,Eje_Pilar!$C$2:$E$47,2,FALSE))," ",VLOOKUP(I441,Eje_Pilar!$C$2:$E$47,2,FALSE))</f>
        <v xml:space="preserve"> </v>
      </c>
      <c r="K441" s="96" t="str">
        <f>IF(ISERROR(VLOOKUP(I441,Eje_Pilar!$C$2:$E$47,3,FALSE))," ",VLOOKUP(I441,Eje_Pilar!$C$2:$E$47,3,FALSE))</f>
        <v xml:space="preserve"> </v>
      </c>
      <c r="L441" s="97"/>
      <c r="M441" s="90"/>
      <c r="N441" s="98"/>
      <c r="O441" s="99"/>
      <c r="P441" s="100"/>
      <c r="Q441" s="101"/>
      <c r="R441" s="102"/>
      <c r="S441" s="99"/>
      <c r="T441" s="103">
        <f t="shared" si="59"/>
        <v>0</v>
      </c>
      <c r="U441" s="131"/>
      <c r="V441" s="104"/>
      <c r="W441" s="104"/>
      <c r="X441" s="104"/>
      <c r="Y441" s="105"/>
      <c r="Z441" s="105"/>
      <c r="AA441" s="106"/>
      <c r="AB441" s="90"/>
      <c r="AC441" s="90"/>
      <c r="AD441" s="90"/>
      <c r="AE441" s="90"/>
      <c r="AF441" s="107" t="str">
        <f t="shared" si="57"/>
        <v>-</v>
      </c>
      <c r="AG441" s="108"/>
      <c r="AH441" s="129">
        <f>IF(SUMPRODUCT((A$14:A441=A441)*(B$14:B441=B441)*(C$14:C441=C441))&gt;1,0,1)</f>
        <v>0</v>
      </c>
      <c r="AI441" s="109" t="str">
        <f t="shared" si="58"/>
        <v>NO</v>
      </c>
      <c r="AJ441" s="109" t="str">
        <f t="shared" si="60"/>
        <v>NO</v>
      </c>
      <c r="AK441" s="110" t="str">
        <f>IFERROR(VLOOKUP(F441,Tipo!$C$12:$C$27,1,FALSE),"NO")</f>
        <v>NO</v>
      </c>
      <c r="AL441" s="109" t="str">
        <f t="shared" si="61"/>
        <v>NO</v>
      </c>
      <c r="AM441" s="109" t="str">
        <f t="shared" si="62"/>
        <v>NO</v>
      </c>
      <c r="AN441" s="58"/>
      <c r="AO441" s="58"/>
      <c r="AP441" s="58"/>
    </row>
    <row r="442" spans="1:42" s="57" customFormat="1" ht="27" customHeight="1" x14ac:dyDescent="0.25">
      <c r="A442" s="90"/>
      <c r="B442" s="105"/>
      <c r="C442" s="91"/>
      <c r="D442" s="111"/>
      <c r="E442" s="91"/>
      <c r="F442" s="92"/>
      <c r="G442" s="93"/>
      <c r="H442" s="94"/>
      <c r="I442" s="95"/>
      <c r="J442" s="96" t="str">
        <f>IF(ISERROR(VLOOKUP(I442,Eje_Pilar!$C$2:$E$47,2,FALSE))," ",VLOOKUP(I442,Eje_Pilar!$C$2:$E$47,2,FALSE))</f>
        <v xml:space="preserve"> </v>
      </c>
      <c r="K442" s="96" t="str">
        <f>IF(ISERROR(VLOOKUP(I442,Eje_Pilar!$C$2:$E$47,3,FALSE))," ",VLOOKUP(I442,Eje_Pilar!$C$2:$E$47,3,FALSE))</f>
        <v xml:space="preserve"> </v>
      </c>
      <c r="L442" s="97"/>
      <c r="M442" s="90"/>
      <c r="N442" s="98"/>
      <c r="O442" s="99"/>
      <c r="P442" s="100"/>
      <c r="Q442" s="101"/>
      <c r="R442" s="102"/>
      <c r="S442" s="99"/>
      <c r="T442" s="103">
        <f t="shared" si="59"/>
        <v>0</v>
      </c>
      <c r="U442" s="131"/>
      <c r="V442" s="104"/>
      <c r="W442" s="104"/>
      <c r="X442" s="104"/>
      <c r="Y442" s="105"/>
      <c r="Z442" s="105"/>
      <c r="AA442" s="106"/>
      <c r="AB442" s="90"/>
      <c r="AC442" s="90"/>
      <c r="AD442" s="90"/>
      <c r="AE442" s="90"/>
      <c r="AF442" s="107" t="str">
        <f t="shared" si="57"/>
        <v>-</v>
      </c>
      <c r="AG442" s="108"/>
      <c r="AH442" s="129">
        <f>IF(SUMPRODUCT((A$14:A442=A442)*(B$14:B442=B442)*(C$14:C442=C442))&gt;1,0,1)</f>
        <v>0</v>
      </c>
      <c r="AI442" s="109" t="str">
        <f t="shared" si="58"/>
        <v>NO</v>
      </c>
      <c r="AJ442" s="109" t="str">
        <f t="shared" si="60"/>
        <v>NO</v>
      </c>
      <c r="AK442" s="110" t="str">
        <f>IFERROR(VLOOKUP(F442,Tipo!$C$12:$C$27,1,FALSE),"NO")</f>
        <v>NO</v>
      </c>
      <c r="AL442" s="109" t="str">
        <f t="shared" si="61"/>
        <v>NO</v>
      </c>
      <c r="AM442" s="109" t="str">
        <f t="shared" si="62"/>
        <v>NO</v>
      </c>
      <c r="AN442" s="58"/>
      <c r="AO442" s="58"/>
      <c r="AP442" s="58"/>
    </row>
    <row r="443" spans="1:42" s="57" customFormat="1" ht="27" customHeight="1" x14ac:dyDescent="0.25">
      <c r="A443" s="90"/>
      <c r="B443" s="105"/>
      <c r="C443" s="91"/>
      <c r="D443" s="111"/>
      <c r="E443" s="91"/>
      <c r="F443" s="92"/>
      <c r="G443" s="93"/>
      <c r="H443" s="94"/>
      <c r="I443" s="95"/>
      <c r="J443" s="96" t="str">
        <f>IF(ISERROR(VLOOKUP(I443,Eje_Pilar!$C$2:$E$47,2,FALSE))," ",VLOOKUP(I443,Eje_Pilar!$C$2:$E$47,2,FALSE))</f>
        <v xml:space="preserve"> </v>
      </c>
      <c r="K443" s="96" t="str">
        <f>IF(ISERROR(VLOOKUP(I443,Eje_Pilar!$C$2:$E$47,3,FALSE))," ",VLOOKUP(I443,Eje_Pilar!$C$2:$E$47,3,FALSE))</f>
        <v xml:space="preserve"> </v>
      </c>
      <c r="L443" s="97"/>
      <c r="M443" s="90"/>
      <c r="N443" s="98"/>
      <c r="O443" s="99"/>
      <c r="P443" s="100"/>
      <c r="Q443" s="101"/>
      <c r="R443" s="102"/>
      <c r="S443" s="99"/>
      <c r="T443" s="103">
        <f t="shared" si="59"/>
        <v>0</v>
      </c>
      <c r="U443" s="131"/>
      <c r="V443" s="104"/>
      <c r="W443" s="104"/>
      <c r="X443" s="104"/>
      <c r="Y443" s="105"/>
      <c r="Z443" s="105"/>
      <c r="AA443" s="106"/>
      <c r="AB443" s="90"/>
      <c r="AC443" s="90"/>
      <c r="AD443" s="90"/>
      <c r="AE443" s="90"/>
      <c r="AF443" s="107" t="str">
        <f t="shared" si="57"/>
        <v>-</v>
      </c>
      <c r="AG443" s="108"/>
      <c r="AH443" s="129">
        <f>IF(SUMPRODUCT((A$14:A443=A443)*(B$14:B443=B443)*(C$14:C443=C443))&gt;1,0,1)</f>
        <v>0</v>
      </c>
      <c r="AI443" s="109" t="str">
        <f t="shared" si="58"/>
        <v>NO</v>
      </c>
      <c r="AJ443" s="109" t="str">
        <f t="shared" si="60"/>
        <v>NO</v>
      </c>
      <c r="AK443" s="110" t="str">
        <f>IFERROR(VLOOKUP(F443,Tipo!$C$12:$C$27,1,FALSE),"NO")</f>
        <v>NO</v>
      </c>
      <c r="AL443" s="109" t="str">
        <f t="shared" si="61"/>
        <v>NO</v>
      </c>
      <c r="AM443" s="109" t="str">
        <f t="shared" si="62"/>
        <v>NO</v>
      </c>
      <c r="AN443" s="58"/>
      <c r="AO443" s="58"/>
      <c r="AP443" s="58"/>
    </row>
    <row r="444" spans="1:42" s="57" customFormat="1" ht="27" customHeight="1" x14ac:dyDescent="0.25">
      <c r="A444" s="90"/>
      <c r="B444" s="105"/>
      <c r="C444" s="91"/>
      <c r="D444" s="111"/>
      <c r="E444" s="91"/>
      <c r="F444" s="92"/>
      <c r="G444" s="93"/>
      <c r="H444" s="94"/>
      <c r="I444" s="95"/>
      <c r="J444" s="96" t="str">
        <f>IF(ISERROR(VLOOKUP(I444,Eje_Pilar!$C$2:$E$47,2,FALSE))," ",VLOOKUP(I444,Eje_Pilar!$C$2:$E$47,2,FALSE))</f>
        <v xml:space="preserve"> </v>
      </c>
      <c r="K444" s="96" t="str">
        <f>IF(ISERROR(VLOOKUP(I444,Eje_Pilar!$C$2:$E$47,3,FALSE))," ",VLOOKUP(I444,Eje_Pilar!$C$2:$E$47,3,FALSE))</f>
        <v xml:space="preserve"> </v>
      </c>
      <c r="L444" s="97"/>
      <c r="M444" s="90"/>
      <c r="N444" s="98"/>
      <c r="O444" s="99"/>
      <c r="P444" s="100"/>
      <c r="Q444" s="101"/>
      <c r="R444" s="102"/>
      <c r="S444" s="99"/>
      <c r="T444" s="103">
        <f t="shared" si="59"/>
        <v>0</v>
      </c>
      <c r="U444" s="131"/>
      <c r="V444" s="104"/>
      <c r="W444" s="104"/>
      <c r="X444" s="104"/>
      <c r="Y444" s="105"/>
      <c r="Z444" s="105"/>
      <c r="AA444" s="106"/>
      <c r="AB444" s="90"/>
      <c r="AC444" s="90"/>
      <c r="AD444" s="90"/>
      <c r="AE444" s="90"/>
      <c r="AF444" s="107" t="str">
        <f t="shared" si="57"/>
        <v>-</v>
      </c>
      <c r="AG444" s="108"/>
      <c r="AH444" s="129">
        <f>IF(SUMPRODUCT((A$14:A444=A444)*(B$14:B444=B444)*(C$14:C444=C444))&gt;1,0,1)</f>
        <v>0</v>
      </c>
      <c r="AI444" s="109" t="str">
        <f t="shared" si="58"/>
        <v>NO</v>
      </c>
      <c r="AJ444" s="109" t="str">
        <f t="shared" si="60"/>
        <v>NO</v>
      </c>
      <c r="AK444" s="110" t="str">
        <f>IFERROR(VLOOKUP(F444,Tipo!$C$12:$C$27,1,FALSE),"NO")</f>
        <v>NO</v>
      </c>
      <c r="AL444" s="109" t="str">
        <f t="shared" si="61"/>
        <v>NO</v>
      </c>
      <c r="AM444" s="109" t="str">
        <f t="shared" si="62"/>
        <v>NO</v>
      </c>
      <c r="AN444" s="58"/>
      <c r="AO444" s="58"/>
      <c r="AP444" s="58"/>
    </row>
    <row r="445" spans="1:42" s="57" customFormat="1" ht="27" customHeight="1" x14ac:dyDescent="0.25">
      <c r="A445" s="90"/>
      <c r="B445" s="105"/>
      <c r="C445" s="91"/>
      <c r="D445" s="111"/>
      <c r="E445" s="91"/>
      <c r="F445" s="92"/>
      <c r="G445" s="93"/>
      <c r="H445" s="94"/>
      <c r="I445" s="95"/>
      <c r="J445" s="96" t="str">
        <f>IF(ISERROR(VLOOKUP(I445,Eje_Pilar!$C$2:$E$47,2,FALSE))," ",VLOOKUP(I445,Eje_Pilar!$C$2:$E$47,2,FALSE))</f>
        <v xml:space="preserve"> </v>
      </c>
      <c r="K445" s="96" t="str">
        <f>IF(ISERROR(VLOOKUP(I445,Eje_Pilar!$C$2:$E$47,3,FALSE))," ",VLOOKUP(I445,Eje_Pilar!$C$2:$E$47,3,FALSE))</f>
        <v xml:space="preserve"> </v>
      </c>
      <c r="L445" s="97"/>
      <c r="M445" s="90"/>
      <c r="N445" s="98"/>
      <c r="O445" s="99"/>
      <c r="P445" s="100"/>
      <c r="Q445" s="101"/>
      <c r="R445" s="102"/>
      <c r="S445" s="99"/>
      <c r="T445" s="103">
        <f t="shared" si="59"/>
        <v>0</v>
      </c>
      <c r="U445" s="131"/>
      <c r="V445" s="104"/>
      <c r="W445" s="104"/>
      <c r="X445" s="104"/>
      <c r="Y445" s="105"/>
      <c r="Z445" s="105"/>
      <c r="AA445" s="106"/>
      <c r="AB445" s="90"/>
      <c r="AC445" s="90"/>
      <c r="AD445" s="90"/>
      <c r="AE445" s="90"/>
      <c r="AF445" s="107" t="str">
        <f t="shared" si="57"/>
        <v>-</v>
      </c>
      <c r="AG445" s="108"/>
      <c r="AH445" s="129">
        <f>IF(SUMPRODUCT((A$14:A445=A445)*(B$14:B445=B445)*(C$14:C445=C445))&gt;1,0,1)</f>
        <v>0</v>
      </c>
      <c r="AI445" s="109" t="str">
        <f t="shared" si="58"/>
        <v>NO</v>
      </c>
      <c r="AJ445" s="109" t="str">
        <f t="shared" si="60"/>
        <v>NO</v>
      </c>
      <c r="AK445" s="110" t="str">
        <f>IFERROR(VLOOKUP(F445,Tipo!$C$12:$C$27,1,FALSE),"NO")</f>
        <v>NO</v>
      </c>
      <c r="AL445" s="109" t="str">
        <f t="shared" si="61"/>
        <v>NO</v>
      </c>
      <c r="AM445" s="109" t="str">
        <f t="shared" si="62"/>
        <v>NO</v>
      </c>
      <c r="AN445" s="58"/>
      <c r="AO445" s="58"/>
      <c r="AP445" s="58"/>
    </row>
    <row r="446" spans="1:42" s="57" customFormat="1" ht="27" customHeight="1" x14ac:dyDescent="0.25">
      <c r="A446" s="90"/>
      <c r="B446" s="105"/>
      <c r="C446" s="91"/>
      <c r="D446" s="111"/>
      <c r="E446" s="91"/>
      <c r="F446" s="92"/>
      <c r="G446" s="93"/>
      <c r="H446" s="94"/>
      <c r="I446" s="95"/>
      <c r="J446" s="96" t="str">
        <f>IF(ISERROR(VLOOKUP(I446,Eje_Pilar!$C$2:$E$47,2,FALSE))," ",VLOOKUP(I446,Eje_Pilar!$C$2:$E$47,2,FALSE))</f>
        <v xml:space="preserve"> </v>
      </c>
      <c r="K446" s="96" t="str">
        <f>IF(ISERROR(VLOOKUP(I446,Eje_Pilar!$C$2:$E$47,3,FALSE))," ",VLOOKUP(I446,Eje_Pilar!$C$2:$E$47,3,FALSE))</f>
        <v xml:space="preserve"> </v>
      </c>
      <c r="L446" s="97"/>
      <c r="M446" s="90"/>
      <c r="N446" s="98"/>
      <c r="O446" s="99"/>
      <c r="P446" s="100"/>
      <c r="Q446" s="101"/>
      <c r="R446" s="102"/>
      <c r="S446" s="99"/>
      <c r="T446" s="103">
        <f t="shared" si="59"/>
        <v>0</v>
      </c>
      <c r="U446" s="131"/>
      <c r="V446" s="104"/>
      <c r="W446" s="104"/>
      <c r="X446" s="104"/>
      <c r="Y446" s="105"/>
      <c r="Z446" s="105"/>
      <c r="AA446" s="106"/>
      <c r="AB446" s="90"/>
      <c r="AC446" s="90"/>
      <c r="AD446" s="90"/>
      <c r="AE446" s="90"/>
      <c r="AF446" s="107" t="str">
        <f t="shared" si="57"/>
        <v>-</v>
      </c>
      <c r="AG446" s="108"/>
      <c r="AH446" s="129">
        <f>IF(SUMPRODUCT((A$14:A446=A446)*(B$14:B446=B446)*(C$14:C446=C446))&gt;1,0,1)</f>
        <v>0</v>
      </c>
      <c r="AI446" s="109" t="str">
        <f t="shared" si="58"/>
        <v>NO</v>
      </c>
      <c r="AJ446" s="109" t="str">
        <f t="shared" si="60"/>
        <v>NO</v>
      </c>
      <c r="AK446" s="110" t="str">
        <f>IFERROR(VLOOKUP(F446,Tipo!$C$12:$C$27,1,FALSE),"NO")</f>
        <v>NO</v>
      </c>
      <c r="AL446" s="109" t="str">
        <f t="shared" si="61"/>
        <v>NO</v>
      </c>
      <c r="AM446" s="109" t="str">
        <f t="shared" si="62"/>
        <v>NO</v>
      </c>
      <c r="AN446" s="58"/>
      <c r="AO446" s="58"/>
      <c r="AP446" s="58"/>
    </row>
    <row r="447" spans="1:42" s="57" customFormat="1" ht="27" customHeight="1" x14ac:dyDescent="0.25">
      <c r="A447" s="90"/>
      <c r="B447" s="105"/>
      <c r="C447" s="91"/>
      <c r="D447" s="111"/>
      <c r="E447" s="91"/>
      <c r="F447" s="92"/>
      <c r="G447" s="93"/>
      <c r="H447" s="94"/>
      <c r="I447" s="95"/>
      <c r="J447" s="96" t="str">
        <f>IF(ISERROR(VLOOKUP(I447,Eje_Pilar!$C$2:$E$47,2,FALSE))," ",VLOOKUP(I447,Eje_Pilar!$C$2:$E$47,2,FALSE))</f>
        <v xml:space="preserve"> </v>
      </c>
      <c r="K447" s="96" t="str">
        <f>IF(ISERROR(VLOOKUP(I447,Eje_Pilar!$C$2:$E$47,3,FALSE))," ",VLOOKUP(I447,Eje_Pilar!$C$2:$E$47,3,FALSE))</f>
        <v xml:space="preserve"> </v>
      </c>
      <c r="L447" s="97"/>
      <c r="M447" s="90"/>
      <c r="N447" s="98"/>
      <c r="O447" s="99"/>
      <c r="P447" s="100"/>
      <c r="Q447" s="101"/>
      <c r="R447" s="102"/>
      <c r="S447" s="99"/>
      <c r="T447" s="103">
        <f t="shared" si="59"/>
        <v>0</v>
      </c>
      <c r="U447" s="131"/>
      <c r="V447" s="104"/>
      <c r="W447" s="104"/>
      <c r="X447" s="104"/>
      <c r="Y447" s="105"/>
      <c r="Z447" s="105"/>
      <c r="AA447" s="106"/>
      <c r="AB447" s="90"/>
      <c r="AC447" s="90"/>
      <c r="AD447" s="90"/>
      <c r="AE447" s="90"/>
      <c r="AF447" s="107" t="str">
        <f t="shared" si="57"/>
        <v>-</v>
      </c>
      <c r="AG447" s="108"/>
      <c r="AH447" s="129">
        <f>IF(SUMPRODUCT((A$14:A447=A447)*(B$14:B447=B447)*(C$14:C447=C447))&gt;1,0,1)</f>
        <v>0</v>
      </c>
      <c r="AI447" s="109" t="str">
        <f t="shared" si="58"/>
        <v>NO</v>
      </c>
      <c r="AJ447" s="109" t="str">
        <f t="shared" si="60"/>
        <v>NO</v>
      </c>
      <c r="AK447" s="110" t="str">
        <f>IFERROR(VLOOKUP(F447,Tipo!$C$12:$C$27,1,FALSE),"NO")</f>
        <v>NO</v>
      </c>
      <c r="AL447" s="109" t="str">
        <f t="shared" si="61"/>
        <v>NO</v>
      </c>
      <c r="AM447" s="109" t="str">
        <f t="shared" si="62"/>
        <v>NO</v>
      </c>
      <c r="AN447" s="58"/>
      <c r="AO447" s="58"/>
      <c r="AP447" s="58"/>
    </row>
    <row r="448" spans="1:42" s="57" customFormat="1" ht="27" customHeight="1" x14ac:dyDescent="0.25">
      <c r="A448" s="90"/>
      <c r="B448" s="105"/>
      <c r="C448" s="91"/>
      <c r="D448" s="111"/>
      <c r="E448" s="91"/>
      <c r="F448" s="92"/>
      <c r="G448" s="93"/>
      <c r="H448" s="94"/>
      <c r="I448" s="95"/>
      <c r="J448" s="96" t="str">
        <f>IF(ISERROR(VLOOKUP(I448,Eje_Pilar!$C$2:$E$47,2,FALSE))," ",VLOOKUP(I448,Eje_Pilar!$C$2:$E$47,2,FALSE))</f>
        <v xml:space="preserve"> </v>
      </c>
      <c r="K448" s="96" t="str">
        <f>IF(ISERROR(VLOOKUP(I448,Eje_Pilar!$C$2:$E$47,3,FALSE))," ",VLOOKUP(I448,Eje_Pilar!$C$2:$E$47,3,FALSE))</f>
        <v xml:space="preserve"> </v>
      </c>
      <c r="L448" s="97"/>
      <c r="M448" s="90"/>
      <c r="N448" s="98"/>
      <c r="O448" s="99"/>
      <c r="P448" s="100"/>
      <c r="Q448" s="101"/>
      <c r="R448" s="102"/>
      <c r="S448" s="99"/>
      <c r="T448" s="103">
        <f t="shared" si="59"/>
        <v>0</v>
      </c>
      <c r="U448" s="131"/>
      <c r="V448" s="104"/>
      <c r="W448" s="104"/>
      <c r="X448" s="104"/>
      <c r="Y448" s="105"/>
      <c r="Z448" s="105"/>
      <c r="AA448" s="106"/>
      <c r="AB448" s="90"/>
      <c r="AC448" s="90"/>
      <c r="AD448" s="90"/>
      <c r="AE448" s="90"/>
      <c r="AF448" s="107" t="str">
        <f t="shared" si="57"/>
        <v>-</v>
      </c>
      <c r="AG448" s="108"/>
      <c r="AH448" s="129">
        <f>IF(SUMPRODUCT((A$14:A448=A448)*(B$14:B448=B448)*(C$14:C448=C448))&gt;1,0,1)</f>
        <v>0</v>
      </c>
      <c r="AI448" s="109" t="str">
        <f t="shared" si="58"/>
        <v>NO</v>
      </c>
      <c r="AJ448" s="109" t="str">
        <f t="shared" si="60"/>
        <v>NO</v>
      </c>
      <c r="AK448" s="110" t="str">
        <f>IFERROR(VLOOKUP(F448,Tipo!$C$12:$C$27,1,FALSE),"NO")</f>
        <v>NO</v>
      </c>
      <c r="AL448" s="109" t="str">
        <f t="shared" si="61"/>
        <v>NO</v>
      </c>
      <c r="AM448" s="109" t="str">
        <f t="shared" si="62"/>
        <v>NO</v>
      </c>
      <c r="AN448" s="58"/>
      <c r="AO448" s="58"/>
      <c r="AP448" s="58"/>
    </row>
    <row r="449" spans="1:42" s="57" customFormat="1" ht="27" customHeight="1" x14ac:dyDescent="0.25">
      <c r="A449" s="90"/>
      <c r="B449" s="105"/>
      <c r="C449" s="91"/>
      <c r="D449" s="111"/>
      <c r="E449" s="91"/>
      <c r="F449" s="92"/>
      <c r="G449" s="93"/>
      <c r="H449" s="94"/>
      <c r="I449" s="95"/>
      <c r="J449" s="96" t="str">
        <f>IF(ISERROR(VLOOKUP(I449,Eje_Pilar!$C$2:$E$47,2,FALSE))," ",VLOOKUP(I449,Eje_Pilar!$C$2:$E$47,2,FALSE))</f>
        <v xml:space="preserve"> </v>
      </c>
      <c r="K449" s="96" t="str">
        <f>IF(ISERROR(VLOOKUP(I449,Eje_Pilar!$C$2:$E$47,3,FALSE))," ",VLOOKUP(I449,Eje_Pilar!$C$2:$E$47,3,FALSE))</f>
        <v xml:space="preserve"> </v>
      </c>
      <c r="L449" s="97"/>
      <c r="M449" s="90"/>
      <c r="N449" s="98"/>
      <c r="O449" s="99"/>
      <c r="P449" s="100"/>
      <c r="Q449" s="101"/>
      <c r="R449" s="102"/>
      <c r="S449" s="99"/>
      <c r="T449" s="103">
        <f t="shared" si="59"/>
        <v>0</v>
      </c>
      <c r="U449" s="131"/>
      <c r="V449" s="104"/>
      <c r="W449" s="104"/>
      <c r="X449" s="104"/>
      <c r="Y449" s="105"/>
      <c r="Z449" s="105"/>
      <c r="AA449" s="106"/>
      <c r="AB449" s="90"/>
      <c r="AC449" s="90"/>
      <c r="AD449" s="90"/>
      <c r="AE449" s="90"/>
      <c r="AF449" s="107" t="str">
        <f t="shared" si="57"/>
        <v>-</v>
      </c>
      <c r="AG449" s="108"/>
      <c r="AH449" s="129">
        <f>IF(SUMPRODUCT((A$14:A449=A449)*(B$14:B449=B449)*(C$14:C449=C449))&gt;1,0,1)</f>
        <v>0</v>
      </c>
      <c r="AI449" s="109" t="str">
        <f t="shared" si="58"/>
        <v>NO</v>
      </c>
      <c r="AJ449" s="109" t="str">
        <f t="shared" si="60"/>
        <v>NO</v>
      </c>
      <c r="AK449" s="110" t="str">
        <f>IFERROR(VLOOKUP(F449,Tipo!$C$12:$C$27,1,FALSE),"NO")</f>
        <v>NO</v>
      </c>
      <c r="AL449" s="109" t="str">
        <f t="shared" si="61"/>
        <v>NO</v>
      </c>
      <c r="AM449" s="109" t="str">
        <f t="shared" si="62"/>
        <v>NO</v>
      </c>
      <c r="AN449" s="58"/>
      <c r="AO449" s="58"/>
      <c r="AP449" s="58"/>
    </row>
    <row r="450" spans="1:42" s="57" customFormat="1" ht="27" customHeight="1" x14ac:dyDescent="0.25">
      <c r="A450" s="90"/>
      <c r="B450" s="105"/>
      <c r="C450" s="91"/>
      <c r="D450" s="111"/>
      <c r="E450" s="91"/>
      <c r="F450" s="92"/>
      <c r="G450" s="93"/>
      <c r="H450" s="94"/>
      <c r="I450" s="95"/>
      <c r="J450" s="96" t="str">
        <f>IF(ISERROR(VLOOKUP(I450,Eje_Pilar!$C$2:$E$47,2,FALSE))," ",VLOOKUP(I450,Eje_Pilar!$C$2:$E$47,2,FALSE))</f>
        <v xml:space="preserve"> </v>
      </c>
      <c r="K450" s="96" t="str">
        <f>IF(ISERROR(VLOOKUP(I450,Eje_Pilar!$C$2:$E$47,3,FALSE))," ",VLOOKUP(I450,Eje_Pilar!$C$2:$E$47,3,FALSE))</f>
        <v xml:space="preserve"> </v>
      </c>
      <c r="L450" s="97"/>
      <c r="M450" s="90"/>
      <c r="N450" s="98"/>
      <c r="O450" s="99"/>
      <c r="P450" s="100"/>
      <c r="Q450" s="101"/>
      <c r="R450" s="102"/>
      <c r="S450" s="99"/>
      <c r="T450" s="103">
        <f t="shared" si="59"/>
        <v>0</v>
      </c>
      <c r="U450" s="131"/>
      <c r="V450" s="104"/>
      <c r="W450" s="104"/>
      <c r="X450" s="104"/>
      <c r="Y450" s="105"/>
      <c r="Z450" s="105"/>
      <c r="AA450" s="106"/>
      <c r="AB450" s="90"/>
      <c r="AC450" s="90"/>
      <c r="AD450" s="90"/>
      <c r="AE450" s="90"/>
      <c r="AF450" s="107" t="str">
        <f t="shared" si="57"/>
        <v>-</v>
      </c>
      <c r="AG450" s="108"/>
      <c r="AH450" s="129">
        <f>IF(SUMPRODUCT((A$14:A450=A450)*(B$14:B450=B450)*(C$14:C450=C450))&gt;1,0,1)</f>
        <v>0</v>
      </c>
      <c r="AI450" s="109" t="str">
        <f t="shared" si="58"/>
        <v>NO</v>
      </c>
      <c r="AJ450" s="109" t="str">
        <f t="shared" si="60"/>
        <v>NO</v>
      </c>
      <c r="AK450" s="110" t="str">
        <f>IFERROR(VLOOKUP(F450,Tipo!$C$12:$C$27,1,FALSE),"NO")</f>
        <v>NO</v>
      </c>
      <c r="AL450" s="109" t="str">
        <f t="shared" si="61"/>
        <v>NO</v>
      </c>
      <c r="AM450" s="109" t="str">
        <f t="shared" si="62"/>
        <v>NO</v>
      </c>
      <c r="AN450" s="58"/>
      <c r="AO450" s="58"/>
      <c r="AP450" s="58"/>
    </row>
    <row r="451" spans="1:42" s="57" customFormat="1" ht="27" customHeight="1" x14ac:dyDescent="0.25">
      <c r="A451" s="90"/>
      <c r="B451" s="105"/>
      <c r="C451" s="91"/>
      <c r="D451" s="111"/>
      <c r="E451" s="91"/>
      <c r="F451" s="92"/>
      <c r="G451" s="93"/>
      <c r="H451" s="94"/>
      <c r="I451" s="95"/>
      <c r="J451" s="96" t="str">
        <f>IF(ISERROR(VLOOKUP(I451,Eje_Pilar!$C$2:$E$47,2,FALSE))," ",VLOOKUP(I451,Eje_Pilar!$C$2:$E$47,2,FALSE))</f>
        <v xml:space="preserve"> </v>
      </c>
      <c r="K451" s="96" t="str">
        <f>IF(ISERROR(VLOOKUP(I451,Eje_Pilar!$C$2:$E$47,3,FALSE))," ",VLOOKUP(I451,Eje_Pilar!$C$2:$E$47,3,FALSE))</f>
        <v xml:space="preserve"> </v>
      </c>
      <c r="L451" s="97"/>
      <c r="M451" s="90"/>
      <c r="N451" s="98"/>
      <c r="O451" s="99"/>
      <c r="P451" s="100"/>
      <c r="Q451" s="101"/>
      <c r="R451" s="102"/>
      <c r="S451" s="99"/>
      <c r="T451" s="103">
        <f t="shared" si="59"/>
        <v>0</v>
      </c>
      <c r="U451" s="131"/>
      <c r="V451" s="104"/>
      <c r="W451" s="104"/>
      <c r="X451" s="104"/>
      <c r="Y451" s="105"/>
      <c r="Z451" s="105"/>
      <c r="AA451" s="106"/>
      <c r="AB451" s="90"/>
      <c r="AC451" s="90"/>
      <c r="AD451" s="90"/>
      <c r="AE451" s="90"/>
      <c r="AF451" s="107" t="str">
        <f t="shared" si="57"/>
        <v>-</v>
      </c>
      <c r="AG451" s="108"/>
      <c r="AH451" s="129">
        <f>IF(SUMPRODUCT((A$14:A451=A451)*(B$14:B451=B451)*(C$14:C451=C451))&gt;1,0,1)</f>
        <v>0</v>
      </c>
      <c r="AI451" s="109" t="str">
        <f t="shared" si="58"/>
        <v>NO</v>
      </c>
      <c r="AJ451" s="109" t="str">
        <f t="shared" si="60"/>
        <v>NO</v>
      </c>
      <c r="AK451" s="110" t="str">
        <f>IFERROR(VLOOKUP(F451,Tipo!$C$12:$C$27,1,FALSE),"NO")</f>
        <v>NO</v>
      </c>
      <c r="AL451" s="109" t="str">
        <f t="shared" si="61"/>
        <v>NO</v>
      </c>
      <c r="AM451" s="109" t="str">
        <f t="shared" si="62"/>
        <v>NO</v>
      </c>
      <c r="AN451" s="58"/>
      <c r="AO451" s="58"/>
      <c r="AP451" s="58"/>
    </row>
    <row r="452" spans="1:42" s="57" customFormat="1" ht="27" customHeight="1" x14ac:dyDescent="0.25">
      <c r="A452" s="90"/>
      <c r="B452" s="105"/>
      <c r="C452" s="91"/>
      <c r="D452" s="111"/>
      <c r="E452" s="91"/>
      <c r="F452" s="92"/>
      <c r="G452" s="93"/>
      <c r="H452" s="94"/>
      <c r="I452" s="95"/>
      <c r="J452" s="96" t="str">
        <f>IF(ISERROR(VLOOKUP(I452,Eje_Pilar!$C$2:$E$47,2,FALSE))," ",VLOOKUP(I452,Eje_Pilar!$C$2:$E$47,2,FALSE))</f>
        <v xml:space="preserve"> </v>
      </c>
      <c r="K452" s="96" t="str">
        <f>IF(ISERROR(VLOOKUP(I452,Eje_Pilar!$C$2:$E$47,3,FALSE))," ",VLOOKUP(I452,Eje_Pilar!$C$2:$E$47,3,FALSE))</f>
        <v xml:space="preserve"> </v>
      </c>
      <c r="L452" s="97"/>
      <c r="M452" s="90"/>
      <c r="N452" s="98"/>
      <c r="O452" s="99"/>
      <c r="P452" s="100"/>
      <c r="Q452" s="101"/>
      <c r="R452" s="102"/>
      <c r="S452" s="99"/>
      <c r="T452" s="103">
        <f t="shared" si="59"/>
        <v>0</v>
      </c>
      <c r="U452" s="131"/>
      <c r="V452" s="104"/>
      <c r="W452" s="104"/>
      <c r="X452" s="104"/>
      <c r="Y452" s="105"/>
      <c r="Z452" s="105"/>
      <c r="AA452" s="106"/>
      <c r="AB452" s="90"/>
      <c r="AC452" s="90"/>
      <c r="AD452" s="90"/>
      <c r="AE452" s="90"/>
      <c r="AF452" s="107" t="str">
        <f t="shared" si="57"/>
        <v>-</v>
      </c>
      <c r="AG452" s="108"/>
      <c r="AH452" s="129">
        <f>IF(SUMPRODUCT((A$14:A452=A452)*(B$14:B452=B452)*(C$14:C452=C452))&gt;1,0,1)</f>
        <v>0</v>
      </c>
      <c r="AI452" s="109" t="str">
        <f t="shared" si="58"/>
        <v>NO</v>
      </c>
      <c r="AJ452" s="109" t="str">
        <f t="shared" si="60"/>
        <v>NO</v>
      </c>
      <c r="AK452" s="110" t="str">
        <f>IFERROR(VLOOKUP(F452,Tipo!$C$12:$C$27,1,FALSE),"NO")</f>
        <v>NO</v>
      </c>
      <c r="AL452" s="109" t="str">
        <f t="shared" si="61"/>
        <v>NO</v>
      </c>
      <c r="AM452" s="109" t="str">
        <f t="shared" si="62"/>
        <v>NO</v>
      </c>
      <c r="AN452" s="58"/>
      <c r="AO452" s="58"/>
      <c r="AP452" s="58"/>
    </row>
    <row r="453" spans="1:42" s="57" customFormat="1" ht="27" customHeight="1" x14ac:dyDescent="0.25">
      <c r="A453" s="90"/>
      <c r="B453" s="105"/>
      <c r="C453" s="91"/>
      <c r="D453" s="111"/>
      <c r="E453" s="91"/>
      <c r="F453" s="92"/>
      <c r="G453" s="93"/>
      <c r="H453" s="94"/>
      <c r="I453" s="95"/>
      <c r="J453" s="96" t="str">
        <f>IF(ISERROR(VLOOKUP(I453,Eje_Pilar!$C$2:$E$47,2,FALSE))," ",VLOOKUP(I453,Eje_Pilar!$C$2:$E$47,2,FALSE))</f>
        <v xml:space="preserve"> </v>
      </c>
      <c r="K453" s="96" t="str">
        <f>IF(ISERROR(VLOOKUP(I453,Eje_Pilar!$C$2:$E$47,3,FALSE))," ",VLOOKUP(I453,Eje_Pilar!$C$2:$E$47,3,FALSE))</f>
        <v xml:space="preserve"> </v>
      </c>
      <c r="L453" s="97"/>
      <c r="M453" s="90"/>
      <c r="N453" s="98"/>
      <c r="O453" s="99"/>
      <c r="P453" s="100"/>
      <c r="Q453" s="101"/>
      <c r="R453" s="102"/>
      <c r="S453" s="99"/>
      <c r="T453" s="103">
        <f t="shared" si="59"/>
        <v>0</v>
      </c>
      <c r="U453" s="131"/>
      <c r="V453" s="104"/>
      <c r="W453" s="104"/>
      <c r="X453" s="104"/>
      <c r="Y453" s="105"/>
      <c r="Z453" s="105"/>
      <c r="AA453" s="106"/>
      <c r="AB453" s="90"/>
      <c r="AC453" s="90"/>
      <c r="AD453" s="90"/>
      <c r="AE453" s="90"/>
      <c r="AF453" s="107" t="str">
        <f t="shared" si="57"/>
        <v>-</v>
      </c>
      <c r="AG453" s="108"/>
      <c r="AH453" s="129">
        <f>IF(SUMPRODUCT((A$14:A453=A453)*(B$14:B453=B453)*(C$14:C453=C453))&gt;1,0,1)</f>
        <v>0</v>
      </c>
      <c r="AI453" s="109" t="str">
        <f t="shared" si="58"/>
        <v>NO</v>
      </c>
      <c r="AJ453" s="109" t="str">
        <f t="shared" si="60"/>
        <v>NO</v>
      </c>
      <c r="AK453" s="110" t="str">
        <f>IFERROR(VLOOKUP(F453,Tipo!$C$12:$C$27,1,FALSE),"NO")</f>
        <v>NO</v>
      </c>
      <c r="AL453" s="109" t="str">
        <f t="shared" si="61"/>
        <v>NO</v>
      </c>
      <c r="AM453" s="109" t="str">
        <f t="shared" si="62"/>
        <v>NO</v>
      </c>
      <c r="AN453" s="58"/>
      <c r="AO453" s="58"/>
      <c r="AP453" s="58"/>
    </row>
    <row r="454" spans="1:42" s="57" customFormat="1" ht="27" customHeight="1" x14ac:dyDescent="0.25">
      <c r="A454" s="90"/>
      <c r="B454" s="105"/>
      <c r="C454" s="91"/>
      <c r="D454" s="111"/>
      <c r="E454" s="91"/>
      <c r="F454" s="92"/>
      <c r="G454" s="93"/>
      <c r="H454" s="94"/>
      <c r="I454" s="95"/>
      <c r="J454" s="96" t="str">
        <f>IF(ISERROR(VLOOKUP(I454,Eje_Pilar!$C$2:$E$47,2,FALSE))," ",VLOOKUP(I454,Eje_Pilar!$C$2:$E$47,2,FALSE))</f>
        <v xml:space="preserve"> </v>
      </c>
      <c r="K454" s="96" t="str">
        <f>IF(ISERROR(VLOOKUP(I454,Eje_Pilar!$C$2:$E$47,3,FALSE))," ",VLOOKUP(I454,Eje_Pilar!$C$2:$E$47,3,FALSE))</f>
        <v xml:space="preserve"> </v>
      </c>
      <c r="L454" s="97"/>
      <c r="M454" s="90"/>
      <c r="N454" s="98"/>
      <c r="O454" s="99"/>
      <c r="P454" s="100"/>
      <c r="Q454" s="101"/>
      <c r="R454" s="102"/>
      <c r="S454" s="99"/>
      <c r="T454" s="103">
        <f t="shared" si="59"/>
        <v>0</v>
      </c>
      <c r="U454" s="131"/>
      <c r="V454" s="104"/>
      <c r="W454" s="104"/>
      <c r="X454" s="104"/>
      <c r="Y454" s="105"/>
      <c r="Z454" s="105"/>
      <c r="AA454" s="106"/>
      <c r="AB454" s="90"/>
      <c r="AC454" s="90"/>
      <c r="AD454" s="90"/>
      <c r="AE454" s="90"/>
      <c r="AF454" s="107" t="str">
        <f t="shared" si="57"/>
        <v>-</v>
      </c>
      <c r="AG454" s="108"/>
      <c r="AH454" s="129">
        <f>IF(SUMPRODUCT((A$14:A454=A454)*(B$14:B454=B454)*(C$14:C454=C454))&gt;1,0,1)</f>
        <v>0</v>
      </c>
      <c r="AI454" s="109" t="str">
        <f t="shared" si="58"/>
        <v>NO</v>
      </c>
      <c r="AJ454" s="109" t="str">
        <f t="shared" si="60"/>
        <v>NO</v>
      </c>
      <c r="AK454" s="110" t="str">
        <f>IFERROR(VLOOKUP(F454,Tipo!$C$12:$C$27,1,FALSE),"NO")</f>
        <v>NO</v>
      </c>
      <c r="AL454" s="109" t="str">
        <f t="shared" si="61"/>
        <v>NO</v>
      </c>
      <c r="AM454" s="109" t="str">
        <f t="shared" si="62"/>
        <v>NO</v>
      </c>
      <c r="AN454" s="58"/>
      <c r="AO454" s="58"/>
      <c r="AP454" s="58"/>
    </row>
    <row r="455" spans="1:42" s="57" customFormat="1" ht="27" customHeight="1" x14ac:dyDescent="0.25">
      <c r="A455" s="90"/>
      <c r="B455" s="105"/>
      <c r="C455" s="91"/>
      <c r="D455" s="111"/>
      <c r="E455" s="91"/>
      <c r="F455" s="92"/>
      <c r="G455" s="93"/>
      <c r="H455" s="94"/>
      <c r="I455" s="95"/>
      <c r="J455" s="96" t="str">
        <f>IF(ISERROR(VLOOKUP(I455,Eje_Pilar!$C$2:$E$47,2,FALSE))," ",VLOOKUP(I455,Eje_Pilar!$C$2:$E$47,2,FALSE))</f>
        <v xml:space="preserve"> </v>
      </c>
      <c r="K455" s="96" t="str">
        <f>IF(ISERROR(VLOOKUP(I455,Eje_Pilar!$C$2:$E$47,3,FALSE))," ",VLOOKUP(I455,Eje_Pilar!$C$2:$E$47,3,FALSE))</f>
        <v xml:space="preserve"> </v>
      </c>
      <c r="L455" s="97"/>
      <c r="M455" s="90"/>
      <c r="N455" s="98"/>
      <c r="O455" s="99"/>
      <c r="P455" s="100"/>
      <c r="Q455" s="101"/>
      <c r="R455" s="102"/>
      <c r="S455" s="99"/>
      <c r="T455" s="103">
        <f t="shared" si="59"/>
        <v>0</v>
      </c>
      <c r="U455" s="131"/>
      <c r="V455" s="104"/>
      <c r="W455" s="104"/>
      <c r="X455" s="104"/>
      <c r="Y455" s="105"/>
      <c r="Z455" s="105"/>
      <c r="AA455" s="106"/>
      <c r="AB455" s="90"/>
      <c r="AC455" s="90"/>
      <c r="AD455" s="90"/>
      <c r="AE455" s="90"/>
      <c r="AF455" s="107" t="str">
        <f t="shared" si="57"/>
        <v>-</v>
      </c>
      <c r="AG455" s="108"/>
      <c r="AH455" s="129">
        <f>IF(SUMPRODUCT((A$14:A455=A455)*(B$14:B455=B455)*(C$14:C455=C455))&gt;1,0,1)</f>
        <v>0</v>
      </c>
      <c r="AI455" s="109" t="str">
        <f t="shared" si="58"/>
        <v>NO</v>
      </c>
      <c r="AJ455" s="109" t="str">
        <f t="shared" si="60"/>
        <v>NO</v>
      </c>
      <c r="AK455" s="110" t="str">
        <f>IFERROR(VLOOKUP(F455,Tipo!$C$12:$C$27,1,FALSE),"NO")</f>
        <v>NO</v>
      </c>
      <c r="AL455" s="109" t="str">
        <f t="shared" si="61"/>
        <v>NO</v>
      </c>
      <c r="AM455" s="109" t="str">
        <f t="shared" si="62"/>
        <v>NO</v>
      </c>
      <c r="AN455" s="58"/>
      <c r="AO455" s="58"/>
      <c r="AP455" s="58"/>
    </row>
    <row r="456" spans="1:42" s="57" customFormat="1" ht="27" customHeight="1" x14ac:dyDescent="0.25">
      <c r="A456" s="90"/>
      <c r="B456" s="105"/>
      <c r="C456" s="91"/>
      <c r="D456" s="111"/>
      <c r="E456" s="91"/>
      <c r="F456" s="92"/>
      <c r="G456" s="93"/>
      <c r="H456" s="94"/>
      <c r="I456" s="95"/>
      <c r="J456" s="96" t="str">
        <f>IF(ISERROR(VLOOKUP(I456,Eje_Pilar!$C$2:$E$47,2,FALSE))," ",VLOOKUP(I456,Eje_Pilar!$C$2:$E$47,2,FALSE))</f>
        <v xml:space="preserve"> </v>
      </c>
      <c r="K456" s="96" t="str">
        <f>IF(ISERROR(VLOOKUP(I456,Eje_Pilar!$C$2:$E$47,3,FALSE))," ",VLOOKUP(I456,Eje_Pilar!$C$2:$E$47,3,FALSE))</f>
        <v xml:space="preserve"> </v>
      </c>
      <c r="L456" s="97"/>
      <c r="M456" s="90"/>
      <c r="N456" s="98"/>
      <c r="O456" s="99"/>
      <c r="P456" s="100"/>
      <c r="Q456" s="101"/>
      <c r="R456" s="102"/>
      <c r="S456" s="99"/>
      <c r="T456" s="103">
        <f t="shared" si="59"/>
        <v>0</v>
      </c>
      <c r="U456" s="131"/>
      <c r="V456" s="104"/>
      <c r="W456" s="104"/>
      <c r="X456" s="104"/>
      <c r="Y456" s="105"/>
      <c r="Z456" s="105"/>
      <c r="AA456" s="106"/>
      <c r="AB456" s="90"/>
      <c r="AC456" s="90"/>
      <c r="AD456" s="90"/>
      <c r="AE456" s="90"/>
      <c r="AF456" s="107" t="str">
        <f t="shared" si="57"/>
        <v>-</v>
      </c>
      <c r="AG456" s="108"/>
      <c r="AH456" s="129">
        <f>IF(SUMPRODUCT((A$14:A456=A456)*(B$14:B456=B456)*(C$14:C456=C456))&gt;1,0,1)</f>
        <v>0</v>
      </c>
      <c r="AI456" s="109" t="str">
        <f t="shared" si="58"/>
        <v>NO</v>
      </c>
      <c r="AJ456" s="109" t="str">
        <f t="shared" si="60"/>
        <v>NO</v>
      </c>
      <c r="AK456" s="110" t="str">
        <f>IFERROR(VLOOKUP(F456,Tipo!$C$12:$C$27,1,FALSE),"NO")</f>
        <v>NO</v>
      </c>
      <c r="AL456" s="109" t="str">
        <f t="shared" si="61"/>
        <v>NO</v>
      </c>
      <c r="AM456" s="109" t="str">
        <f t="shared" si="62"/>
        <v>NO</v>
      </c>
      <c r="AN456" s="58"/>
      <c r="AO456" s="58"/>
      <c r="AP456" s="58"/>
    </row>
    <row r="457" spans="1:42" s="57" customFormat="1" ht="27" customHeight="1" x14ac:dyDescent="0.25">
      <c r="A457" s="90"/>
      <c r="B457" s="105"/>
      <c r="C457" s="91"/>
      <c r="D457" s="111"/>
      <c r="E457" s="91"/>
      <c r="F457" s="92"/>
      <c r="G457" s="93"/>
      <c r="H457" s="94"/>
      <c r="I457" s="95"/>
      <c r="J457" s="96" t="str">
        <f>IF(ISERROR(VLOOKUP(I457,Eje_Pilar!$C$2:$E$47,2,FALSE))," ",VLOOKUP(I457,Eje_Pilar!$C$2:$E$47,2,FALSE))</f>
        <v xml:space="preserve"> </v>
      </c>
      <c r="K457" s="96" t="str">
        <f>IF(ISERROR(VLOOKUP(I457,Eje_Pilar!$C$2:$E$47,3,FALSE))," ",VLOOKUP(I457,Eje_Pilar!$C$2:$E$47,3,FALSE))</f>
        <v xml:space="preserve"> </v>
      </c>
      <c r="L457" s="97"/>
      <c r="M457" s="90"/>
      <c r="N457" s="98"/>
      <c r="O457" s="99"/>
      <c r="P457" s="100"/>
      <c r="Q457" s="101"/>
      <c r="R457" s="102"/>
      <c r="S457" s="99"/>
      <c r="T457" s="103">
        <f t="shared" si="59"/>
        <v>0</v>
      </c>
      <c r="U457" s="131"/>
      <c r="V457" s="104"/>
      <c r="W457" s="104"/>
      <c r="X457" s="104"/>
      <c r="Y457" s="105"/>
      <c r="Z457" s="105"/>
      <c r="AA457" s="106"/>
      <c r="AB457" s="90"/>
      <c r="AC457" s="90"/>
      <c r="AD457" s="90"/>
      <c r="AE457" s="90"/>
      <c r="AF457" s="107" t="str">
        <f t="shared" si="57"/>
        <v>-</v>
      </c>
      <c r="AG457" s="108"/>
      <c r="AH457" s="129">
        <f>IF(SUMPRODUCT((A$14:A457=A457)*(B$14:B457=B457)*(C$14:C457=C457))&gt;1,0,1)</f>
        <v>0</v>
      </c>
      <c r="AI457" s="109" t="str">
        <f t="shared" si="58"/>
        <v>NO</v>
      </c>
      <c r="AJ457" s="109" t="str">
        <f t="shared" si="60"/>
        <v>NO</v>
      </c>
      <c r="AK457" s="110" t="str">
        <f>IFERROR(VLOOKUP(F457,Tipo!$C$12:$C$27,1,FALSE),"NO")</f>
        <v>NO</v>
      </c>
      <c r="AL457" s="109" t="str">
        <f t="shared" si="61"/>
        <v>NO</v>
      </c>
      <c r="AM457" s="109" t="str">
        <f t="shared" si="62"/>
        <v>NO</v>
      </c>
      <c r="AN457" s="58"/>
      <c r="AO457" s="58"/>
      <c r="AP457" s="58"/>
    </row>
    <row r="458" spans="1:42" s="57" customFormat="1" ht="27" customHeight="1" x14ac:dyDescent="0.25">
      <c r="A458" s="90"/>
      <c r="B458" s="105"/>
      <c r="C458" s="91"/>
      <c r="D458" s="111"/>
      <c r="E458" s="91"/>
      <c r="F458" s="92"/>
      <c r="G458" s="93"/>
      <c r="H458" s="94"/>
      <c r="I458" s="95"/>
      <c r="J458" s="96" t="str">
        <f>IF(ISERROR(VLOOKUP(I458,Eje_Pilar!$C$2:$E$47,2,FALSE))," ",VLOOKUP(I458,Eje_Pilar!$C$2:$E$47,2,FALSE))</f>
        <v xml:space="preserve"> </v>
      </c>
      <c r="K458" s="96" t="str">
        <f>IF(ISERROR(VLOOKUP(I458,Eje_Pilar!$C$2:$E$47,3,FALSE))," ",VLOOKUP(I458,Eje_Pilar!$C$2:$E$47,3,FALSE))</f>
        <v xml:space="preserve"> </v>
      </c>
      <c r="L458" s="97"/>
      <c r="M458" s="90"/>
      <c r="N458" s="98"/>
      <c r="O458" s="99"/>
      <c r="P458" s="100"/>
      <c r="Q458" s="101"/>
      <c r="R458" s="102"/>
      <c r="S458" s="99"/>
      <c r="T458" s="103">
        <f t="shared" si="59"/>
        <v>0</v>
      </c>
      <c r="U458" s="131"/>
      <c r="V458" s="104"/>
      <c r="W458" s="104"/>
      <c r="X458" s="104"/>
      <c r="Y458" s="105"/>
      <c r="Z458" s="105"/>
      <c r="AA458" s="106"/>
      <c r="AB458" s="90"/>
      <c r="AC458" s="90"/>
      <c r="AD458" s="90"/>
      <c r="AE458" s="90"/>
      <c r="AF458" s="107" t="str">
        <f t="shared" si="57"/>
        <v>-</v>
      </c>
      <c r="AG458" s="108"/>
      <c r="AH458" s="129">
        <f>IF(SUMPRODUCT((A$14:A458=A458)*(B$14:B458=B458)*(C$14:C458=C458))&gt;1,0,1)</f>
        <v>0</v>
      </c>
      <c r="AI458" s="109" t="str">
        <f t="shared" si="58"/>
        <v>NO</v>
      </c>
      <c r="AJ458" s="109" t="str">
        <f t="shared" si="60"/>
        <v>NO</v>
      </c>
      <c r="AK458" s="110" t="str">
        <f>IFERROR(VLOOKUP(F458,Tipo!$C$12:$C$27,1,FALSE),"NO")</f>
        <v>NO</v>
      </c>
      <c r="AL458" s="109" t="str">
        <f t="shared" si="61"/>
        <v>NO</v>
      </c>
      <c r="AM458" s="109" t="str">
        <f t="shared" si="62"/>
        <v>NO</v>
      </c>
      <c r="AN458" s="58"/>
      <c r="AO458" s="58"/>
      <c r="AP458" s="58"/>
    </row>
    <row r="459" spans="1:42" s="57" customFormat="1" ht="27" customHeight="1" x14ac:dyDescent="0.25">
      <c r="A459" s="90"/>
      <c r="B459" s="105"/>
      <c r="C459" s="91"/>
      <c r="D459" s="111"/>
      <c r="E459" s="91"/>
      <c r="F459" s="92"/>
      <c r="G459" s="93"/>
      <c r="H459" s="94"/>
      <c r="I459" s="95"/>
      <c r="J459" s="96" t="str">
        <f>IF(ISERROR(VLOOKUP(I459,Eje_Pilar!$C$2:$E$47,2,FALSE))," ",VLOOKUP(I459,Eje_Pilar!$C$2:$E$47,2,FALSE))</f>
        <v xml:space="preserve"> </v>
      </c>
      <c r="K459" s="96" t="str">
        <f>IF(ISERROR(VLOOKUP(I459,Eje_Pilar!$C$2:$E$47,3,FALSE))," ",VLOOKUP(I459,Eje_Pilar!$C$2:$E$47,3,FALSE))</f>
        <v xml:space="preserve"> </v>
      </c>
      <c r="L459" s="97"/>
      <c r="M459" s="90"/>
      <c r="N459" s="98"/>
      <c r="O459" s="99"/>
      <c r="P459" s="100"/>
      <c r="Q459" s="101"/>
      <c r="R459" s="102"/>
      <c r="S459" s="99"/>
      <c r="T459" s="103">
        <f t="shared" si="59"/>
        <v>0</v>
      </c>
      <c r="U459" s="131"/>
      <c r="V459" s="104"/>
      <c r="W459" s="104"/>
      <c r="X459" s="104"/>
      <c r="Y459" s="105"/>
      <c r="Z459" s="105"/>
      <c r="AA459" s="106"/>
      <c r="AB459" s="90"/>
      <c r="AC459" s="90"/>
      <c r="AD459" s="90"/>
      <c r="AE459" s="90"/>
      <c r="AF459" s="107" t="str">
        <f t="shared" si="57"/>
        <v>-</v>
      </c>
      <c r="AG459" s="108"/>
      <c r="AH459" s="129">
        <f>IF(SUMPRODUCT((A$14:A459=A459)*(B$14:B459=B459)*(C$14:C459=C459))&gt;1,0,1)</f>
        <v>0</v>
      </c>
      <c r="AI459" s="109" t="str">
        <f t="shared" si="58"/>
        <v>NO</v>
      </c>
      <c r="AJ459" s="109" t="str">
        <f t="shared" si="60"/>
        <v>NO</v>
      </c>
      <c r="AK459" s="110" t="str">
        <f>IFERROR(VLOOKUP(F459,Tipo!$C$12:$C$27,1,FALSE),"NO")</f>
        <v>NO</v>
      </c>
      <c r="AL459" s="109" t="str">
        <f t="shared" si="61"/>
        <v>NO</v>
      </c>
      <c r="AM459" s="109" t="str">
        <f t="shared" si="62"/>
        <v>NO</v>
      </c>
      <c r="AN459" s="58"/>
      <c r="AO459" s="58"/>
      <c r="AP459" s="58"/>
    </row>
    <row r="460" spans="1:42" s="57" customFormat="1" ht="27" customHeight="1" x14ac:dyDescent="0.25">
      <c r="A460" s="90"/>
      <c r="B460" s="105"/>
      <c r="C460" s="91"/>
      <c r="D460" s="111"/>
      <c r="E460" s="91"/>
      <c r="F460" s="92"/>
      <c r="G460" s="93"/>
      <c r="H460" s="94"/>
      <c r="I460" s="95"/>
      <c r="J460" s="96" t="str">
        <f>IF(ISERROR(VLOOKUP(I460,Eje_Pilar!$C$2:$E$47,2,FALSE))," ",VLOOKUP(I460,Eje_Pilar!$C$2:$E$47,2,FALSE))</f>
        <v xml:space="preserve"> </v>
      </c>
      <c r="K460" s="96" t="str">
        <f>IF(ISERROR(VLOOKUP(I460,Eje_Pilar!$C$2:$E$47,3,FALSE))," ",VLOOKUP(I460,Eje_Pilar!$C$2:$E$47,3,FALSE))</f>
        <v xml:space="preserve"> </v>
      </c>
      <c r="L460" s="97"/>
      <c r="M460" s="90"/>
      <c r="N460" s="98"/>
      <c r="O460" s="99"/>
      <c r="P460" s="100"/>
      <c r="Q460" s="101"/>
      <c r="R460" s="102"/>
      <c r="S460" s="99"/>
      <c r="T460" s="103">
        <f t="shared" si="59"/>
        <v>0</v>
      </c>
      <c r="U460" s="131"/>
      <c r="V460" s="104"/>
      <c r="W460" s="104"/>
      <c r="X460" s="104"/>
      <c r="Y460" s="105"/>
      <c r="Z460" s="105"/>
      <c r="AA460" s="106"/>
      <c r="AB460" s="90"/>
      <c r="AC460" s="90"/>
      <c r="AD460" s="90"/>
      <c r="AE460" s="90"/>
      <c r="AF460" s="107" t="str">
        <f t="shared" si="57"/>
        <v>-</v>
      </c>
      <c r="AG460" s="108"/>
      <c r="AH460" s="129">
        <f>IF(SUMPRODUCT((A$14:A460=A460)*(B$14:B460=B460)*(C$14:C460=C460))&gt;1,0,1)</f>
        <v>0</v>
      </c>
      <c r="AI460" s="109" t="str">
        <f t="shared" si="58"/>
        <v>NO</v>
      </c>
      <c r="AJ460" s="109" t="str">
        <f t="shared" si="60"/>
        <v>NO</v>
      </c>
      <c r="AK460" s="110" t="str">
        <f>IFERROR(VLOOKUP(F460,Tipo!$C$12:$C$27,1,FALSE),"NO")</f>
        <v>NO</v>
      </c>
      <c r="AL460" s="109" t="str">
        <f t="shared" si="61"/>
        <v>NO</v>
      </c>
      <c r="AM460" s="109" t="str">
        <f t="shared" si="62"/>
        <v>NO</v>
      </c>
      <c r="AN460" s="58"/>
      <c r="AO460" s="58"/>
      <c r="AP460" s="58"/>
    </row>
    <row r="461" spans="1:42" s="57" customFormat="1" ht="27" customHeight="1" x14ac:dyDescent="0.25">
      <c r="A461" s="90"/>
      <c r="B461" s="105"/>
      <c r="C461" s="91"/>
      <c r="D461" s="111"/>
      <c r="E461" s="91"/>
      <c r="F461" s="92"/>
      <c r="G461" s="93"/>
      <c r="H461" s="94"/>
      <c r="I461" s="95"/>
      <c r="J461" s="96" t="str">
        <f>IF(ISERROR(VLOOKUP(I461,Eje_Pilar!$C$2:$E$47,2,FALSE))," ",VLOOKUP(I461,Eje_Pilar!$C$2:$E$47,2,FALSE))</f>
        <v xml:space="preserve"> </v>
      </c>
      <c r="K461" s="96" t="str">
        <f>IF(ISERROR(VLOOKUP(I461,Eje_Pilar!$C$2:$E$47,3,FALSE))," ",VLOOKUP(I461,Eje_Pilar!$C$2:$E$47,3,FALSE))</f>
        <v xml:space="preserve"> </v>
      </c>
      <c r="L461" s="97"/>
      <c r="M461" s="90"/>
      <c r="N461" s="98"/>
      <c r="O461" s="99"/>
      <c r="P461" s="100"/>
      <c r="Q461" s="101"/>
      <c r="R461" s="102"/>
      <c r="S461" s="99"/>
      <c r="T461" s="103">
        <f t="shared" si="59"/>
        <v>0</v>
      </c>
      <c r="U461" s="131"/>
      <c r="V461" s="104"/>
      <c r="W461" s="104"/>
      <c r="X461" s="104"/>
      <c r="Y461" s="105"/>
      <c r="Z461" s="105"/>
      <c r="AA461" s="106"/>
      <c r="AB461" s="90"/>
      <c r="AC461" s="90"/>
      <c r="AD461" s="90"/>
      <c r="AE461" s="90"/>
      <c r="AF461" s="107" t="str">
        <f t="shared" si="57"/>
        <v>-</v>
      </c>
      <c r="AG461" s="108"/>
      <c r="AH461" s="129">
        <f>IF(SUMPRODUCT((A$14:A461=A461)*(B$14:B461=B461)*(C$14:C461=C461))&gt;1,0,1)</f>
        <v>0</v>
      </c>
      <c r="AI461" s="109" t="str">
        <f t="shared" si="58"/>
        <v>NO</v>
      </c>
      <c r="AJ461" s="109" t="str">
        <f t="shared" si="60"/>
        <v>NO</v>
      </c>
      <c r="AK461" s="110" t="str">
        <f>IFERROR(VLOOKUP(F461,Tipo!$C$12:$C$27,1,FALSE),"NO")</f>
        <v>NO</v>
      </c>
      <c r="AL461" s="109" t="str">
        <f t="shared" si="61"/>
        <v>NO</v>
      </c>
      <c r="AM461" s="109" t="str">
        <f t="shared" si="62"/>
        <v>NO</v>
      </c>
      <c r="AN461" s="58"/>
      <c r="AO461" s="58"/>
      <c r="AP461" s="58"/>
    </row>
    <row r="462" spans="1:42" s="57" customFormat="1" ht="27" customHeight="1" x14ac:dyDescent="0.25">
      <c r="A462" s="90"/>
      <c r="B462" s="105"/>
      <c r="C462" s="91"/>
      <c r="D462" s="111"/>
      <c r="E462" s="91"/>
      <c r="F462" s="92"/>
      <c r="G462" s="93"/>
      <c r="H462" s="94"/>
      <c r="I462" s="95"/>
      <c r="J462" s="96" t="str">
        <f>IF(ISERROR(VLOOKUP(I462,Eje_Pilar!$C$2:$E$47,2,FALSE))," ",VLOOKUP(I462,Eje_Pilar!$C$2:$E$47,2,FALSE))</f>
        <v xml:space="preserve"> </v>
      </c>
      <c r="K462" s="96" t="str">
        <f>IF(ISERROR(VLOOKUP(I462,Eje_Pilar!$C$2:$E$47,3,FALSE))," ",VLOOKUP(I462,Eje_Pilar!$C$2:$E$47,3,FALSE))</f>
        <v xml:space="preserve"> </v>
      </c>
      <c r="L462" s="97"/>
      <c r="M462" s="90"/>
      <c r="N462" s="98"/>
      <c r="O462" s="99"/>
      <c r="P462" s="100"/>
      <c r="Q462" s="101"/>
      <c r="R462" s="102"/>
      <c r="S462" s="99"/>
      <c r="T462" s="103">
        <f t="shared" si="59"/>
        <v>0</v>
      </c>
      <c r="U462" s="131"/>
      <c r="V462" s="104"/>
      <c r="W462" s="104"/>
      <c r="X462" s="104"/>
      <c r="Y462" s="105"/>
      <c r="Z462" s="105"/>
      <c r="AA462" s="106"/>
      <c r="AB462" s="90"/>
      <c r="AC462" s="90"/>
      <c r="AD462" s="90"/>
      <c r="AE462" s="90"/>
      <c r="AF462" s="107" t="str">
        <f t="shared" si="57"/>
        <v>-</v>
      </c>
      <c r="AG462" s="108"/>
      <c r="AH462" s="129">
        <f>IF(SUMPRODUCT((A$14:A462=A462)*(B$14:B462=B462)*(C$14:C462=C462))&gt;1,0,1)</f>
        <v>0</v>
      </c>
      <c r="AI462" s="109" t="str">
        <f t="shared" si="58"/>
        <v>NO</v>
      </c>
      <c r="AJ462" s="109" t="str">
        <f t="shared" si="60"/>
        <v>NO</v>
      </c>
      <c r="AK462" s="110" t="str">
        <f>IFERROR(VLOOKUP(F462,Tipo!$C$12:$C$27,1,FALSE),"NO")</f>
        <v>NO</v>
      </c>
      <c r="AL462" s="109" t="str">
        <f t="shared" si="61"/>
        <v>NO</v>
      </c>
      <c r="AM462" s="109" t="str">
        <f t="shared" si="62"/>
        <v>NO</v>
      </c>
      <c r="AN462" s="58"/>
      <c r="AO462" s="58"/>
      <c r="AP462" s="58"/>
    </row>
    <row r="463" spans="1:42" s="57" customFormat="1" ht="27" customHeight="1" x14ac:dyDescent="0.25">
      <c r="A463" s="90"/>
      <c r="B463" s="105"/>
      <c r="C463" s="91"/>
      <c r="D463" s="111"/>
      <c r="E463" s="91"/>
      <c r="F463" s="92"/>
      <c r="G463" s="93"/>
      <c r="H463" s="94"/>
      <c r="I463" s="95"/>
      <c r="J463" s="96" t="str">
        <f>IF(ISERROR(VLOOKUP(I463,Eje_Pilar!$C$2:$E$47,2,FALSE))," ",VLOOKUP(I463,Eje_Pilar!$C$2:$E$47,2,FALSE))</f>
        <v xml:space="preserve"> </v>
      </c>
      <c r="K463" s="96" t="str">
        <f>IF(ISERROR(VLOOKUP(I463,Eje_Pilar!$C$2:$E$47,3,FALSE))," ",VLOOKUP(I463,Eje_Pilar!$C$2:$E$47,3,FALSE))</f>
        <v xml:space="preserve"> </v>
      </c>
      <c r="L463" s="97"/>
      <c r="M463" s="90"/>
      <c r="N463" s="98"/>
      <c r="O463" s="99"/>
      <c r="P463" s="100"/>
      <c r="Q463" s="101"/>
      <c r="R463" s="102"/>
      <c r="S463" s="99"/>
      <c r="T463" s="103">
        <f t="shared" si="59"/>
        <v>0</v>
      </c>
      <c r="U463" s="131"/>
      <c r="V463" s="104"/>
      <c r="W463" s="104"/>
      <c r="X463" s="104"/>
      <c r="Y463" s="105"/>
      <c r="Z463" s="105"/>
      <c r="AA463" s="106"/>
      <c r="AB463" s="90"/>
      <c r="AC463" s="90"/>
      <c r="AD463" s="90"/>
      <c r="AE463" s="90"/>
      <c r="AF463" s="107" t="str">
        <f t="shared" si="57"/>
        <v>-</v>
      </c>
      <c r="AG463" s="108"/>
      <c r="AH463" s="129">
        <f>IF(SUMPRODUCT((A$14:A463=A463)*(B$14:B463=B463)*(C$14:C463=C463))&gt;1,0,1)</f>
        <v>0</v>
      </c>
      <c r="AI463" s="109" t="str">
        <f t="shared" si="58"/>
        <v>NO</v>
      </c>
      <c r="AJ463" s="109" t="str">
        <f t="shared" si="60"/>
        <v>NO</v>
      </c>
      <c r="AK463" s="110" t="str">
        <f>IFERROR(VLOOKUP(F463,Tipo!$C$12:$C$27,1,FALSE),"NO")</f>
        <v>NO</v>
      </c>
      <c r="AL463" s="109" t="str">
        <f t="shared" si="61"/>
        <v>NO</v>
      </c>
      <c r="AM463" s="109" t="str">
        <f t="shared" si="62"/>
        <v>NO</v>
      </c>
      <c r="AN463" s="58"/>
      <c r="AO463" s="58"/>
      <c r="AP463" s="58"/>
    </row>
    <row r="464" spans="1:42" s="57" customFormat="1" ht="27" customHeight="1" x14ac:dyDescent="0.25">
      <c r="A464" s="90"/>
      <c r="B464" s="105"/>
      <c r="C464" s="91"/>
      <c r="D464" s="111"/>
      <c r="E464" s="91"/>
      <c r="F464" s="92"/>
      <c r="G464" s="93"/>
      <c r="H464" s="94"/>
      <c r="I464" s="95"/>
      <c r="J464" s="96" t="str">
        <f>IF(ISERROR(VLOOKUP(I464,Eje_Pilar!$C$2:$E$47,2,FALSE))," ",VLOOKUP(I464,Eje_Pilar!$C$2:$E$47,2,FALSE))</f>
        <v xml:space="preserve"> </v>
      </c>
      <c r="K464" s="96" t="str">
        <f>IF(ISERROR(VLOOKUP(I464,Eje_Pilar!$C$2:$E$47,3,FALSE))," ",VLOOKUP(I464,Eje_Pilar!$C$2:$E$47,3,FALSE))</f>
        <v xml:space="preserve"> </v>
      </c>
      <c r="L464" s="97"/>
      <c r="M464" s="90"/>
      <c r="N464" s="98"/>
      <c r="O464" s="99"/>
      <c r="P464" s="100"/>
      <c r="Q464" s="101"/>
      <c r="R464" s="102"/>
      <c r="S464" s="99"/>
      <c r="T464" s="103">
        <f t="shared" si="59"/>
        <v>0</v>
      </c>
      <c r="U464" s="131"/>
      <c r="V464" s="104"/>
      <c r="W464" s="104"/>
      <c r="X464" s="104"/>
      <c r="Y464" s="105"/>
      <c r="Z464" s="105"/>
      <c r="AA464" s="106"/>
      <c r="AB464" s="90"/>
      <c r="AC464" s="90"/>
      <c r="AD464" s="90"/>
      <c r="AE464" s="90"/>
      <c r="AF464" s="107" t="str">
        <f t="shared" ref="AF464:AF527" si="63">IF(ISERROR(U464/T464),"-",(U464/T464))</f>
        <v>-</v>
      </c>
      <c r="AG464" s="108"/>
      <c r="AH464" s="129">
        <f>IF(SUMPRODUCT((A$14:A464=A464)*(B$14:B464=B464)*(C$14:C464=C464))&gt;1,0,1)</f>
        <v>0</v>
      </c>
      <c r="AI464" s="109" t="str">
        <f t="shared" si="58"/>
        <v>NO</v>
      </c>
      <c r="AJ464" s="109" t="str">
        <f t="shared" si="60"/>
        <v>NO</v>
      </c>
      <c r="AK464" s="110" t="str">
        <f>IFERROR(VLOOKUP(F464,Tipo!$C$12:$C$27,1,FALSE),"NO")</f>
        <v>NO</v>
      </c>
      <c r="AL464" s="109" t="str">
        <f t="shared" si="61"/>
        <v>NO</v>
      </c>
      <c r="AM464" s="109" t="str">
        <f t="shared" si="62"/>
        <v>NO</v>
      </c>
      <c r="AN464" s="58"/>
      <c r="AO464" s="58"/>
      <c r="AP464" s="58"/>
    </row>
    <row r="465" spans="1:42" s="57" customFormat="1" ht="27" customHeight="1" x14ac:dyDescent="0.25">
      <c r="A465" s="90"/>
      <c r="B465" s="105"/>
      <c r="C465" s="91"/>
      <c r="D465" s="111"/>
      <c r="E465" s="91"/>
      <c r="F465" s="92"/>
      <c r="G465" s="93"/>
      <c r="H465" s="94"/>
      <c r="I465" s="95"/>
      <c r="J465" s="96" t="str">
        <f>IF(ISERROR(VLOOKUP(I465,Eje_Pilar!$C$2:$E$47,2,FALSE))," ",VLOOKUP(I465,Eje_Pilar!$C$2:$E$47,2,FALSE))</f>
        <v xml:space="preserve"> </v>
      </c>
      <c r="K465" s="96" t="str">
        <f>IF(ISERROR(VLOOKUP(I465,Eje_Pilar!$C$2:$E$47,3,FALSE))," ",VLOOKUP(I465,Eje_Pilar!$C$2:$E$47,3,FALSE))</f>
        <v xml:space="preserve"> </v>
      </c>
      <c r="L465" s="97"/>
      <c r="M465" s="90"/>
      <c r="N465" s="98"/>
      <c r="O465" s="99"/>
      <c r="P465" s="100"/>
      <c r="Q465" s="101"/>
      <c r="R465" s="102"/>
      <c r="S465" s="99"/>
      <c r="T465" s="103">
        <f t="shared" si="59"/>
        <v>0</v>
      </c>
      <c r="U465" s="131"/>
      <c r="V465" s="104"/>
      <c r="W465" s="104"/>
      <c r="X465" s="104"/>
      <c r="Y465" s="105"/>
      <c r="Z465" s="105"/>
      <c r="AA465" s="106"/>
      <c r="AB465" s="90"/>
      <c r="AC465" s="90"/>
      <c r="AD465" s="90"/>
      <c r="AE465" s="90"/>
      <c r="AF465" s="107" t="str">
        <f t="shared" si="63"/>
        <v>-</v>
      </c>
      <c r="AG465" s="108"/>
      <c r="AH465" s="129">
        <f>IF(SUMPRODUCT((A$14:A465=A465)*(B$14:B465=B465)*(C$14:C465=C465))&gt;1,0,1)</f>
        <v>0</v>
      </c>
      <c r="AI465" s="109" t="str">
        <f t="shared" si="58"/>
        <v>NO</v>
      </c>
      <c r="AJ465" s="109" t="str">
        <f t="shared" si="60"/>
        <v>NO</v>
      </c>
      <c r="AK465" s="110" t="str">
        <f>IFERROR(VLOOKUP(F465,Tipo!$C$12:$C$27,1,FALSE),"NO")</f>
        <v>NO</v>
      </c>
      <c r="AL465" s="109" t="str">
        <f t="shared" si="61"/>
        <v>NO</v>
      </c>
      <c r="AM465" s="109" t="str">
        <f t="shared" si="62"/>
        <v>NO</v>
      </c>
      <c r="AN465" s="58"/>
      <c r="AO465" s="58"/>
      <c r="AP465" s="58"/>
    </row>
    <row r="466" spans="1:42" s="57" customFormat="1" ht="27" customHeight="1" x14ac:dyDescent="0.25">
      <c r="A466" s="90"/>
      <c r="B466" s="105"/>
      <c r="C466" s="91"/>
      <c r="D466" s="111"/>
      <c r="E466" s="91"/>
      <c r="F466" s="92"/>
      <c r="G466" s="93"/>
      <c r="H466" s="94"/>
      <c r="I466" s="95"/>
      <c r="J466" s="96" t="str">
        <f>IF(ISERROR(VLOOKUP(I466,Eje_Pilar!$C$2:$E$47,2,FALSE))," ",VLOOKUP(I466,Eje_Pilar!$C$2:$E$47,2,FALSE))</f>
        <v xml:space="preserve"> </v>
      </c>
      <c r="K466" s="96" t="str">
        <f>IF(ISERROR(VLOOKUP(I466,Eje_Pilar!$C$2:$E$47,3,FALSE))," ",VLOOKUP(I466,Eje_Pilar!$C$2:$E$47,3,FALSE))</f>
        <v xml:space="preserve"> </v>
      </c>
      <c r="L466" s="97"/>
      <c r="M466" s="90"/>
      <c r="N466" s="98"/>
      <c r="O466" s="99"/>
      <c r="P466" s="100"/>
      <c r="Q466" s="101"/>
      <c r="R466" s="102"/>
      <c r="S466" s="99"/>
      <c r="T466" s="103">
        <f t="shared" si="59"/>
        <v>0</v>
      </c>
      <c r="U466" s="131"/>
      <c r="V466" s="104"/>
      <c r="W466" s="104"/>
      <c r="X466" s="104"/>
      <c r="Y466" s="105"/>
      <c r="Z466" s="105"/>
      <c r="AA466" s="106"/>
      <c r="AB466" s="90"/>
      <c r="AC466" s="90"/>
      <c r="AD466" s="90"/>
      <c r="AE466" s="90"/>
      <c r="AF466" s="107" t="str">
        <f t="shared" si="63"/>
        <v>-</v>
      </c>
      <c r="AG466" s="108"/>
      <c r="AH466" s="129">
        <f>IF(SUMPRODUCT((A$14:A466=A466)*(B$14:B466=B466)*(C$14:C466=C466))&gt;1,0,1)</f>
        <v>0</v>
      </c>
      <c r="AI466" s="109" t="str">
        <f t="shared" si="58"/>
        <v>NO</v>
      </c>
      <c r="AJ466" s="109" t="str">
        <f t="shared" si="60"/>
        <v>NO</v>
      </c>
      <c r="AK466" s="110" t="str">
        <f>IFERROR(VLOOKUP(F466,Tipo!$C$12:$C$27,1,FALSE),"NO")</f>
        <v>NO</v>
      </c>
      <c r="AL466" s="109" t="str">
        <f t="shared" si="61"/>
        <v>NO</v>
      </c>
      <c r="AM466" s="109" t="str">
        <f t="shared" si="62"/>
        <v>NO</v>
      </c>
      <c r="AN466" s="58"/>
      <c r="AO466" s="58"/>
      <c r="AP466" s="58"/>
    </row>
    <row r="467" spans="1:42" s="57" customFormat="1" ht="27" customHeight="1" x14ac:dyDescent="0.25">
      <c r="A467" s="90"/>
      <c r="B467" s="105"/>
      <c r="C467" s="91"/>
      <c r="D467" s="111"/>
      <c r="E467" s="91"/>
      <c r="F467" s="92"/>
      <c r="G467" s="93"/>
      <c r="H467" s="94"/>
      <c r="I467" s="95"/>
      <c r="J467" s="96" t="str">
        <f>IF(ISERROR(VLOOKUP(I467,Eje_Pilar!$C$2:$E$47,2,FALSE))," ",VLOOKUP(I467,Eje_Pilar!$C$2:$E$47,2,FALSE))</f>
        <v xml:space="preserve"> </v>
      </c>
      <c r="K467" s="96" t="str">
        <f>IF(ISERROR(VLOOKUP(I467,Eje_Pilar!$C$2:$E$47,3,FALSE))," ",VLOOKUP(I467,Eje_Pilar!$C$2:$E$47,3,FALSE))</f>
        <v xml:space="preserve"> </v>
      </c>
      <c r="L467" s="97"/>
      <c r="M467" s="90"/>
      <c r="N467" s="98"/>
      <c r="O467" s="99"/>
      <c r="P467" s="100"/>
      <c r="Q467" s="101"/>
      <c r="R467" s="102"/>
      <c r="S467" s="99"/>
      <c r="T467" s="103">
        <f t="shared" si="59"/>
        <v>0</v>
      </c>
      <c r="U467" s="131"/>
      <c r="V467" s="104"/>
      <c r="W467" s="104"/>
      <c r="X467" s="104"/>
      <c r="Y467" s="105"/>
      <c r="Z467" s="105"/>
      <c r="AA467" s="106"/>
      <c r="AB467" s="90"/>
      <c r="AC467" s="90"/>
      <c r="AD467" s="90"/>
      <c r="AE467" s="90"/>
      <c r="AF467" s="107" t="str">
        <f t="shared" si="63"/>
        <v>-</v>
      </c>
      <c r="AG467" s="108"/>
      <c r="AH467" s="129">
        <f>IF(SUMPRODUCT((A$14:A467=A467)*(B$14:B467=B467)*(C$14:C467=C467))&gt;1,0,1)</f>
        <v>0</v>
      </c>
      <c r="AI467" s="109" t="str">
        <f t="shared" si="58"/>
        <v>NO</v>
      </c>
      <c r="AJ467" s="109" t="str">
        <f t="shared" si="60"/>
        <v>NO</v>
      </c>
      <c r="AK467" s="110" t="str">
        <f>IFERROR(VLOOKUP(F467,Tipo!$C$12:$C$27,1,FALSE),"NO")</f>
        <v>NO</v>
      </c>
      <c r="AL467" s="109" t="str">
        <f t="shared" si="61"/>
        <v>NO</v>
      </c>
      <c r="AM467" s="109" t="str">
        <f t="shared" si="62"/>
        <v>NO</v>
      </c>
      <c r="AN467" s="58"/>
      <c r="AO467" s="58"/>
      <c r="AP467" s="58"/>
    </row>
    <row r="468" spans="1:42" s="57" customFormat="1" ht="27" customHeight="1" x14ac:dyDescent="0.25">
      <c r="A468" s="90"/>
      <c r="B468" s="105"/>
      <c r="C468" s="91"/>
      <c r="D468" s="111"/>
      <c r="E468" s="91"/>
      <c r="F468" s="92"/>
      <c r="G468" s="93"/>
      <c r="H468" s="94"/>
      <c r="I468" s="95"/>
      <c r="J468" s="96" t="str">
        <f>IF(ISERROR(VLOOKUP(I468,Eje_Pilar!$C$2:$E$47,2,FALSE))," ",VLOOKUP(I468,Eje_Pilar!$C$2:$E$47,2,FALSE))</f>
        <v xml:space="preserve"> </v>
      </c>
      <c r="K468" s="96" t="str">
        <f>IF(ISERROR(VLOOKUP(I468,Eje_Pilar!$C$2:$E$47,3,FALSE))," ",VLOOKUP(I468,Eje_Pilar!$C$2:$E$47,3,FALSE))</f>
        <v xml:space="preserve"> </v>
      </c>
      <c r="L468" s="97"/>
      <c r="M468" s="90"/>
      <c r="N468" s="98"/>
      <c r="O468" s="99"/>
      <c r="P468" s="100"/>
      <c r="Q468" s="101"/>
      <c r="R468" s="102"/>
      <c r="S468" s="99"/>
      <c r="T468" s="103">
        <f t="shared" si="59"/>
        <v>0</v>
      </c>
      <c r="U468" s="131"/>
      <c r="V468" s="104"/>
      <c r="W468" s="104"/>
      <c r="X468" s="104"/>
      <c r="Y468" s="105"/>
      <c r="Z468" s="105"/>
      <c r="AA468" s="106"/>
      <c r="AB468" s="90"/>
      <c r="AC468" s="90"/>
      <c r="AD468" s="90"/>
      <c r="AE468" s="90"/>
      <c r="AF468" s="107" t="str">
        <f t="shared" si="63"/>
        <v>-</v>
      </c>
      <c r="AG468" s="108"/>
      <c r="AH468" s="129">
        <f>IF(SUMPRODUCT((A$14:A468=A468)*(B$14:B468=B468)*(C$14:C468=C468))&gt;1,0,1)</f>
        <v>0</v>
      </c>
      <c r="AI468" s="109" t="str">
        <f t="shared" si="58"/>
        <v>NO</v>
      </c>
      <c r="AJ468" s="109" t="str">
        <f t="shared" si="60"/>
        <v>NO</v>
      </c>
      <c r="AK468" s="110" t="str">
        <f>IFERROR(VLOOKUP(F468,Tipo!$C$12:$C$27,1,FALSE),"NO")</f>
        <v>NO</v>
      </c>
      <c r="AL468" s="109" t="str">
        <f t="shared" si="61"/>
        <v>NO</v>
      </c>
      <c r="AM468" s="109" t="str">
        <f t="shared" si="62"/>
        <v>NO</v>
      </c>
      <c r="AN468" s="58"/>
      <c r="AO468" s="58"/>
      <c r="AP468" s="58"/>
    </row>
    <row r="469" spans="1:42" s="57" customFormat="1" ht="27" customHeight="1" x14ac:dyDescent="0.25">
      <c r="A469" s="90"/>
      <c r="B469" s="105"/>
      <c r="C469" s="91"/>
      <c r="D469" s="111"/>
      <c r="E469" s="91"/>
      <c r="F469" s="92"/>
      <c r="G469" s="93"/>
      <c r="H469" s="94"/>
      <c r="I469" s="95"/>
      <c r="J469" s="96" t="str">
        <f>IF(ISERROR(VLOOKUP(I469,Eje_Pilar!$C$2:$E$47,2,FALSE))," ",VLOOKUP(I469,Eje_Pilar!$C$2:$E$47,2,FALSE))</f>
        <v xml:space="preserve"> </v>
      </c>
      <c r="K469" s="96" t="str">
        <f>IF(ISERROR(VLOOKUP(I469,Eje_Pilar!$C$2:$E$47,3,FALSE))," ",VLOOKUP(I469,Eje_Pilar!$C$2:$E$47,3,FALSE))</f>
        <v xml:space="preserve"> </v>
      </c>
      <c r="L469" s="97"/>
      <c r="M469" s="90"/>
      <c r="N469" s="98"/>
      <c r="O469" s="99"/>
      <c r="P469" s="100"/>
      <c r="Q469" s="101"/>
      <c r="R469" s="102"/>
      <c r="S469" s="99"/>
      <c r="T469" s="103">
        <f t="shared" si="59"/>
        <v>0</v>
      </c>
      <c r="U469" s="131"/>
      <c r="V469" s="104"/>
      <c r="W469" s="104"/>
      <c r="X469" s="104"/>
      <c r="Y469" s="105"/>
      <c r="Z469" s="105"/>
      <c r="AA469" s="106"/>
      <c r="AB469" s="90"/>
      <c r="AC469" s="90"/>
      <c r="AD469" s="90"/>
      <c r="AE469" s="90"/>
      <c r="AF469" s="107" t="str">
        <f t="shared" si="63"/>
        <v>-</v>
      </c>
      <c r="AG469" s="108"/>
      <c r="AH469" s="129">
        <f>IF(SUMPRODUCT((A$14:A469=A469)*(B$14:B469=B469)*(C$14:C469=C469))&gt;1,0,1)</f>
        <v>0</v>
      </c>
      <c r="AI469" s="109" t="str">
        <f t="shared" si="58"/>
        <v>NO</v>
      </c>
      <c r="AJ469" s="109" t="str">
        <f t="shared" si="60"/>
        <v>NO</v>
      </c>
      <c r="AK469" s="110" t="str">
        <f>IFERROR(VLOOKUP(F469,Tipo!$C$12:$C$27,1,FALSE),"NO")</f>
        <v>NO</v>
      </c>
      <c r="AL469" s="109" t="str">
        <f t="shared" si="61"/>
        <v>NO</v>
      </c>
      <c r="AM469" s="109" t="str">
        <f t="shared" si="62"/>
        <v>NO</v>
      </c>
      <c r="AN469" s="58"/>
      <c r="AO469" s="58"/>
      <c r="AP469" s="58"/>
    </row>
    <row r="470" spans="1:42" s="57" customFormat="1" ht="27" customHeight="1" x14ac:dyDescent="0.25">
      <c r="A470" s="90"/>
      <c r="B470" s="105"/>
      <c r="C470" s="91"/>
      <c r="D470" s="111"/>
      <c r="E470" s="91"/>
      <c r="F470" s="92"/>
      <c r="G470" s="93"/>
      <c r="H470" s="94"/>
      <c r="I470" s="95"/>
      <c r="J470" s="96" t="str">
        <f>IF(ISERROR(VLOOKUP(I470,Eje_Pilar!$C$2:$E$47,2,FALSE))," ",VLOOKUP(I470,Eje_Pilar!$C$2:$E$47,2,FALSE))</f>
        <v xml:space="preserve"> </v>
      </c>
      <c r="K470" s="96" t="str">
        <f>IF(ISERROR(VLOOKUP(I470,Eje_Pilar!$C$2:$E$47,3,FALSE))," ",VLOOKUP(I470,Eje_Pilar!$C$2:$E$47,3,FALSE))</f>
        <v xml:space="preserve"> </v>
      </c>
      <c r="L470" s="97"/>
      <c r="M470" s="90"/>
      <c r="N470" s="98"/>
      <c r="O470" s="99"/>
      <c r="P470" s="100"/>
      <c r="Q470" s="101"/>
      <c r="R470" s="102"/>
      <c r="S470" s="99"/>
      <c r="T470" s="103">
        <f t="shared" si="59"/>
        <v>0</v>
      </c>
      <c r="U470" s="131"/>
      <c r="V470" s="104"/>
      <c r="W470" s="104"/>
      <c r="X470" s="104"/>
      <c r="Y470" s="105"/>
      <c r="Z470" s="105"/>
      <c r="AA470" s="106"/>
      <c r="AB470" s="90"/>
      <c r="AC470" s="90"/>
      <c r="AD470" s="90"/>
      <c r="AE470" s="90"/>
      <c r="AF470" s="107" t="str">
        <f t="shared" si="63"/>
        <v>-</v>
      </c>
      <c r="AG470" s="108"/>
      <c r="AH470" s="129">
        <f>IF(SUMPRODUCT((A$14:A470=A470)*(B$14:B470=B470)*(C$14:C470=C470))&gt;1,0,1)</f>
        <v>0</v>
      </c>
      <c r="AI470" s="109" t="str">
        <f t="shared" ref="AI470:AI533" si="64">IFERROR(VLOOKUP(D470,tipo,1,FALSE),"NO")</f>
        <v>NO</v>
      </c>
      <c r="AJ470" s="109" t="str">
        <f t="shared" si="60"/>
        <v>NO</v>
      </c>
      <c r="AK470" s="110" t="str">
        <f>IFERROR(VLOOKUP(F470,Tipo!$C$12:$C$27,1,FALSE),"NO")</f>
        <v>NO</v>
      </c>
      <c r="AL470" s="109" t="str">
        <f t="shared" si="61"/>
        <v>NO</v>
      </c>
      <c r="AM470" s="109" t="str">
        <f t="shared" si="62"/>
        <v>NO</v>
      </c>
      <c r="AN470" s="58"/>
      <c r="AO470" s="58"/>
      <c r="AP470" s="58"/>
    </row>
    <row r="471" spans="1:42" s="57" customFormat="1" ht="27" customHeight="1" x14ac:dyDescent="0.25">
      <c r="A471" s="90"/>
      <c r="B471" s="105"/>
      <c r="C471" s="91"/>
      <c r="D471" s="111"/>
      <c r="E471" s="91"/>
      <c r="F471" s="92"/>
      <c r="G471" s="93"/>
      <c r="H471" s="94"/>
      <c r="I471" s="95"/>
      <c r="J471" s="96" t="str">
        <f>IF(ISERROR(VLOOKUP(I471,Eje_Pilar!$C$2:$E$47,2,FALSE))," ",VLOOKUP(I471,Eje_Pilar!$C$2:$E$47,2,FALSE))</f>
        <v xml:space="preserve"> </v>
      </c>
      <c r="K471" s="96" t="str">
        <f>IF(ISERROR(VLOOKUP(I471,Eje_Pilar!$C$2:$E$47,3,FALSE))," ",VLOOKUP(I471,Eje_Pilar!$C$2:$E$47,3,FALSE))</f>
        <v xml:space="preserve"> </v>
      </c>
      <c r="L471" s="97"/>
      <c r="M471" s="90"/>
      <c r="N471" s="98"/>
      <c r="O471" s="99"/>
      <c r="P471" s="100"/>
      <c r="Q471" s="101"/>
      <c r="R471" s="102"/>
      <c r="S471" s="99"/>
      <c r="T471" s="103">
        <f t="shared" si="59"/>
        <v>0</v>
      </c>
      <c r="U471" s="131"/>
      <c r="V471" s="104"/>
      <c r="W471" s="104"/>
      <c r="X471" s="104"/>
      <c r="Y471" s="105"/>
      <c r="Z471" s="105"/>
      <c r="AA471" s="106"/>
      <c r="AB471" s="90"/>
      <c r="AC471" s="90"/>
      <c r="AD471" s="90"/>
      <c r="AE471" s="90"/>
      <c r="AF471" s="107" t="str">
        <f t="shared" si="63"/>
        <v>-</v>
      </c>
      <c r="AG471" s="108"/>
      <c r="AH471" s="129">
        <f>IF(SUMPRODUCT((A$14:A471=A471)*(B$14:B471=B471)*(C$14:C471=C471))&gt;1,0,1)</f>
        <v>0</v>
      </c>
      <c r="AI471" s="109" t="str">
        <f t="shared" si="64"/>
        <v>NO</v>
      </c>
      <c r="AJ471" s="109" t="str">
        <f t="shared" si="60"/>
        <v>NO</v>
      </c>
      <c r="AK471" s="110" t="str">
        <f>IFERROR(VLOOKUP(F471,Tipo!$C$12:$C$27,1,FALSE),"NO")</f>
        <v>NO</v>
      </c>
      <c r="AL471" s="109" t="str">
        <f t="shared" si="61"/>
        <v>NO</v>
      </c>
      <c r="AM471" s="109" t="str">
        <f t="shared" si="62"/>
        <v>NO</v>
      </c>
      <c r="AN471" s="58"/>
      <c r="AO471" s="58"/>
      <c r="AP471" s="58"/>
    </row>
    <row r="472" spans="1:42" s="57" customFormat="1" ht="27" customHeight="1" x14ac:dyDescent="0.25">
      <c r="A472" s="90"/>
      <c r="B472" s="105"/>
      <c r="C472" s="91"/>
      <c r="D472" s="111"/>
      <c r="E472" s="91"/>
      <c r="F472" s="92"/>
      <c r="G472" s="93"/>
      <c r="H472" s="94"/>
      <c r="I472" s="95"/>
      <c r="J472" s="96" t="str">
        <f>IF(ISERROR(VLOOKUP(I472,Eje_Pilar!$C$2:$E$47,2,FALSE))," ",VLOOKUP(I472,Eje_Pilar!$C$2:$E$47,2,FALSE))</f>
        <v xml:space="preserve"> </v>
      </c>
      <c r="K472" s="96" t="str">
        <f>IF(ISERROR(VLOOKUP(I472,Eje_Pilar!$C$2:$E$47,3,FALSE))," ",VLOOKUP(I472,Eje_Pilar!$C$2:$E$47,3,FALSE))</f>
        <v xml:space="preserve"> </v>
      </c>
      <c r="L472" s="97"/>
      <c r="M472" s="90"/>
      <c r="N472" s="98"/>
      <c r="O472" s="99"/>
      <c r="P472" s="100"/>
      <c r="Q472" s="101"/>
      <c r="R472" s="102"/>
      <c r="S472" s="99"/>
      <c r="T472" s="103">
        <f t="shared" si="59"/>
        <v>0</v>
      </c>
      <c r="U472" s="131"/>
      <c r="V472" s="104"/>
      <c r="W472" s="104"/>
      <c r="X472" s="104"/>
      <c r="Y472" s="105"/>
      <c r="Z472" s="105"/>
      <c r="AA472" s="106"/>
      <c r="AB472" s="90"/>
      <c r="AC472" s="90"/>
      <c r="AD472" s="90"/>
      <c r="AE472" s="90"/>
      <c r="AF472" s="107" t="str">
        <f t="shared" si="63"/>
        <v>-</v>
      </c>
      <c r="AG472" s="108"/>
      <c r="AH472" s="129">
        <f>IF(SUMPRODUCT((A$14:A472=A472)*(B$14:B472=B472)*(C$14:C472=C472))&gt;1,0,1)</f>
        <v>0</v>
      </c>
      <c r="AI472" s="109" t="str">
        <f t="shared" si="64"/>
        <v>NO</v>
      </c>
      <c r="AJ472" s="109" t="str">
        <f t="shared" si="60"/>
        <v>NO</v>
      </c>
      <c r="AK472" s="110" t="str">
        <f>IFERROR(VLOOKUP(F472,Tipo!$C$12:$C$27,1,FALSE),"NO")</f>
        <v>NO</v>
      </c>
      <c r="AL472" s="109" t="str">
        <f t="shared" si="61"/>
        <v>NO</v>
      </c>
      <c r="AM472" s="109" t="str">
        <f t="shared" si="62"/>
        <v>NO</v>
      </c>
      <c r="AN472" s="58"/>
      <c r="AO472" s="58"/>
      <c r="AP472" s="58"/>
    </row>
    <row r="473" spans="1:42" s="57" customFormat="1" ht="27" customHeight="1" x14ac:dyDescent="0.25">
      <c r="A473" s="90"/>
      <c r="B473" s="105"/>
      <c r="C473" s="91"/>
      <c r="D473" s="111"/>
      <c r="E473" s="91"/>
      <c r="F473" s="92"/>
      <c r="G473" s="93"/>
      <c r="H473" s="94"/>
      <c r="I473" s="95"/>
      <c r="J473" s="96" t="str">
        <f>IF(ISERROR(VLOOKUP(I473,Eje_Pilar!$C$2:$E$47,2,FALSE))," ",VLOOKUP(I473,Eje_Pilar!$C$2:$E$47,2,FALSE))</f>
        <v xml:space="preserve"> </v>
      </c>
      <c r="K473" s="96" t="str">
        <f>IF(ISERROR(VLOOKUP(I473,Eje_Pilar!$C$2:$E$47,3,FALSE))," ",VLOOKUP(I473,Eje_Pilar!$C$2:$E$47,3,FALSE))</f>
        <v xml:space="preserve"> </v>
      </c>
      <c r="L473" s="97"/>
      <c r="M473" s="90"/>
      <c r="N473" s="98"/>
      <c r="O473" s="99"/>
      <c r="P473" s="100"/>
      <c r="Q473" s="101"/>
      <c r="R473" s="102"/>
      <c r="S473" s="99"/>
      <c r="T473" s="103">
        <f t="shared" si="59"/>
        <v>0</v>
      </c>
      <c r="U473" s="131"/>
      <c r="V473" s="104"/>
      <c r="W473" s="104"/>
      <c r="X473" s="104"/>
      <c r="Y473" s="105"/>
      <c r="Z473" s="105"/>
      <c r="AA473" s="106"/>
      <c r="AB473" s="90"/>
      <c r="AC473" s="90"/>
      <c r="AD473" s="90"/>
      <c r="AE473" s="90"/>
      <c r="AF473" s="107" t="str">
        <f t="shared" si="63"/>
        <v>-</v>
      </c>
      <c r="AG473" s="108"/>
      <c r="AH473" s="129">
        <f>IF(SUMPRODUCT((A$14:A473=A473)*(B$14:B473=B473)*(C$14:C473=C473))&gt;1,0,1)</f>
        <v>0</v>
      </c>
      <c r="AI473" s="109" t="str">
        <f t="shared" si="64"/>
        <v>NO</v>
      </c>
      <c r="AJ473" s="109" t="str">
        <f t="shared" si="60"/>
        <v>NO</v>
      </c>
      <c r="AK473" s="110" t="str">
        <f>IFERROR(VLOOKUP(F473,Tipo!$C$12:$C$27,1,FALSE),"NO")</f>
        <v>NO</v>
      </c>
      <c r="AL473" s="109" t="str">
        <f t="shared" si="61"/>
        <v>NO</v>
      </c>
      <c r="AM473" s="109" t="str">
        <f t="shared" si="62"/>
        <v>NO</v>
      </c>
      <c r="AN473" s="58"/>
      <c r="AO473" s="58"/>
      <c r="AP473" s="58"/>
    </row>
    <row r="474" spans="1:42" s="57" customFormat="1" ht="27" customHeight="1" x14ac:dyDescent="0.25">
      <c r="A474" s="90"/>
      <c r="B474" s="105"/>
      <c r="C474" s="91"/>
      <c r="D474" s="111"/>
      <c r="E474" s="91"/>
      <c r="F474" s="92"/>
      <c r="G474" s="93"/>
      <c r="H474" s="94"/>
      <c r="I474" s="95"/>
      <c r="J474" s="96" t="str">
        <f>IF(ISERROR(VLOOKUP(I474,Eje_Pilar!$C$2:$E$47,2,FALSE))," ",VLOOKUP(I474,Eje_Pilar!$C$2:$E$47,2,FALSE))</f>
        <v xml:space="preserve"> </v>
      </c>
      <c r="K474" s="96" t="str">
        <f>IF(ISERROR(VLOOKUP(I474,Eje_Pilar!$C$2:$E$47,3,FALSE))," ",VLOOKUP(I474,Eje_Pilar!$C$2:$E$47,3,FALSE))</f>
        <v xml:space="preserve"> </v>
      </c>
      <c r="L474" s="97"/>
      <c r="M474" s="90"/>
      <c r="N474" s="98"/>
      <c r="O474" s="99"/>
      <c r="P474" s="100"/>
      <c r="Q474" s="101"/>
      <c r="R474" s="102"/>
      <c r="S474" s="99"/>
      <c r="T474" s="103">
        <f t="shared" si="59"/>
        <v>0</v>
      </c>
      <c r="U474" s="131"/>
      <c r="V474" s="104"/>
      <c r="W474" s="104"/>
      <c r="X474" s="104"/>
      <c r="Y474" s="105"/>
      <c r="Z474" s="105"/>
      <c r="AA474" s="106"/>
      <c r="AB474" s="90"/>
      <c r="AC474" s="90"/>
      <c r="AD474" s="90"/>
      <c r="AE474" s="90"/>
      <c r="AF474" s="107" t="str">
        <f t="shared" si="63"/>
        <v>-</v>
      </c>
      <c r="AG474" s="108"/>
      <c r="AH474" s="129">
        <f>IF(SUMPRODUCT((A$14:A474=A474)*(B$14:B474=B474)*(C$14:C474=C474))&gt;1,0,1)</f>
        <v>0</v>
      </c>
      <c r="AI474" s="109" t="str">
        <f t="shared" si="64"/>
        <v>NO</v>
      </c>
      <c r="AJ474" s="109" t="str">
        <f t="shared" si="60"/>
        <v>NO</v>
      </c>
      <c r="AK474" s="110" t="str">
        <f>IFERROR(VLOOKUP(F474,Tipo!$C$12:$C$27,1,FALSE),"NO")</f>
        <v>NO</v>
      </c>
      <c r="AL474" s="109" t="str">
        <f t="shared" si="61"/>
        <v>NO</v>
      </c>
      <c r="AM474" s="109" t="str">
        <f t="shared" si="62"/>
        <v>NO</v>
      </c>
      <c r="AN474" s="58"/>
      <c r="AO474" s="58"/>
      <c r="AP474" s="58"/>
    </row>
    <row r="475" spans="1:42" s="57" customFormat="1" ht="27" customHeight="1" x14ac:dyDescent="0.25">
      <c r="A475" s="90"/>
      <c r="B475" s="105"/>
      <c r="C475" s="91"/>
      <c r="D475" s="111"/>
      <c r="E475" s="91"/>
      <c r="F475" s="92"/>
      <c r="G475" s="93"/>
      <c r="H475" s="94"/>
      <c r="I475" s="95"/>
      <c r="J475" s="96" t="str">
        <f>IF(ISERROR(VLOOKUP(I475,Eje_Pilar!$C$2:$E$47,2,FALSE))," ",VLOOKUP(I475,Eje_Pilar!$C$2:$E$47,2,FALSE))</f>
        <v xml:space="preserve"> </v>
      </c>
      <c r="K475" s="96" t="str">
        <f>IF(ISERROR(VLOOKUP(I475,Eje_Pilar!$C$2:$E$47,3,FALSE))," ",VLOOKUP(I475,Eje_Pilar!$C$2:$E$47,3,FALSE))</f>
        <v xml:space="preserve"> </v>
      </c>
      <c r="L475" s="97"/>
      <c r="M475" s="90"/>
      <c r="N475" s="98"/>
      <c r="O475" s="99"/>
      <c r="P475" s="100"/>
      <c r="Q475" s="101"/>
      <c r="R475" s="102"/>
      <c r="S475" s="99"/>
      <c r="T475" s="103">
        <f t="shared" si="59"/>
        <v>0</v>
      </c>
      <c r="U475" s="131"/>
      <c r="V475" s="104"/>
      <c r="W475" s="104"/>
      <c r="X475" s="104"/>
      <c r="Y475" s="105"/>
      <c r="Z475" s="105"/>
      <c r="AA475" s="106"/>
      <c r="AB475" s="90"/>
      <c r="AC475" s="90"/>
      <c r="AD475" s="90"/>
      <c r="AE475" s="90"/>
      <c r="AF475" s="107" t="str">
        <f t="shared" si="63"/>
        <v>-</v>
      </c>
      <c r="AG475" s="108"/>
      <c r="AH475" s="129">
        <f>IF(SUMPRODUCT((A$14:A475=A475)*(B$14:B475=B475)*(C$14:C475=C475))&gt;1,0,1)</f>
        <v>0</v>
      </c>
      <c r="AI475" s="109" t="str">
        <f t="shared" si="64"/>
        <v>NO</v>
      </c>
      <c r="AJ475" s="109" t="str">
        <f t="shared" si="60"/>
        <v>NO</v>
      </c>
      <c r="AK475" s="110" t="str">
        <f>IFERROR(VLOOKUP(F475,Tipo!$C$12:$C$27,1,FALSE),"NO")</f>
        <v>NO</v>
      </c>
      <c r="AL475" s="109" t="str">
        <f t="shared" si="61"/>
        <v>NO</v>
      </c>
      <c r="AM475" s="109" t="str">
        <f t="shared" si="62"/>
        <v>NO</v>
      </c>
      <c r="AN475" s="58"/>
      <c r="AO475" s="58"/>
      <c r="AP475" s="58"/>
    </row>
    <row r="476" spans="1:42" s="57" customFormat="1" ht="27" customHeight="1" x14ac:dyDescent="0.25">
      <c r="A476" s="90"/>
      <c r="B476" s="105"/>
      <c r="C476" s="91"/>
      <c r="D476" s="111"/>
      <c r="E476" s="91"/>
      <c r="F476" s="92"/>
      <c r="G476" s="93"/>
      <c r="H476" s="94"/>
      <c r="I476" s="95"/>
      <c r="J476" s="96" t="str">
        <f>IF(ISERROR(VLOOKUP(I476,Eje_Pilar!$C$2:$E$47,2,FALSE))," ",VLOOKUP(I476,Eje_Pilar!$C$2:$E$47,2,FALSE))</f>
        <v xml:space="preserve"> </v>
      </c>
      <c r="K476" s="96" t="str">
        <f>IF(ISERROR(VLOOKUP(I476,Eje_Pilar!$C$2:$E$47,3,FALSE))," ",VLOOKUP(I476,Eje_Pilar!$C$2:$E$47,3,FALSE))</f>
        <v xml:space="preserve"> </v>
      </c>
      <c r="L476" s="97"/>
      <c r="M476" s="90"/>
      <c r="N476" s="98"/>
      <c r="O476" s="99"/>
      <c r="P476" s="100"/>
      <c r="Q476" s="101"/>
      <c r="R476" s="102"/>
      <c r="S476" s="99"/>
      <c r="T476" s="103">
        <f t="shared" si="59"/>
        <v>0</v>
      </c>
      <c r="U476" s="131"/>
      <c r="V476" s="104"/>
      <c r="W476" s="104"/>
      <c r="X476" s="104"/>
      <c r="Y476" s="105"/>
      <c r="Z476" s="105"/>
      <c r="AA476" s="106"/>
      <c r="AB476" s="90"/>
      <c r="AC476" s="90"/>
      <c r="AD476" s="90"/>
      <c r="AE476" s="90"/>
      <c r="AF476" s="107" t="str">
        <f t="shared" si="63"/>
        <v>-</v>
      </c>
      <c r="AG476" s="108"/>
      <c r="AH476" s="129">
        <f>IF(SUMPRODUCT((A$14:A476=A476)*(B$14:B476=B476)*(C$14:C476=C476))&gt;1,0,1)</f>
        <v>0</v>
      </c>
      <c r="AI476" s="109" t="str">
        <f t="shared" si="64"/>
        <v>NO</v>
      </c>
      <c r="AJ476" s="109" t="str">
        <f t="shared" si="60"/>
        <v>NO</v>
      </c>
      <c r="AK476" s="110" t="str">
        <f>IFERROR(VLOOKUP(F476,Tipo!$C$12:$C$27,1,FALSE),"NO")</f>
        <v>NO</v>
      </c>
      <c r="AL476" s="109" t="str">
        <f t="shared" si="61"/>
        <v>NO</v>
      </c>
      <c r="AM476" s="109" t="str">
        <f t="shared" si="62"/>
        <v>NO</v>
      </c>
      <c r="AN476" s="58"/>
      <c r="AO476" s="58"/>
      <c r="AP476" s="58"/>
    </row>
    <row r="477" spans="1:42" s="57" customFormat="1" ht="27" customHeight="1" x14ac:dyDescent="0.25">
      <c r="A477" s="90"/>
      <c r="B477" s="105"/>
      <c r="C477" s="91"/>
      <c r="D477" s="111"/>
      <c r="E477" s="91"/>
      <c r="F477" s="92"/>
      <c r="G477" s="93"/>
      <c r="H477" s="94"/>
      <c r="I477" s="95"/>
      <c r="J477" s="96" t="str">
        <f>IF(ISERROR(VLOOKUP(I477,Eje_Pilar!$C$2:$E$47,2,FALSE))," ",VLOOKUP(I477,Eje_Pilar!$C$2:$E$47,2,FALSE))</f>
        <v xml:space="preserve"> </v>
      </c>
      <c r="K477" s="96" t="str">
        <f>IF(ISERROR(VLOOKUP(I477,Eje_Pilar!$C$2:$E$47,3,FALSE))," ",VLOOKUP(I477,Eje_Pilar!$C$2:$E$47,3,FALSE))</f>
        <v xml:space="preserve"> </v>
      </c>
      <c r="L477" s="97"/>
      <c r="M477" s="90"/>
      <c r="N477" s="98"/>
      <c r="O477" s="99"/>
      <c r="P477" s="100"/>
      <c r="Q477" s="101"/>
      <c r="R477" s="102"/>
      <c r="S477" s="99"/>
      <c r="T477" s="103">
        <f t="shared" si="59"/>
        <v>0</v>
      </c>
      <c r="U477" s="131"/>
      <c r="V477" s="104"/>
      <c r="W477" s="104"/>
      <c r="X477" s="104"/>
      <c r="Y477" s="105"/>
      <c r="Z477" s="105"/>
      <c r="AA477" s="106"/>
      <c r="AB477" s="90"/>
      <c r="AC477" s="90"/>
      <c r="AD477" s="90"/>
      <c r="AE477" s="90"/>
      <c r="AF477" s="107" t="str">
        <f t="shared" si="63"/>
        <v>-</v>
      </c>
      <c r="AG477" s="108"/>
      <c r="AH477" s="129">
        <f>IF(SUMPRODUCT((A$14:A477=A477)*(B$14:B477=B477)*(C$14:C477=C477))&gt;1,0,1)</f>
        <v>0</v>
      </c>
      <c r="AI477" s="109" t="str">
        <f t="shared" si="64"/>
        <v>NO</v>
      </c>
      <c r="AJ477" s="109" t="str">
        <f t="shared" si="60"/>
        <v>NO</v>
      </c>
      <c r="AK477" s="110" t="str">
        <f>IFERROR(VLOOKUP(F477,Tipo!$C$12:$C$27,1,FALSE),"NO")</f>
        <v>NO</v>
      </c>
      <c r="AL477" s="109" t="str">
        <f t="shared" si="61"/>
        <v>NO</v>
      </c>
      <c r="AM477" s="109" t="str">
        <f t="shared" si="62"/>
        <v>NO</v>
      </c>
      <c r="AN477" s="58"/>
      <c r="AO477" s="58"/>
      <c r="AP477" s="58"/>
    </row>
    <row r="478" spans="1:42" s="57" customFormat="1" ht="27" customHeight="1" x14ac:dyDescent="0.25">
      <c r="A478" s="90"/>
      <c r="B478" s="105"/>
      <c r="C478" s="91"/>
      <c r="D478" s="111"/>
      <c r="E478" s="91"/>
      <c r="F478" s="92"/>
      <c r="G478" s="93"/>
      <c r="H478" s="94"/>
      <c r="I478" s="95"/>
      <c r="J478" s="96" t="str">
        <f>IF(ISERROR(VLOOKUP(I478,Eje_Pilar!$C$2:$E$47,2,FALSE))," ",VLOOKUP(I478,Eje_Pilar!$C$2:$E$47,2,FALSE))</f>
        <v xml:space="preserve"> </v>
      </c>
      <c r="K478" s="96" t="str">
        <f>IF(ISERROR(VLOOKUP(I478,Eje_Pilar!$C$2:$E$47,3,FALSE))," ",VLOOKUP(I478,Eje_Pilar!$C$2:$E$47,3,FALSE))</f>
        <v xml:space="preserve"> </v>
      </c>
      <c r="L478" s="97"/>
      <c r="M478" s="90"/>
      <c r="N478" s="98"/>
      <c r="O478" s="99"/>
      <c r="P478" s="100"/>
      <c r="Q478" s="101"/>
      <c r="R478" s="102"/>
      <c r="S478" s="99"/>
      <c r="T478" s="103">
        <f t="shared" si="59"/>
        <v>0</v>
      </c>
      <c r="U478" s="131"/>
      <c r="V478" s="104"/>
      <c r="W478" s="104"/>
      <c r="X478" s="104"/>
      <c r="Y478" s="105"/>
      <c r="Z478" s="105"/>
      <c r="AA478" s="106"/>
      <c r="AB478" s="90"/>
      <c r="AC478" s="90"/>
      <c r="AD478" s="90"/>
      <c r="AE478" s="90"/>
      <c r="AF478" s="107" t="str">
        <f t="shared" si="63"/>
        <v>-</v>
      </c>
      <c r="AG478" s="108"/>
      <c r="AH478" s="129">
        <f>IF(SUMPRODUCT((A$14:A478=A478)*(B$14:B478=B478)*(C$14:C478=C478))&gt;1,0,1)</f>
        <v>0</v>
      </c>
      <c r="AI478" s="109" t="str">
        <f t="shared" si="64"/>
        <v>NO</v>
      </c>
      <c r="AJ478" s="109" t="str">
        <f t="shared" si="60"/>
        <v>NO</v>
      </c>
      <c r="AK478" s="110" t="str">
        <f>IFERROR(VLOOKUP(F478,Tipo!$C$12:$C$27,1,FALSE),"NO")</f>
        <v>NO</v>
      </c>
      <c r="AL478" s="109" t="str">
        <f t="shared" si="61"/>
        <v>NO</v>
      </c>
      <c r="AM478" s="109" t="str">
        <f t="shared" si="62"/>
        <v>NO</v>
      </c>
      <c r="AN478" s="58"/>
      <c r="AO478" s="58"/>
      <c r="AP478" s="58"/>
    </row>
    <row r="479" spans="1:42" s="57" customFormat="1" ht="27" customHeight="1" x14ac:dyDescent="0.25">
      <c r="A479" s="90"/>
      <c r="B479" s="105"/>
      <c r="C479" s="91"/>
      <c r="D479" s="111"/>
      <c r="E479" s="91"/>
      <c r="F479" s="92"/>
      <c r="G479" s="93"/>
      <c r="H479" s="94"/>
      <c r="I479" s="95"/>
      <c r="J479" s="96" t="str">
        <f>IF(ISERROR(VLOOKUP(I479,Eje_Pilar!$C$2:$E$47,2,FALSE))," ",VLOOKUP(I479,Eje_Pilar!$C$2:$E$47,2,FALSE))</f>
        <v xml:space="preserve"> </v>
      </c>
      <c r="K479" s="96" t="str">
        <f>IF(ISERROR(VLOOKUP(I479,Eje_Pilar!$C$2:$E$47,3,FALSE))," ",VLOOKUP(I479,Eje_Pilar!$C$2:$E$47,3,FALSE))</f>
        <v xml:space="preserve"> </v>
      </c>
      <c r="L479" s="97"/>
      <c r="M479" s="90"/>
      <c r="N479" s="98"/>
      <c r="O479" s="99"/>
      <c r="P479" s="100"/>
      <c r="Q479" s="101"/>
      <c r="R479" s="102"/>
      <c r="S479" s="99"/>
      <c r="T479" s="103">
        <f t="shared" si="59"/>
        <v>0</v>
      </c>
      <c r="U479" s="131"/>
      <c r="V479" s="104"/>
      <c r="W479" s="104"/>
      <c r="X479" s="104"/>
      <c r="Y479" s="105"/>
      <c r="Z479" s="105"/>
      <c r="AA479" s="106"/>
      <c r="AB479" s="90"/>
      <c r="AC479" s="90"/>
      <c r="AD479" s="90"/>
      <c r="AE479" s="90"/>
      <c r="AF479" s="107" t="str">
        <f t="shared" si="63"/>
        <v>-</v>
      </c>
      <c r="AG479" s="108"/>
      <c r="AH479" s="129">
        <f>IF(SUMPRODUCT((A$14:A479=A479)*(B$14:B479=B479)*(C$14:C479=C479))&gt;1,0,1)</f>
        <v>0</v>
      </c>
      <c r="AI479" s="109" t="str">
        <f t="shared" si="64"/>
        <v>NO</v>
      </c>
      <c r="AJ479" s="109" t="str">
        <f t="shared" si="60"/>
        <v>NO</v>
      </c>
      <c r="AK479" s="110" t="str">
        <f>IFERROR(VLOOKUP(F479,Tipo!$C$12:$C$27,1,FALSE),"NO")</f>
        <v>NO</v>
      </c>
      <c r="AL479" s="109" t="str">
        <f t="shared" si="61"/>
        <v>NO</v>
      </c>
      <c r="AM479" s="109" t="str">
        <f t="shared" si="62"/>
        <v>NO</v>
      </c>
      <c r="AN479" s="58"/>
      <c r="AO479" s="58"/>
      <c r="AP479" s="58"/>
    </row>
    <row r="480" spans="1:42" s="57" customFormat="1" ht="27" customHeight="1" x14ac:dyDescent="0.25">
      <c r="A480" s="90"/>
      <c r="B480" s="105"/>
      <c r="C480" s="91"/>
      <c r="D480" s="111"/>
      <c r="E480" s="91"/>
      <c r="F480" s="92"/>
      <c r="G480" s="93"/>
      <c r="H480" s="94"/>
      <c r="I480" s="95"/>
      <c r="J480" s="96" t="str">
        <f>IF(ISERROR(VLOOKUP(I480,Eje_Pilar!$C$2:$E$47,2,FALSE))," ",VLOOKUP(I480,Eje_Pilar!$C$2:$E$47,2,FALSE))</f>
        <v xml:space="preserve"> </v>
      </c>
      <c r="K480" s="96" t="str">
        <f>IF(ISERROR(VLOOKUP(I480,Eje_Pilar!$C$2:$E$47,3,FALSE))," ",VLOOKUP(I480,Eje_Pilar!$C$2:$E$47,3,FALSE))</f>
        <v xml:space="preserve"> </v>
      </c>
      <c r="L480" s="97"/>
      <c r="M480" s="90"/>
      <c r="N480" s="98"/>
      <c r="O480" s="99"/>
      <c r="P480" s="100"/>
      <c r="Q480" s="101"/>
      <c r="R480" s="102"/>
      <c r="S480" s="99"/>
      <c r="T480" s="103">
        <f t="shared" si="59"/>
        <v>0</v>
      </c>
      <c r="U480" s="131"/>
      <c r="V480" s="104"/>
      <c r="W480" s="104"/>
      <c r="X480" s="104"/>
      <c r="Y480" s="105"/>
      <c r="Z480" s="105"/>
      <c r="AA480" s="106"/>
      <c r="AB480" s="90"/>
      <c r="AC480" s="90"/>
      <c r="AD480" s="90"/>
      <c r="AE480" s="90"/>
      <c r="AF480" s="107" t="str">
        <f t="shared" si="63"/>
        <v>-</v>
      </c>
      <c r="AG480" s="108"/>
      <c r="AH480" s="129">
        <f>IF(SUMPRODUCT((A$14:A480=A480)*(B$14:B480=B480)*(C$14:C480=C480))&gt;1,0,1)</f>
        <v>0</v>
      </c>
      <c r="AI480" s="109" t="str">
        <f t="shared" si="64"/>
        <v>NO</v>
      </c>
      <c r="AJ480" s="109" t="str">
        <f t="shared" si="60"/>
        <v>NO</v>
      </c>
      <c r="AK480" s="110" t="str">
        <f>IFERROR(VLOOKUP(F480,Tipo!$C$12:$C$27,1,FALSE),"NO")</f>
        <v>NO</v>
      </c>
      <c r="AL480" s="109" t="str">
        <f t="shared" si="61"/>
        <v>NO</v>
      </c>
      <c r="AM480" s="109" t="str">
        <f t="shared" si="62"/>
        <v>NO</v>
      </c>
      <c r="AN480" s="58"/>
      <c r="AO480" s="58"/>
      <c r="AP480" s="58"/>
    </row>
    <row r="481" spans="1:42" s="57" customFormat="1" ht="27" customHeight="1" x14ac:dyDescent="0.25">
      <c r="A481" s="90"/>
      <c r="B481" s="105"/>
      <c r="C481" s="91"/>
      <c r="D481" s="111"/>
      <c r="E481" s="91"/>
      <c r="F481" s="92"/>
      <c r="G481" s="93"/>
      <c r="H481" s="94"/>
      <c r="I481" s="95"/>
      <c r="J481" s="96" t="str">
        <f>IF(ISERROR(VLOOKUP(I481,Eje_Pilar!$C$2:$E$47,2,FALSE))," ",VLOOKUP(I481,Eje_Pilar!$C$2:$E$47,2,FALSE))</f>
        <v xml:space="preserve"> </v>
      </c>
      <c r="K481" s="96" t="str">
        <f>IF(ISERROR(VLOOKUP(I481,Eje_Pilar!$C$2:$E$47,3,FALSE))," ",VLOOKUP(I481,Eje_Pilar!$C$2:$E$47,3,FALSE))</f>
        <v xml:space="preserve"> </v>
      </c>
      <c r="L481" s="97"/>
      <c r="M481" s="90"/>
      <c r="N481" s="98"/>
      <c r="O481" s="99"/>
      <c r="P481" s="100"/>
      <c r="Q481" s="101"/>
      <c r="R481" s="102"/>
      <c r="S481" s="99"/>
      <c r="T481" s="103">
        <f t="shared" si="59"/>
        <v>0</v>
      </c>
      <c r="U481" s="131"/>
      <c r="V481" s="104"/>
      <c r="W481" s="104"/>
      <c r="X481" s="104"/>
      <c r="Y481" s="105"/>
      <c r="Z481" s="105"/>
      <c r="AA481" s="106"/>
      <c r="AB481" s="90"/>
      <c r="AC481" s="90"/>
      <c r="AD481" s="90"/>
      <c r="AE481" s="90"/>
      <c r="AF481" s="107" t="str">
        <f t="shared" si="63"/>
        <v>-</v>
      </c>
      <c r="AG481" s="108"/>
      <c r="AH481" s="129">
        <f>IF(SUMPRODUCT((A$14:A481=A481)*(B$14:B481=B481)*(C$14:C481=C481))&gt;1,0,1)</f>
        <v>0</v>
      </c>
      <c r="AI481" s="109" t="str">
        <f t="shared" si="64"/>
        <v>NO</v>
      </c>
      <c r="AJ481" s="109" t="str">
        <f t="shared" si="60"/>
        <v>NO</v>
      </c>
      <c r="AK481" s="110" t="str">
        <f>IFERROR(VLOOKUP(F481,Tipo!$C$12:$C$27,1,FALSE),"NO")</f>
        <v>NO</v>
      </c>
      <c r="AL481" s="109" t="str">
        <f t="shared" si="61"/>
        <v>NO</v>
      </c>
      <c r="AM481" s="109" t="str">
        <f t="shared" si="62"/>
        <v>NO</v>
      </c>
      <c r="AN481" s="58"/>
      <c r="AO481" s="58"/>
      <c r="AP481" s="58"/>
    </row>
    <row r="482" spans="1:42" s="57" customFormat="1" ht="27" customHeight="1" x14ac:dyDescent="0.25">
      <c r="A482" s="90"/>
      <c r="B482" s="105"/>
      <c r="C482" s="91"/>
      <c r="D482" s="111"/>
      <c r="E482" s="91"/>
      <c r="F482" s="92"/>
      <c r="G482" s="93"/>
      <c r="H482" s="94"/>
      <c r="I482" s="95"/>
      <c r="J482" s="96" t="str">
        <f>IF(ISERROR(VLOOKUP(I482,Eje_Pilar!$C$2:$E$47,2,FALSE))," ",VLOOKUP(I482,Eje_Pilar!$C$2:$E$47,2,FALSE))</f>
        <v xml:space="preserve"> </v>
      </c>
      <c r="K482" s="96" t="str">
        <f>IF(ISERROR(VLOOKUP(I482,Eje_Pilar!$C$2:$E$47,3,FALSE))," ",VLOOKUP(I482,Eje_Pilar!$C$2:$E$47,3,FALSE))</f>
        <v xml:space="preserve"> </v>
      </c>
      <c r="L482" s="97"/>
      <c r="M482" s="90"/>
      <c r="N482" s="98"/>
      <c r="O482" s="99"/>
      <c r="P482" s="100"/>
      <c r="Q482" s="101"/>
      <c r="R482" s="102"/>
      <c r="S482" s="99"/>
      <c r="T482" s="103">
        <f t="shared" si="59"/>
        <v>0</v>
      </c>
      <c r="U482" s="131"/>
      <c r="V482" s="104"/>
      <c r="W482" s="104"/>
      <c r="X482" s="104"/>
      <c r="Y482" s="105"/>
      <c r="Z482" s="105"/>
      <c r="AA482" s="106"/>
      <c r="AB482" s="90"/>
      <c r="AC482" s="90"/>
      <c r="AD482" s="90"/>
      <c r="AE482" s="90"/>
      <c r="AF482" s="107" t="str">
        <f t="shared" si="63"/>
        <v>-</v>
      </c>
      <c r="AG482" s="108"/>
      <c r="AH482" s="129">
        <f>IF(SUMPRODUCT((A$14:A482=A482)*(B$14:B482=B482)*(C$14:C482=C482))&gt;1,0,1)</f>
        <v>0</v>
      </c>
      <c r="AI482" s="109" t="str">
        <f t="shared" si="64"/>
        <v>NO</v>
      </c>
      <c r="AJ482" s="109" t="str">
        <f t="shared" si="60"/>
        <v>NO</v>
      </c>
      <c r="AK482" s="110" t="str">
        <f>IFERROR(VLOOKUP(F482,Tipo!$C$12:$C$27,1,FALSE),"NO")</f>
        <v>NO</v>
      </c>
      <c r="AL482" s="109" t="str">
        <f t="shared" si="61"/>
        <v>NO</v>
      </c>
      <c r="AM482" s="109" t="str">
        <f t="shared" si="62"/>
        <v>NO</v>
      </c>
      <c r="AN482" s="58"/>
      <c r="AO482" s="58"/>
      <c r="AP482" s="58"/>
    </row>
    <row r="483" spans="1:42" s="57" customFormat="1" ht="27" customHeight="1" x14ac:dyDescent="0.25">
      <c r="A483" s="90"/>
      <c r="B483" s="105"/>
      <c r="C483" s="91"/>
      <c r="D483" s="111"/>
      <c r="E483" s="91"/>
      <c r="F483" s="92"/>
      <c r="G483" s="93"/>
      <c r="H483" s="94"/>
      <c r="I483" s="95"/>
      <c r="J483" s="96" t="str">
        <f>IF(ISERROR(VLOOKUP(I483,Eje_Pilar!$C$2:$E$47,2,FALSE))," ",VLOOKUP(I483,Eje_Pilar!$C$2:$E$47,2,FALSE))</f>
        <v xml:space="preserve"> </v>
      </c>
      <c r="K483" s="96" t="str">
        <f>IF(ISERROR(VLOOKUP(I483,Eje_Pilar!$C$2:$E$47,3,FALSE))," ",VLOOKUP(I483,Eje_Pilar!$C$2:$E$47,3,FALSE))</f>
        <v xml:space="preserve"> </v>
      </c>
      <c r="L483" s="97"/>
      <c r="M483" s="90"/>
      <c r="N483" s="98"/>
      <c r="O483" s="99"/>
      <c r="P483" s="100"/>
      <c r="Q483" s="101"/>
      <c r="R483" s="102"/>
      <c r="S483" s="99"/>
      <c r="T483" s="103">
        <f t="shared" si="59"/>
        <v>0</v>
      </c>
      <c r="U483" s="131"/>
      <c r="V483" s="104"/>
      <c r="W483" s="104"/>
      <c r="X483" s="104"/>
      <c r="Y483" s="105"/>
      <c r="Z483" s="105"/>
      <c r="AA483" s="106"/>
      <c r="AB483" s="90"/>
      <c r="AC483" s="90"/>
      <c r="AD483" s="90"/>
      <c r="AE483" s="90"/>
      <c r="AF483" s="107" t="str">
        <f t="shared" si="63"/>
        <v>-</v>
      </c>
      <c r="AG483" s="108"/>
      <c r="AH483" s="129">
        <f>IF(SUMPRODUCT((A$14:A483=A483)*(B$14:B483=B483)*(C$14:C483=C483))&gt;1,0,1)</f>
        <v>0</v>
      </c>
      <c r="AI483" s="109" t="str">
        <f t="shared" si="64"/>
        <v>NO</v>
      </c>
      <c r="AJ483" s="109" t="str">
        <f t="shared" si="60"/>
        <v>NO</v>
      </c>
      <c r="AK483" s="110" t="str">
        <f>IFERROR(VLOOKUP(F483,Tipo!$C$12:$C$27,1,FALSE),"NO")</f>
        <v>NO</v>
      </c>
      <c r="AL483" s="109" t="str">
        <f t="shared" si="61"/>
        <v>NO</v>
      </c>
      <c r="AM483" s="109" t="str">
        <f t="shared" si="62"/>
        <v>NO</v>
      </c>
      <c r="AN483" s="58"/>
      <c r="AO483" s="58"/>
      <c r="AP483" s="58"/>
    </row>
    <row r="484" spans="1:42" s="57" customFormat="1" ht="27" customHeight="1" x14ac:dyDescent="0.25">
      <c r="A484" s="90"/>
      <c r="B484" s="105"/>
      <c r="C484" s="91"/>
      <c r="D484" s="111"/>
      <c r="E484" s="91"/>
      <c r="F484" s="92"/>
      <c r="G484" s="93"/>
      <c r="H484" s="94"/>
      <c r="I484" s="95"/>
      <c r="J484" s="96" t="str">
        <f>IF(ISERROR(VLOOKUP(I484,Eje_Pilar!$C$2:$E$47,2,FALSE))," ",VLOOKUP(I484,Eje_Pilar!$C$2:$E$47,2,FALSE))</f>
        <v xml:space="preserve"> </v>
      </c>
      <c r="K484" s="96" t="str">
        <f>IF(ISERROR(VLOOKUP(I484,Eje_Pilar!$C$2:$E$47,3,FALSE))," ",VLOOKUP(I484,Eje_Pilar!$C$2:$E$47,3,FALSE))</f>
        <v xml:space="preserve"> </v>
      </c>
      <c r="L484" s="97"/>
      <c r="M484" s="90"/>
      <c r="N484" s="98"/>
      <c r="O484" s="99"/>
      <c r="P484" s="100"/>
      <c r="Q484" s="101"/>
      <c r="R484" s="102"/>
      <c r="S484" s="99"/>
      <c r="T484" s="103">
        <f t="shared" si="59"/>
        <v>0</v>
      </c>
      <c r="U484" s="131"/>
      <c r="V484" s="104"/>
      <c r="W484" s="104"/>
      <c r="X484" s="104"/>
      <c r="Y484" s="105"/>
      <c r="Z484" s="105"/>
      <c r="AA484" s="106"/>
      <c r="AB484" s="90"/>
      <c r="AC484" s="90"/>
      <c r="AD484" s="90"/>
      <c r="AE484" s="90"/>
      <c r="AF484" s="107" t="str">
        <f t="shared" si="63"/>
        <v>-</v>
      </c>
      <c r="AG484" s="108"/>
      <c r="AH484" s="129">
        <f>IF(SUMPRODUCT((A$14:A484=A484)*(B$14:B484=B484)*(C$14:C484=C484))&gt;1,0,1)</f>
        <v>0</v>
      </c>
      <c r="AI484" s="109" t="str">
        <f t="shared" si="64"/>
        <v>NO</v>
      </c>
      <c r="AJ484" s="109" t="str">
        <f t="shared" si="60"/>
        <v>NO</v>
      </c>
      <c r="AK484" s="110" t="str">
        <f>IFERROR(VLOOKUP(F484,Tipo!$C$12:$C$27,1,FALSE),"NO")</f>
        <v>NO</v>
      </c>
      <c r="AL484" s="109" t="str">
        <f t="shared" si="61"/>
        <v>NO</v>
      </c>
      <c r="AM484" s="109" t="str">
        <f t="shared" si="62"/>
        <v>NO</v>
      </c>
      <c r="AN484" s="58"/>
      <c r="AO484" s="58"/>
      <c r="AP484" s="58"/>
    </row>
    <row r="485" spans="1:42" s="57" customFormat="1" ht="27" customHeight="1" x14ac:dyDescent="0.25">
      <c r="A485" s="90"/>
      <c r="B485" s="105"/>
      <c r="C485" s="91"/>
      <c r="D485" s="111"/>
      <c r="E485" s="91"/>
      <c r="F485" s="92"/>
      <c r="G485" s="93"/>
      <c r="H485" s="94"/>
      <c r="I485" s="95"/>
      <c r="J485" s="96" t="str">
        <f>IF(ISERROR(VLOOKUP(I485,Eje_Pilar!$C$2:$E$47,2,FALSE))," ",VLOOKUP(I485,Eje_Pilar!$C$2:$E$47,2,FALSE))</f>
        <v xml:space="preserve"> </v>
      </c>
      <c r="K485" s="96" t="str">
        <f>IF(ISERROR(VLOOKUP(I485,Eje_Pilar!$C$2:$E$47,3,FALSE))," ",VLOOKUP(I485,Eje_Pilar!$C$2:$E$47,3,FALSE))</f>
        <v xml:space="preserve"> </v>
      </c>
      <c r="L485" s="97"/>
      <c r="M485" s="90"/>
      <c r="N485" s="98"/>
      <c r="O485" s="99"/>
      <c r="P485" s="100"/>
      <c r="Q485" s="101"/>
      <c r="R485" s="102"/>
      <c r="S485" s="99"/>
      <c r="T485" s="103">
        <f t="shared" si="59"/>
        <v>0</v>
      </c>
      <c r="U485" s="131"/>
      <c r="V485" s="104"/>
      <c r="W485" s="104"/>
      <c r="X485" s="104"/>
      <c r="Y485" s="105"/>
      <c r="Z485" s="105"/>
      <c r="AA485" s="106"/>
      <c r="AB485" s="90"/>
      <c r="AC485" s="90"/>
      <c r="AD485" s="90"/>
      <c r="AE485" s="90"/>
      <c r="AF485" s="107" t="str">
        <f t="shared" si="63"/>
        <v>-</v>
      </c>
      <c r="AG485" s="108"/>
      <c r="AH485" s="129">
        <f>IF(SUMPRODUCT((A$14:A485=A485)*(B$14:B485=B485)*(C$14:C485=C485))&gt;1,0,1)</f>
        <v>0</v>
      </c>
      <c r="AI485" s="109" t="str">
        <f t="shared" si="64"/>
        <v>NO</v>
      </c>
      <c r="AJ485" s="109" t="str">
        <f t="shared" si="60"/>
        <v>NO</v>
      </c>
      <c r="AK485" s="110" t="str">
        <f>IFERROR(VLOOKUP(F485,Tipo!$C$12:$C$27,1,FALSE),"NO")</f>
        <v>NO</v>
      </c>
      <c r="AL485" s="109" t="str">
        <f t="shared" si="61"/>
        <v>NO</v>
      </c>
      <c r="AM485" s="109" t="str">
        <f t="shared" si="62"/>
        <v>NO</v>
      </c>
      <c r="AN485" s="58"/>
      <c r="AO485" s="58"/>
      <c r="AP485" s="58"/>
    </row>
    <row r="486" spans="1:42" s="57" customFormat="1" ht="27" customHeight="1" x14ac:dyDescent="0.25">
      <c r="A486" s="90"/>
      <c r="B486" s="105"/>
      <c r="C486" s="91"/>
      <c r="D486" s="111"/>
      <c r="E486" s="91"/>
      <c r="F486" s="92"/>
      <c r="G486" s="93"/>
      <c r="H486" s="94"/>
      <c r="I486" s="95"/>
      <c r="J486" s="96" t="str">
        <f>IF(ISERROR(VLOOKUP(I486,Eje_Pilar!$C$2:$E$47,2,FALSE))," ",VLOOKUP(I486,Eje_Pilar!$C$2:$E$47,2,FALSE))</f>
        <v xml:space="preserve"> </v>
      </c>
      <c r="K486" s="96" t="str">
        <f>IF(ISERROR(VLOOKUP(I486,Eje_Pilar!$C$2:$E$47,3,FALSE))," ",VLOOKUP(I486,Eje_Pilar!$C$2:$E$47,3,FALSE))</f>
        <v xml:space="preserve"> </v>
      </c>
      <c r="L486" s="97"/>
      <c r="M486" s="90"/>
      <c r="N486" s="98"/>
      <c r="O486" s="99"/>
      <c r="P486" s="100"/>
      <c r="Q486" s="101"/>
      <c r="R486" s="102"/>
      <c r="S486" s="99"/>
      <c r="T486" s="103">
        <f t="shared" si="59"/>
        <v>0</v>
      </c>
      <c r="U486" s="131"/>
      <c r="V486" s="104"/>
      <c r="W486" s="104"/>
      <c r="X486" s="104"/>
      <c r="Y486" s="105"/>
      <c r="Z486" s="105"/>
      <c r="AA486" s="106"/>
      <c r="AB486" s="90"/>
      <c r="AC486" s="90"/>
      <c r="AD486" s="90"/>
      <c r="AE486" s="90"/>
      <c r="AF486" s="107" t="str">
        <f t="shared" si="63"/>
        <v>-</v>
      </c>
      <c r="AG486" s="108"/>
      <c r="AH486" s="129">
        <f>IF(SUMPRODUCT((A$14:A486=A486)*(B$14:B486=B486)*(C$14:C486=C486))&gt;1,0,1)</f>
        <v>0</v>
      </c>
      <c r="AI486" s="109" t="str">
        <f t="shared" si="64"/>
        <v>NO</v>
      </c>
      <c r="AJ486" s="109" t="str">
        <f t="shared" si="60"/>
        <v>NO</v>
      </c>
      <c r="AK486" s="110" t="str">
        <f>IFERROR(VLOOKUP(F486,Tipo!$C$12:$C$27,1,FALSE),"NO")</f>
        <v>NO</v>
      </c>
      <c r="AL486" s="109" t="str">
        <f t="shared" si="61"/>
        <v>NO</v>
      </c>
      <c r="AM486" s="109" t="str">
        <f t="shared" si="62"/>
        <v>NO</v>
      </c>
      <c r="AN486" s="58"/>
      <c r="AO486" s="58"/>
      <c r="AP486" s="58"/>
    </row>
    <row r="487" spans="1:42" s="57" customFormat="1" ht="27" customHeight="1" x14ac:dyDescent="0.25">
      <c r="A487" s="90"/>
      <c r="B487" s="105"/>
      <c r="C487" s="91"/>
      <c r="D487" s="111"/>
      <c r="E487" s="91"/>
      <c r="F487" s="92"/>
      <c r="G487" s="93"/>
      <c r="H487" s="94"/>
      <c r="I487" s="95"/>
      <c r="J487" s="96" t="str">
        <f>IF(ISERROR(VLOOKUP(I487,Eje_Pilar!$C$2:$E$47,2,FALSE))," ",VLOOKUP(I487,Eje_Pilar!$C$2:$E$47,2,FALSE))</f>
        <v xml:space="preserve"> </v>
      </c>
      <c r="K487" s="96" t="str">
        <f>IF(ISERROR(VLOOKUP(I487,Eje_Pilar!$C$2:$E$47,3,FALSE))," ",VLOOKUP(I487,Eje_Pilar!$C$2:$E$47,3,FALSE))</f>
        <v xml:space="preserve"> </v>
      </c>
      <c r="L487" s="97"/>
      <c r="M487" s="90"/>
      <c r="N487" s="98"/>
      <c r="O487" s="99"/>
      <c r="P487" s="100"/>
      <c r="Q487" s="101"/>
      <c r="R487" s="102"/>
      <c r="S487" s="99"/>
      <c r="T487" s="103">
        <f t="shared" si="59"/>
        <v>0</v>
      </c>
      <c r="U487" s="131"/>
      <c r="V487" s="104"/>
      <c r="W487" s="104"/>
      <c r="X487" s="104"/>
      <c r="Y487" s="105"/>
      <c r="Z487" s="105"/>
      <c r="AA487" s="106"/>
      <c r="AB487" s="90"/>
      <c r="AC487" s="90"/>
      <c r="AD487" s="90"/>
      <c r="AE487" s="90"/>
      <c r="AF487" s="107" t="str">
        <f t="shared" si="63"/>
        <v>-</v>
      </c>
      <c r="AG487" s="108"/>
      <c r="AH487" s="129">
        <f>IF(SUMPRODUCT((A$14:A487=A487)*(B$14:B487=B487)*(C$14:C487=C487))&gt;1,0,1)</f>
        <v>0</v>
      </c>
      <c r="AI487" s="109" t="str">
        <f t="shared" si="64"/>
        <v>NO</v>
      </c>
      <c r="AJ487" s="109" t="str">
        <f t="shared" si="60"/>
        <v>NO</v>
      </c>
      <c r="AK487" s="110" t="str">
        <f>IFERROR(VLOOKUP(F487,Tipo!$C$12:$C$27,1,FALSE),"NO")</f>
        <v>NO</v>
      </c>
      <c r="AL487" s="109" t="str">
        <f t="shared" si="61"/>
        <v>NO</v>
      </c>
      <c r="AM487" s="109" t="str">
        <f t="shared" si="62"/>
        <v>NO</v>
      </c>
      <c r="AN487" s="58"/>
      <c r="AO487" s="58"/>
      <c r="AP487" s="58"/>
    </row>
    <row r="488" spans="1:42" s="57" customFormat="1" ht="27" customHeight="1" x14ac:dyDescent="0.25">
      <c r="A488" s="90"/>
      <c r="B488" s="105"/>
      <c r="C488" s="91"/>
      <c r="D488" s="111"/>
      <c r="E488" s="91"/>
      <c r="F488" s="92"/>
      <c r="G488" s="93"/>
      <c r="H488" s="94"/>
      <c r="I488" s="95"/>
      <c r="J488" s="96" t="str">
        <f>IF(ISERROR(VLOOKUP(I488,Eje_Pilar!$C$2:$E$47,2,FALSE))," ",VLOOKUP(I488,Eje_Pilar!$C$2:$E$47,2,FALSE))</f>
        <v xml:space="preserve"> </v>
      </c>
      <c r="K488" s="96" t="str">
        <f>IF(ISERROR(VLOOKUP(I488,Eje_Pilar!$C$2:$E$47,3,FALSE))," ",VLOOKUP(I488,Eje_Pilar!$C$2:$E$47,3,FALSE))</f>
        <v xml:space="preserve"> </v>
      </c>
      <c r="L488" s="97"/>
      <c r="M488" s="90"/>
      <c r="N488" s="98"/>
      <c r="O488" s="99"/>
      <c r="P488" s="100"/>
      <c r="Q488" s="101"/>
      <c r="R488" s="102"/>
      <c r="S488" s="99"/>
      <c r="T488" s="103">
        <f t="shared" si="59"/>
        <v>0</v>
      </c>
      <c r="U488" s="131"/>
      <c r="V488" s="104"/>
      <c r="W488" s="104"/>
      <c r="X488" s="104"/>
      <c r="Y488" s="105"/>
      <c r="Z488" s="105"/>
      <c r="AA488" s="106"/>
      <c r="AB488" s="90"/>
      <c r="AC488" s="90"/>
      <c r="AD488" s="90"/>
      <c r="AE488" s="90"/>
      <c r="AF488" s="107" t="str">
        <f t="shared" si="63"/>
        <v>-</v>
      </c>
      <c r="AG488" s="108"/>
      <c r="AH488" s="129">
        <f>IF(SUMPRODUCT((A$14:A488=A488)*(B$14:B488=B488)*(C$14:C488=C488))&gt;1,0,1)</f>
        <v>0</v>
      </c>
      <c r="AI488" s="109" t="str">
        <f t="shared" si="64"/>
        <v>NO</v>
      </c>
      <c r="AJ488" s="109" t="str">
        <f t="shared" si="60"/>
        <v>NO</v>
      </c>
      <c r="AK488" s="110" t="str">
        <f>IFERROR(VLOOKUP(F488,Tipo!$C$12:$C$27,1,FALSE),"NO")</f>
        <v>NO</v>
      </c>
      <c r="AL488" s="109" t="str">
        <f t="shared" si="61"/>
        <v>NO</v>
      </c>
      <c r="AM488" s="109" t="str">
        <f t="shared" si="62"/>
        <v>NO</v>
      </c>
      <c r="AN488" s="58"/>
      <c r="AO488" s="58"/>
      <c r="AP488" s="58"/>
    </row>
    <row r="489" spans="1:42" s="57" customFormat="1" ht="27" customHeight="1" x14ac:dyDescent="0.25">
      <c r="A489" s="90"/>
      <c r="B489" s="105"/>
      <c r="C489" s="91"/>
      <c r="D489" s="111"/>
      <c r="E489" s="91"/>
      <c r="F489" s="92"/>
      <c r="G489" s="93"/>
      <c r="H489" s="94"/>
      <c r="I489" s="95"/>
      <c r="J489" s="96" t="str">
        <f>IF(ISERROR(VLOOKUP(I489,Eje_Pilar!$C$2:$E$47,2,FALSE))," ",VLOOKUP(I489,Eje_Pilar!$C$2:$E$47,2,FALSE))</f>
        <v xml:space="preserve"> </v>
      </c>
      <c r="K489" s="96" t="str">
        <f>IF(ISERROR(VLOOKUP(I489,Eje_Pilar!$C$2:$E$47,3,FALSE))," ",VLOOKUP(I489,Eje_Pilar!$C$2:$E$47,3,FALSE))</f>
        <v xml:space="preserve"> </v>
      </c>
      <c r="L489" s="97"/>
      <c r="M489" s="90"/>
      <c r="N489" s="98"/>
      <c r="O489" s="99"/>
      <c r="P489" s="100"/>
      <c r="Q489" s="101"/>
      <c r="R489" s="102"/>
      <c r="S489" s="99"/>
      <c r="T489" s="103">
        <f t="shared" si="59"/>
        <v>0</v>
      </c>
      <c r="U489" s="131"/>
      <c r="V489" s="104"/>
      <c r="W489" s="104"/>
      <c r="X489" s="104"/>
      <c r="Y489" s="105"/>
      <c r="Z489" s="105"/>
      <c r="AA489" s="106"/>
      <c r="AB489" s="90"/>
      <c r="AC489" s="90"/>
      <c r="AD489" s="90"/>
      <c r="AE489" s="90"/>
      <c r="AF489" s="107" t="str">
        <f t="shared" si="63"/>
        <v>-</v>
      </c>
      <c r="AG489" s="108"/>
      <c r="AH489" s="129">
        <f>IF(SUMPRODUCT((A$14:A489=A489)*(B$14:B489=B489)*(C$14:C489=C489))&gt;1,0,1)</f>
        <v>0</v>
      </c>
      <c r="AI489" s="109" t="str">
        <f t="shared" si="64"/>
        <v>NO</v>
      </c>
      <c r="AJ489" s="109" t="str">
        <f t="shared" si="60"/>
        <v>NO</v>
      </c>
      <c r="AK489" s="110" t="str">
        <f>IFERROR(VLOOKUP(F489,Tipo!$C$12:$C$27,1,FALSE),"NO")</f>
        <v>NO</v>
      </c>
      <c r="AL489" s="109" t="str">
        <f t="shared" si="61"/>
        <v>NO</v>
      </c>
      <c r="AM489" s="109" t="str">
        <f t="shared" si="62"/>
        <v>NO</v>
      </c>
      <c r="AN489" s="58"/>
      <c r="AO489" s="58"/>
      <c r="AP489" s="58"/>
    </row>
    <row r="490" spans="1:42" s="57" customFormat="1" ht="27" customHeight="1" x14ac:dyDescent="0.25">
      <c r="A490" s="90"/>
      <c r="B490" s="105"/>
      <c r="C490" s="91"/>
      <c r="D490" s="111"/>
      <c r="E490" s="91"/>
      <c r="F490" s="92"/>
      <c r="G490" s="93"/>
      <c r="H490" s="94"/>
      <c r="I490" s="95"/>
      <c r="J490" s="96" t="str">
        <f>IF(ISERROR(VLOOKUP(I490,Eje_Pilar!$C$2:$E$47,2,FALSE))," ",VLOOKUP(I490,Eje_Pilar!$C$2:$E$47,2,FALSE))</f>
        <v xml:space="preserve"> </v>
      </c>
      <c r="K490" s="96" t="str">
        <f>IF(ISERROR(VLOOKUP(I490,Eje_Pilar!$C$2:$E$47,3,FALSE))," ",VLOOKUP(I490,Eje_Pilar!$C$2:$E$47,3,FALSE))</f>
        <v xml:space="preserve"> </v>
      </c>
      <c r="L490" s="97"/>
      <c r="M490" s="90"/>
      <c r="N490" s="98"/>
      <c r="O490" s="99"/>
      <c r="P490" s="100"/>
      <c r="Q490" s="101"/>
      <c r="R490" s="102"/>
      <c r="S490" s="99"/>
      <c r="T490" s="103">
        <f t="shared" si="59"/>
        <v>0</v>
      </c>
      <c r="U490" s="131"/>
      <c r="V490" s="104"/>
      <c r="W490" s="104"/>
      <c r="X490" s="104"/>
      <c r="Y490" s="105"/>
      <c r="Z490" s="105"/>
      <c r="AA490" s="106"/>
      <c r="AB490" s="90"/>
      <c r="AC490" s="90"/>
      <c r="AD490" s="90"/>
      <c r="AE490" s="90"/>
      <c r="AF490" s="107" t="str">
        <f t="shared" si="63"/>
        <v>-</v>
      </c>
      <c r="AG490" s="108"/>
      <c r="AH490" s="129">
        <f>IF(SUMPRODUCT((A$14:A490=A490)*(B$14:B490=B490)*(C$14:C490=C490))&gt;1,0,1)</f>
        <v>0</v>
      </c>
      <c r="AI490" s="109" t="str">
        <f t="shared" si="64"/>
        <v>NO</v>
      </c>
      <c r="AJ490" s="109" t="str">
        <f t="shared" si="60"/>
        <v>NO</v>
      </c>
      <c r="AK490" s="110" t="str">
        <f>IFERROR(VLOOKUP(F490,Tipo!$C$12:$C$27,1,FALSE),"NO")</f>
        <v>NO</v>
      </c>
      <c r="AL490" s="109" t="str">
        <f t="shared" si="61"/>
        <v>NO</v>
      </c>
      <c r="AM490" s="109" t="str">
        <f t="shared" si="62"/>
        <v>NO</v>
      </c>
      <c r="AN490" s="58"/>
      <c r="AO490" s="58"/>
      <c r="AP490" s="58"/>
    </row>
    <row r="491" spans="1:42" s="57" customFormat="1" ht="27" customHeight="1" x14ac:dyDescent="0.25">
      <c r="A491" s="90"/>
      <c r="B491" s="105"/>
      <c r="C491" s="91"/>
      <c r="D491" s="111"/>
      <c r="E491" s="91"/>
      <c r="F491" s="92"/>
      <c r="G491" s="93"/>
      <c r="H491" s="94"/>
      <c r="I491" s="95"/>
      <c r="J491" s="96" t="str">
        <f>IF(ISERROR(VLOOKUP(I491,Eje_Pilar!$C$2:$E$47,2,FALSE))," ",VLOOKUP(I491,Eje_Pilar!$C$2:$E$47,2,FALSE))</f>
        <v xml:space="preserve"> </v>
      </c>
      <c r="K491" s="96" t="str">
        <f>IF(ISERROR(VLOOKUP(I491,Eje_Pilar!$C$2:$E$47,3,FALSE))," ",VLOOKUP(I491,Eje_Pilar!$C$2:$E$47,3,FALSE))</f>
        <v xml:space="preserve"> </v>
      </c>
      <c r="L491" s="97"/>
      <c r="M491" s="90"/>
      <c r="N491" s="93"/>
      <c r="O491" s="99"/>
      <c r="P491" s="100"/>
      <c r="Q491" s="101"/>
      <c r="R491" s="102"/>
      <c r="S491" s="99"/>
      <c r="T491" s="103">
        <f t="shared" si="59"/>
        <v>0</v>
      </c>
      <c r="U491" s="131"/>
      <c r="V491" s="104"/>
      <c r="W491" s="104"/>
      <c r="X491" s="104"/>
      <c r="Y491" s="105"/>
      <c r="Z491" s="105"/>
      <c r="AA491" s="106"/>
      <c r="AB491" s="90"/>
      <c r="AC491" s="90"/>
      <c r="AD491" s="90"/>
      <c r="AE491" s="90"/>
      <c r="AF491" s="107" t="str">
        <f t="shared" si="63"/>
        <v>-</v>
      </c>
      <c r="AG491" s="108"/>
      <c r="AH491" s="129">
        <f>IF(SUMPRODUCT((A$14:A491=A491)*(B$14:B491=B491)*(C$14:C491=C491))&gt;1,0,1)</f>
        <v>0</v>
      </c>
      <c r="AI491" s="109" t="str">
        <f t="shared" si="64"/>
        <v>NO</v>
      </c>
      <c r="AJ491" s="109" t="str">
        <f t="shared" si="60"/>
        <v>NO</v>
      </c>
      <c r="AK491" s="110" t="str">
        <f>IFERROR(VLOOKUP(F491,Tipo!$C$12:$C$27,1,FALSE),"NO")</f>
        <v>NO</v>
      </c>
      <c r="AL491" s="109" t="str">
        <f t="shared" si="61"/>
        <v>NO</v>
      </c>
      <c r="AM491" s="109" t="str">
        <f t="shared" si="62"/>
        <v>NO</v>
      </c>
      <c r="AN491" s="58"/>
      <c r="AO491" s="58"/>
      <c r="AP491" s="58"/>
    </row>
    <row r="492" spans="1:42" s="57" customFormat="1" ht="27" customHeight="1" x14ac:dyDescent="0.25">
      <c r="A492" s="90"/>
      <c r="B492" s="105"/>
      <c r="C492" s="91"/>
      <c r="D492" s="111"/>
      <c r="E492" s="91"/>
      <c r="F492" s="92"/>
      <c r="G492" s="93"/>
      <c r="H492" s="94"/>
      <c r="I492" s="95"/>
      <c r="J492" s="96" t="str">
        <f>IF(ISERROR(VLOOKUP(I492,Eje_Pilar!$C$2:$E$47,2,FALSE))," ",VLOOKUP(I492,Eje_Pilar!$C$2:$E$47,2,FALSE))</f>
        <v xml:space="preserve"> </v>
      </c>
      <c r="K492" s="96" t="str">
        <f>IF(ISERROR(VLOOKUP(I492,Eje_Pilar!$C$2:$E$47,3,FALSE))," ",VLOOKUP(I492,Eje_Pilar!$C$2:$E$47,3,FALSE))</f>
        <v xml:space="preserve"> </v>
      </c>
      <c r="L492" s="97"/>
      <c r="M492" s="90"/>
      <c r="N492" s="93"/>
      <c r="O492" s="99"/>
      <c r="P492" s="100"/>
      <c r="Q492" s="101"/>
      <c r="R492" s="102"/>
      <c r="S492" s="99"/>
      <c r="T492" s="103">
        <f t="shared" si="59"/>
        <v>0</v>
      </c>
      <c r="U492" s="131"/>
      <c r="V492" s="104"/>
      <c r="W492" s="104"/>
      <c r="X492" s="104"/>
      <c r="Y492" s="105"/>
      <c r="Z492" s="105"/>
      <c r="AA492" s="106"/>
      <c r="AB492" s="90"/>
      <c r="AC492" s="90"/>
      <c r="AD492" s="90"/>
      <c r="AE492" s="90"/>
      <c r="AF492" s="107" t="str">
        <f t="shared" si="63"/>
        <v>-</v>
      </c>
      <c r="AG492" s="108"/>
      <c r="AH492" s="129">
        <f>IF(SUMPRODUCT((A$14:A492=A492)*(B$14:B492=B492)*(C$14:C492=C492))&gt;1,0,1)</f>
        <v>0</v>
      </c>
      <c r="AI492" s="109" t="str">
        <f t="shared" si="64"/>
        <v>NO</v>
      </c>
      <c r="AJ492" s="109" t="str">
        <f t="shared" si="60"/>
        <v>NO</v>
      </c>
      <c r="AK492" s="110" t="str">
        <f>IFERROR(VLOOKUP(F492,Tipo!$C$12:$C$27,1,FALSE),"NO")</f>
        <v>NO</v>
      </c>
      <c r="AL492" s="109" t="str">
        <f t="shared" si="61"/>
        <v>NO</v>
      </c>
      <c r="AM492" s="109" t="str">
        <f t="shared" si="62"/>
        <v>NO</v>
      </c>
      <c r="AN492" s="58"/>
      <c r="AO492" s="58"/>
      <c r="AP492" s="58"/>
    </row>
    <row r="493" spans="1:42" s="57" customFormat="1" ht="27" customHeight="1" x14ac:dyDescent="0.25">
      <c r="A493" s="90"/>
      <c r="B493" s="105"/>
      <c r="C493" s="91"/>
      <c r="D493" s="111"/>
      <c r="E493" s="91"/>
      <c r="F493" s="92"/>
      <c r="G493" s="93"/>
      <c r="H493" s="94"/>
      <c r="I493" s="95"/>
      <c r="J493" s="96" t="str">
        <f>IF(ISERROR(VLOOKUP(I493,Eje_Pilar!$C$2:$E$47,2,FALSE))," ",VLOOKUP(I493,Eje_Pilar!$C$2:$E$47,2,FALSE))</f>
        <v xml:space="preserve"> </v>
      </c>
      <c r="K493" s="96" t="str">
        <f>IF(ISERROR(VLOOKUP(I493,Eje_Pilar!$C$2:$E$47,3,FALSE))," ",VLOOKUP(I493,Eje_Pilar!$C$2:$E$47,3,FALSE))</f>
        <v xml:space="preserve"> </v>
      </c>
      <c r="L493" s="97"/>
      <c r="M493" s="90"/>
      <c r="N493" s="93"/>
      <c r="O493" s="99"/>
      <c r="P493" s="100"/>
      <c r="Q493" s="101"/>
      <c r="R493" s="102"/>
      <c r="S493" s="99"/>
      <c r="T493" s="103">
        <f t="shared" si="59"/>
        <v>0</v>
      </c>
      <c r="U493" s="131"/>
      <c r="V493" s="104"/>
      <c r="W493" s="104"/>
      <c r="X493" s="104"/>
      <c r="Y493" s="105"/>
      <c r="Z493" s="105"/>
      <c r="AA493" s="106"/>
      <c r="AB493" s="90"/>
      <c r="AC493" s="90"/>
      <c r="AD493" s="90"/>
      <c r="AE493" s="90"/>
      <c r="AF493" s="107" t="str">
        <f t="shared" si="63"/>
        <v>-</v>
      </c>
      <c r="AG493" s="108"/>
      <c r="AH493" s="129">
        <f>IF(SUMPRODUCT((A$14:A493=A493)*(B$14:B493=B493)*(C$14:C493=C493))&gt;1,0,1)</f>
        <v>0</v>
      </c>
      <c r="AI493" s="109" t="str">
        <f t="shared" si="64"/>
        <v>NO</v>
      </c>
      <c r="AJ493" s="109" t="str">
        <f t="shared" si="60"/>
        <v>NO</v>
      </c>
      <c r="AK493" s="110" t="str">
        <f>IFERROR(VLOOKUP(F493,Tipo!$C$12:$C$27,1,FALSE),"NO")</f>
        <v>NO</v>
      </c>
      <c r="AL493" s="109" t="str">
        <f t="shared" si="61"/>
        <v>NO</v>
      </c>
      <c r="AM493" s="109" t="str">
        <f t="shared" si="62"/>
        <v>NO</v>
      </c>
      <c r="AN493" s="58"/>
      <c r="AO493" s="58"/>
      <c r="AP493" s="58"/>
    </row>
    <row r="494" spans="1:42" s="57" customFormat="1" ht="27" customHeight="1" x14ac:dyDescent="0.25">
      <c r="A494" s="90"/>
      <c r="B494" s="105"/>
      <c r="C494" s="91"/>
      <c r="D494" s="111"/>
      <c r="E494" s="91"/>
      <c r="F494" s="92"/>
      <c r="G494" s="93"/>
      <c r="H494" s="94"/>
      <c r="I494" s="95"/>
      <c r="J494" s="96" t="str">
        <f>IF(ISERROR(VLOOKUP(I494,Eje_Pilar!$C$2:$E$47,2,FALSE))," ",VLOOKUP(I494,Eje_Pilar!$C$2:$E$47,2,FALSE))</f>
        <v xml:space="preserve"> </v>
      </c>
      <c r="K494" s="96" t="str">
        <f>IF(ISERROR(VLOOKUP(I494,Eje_Pilar!$C$2:$E$47,3,FALSE))," ",VLOOKUP(I494,Eje_Pilar!$C$2:$E$47,3,FALSE))</f>
        <v xml:space="preserve"> </v>
      </c>
      <c r="L494" s="97"/>
      <c r="M494" s="90"/>
      <c r="N494" s="93"/>
      <c r="O494" s="99"/>
      <c r="P494" s="100"/>
      <c r="Q494" s="101"/>
      <c r="R494" s="102"/>
      <c r="S494" s="99"/>
      <c r="T494" s="103">
        <f t="shared" si="59"/>
        <v>0</v>
      </c>
      <c r="U494" s="131"/>
      <c r="V494" s="104"/>
      <c r="W494" s="104"/>
      <c r="X494" s="104"/>
      <c r="Y494" s="105"/>
      <c r="Z494" s="105"/>
      <c r="AA494" s="106"/>
      <c r="AB494" s="90"/>
      <c r="AC494" s="90"/>
      <c r="AD494" s="90"/>
      <c r="AE494" s="90"/>
      <c r="AF494" s="107" t="str">
        <f t="shared" si="63"/>
        <v>-</v>
      </c>
      <c r="AG494" s="108"/>
      <c r="AH494" s="129">
        <f>IF(SUMPRODUCT((A$14:A494=A494)*(B$14:B494=B494)*(C$14:C494=C494))&gt;1,0,1)</f>
        <v>0</v>
      </c>
      <c r="AI494" s="109" t="str">
        <f t="shared" si="64"/>
        <v>NO</v>
      </c>
      <c r="AJ494" s="109" t="str">
        <f t="shared" si="60"/>
        <v>NO</v>
      </c>
      <c r="AK494" s="110" t="str">
        <f>IFERROR(VLOOKUP(F494,Tipo!$C$12:$C$27,1,FALSE),"NO")</f>
        <v>NO</v>
      </c>
      <c r="AL494" s="109" t="str">
        <f t="shared" si="61"/>
        <v>NO</v>
      </c>
      <c r="AM494" s="109" t="str">
        <f t="shared" si="62"/>
        <v>NO</v>
      </c>
      <c r="AN494" s="58"/>
      <c r="AO494" s="58"/>
      <c r="AP494" s="58"/>
    </row>
    <row r="495" spans="1:42" s="57" customFormat="1" ht="27" customHeight="1" x14ac:dyDescent="0.25">
      <c r="A495" s="90"/>
      <c r="B495" s="105"/>
      <c r="C495" s="91"/>
      <c r="D495" s="111"/>
      <c r="E495" s="91"/>
      <c r="F495" s="92"/>
      <c r="G495" s="93"/>
      <c r="H495" s="94"/>
      <c r="I495" s="95"/>
      <c r="J495" s="96" t="str">
        <f>IF(ISERROR(VLOOKUP(I495,Eje_Pilar!$C$2:$E$47,2,FALSE))," ",VLOOKUP(I495,Eje_Pilar!$C$2:$E$47,2,FALSE))</f>
        <v xml:space="preserve"> </v>
      </c>
      <c r="K495" s="96" t="str">
        <f>IF(ISERROR(VLOOKUP(I495,Eje_Pilar!$C$2:$E$47,3,FALSE))," ",VLOOKUP(I495,Eje_Pilar!$C$2:$E$47,3,FALSE))</f>
        <v xml:space="preserve"> </v>
      </c>
      <c r="L495" s="97"/>
      <c r="M495" s="90"/>
      <c r="N495" s="93"/>
      <c r="O495" s="99"/>
      <c r="P495" s="100"/>
      <c r="Q495" s="101"/>
      <c r="R495" s="102"/>
      <c r="S495" s="99"/>
      <c r="T495" s="103">
        <f t="shared" si="59"/>
        <v>0</v>
      </c>
      <c r="U495" s="131"/>
      <c r="V495" s="104"/>
      <c r="W495" s="104"/>
      <c r="X495" s="104"/>
      <c r="Y495" s="105"/>
      <c r="Z495" s="105"/>
      <c r="AA495" s="106"/>
      <c r="AB495" s="90"/>
      <c r="AC495" s="90"/>
      <c r="AD495" s="90"/>
      <c r="AE495" s="90"/>
      <c r="AF495" s="107" t="str">
        <f t="shared" si="63"/>
        <v>-</v>
      </c>
      <c r="AG495" s="108"/>
      <c r="AH495" s="129">
        <f>IF(SUMPRODUCT((A$14:A495=A495)*(B$14:B495=B495)*(C$14:C495=C495))&gt;1,0,1)</f>
        <v>0</v>
      </c>
      <c r="AI495" s="109" t="str">
        <f t="shared" si="64"/>
        <v>NO</v>
      </c>
      <c r="AJ495" s="109" t="str">
        <f t="shared" si="60"/>
        <v>NO</v>
      </c>
      <c r="AK495" s="110" t="str">
        <f>IFERROR(VLOOKUP(F495,Tipo!$C$12:$C$27,1,FALSE),"NO")</f>
        <v>NO</v>
      </c>
      <c r="AL495" s="109" t="str">
        <f t="shared" si="61"/>
        <v>NO</v>
      </c>
      <c r="AM495" s="109" t="str">
        <f t="shared" si="62"/>
        <v>NO</v>
      </c>
      <c r="AN495" s="58"/>
      <c r="AO495" s="58"/>
      <c r="AP495" s="58"/>
    </row>
    <row r="496" spans="1:42" s="57" customFormat="1" ht="27" customHeight="1" x14ac:dyDescent="0.25">
      <c r="A496" s="90"/>
      <c r="B496" s="105"/>
      <c r="C496" s="91"/>
      <c r="D496" s="111"/>
      <c r="E496" s="91"/>
      <c r="F496" s="92"/>
      <c r="G496" s="93"/>
      <c r="H496" s="94"/>
      <c r="I496" s="95"/>
      <c r="J496" s="96" t="str">
        <f>IF(ISERROR(VLOOKUP(I496,Eje_Pilar!$C$2:$E$47,2,FALSE))," ",VLOOKUP(I496,Eje_Pilar!$C$2:$E$47,2,FALSE))</f>
        <v xml:space="preserve"> </v>
      </c>
      <c r="K496" s="96" t="str">
        <f>IF(ISERROR(VLOOKUP(I496,Eje_Pilar!$C$2:$E$47,3,FALSE))," ",VLOOKUP(I496,Eje_Pilar!$C$2:$E$47,3,FALSE))</f>
        <v xml:space="preserve"> </v>
      </c>
      <c r="L496" s="97"/>
      <c r="M496" s="90"/>
      <c r="N496" s="93"/>
      <c r="O496" s="99"/>
      <c r="P496" s="100"/>
      <c r="Q496" s="101"/>
      <c r="R496" s="102"/>
      <c r="S496" s="99"/>
      <c r="T496" s="103">
        <f t="shared" si="59"/>
        <v>0</v>
      </c>
      <c r="U496" s="131"/>
      <c r="V496" s="104"/>
      <c r="W496" s="104"/>
      <c r="X496" s="104"/>
      <c r="Y496" s="105"/>
      <c r="Z496" s="105"/>
      <c r="AA496" s="106"/>
      <c r="AB496" s="90"/>
      <c r="AC496" s="90"/>
      <c r="AD496" s="90"/>
      <c r="AE496" s="90"/>
      <c r="AF496" s="107" t="str">
        <f t="shared" si="63"/>
        <v>-</v>
      </c>
      <c r="AG496" s="108"/>
      <c r="AH496" s="129">
        <f>IF(SUMPRODUCT((A$14:A496=A496)*(B$14:B496=B496)*(C$14:C496=C496))&gt;1,0,1)</f>
        <v>0</v>
      </c>
      <c r="AI496" s="109" t="str">
        <f t="shared" si="64"/>
        <v>NO</v>
      </c>
      <c r="AJ496" s="109" t="str">
        <f t="shared" si="60"/>
        <v>NO</v>
      </c>
      <c r="AK496" s="110" t="str">
        <f>IFERROR(VLOOKUP(F496,Tipo!$C$12:$C$27,1,FALSE),"NO")</f>
        <v>NO</v>
      </c>
      <c r="AL496" s="109" t="str">
        <f t="shared" si="61"/>
        <v>NO</v>
      </c>
      <c r="AM496" s="109" t="str">
        <f t="shared" si="62"/>
        <v>NO</v>
      </c>
      <c r="AN496" s="58"/>
      <c r="AO496" s="58"/>
      <c r="AP496" s="58"/>
    </row>
    <row r="497" spans="1:42" s="57" customFormat="1" ht="27" customHeight="1" x14ac:dyDescent="0.25">
      <c r="A497" s="90"/>
      <c r="B497" s="105"/>
      <c r="C497" s="91"/>
      <c r="D497" s="111"/>
      <c r="E497" s="91"/>
      <c r="F497" s="92"/>
      <c r="G497" s="93"/>
      <c r="H497" s="94"/>
      <c r="I497" s="95"/>
      <c r="J497" s="96" t="str">
        <f>IF(ISERROR(VLOOKUP(I497,Eje_Pilar!$C$2:$E$47,2,FALSE))," ",VLOOKUP(I497,Eje_Pilar!$C$2:$E$47,2,FALSE))</f>
        <v xml:space="preserve"> </v>
      </c>
      <c r="K497" s="96" t="str">
        <f>IF(ISERROR(VLOOKUP(I497,Eje_Pilar!$C$2:$E$47,3,FALSE))," ",VLOOKUP(I497,Eje_Pilar!$C$2:$E$47,3,FALSE))</f>
        <v xml:space="preserve"> </v>
      </c>
      <c r="L497" s="97"/>
      <c r="M497" s="90"/>
      <c r="N497" s="93"/>
      <c r="O497" s="99"/>
      <c r="P497" s="100"/>
      <c r="Q497" s="101"/>
      <c r="R497" s="102"/>
      <c r="S497" s="99"/>
      <c r="T497" s="103">
        <f t="shared" si="59"/>
        <v>0</v>
      </c>
      <c r="U497" s="131"/>
      <c r="V497" s="104"/>
      <c r="W497" s="104"/>
      <c r="X497" s="104"/>
      <c r="Y497" s="105"/>
      <c r="Z497" s="105"/>
      <c r="AA497" s="106"/>
      <c r="AB497" s="90"/>
      <c r="AC497" s="90"/>
      <c r="AD497" s="90"/>
      <c r="AE497" s="90"/>
      <c r="AF497" s="107" t="str">
        <f t="shared" si="63"/>
        <v>-</v>
      </c>
      <c r="AG497" s="108"/>
      <c r="AH497" s="129">
        <f>IF(SUMPRODUCT((A$14:A497=A497)*(B$14:B497=B497)*(C$14:C497=C497))&gt;1,0,1)</f>
        <v>0</v>
      </c>
      <c r="AI497" s="109" t="str">
        <f t="shared" si="64"/>
        <v>NO</v>
      </c>
      <c r="AJ497" s="109" t="str">
        <f t="shared" si="60"/>
        <v>NO</v>
      </c>
      <c r="AK497" s="110" t="str">
        <f>IFERROR(VLOOKUP(F497,Tipo!$C$12:$C$27,1,FALSE),"NO")</f>
        <v>NO</v>
      </c>
      <c r="AL497" s="109" t="str">
        <f t="shared" si="61"/>
        <v>NO</v>
      </c>
      <c r="AM497" s="109" t="str">
        <f t="shared" si="62"/>
        <v>NO</v>
      </c>
      <c r="AN497" s="58"/>
      <c r="AO497" s="58"/>
      <c r="AP497" s="58"/>
    </row>
    <row r="498" spans="1:42" s="57" customFormat="1" ht="27" customHeight="1" x14ac:dyDescent="0.25">
      <c r="A498" s="90"/>
      <c r="B498" s="105"/>
      <c r="C498" s="91"/>
      <c r="D498" s="111"/>
      <c r="E498" s="91"/>
      <c r="F498" s="92"/>
      <c r="G498" s="93"/>
      <c r="H498" s="94"/>
      <c r="I498" s="95"/>
      <c r="J498" s="96" t="str">
        <f>IF(ISERROR(VLOOKUP(I498,Eje_Pilar!$C$2:$E$47,2,FALSE))," ",VLOOKUP(I498,Eje_Pilar!$C$2:$E$47,2,FALSE))</f>
        <v xml:space="preserve"> </v>
      </c>
      <c r="K498" s="96" t="str">
        <f>IF(ISERROR(VLOOKUP(I498,Eje_Pilar!$C$2:$E$47,3,FALSE))," ",VLOOKUP(I498,Eje_Pilar!$C$2:$E$47,3,FALSE))</f>
        <v xml:space="preserve"> </v>
      </c>
      <c r="L498" s="97"/>
      <c r="M498" s="90"/>
      <c r="N498" s="93"/>
      <c r="O498" s="99"/>
      <c r="P498" s="100"/>
      <c r="Q498" s="101"/>
      <c r="R498" s="102"/>
      <c r="S498" s="99"/>
      <c r="T498" s="103">
        <f t="shared" si="59"/>
        <v>0</v>
      </c>
      <c r="U498" s="131"/>
      <c r="V498" s="104"/>
      <c r="W498" s="104"/>
      <c r="X498" s="104"/>
      <c r="Y498" s="105"/>
      <c r="Z498" s="105"/>
      <c r="AA498" s="106"/>
      <c r="AB498" s="90"/>
      <c r="AC498" s="90"/>
      <c r="AD498" s="90"/>
      <c r="AE498" s="90"/>
      <c r="AF498" s="107" t="str">
        <f t="shared" si="63"/>
        <v>-</v>
      </c>
      <c r="AG498" s="108"/>
      <c r="AH498" s="129">
        <f>IF(SUMPRODUCT((A$14:A498=A498)*(B$14:B498=B498)*(C$14:C498=C498))&gt;1,0,1)</f>
        <v>0</v>
      </c>
      <c r="AI498" s="109" t="str">
        <f t="shared" si="64"/>
        <v>NO</v>
      </c>
      <c r="AJ498" s="109" t="str">
        <f t="shared" si="60"/>
        <v>NO</v>
      </c>
      <c r="AK498" s="110" t="str">
        <f>IFERROR(VLOOKUP(F498,Tipo!$C$12:$C$27,1,FALSE),"NO")</f>
        <v>NO</v>
      </c>
      <c r="AL498" s="109" t="str">
        <f t="shared" si="61"/>
        <v>NO</v>
      </c>
      <c r="AM498" s="109" t="str">
        <f t="shared" si="62"/>
        <v>NO</v>
      </c>
      <c r="AN498" s="58"/>
      <c r="AO498" s="58"/>
      <c r="AP498" s="58"/>
    </row>
    <row r="499" spans="1:42" s="57" customFormat="1" ht="27" customHeight="1" x14ac:dyDescent="0.25">
      <c r="A499" s="90"/>
      <c r="B499" s="105"/>
      <c r="C499" s="91"/>
      <c r="D499" s="111"/>
      <c r="E499" s="91"/>
      <c r="F499" s="92"/>
      <c r="G499" s="93"/>
      <c r="H499" s="94"/>
      <c r="I499" s="95"/>
      <c r="J499" s="96" t="str">
        <f>IF(ISERROR(VLOOKUP(I499,Eje_Pilar!$C$2:$E$47,2,FALSE))," ",VLOOKUP(I499,Eje_Pilar!$C$2:$E$47,2,FALSE))</f>
        <v xml:space="preserve"> </v>
      </c>
      <c r="K499" s="96" t="str">
        <f>IF(ISERROR(VLOOKUP(I499,Eje_Pilar!$C$2:$E$47,3,FALSE))," ",VLOOKUP(I499,Eje_Pilar!$C$2:$E$47,3,FALSE))</f>
        <v xml:space="preserve"> </v>
      </c>
      <c r="L499" s="97"/>
      <c r="M499" s="90"/>
      <c r="N499" s="93"/>
      <c r="O499" s="99"/>
      <c r="P499" s="100"/>
      <c r="Q499" s="101"/>
      <c r="R499" s="102"/>
      <c r="S499" s="99"/>
      <c r="T499" s="103">
        <f t="shared" ref="T499:T562" si="65">+O499+Q499+S499</f>
        <v>0</v>
      </c>
      <c r="U499" s="131"/>
      <c r="V499" s="104"/>
      <c r="W499" s="104"/>
      <c r="X499" s="104"/>
      <c r="Y499" s="105"/>
      <c r="Z499" s="105"/>
      <c r="AA499" s="106"/>
      <c r="AB499" s="90"/>
      <c r="AC499" s="90"/>
      <c r="AD499" s="90"/>
      <c r="AE499" s="90"/>
      <c r="AF499" s="107" t="str">
        <f t="shared" si="63"/>
        <v>-</v>
      </c>
      <c r="AG499" s="108"/>
      <c r="AH499" s="129">
        <f>IF(SUMPRODUCT((A$14:A499=A499)*(B$14:B499=B499)*(C$14:C499=C499))&gt;1,0,1)</f>
        <v>0</v>
      </c>
      <c r="AI499" s="109" t="str">
        <f t="shared" si="64"/>
        <v>NO</v>
      </c>
      <c r="AJ499" s="109" t="str">
        <f t="shared" ref="AJ499:AJ562" si="66">IFERROR(VLOOKUP(E499,modal,1,FALSE),"NO")</f>
        <v>NO</v>
      </c>
      <c r="AK499" s="110" t="str">
        <f>IFERROR(VLOOKUP(F499,Tipo!$C$12:$C$27,1,FALSE),"NO")</f>
        <v>NO</v>
      </c>
      <c r="AL499" s="109" t="str">
        <f t="shared" ref="AL499:AL562" si="67">IFERROR(VLOOKUP(H499,afectacion,1,FALSE),"NO")</f>
        <v>NO</v>
      </c>
      <c r="AM499" s="109" t="str">
        <f t="shared" ref="AM499:AM562" si="68">IFERROR(VLOOKUP(I499,programa,1,FALSE),"NO")</f>
        <v>NO</v>
      </c>
      <c r="AN499" s="58"/>
      <c r="AO499" s="58"/>
      <c r="AP499" s="58"/>
    </row>
    <row r="500" spans="1:42" s="57" customFormat="1" ht="27" customHeight="1" x14ac:dyDescent="0.25">
      <c r="A500" s="90"/>
      <c r="B500" s="105"/>
      <c r="C500" s="91"/>
      <c r="D500" s="111"/>
      <c r="E500" s="91"/>
      <c r="F500" s="92"/>
      <c r="G500" s="93"/>
      <c r="H500" s="94"/>
      <c r="I500" s="95"/>
      <c r="J500" s="96" t="str">
        <f>IF(ISERROR(VLOOKUP(I500,Eje_Pilar!$C$2:$E$47,2,FALSE))," ",VLOOKUP(I500,Eje_Pilar!$C$2:$E$47,2,FALSE))</f>
        <v xml:space="preserve"> </v>
      </c>
      <c r="K500" s="96" t="str">
        <f>IF(ISERROR(VLOOKUP(I500,Eje_Pilar!$C$2:$E$47,3,FALSE))," ",VLOOKUP(I500,Eje_Pilar!$C$2:$E$47,3,FALSE))</f>
        <v xml:space="preserve"> </v>
      </c>
      <c r="L500" s="97"/>
      <c r="M500" s="90"/>
      <c r="N500" s="93"/>
      <c r="O500" s="99"/>
      <c r="P500" s="100"/>
      <c r="Q500" s="101"/>
      <c r="R500" s="102"/>
      <c r="S500" s="99"/>
      <c r="T500" s="103">
        <f t="shared" si="65"/>
        <v>0</v>
      </c>
      <c r="U500" s="131"/>
      <c r="V500" s="104"/>
      <c r="W500" s="104"/>
      <c r="X500" s="104"/>
      <c r="Y500" s="105"/>
      <c r="Z500" s="105"/>
      <c r="AA500" s="106"/>
      <c r="AB500" s="90"/>
      <c r="AC500" s="90"/>
      <c r="AD500" s="90"/>
      <c r="AE500" s="90"/>
      <c r="AF500" s="107" t="str">
        <f t="shared" si="63"/>
        <v>-</v>
      </c>
      <c r="AG500" s="108"/>
      <c r="AH500" s="129">
        <f>IF(SUMPRODUCT((A$14:A500=A500)*(B$14:B500=B500)*(C$14:C500=C500))&gt;1,0,1)</f>
        <v>0</v>
      </c>
      <c r="AI500" s="109" t="str">
        <f t="shared" si="64"/>
        <v>NO</v>
      </c>
      <c r="AJ500" s="109" t="str">
        <f t="shared" si="66"/>
        <v>NO</v>
      </c>
      <c r="AK500" s="110" t="str">
        <f>IFERROR(VLOOKUP(F500,Tipo!$C$12:$C$27,1,FALSE),"NO")</f>
        <v>NO</v>
      </c>
      <c r="AL500" s="109" t="str">
        <f t="shared" si="67"/>
        <v>NO</v>
      </c>
      <c r="AM500" s="109" t="str">
        <f t="shared" si="68"/>
        <v>NO</v>
      </c>
      <c r="AN500" s="58"/>
      <c r="AO500" s="58"/>
      <c r="AP500" s="58"/>
    </row>
    <row r="501" spans="1:42" s="57" customFormat="1" ht="27" customHeight="1" x14ac:dyDescent="0.25">
      <c r="A501" s="90"/>
      <c r="B501" s="105"/>
      <c r="C501" s="91"/>
      <c r="D501" s="111"/>
      <c r="E501" s="91"/>
      <c r="F501" s="92"/>
      <c r="G501" s="93"/>
      <c r="H501" s="94"/>
      <c r="I501" s="95"/>
      <c r="J501" s="96" t="str">
        <f>IF(ISERROR(VLOOKUP(I501,Eje_Pilar!$C$2:$E$47,2,FALSE))," ",VLOOKUP(I501,Eje_Pilar!$C$2:$E$47,2,FALSE))</f>
        <v xml:space="preserve"> </v>
      </c>
      <c r="K501" s="96" t="str">
        <f>IF(ISERROR(VLOOKUP(I501,Eje_Pilar!$C$2:$E$47,3,FALSE))," ",VLOOKUP(I501,Eje_Pilar!$C$2:$E$47,3,FALSE))</f>
        <v xml:space="preserve"> </v>
      </c>
      <c r="L501" s="97"/>
      <c r="M501" s="90"/>
      <c r="N501" s="93"/>
      <c r="O501" s="99"/>
      <c r="P501" s="100"/>
      <c r="Q501" s="101"/>
      <c r="R501" s="102"/>
      <c r="S501" s="99"/>
      <c r="T501" s="103">
        <f t="shared" si="65"/>
        <v>0</v>
      </c>
      <c r="U501" s="131"/>
      <c r="V501" s="104"/>
      <c r="W501" s="104"/>
      <c r="X501" s="104"/>
      <c r="Y501" s="105"/>
      <c r="Z501" s="105"/>
      <c r="AA501" s="106"/>
      <c r="AB501" s="90"/>
      <c r="AC501" s="90"/>
      <c r="AD501" s="90"/>
      <c r="AE501" s="90"/>
      <c r="AF501" s="107" t="str">
        <f t="shared" si="63"/>
        <v>-</v>
      </c>
      <c r="AG501" s="108"/>
      <c r="AH501" s="129">
        <f>IF(SUMPRODUCT((A$14:A501=A501)*(B$14:B501=B501)*(C$14:C501=C501))&gt;1,0,1)</f>
        <v>0</v>
      </c>
      <c r="AI501" s="109" t="str">
        <f t="shared" si="64"/>
        <v>NO</v>
      </c>
      <c r="AJ501" s="109" t="str">
        <f t="shared" si="66"/>
        <v>NO</v>
      </c>
      <c r="AK501" s="110" t="str">
        <f>IFERROR(VLOOKUP(F501,Tipo!$C$12:$C$27,1,FALSE),"NO")</f>
        <v>NO</v>
      </c>
      <c r="AL501" s="109" t="str">
        <f t="shared" si="67"/>
        <v>NO</v>
      </c>
      <c r="AM501" s="109" t="str">
        <f t="shared" si="68"/>
        <v>NO</v>
      </c>
      <c r="AN501" s="58"/>
      <c r="AO501" s="58"/>
      <c r="AP501" s="58"/>
    </row>
    <row r="502" spans="1:42" s="57" customFormat="1" ht="27" customHeight="1" x14ac:dyDescent="0.25">
      <c r="A502" s="90"/>
      <c r="B502" s="105"/>
      <c r="C502" s="91"/>
      <c r="D502" s="111"/>
      <c r="E502" s="91"/>
      <c r="F502" s="92"/>
      <c r="G502" s="93"/>
      <c r="H502" s="94"/>
      <c r="I502" s="95"/>
      <c r="J502" s="96" t="str">
        <f>IF(ISERROR(VLOOKUP(I502,Eje_Pilar!$C$2:$E$47,2,FALSE))," ",VLOOKUP(I502,Eje_Pilar!$C$2:$E$47,2,FALSE))</f>
        <v xml:space="preserve"> </v>
      </c>
      <c r="K502" s="96" t="str">
        <f>IF(ISERROR(VLOOKUP(I502,Eje_Pilar!$C$2:$E$47,3,FALSE))," ",VLOOKUP(I502,Eje_Pilar!$C$2:$E$47,3,FALSE))</f>
        <v xml:space="preserve"> </v>
      </c>
      <c r="L502" s="97"/>
      <c r="M502" s="90"/>
      <c r="N502" s="93"/>
      <c r="O502" s="99"/>
      <c r="P502" s="100"/>
      <c r="Q502" s="101"/>
      <c r="R502" s="102"/>
      <c r="S502" s="99"/>
      <c r="T502" s="103">
        <f t="shared" si="65"/>
        <v>0</v>
      </c>
      <c r="U502" s="131"/>
      <c r="V502" s="104"/>
      <c r="W502" s="104"/>
      <c r="X502" s="104"/>
      <c r="Y502" s="105"/>
      <c r="Z502" s="105"/>
      <c r="AA502" s="106"/>
      <c r="AB502" s="90"/>
      <c r="AC502" s="90"/>
      <c r="AD502" s="90"/>
      <c r="AE502" s="90"/>
      <c r="AF502" s="107" t="str">
        <f t="shared" si="63"/>
        <v>-</v>
      </c>
      <c r="AG502" s="108"/>
      <c r="AH502" s="129">
        <f>IF(SUMPRODUCT((A$14:A502=A502)*(B$14:B502=B502)*(C$14:C502=C502))&gt;1,0,1)</f>
        <v>0</v>
      </c>
      <c r="AI502" s="109" t="str">
        <f t="shared" si="64"/>
        <v>NO</v>
      </c>
      <c r="AJ502" s="109" t="str">
        <f t="shared" si="66"/>
        <v>NO</v>
      </c>
      <c r="AK502" s="110" t="str">
        <f>IFERROR(VLOOKUP(F502,Tipo!$C$12:$C$27,1,FALSE),"NO")</f>
        <v>NO</v>
      </c>
      <c r="AL502" s="109" t="str">
        <f t="shared" si="67"/>
        <v>NO</v>
      </c>
      <c r="AM502" s="109" t="str">
        <f t="shared" si="68"/>
        <v>NO</v>
      </c>
      <c r="AN502" s="58"/>
      <c r="AO502" s="58"/>
      <c r="AP502" s="58"/>
    </row>
    <row r="503" spans="1:42" s="57" customFormat="1" ht="27" customHeight="1" x14ac:dyDescent="0.25">
      <c r="A503" s="90"/>
      <c r="B503" s="105"/>
      <c r="C503" s="91"/>
      <c r="D503" s="111"/>
      <c r="E503" s="91"/>
      <c r="F503" s="92"/>
      <c r="G503" s="93"/>
      <c r="H503" s="94"/>
      <c r="I503" s="95"/>
      <c r="J503" s="96" t="str">
        <f>IF(ISERROR(VLOOKUP(I503,Eje_Pilar!$C$2:$E$47,2,FALSE))," ",VLOOKUP(I503,Eje_Pilar!$C$2:$E$47,2,FALSE))</f>
        <v xml:space="preserve"> </v>
      </c>
      <c r="K503" s="96" t="str">
        <f>IF(ISERROR(VLOOKUP(I503,Eje_Pilar!$C$2:$E$47,3,FALSE))," ",VLOOKUP(I503,Eje_Pilar!$C$2:$E$47,3,FALSE))</f>
        <v xml:space="preserve"> </v>
      </c>
      <c r="L503" s="97"/>
      <c r="M503" s="90"/>
      <c r="N503" s="93"/>
      <c r="O503" s="99"/>
      <c r="P503" s="100"/>
      <c r="Q503" s="101"/>
      <c r="R503" s="102"/>
      <c r="S503" s="99"/>
      <c r="T503" s="103">
        <f t="shared" si="65"/>
        <v>0</v>
      </c>
      <c r="U503" s="131"/>
      <c r="V503" s="104"/>
      <c r="W503" s="104"/>
      <c r="X503" s="104"/>
      <c r="Y503" s="105"/>
      <c r="Z503" s="105"/>
      <c r="AA503" s="106"/>
      <c r="AB503" s="90"/>
      <c r="AC503" s="90"/>
      <c r="AD503" s="90"/>
      <c r="AE503" s="90"/>
      <c r="AF503" s="107" t="str">
        <f t="shared" si="63"/>
        <v>-</v>
      </c>
      <c r="AG503" s="108"/>
      <c r="AH503" s="129">
        <f>IF(SUMPRODUCT((A$14:A503=A503)*(B$14:B503=B503)*(C$14:C503=C503))&gt;1,0,1)</f>
        <v>0</v>
      </c>
      <c r="AI503" s="109" t="str">
        <f t="shared" si="64"/>
        <v>NO</v>
      </c>
      <c r="AJ503" s="109" t="str">
        <f t="shared" si="66"/>
        <v>NO</v>
      </c>
      <c r="AK503" s="110" t="str">
        <f>IFERROR(VLOOKUP(F503,Tipo!$C$12:$C$27,1,FALSE),"NO")</f>
        <v>NO</v>
      </c>
      <c r="AL503" s="109" t="str">
        <f t="shared" si="67"/>
        <v>NO</v>
      </c>
      <c r="AM503" s="109" t="str">
        <f t="shared" si="68"/>
        <v>NO</v>
      </c>
      <c r="AN503" s="58"/>
      <c r="AO503" s="58"/>
      <c r="AP503" s="58"/>
    </row>
    <row r="504" spans="1:42" s="57" customFormat="1" ht="27" customHeight="1" x14ac:dyDescent="0.25">
      <c r="A504" s="90"/>
      <c r="B504" s="105"/>
      <c r="C504" s="91"/>
      <c r="D504" s="111"/>
      <c r="E504" s="91"/>
      <c r="F504" s="92"/>
      <c r="G504" s="93"/>
      <c r="H504" s="94"/>
      <c r="I504" s="95"/>
      <c r="J504" s="96" t="str">
        <f>IF(ISERROR(VLOOKUP(I504,Eje_Pilar!$C$2:$E$47,2,FALSE))," ",VLOOKUP(I504,Eje_Pilar!$C$2:$E$47,2,FALSE))</f>
        <v xml:space="preserve"> </v>
      </c>
      <c r="K504" s="96" t="str">
        <f>IF(ISERROR(VLOOKUP(I504,Eje_Pilar!$C$2:$E$47,3,FALSE))," ",VLOOKUP(I504,Eje_Pilar!$C$2:$E$47,3,FALSE))</f>
        <v xml:space="preserve"> </v>
      </c>
      <c r="L504" s="97"/>
      <c r="M504" s="90"/>
      <c r="N504" s="93"/>
      <c r="O504" s="99"/>
      <c r="P504" s="100"/>
      <c r="Q504" s="101"/>
      <c r="R504" s="102"/>
      <c r="S504" s="99"/>
      <c r="T504" s="103">
        <f t="shared" si="65"/>
        <v>0</v>
      </c>
      <c r="U504" s="131"/>
      <c r="V504" s="104"/>
      <c r="W504" s="104"/>
      <c r="X504" s="104"/>
      <c r="Y504" s="105"/>
      <c r="Z504" s="105"/>
      <c r="AA504" s="106"/>
      <c r="AB504" s="90"/>
      <c r="AC504" s="90"/>
      <c r="AD504" s="90"/>
      <c r="AE504" s="90"/>
      <c r="AF504" s="107" t="str">
        <f t="shared" si="63"/>
        <v>-</v>
      </c>
      <c r="AG504" s="108"/>
      <c r="AH504" s="129">
        <f>IF(SUMPRODUCT((A$14:A504=A504)*(B$14:B504=B504)*(C$14:C504=C504))&gt;1,0,1)</f>
        <v>0</v>
      </c>
      <c r="AI504" s="109" t="str">
        <f t="shared" si="64"/>
        <v>NO</v>
      </c>
      <c r="AJ504" s="109" t="str">
        <f t="shared" si="66"/>
        <v>NO</v>
      </c>
      <c r="AK504" s="110" t="str">
        <f>IFERROR(VLOOKUP(F504,Tipo!$C$12:$C$27,1,FALSE),"NO")</f>
        <v>NO</v>
      </c>
      <c r="AL504" s="109" t="str">
        <f t="shared" si="67"/>
        <v>NO</v>
      </c>
      <c r="AM504" s="109" t="str">
        <f t="shared" si="68"/>
        <v>NO</v>
      </c>
      <c r="AN504" s="58"/>
      <c r="AO504" s="58"/>
      <c r="AP504" s="58"/>
    </row>
    <row r="505" spans="1:42" s="57" customFormat="1" ht="27" customHeight="1" x14ac:dyDescent="0.25">
      <c r="A505" s="90"/>
      <c r="B505" s="105"/>
      <c r="C505" s="91"/>
      <c r="D505" s="111"/>
      <c r="E505" s="91"/>
      <c r="F505" s="92"/>
      <c r="G505" s="93"/>
      <c r="H505" s="94"/>
      <c r="I505" s="95"/>
      <c r="J505" s="96" t="str">
        <f>IF(ISERROR(VLOOKUP(I505,Eje_Pilar!$C$2:$E$47,2,FALSE))," ",VLOOKUP(I505,Eje_Pilar!$C$2:$E$47,2,FALSE))</f>
        <v xml:space="preserve"> </v>
      </c>
      <c r="K505" s="96" t="str">
        <f>IF(ISERROR(VLOOKUP(I505,Eje_Pilar!$C$2:$E$47,3,FALSE))," ",VLOOKUP(I505,Eje_Pilar!$C$2:$E$47,3,FALSE))</f>
        <v xml:space="preserve"> </v>
      </c>
      <c r="L505" s="97"/>
      <c r="M505" s="90"/>
      <c r="N505" s="93"/>
      <c r="O505" s="99"/>
      <c r="P505" s="100"/>
      <c r="Q505" s="101"/>
      <c r="R505" s="102"/>
      <c r="S505" s="99"/>
      <c r="T505" s="103">
        <f t="shared" si="65"/>
        <v>0</v>
      </c>
      <c r="U505" s="131"/>
      <c r="V505" s="104"/>
      <c r="W505" s="104"/>
      <c r="X505" s="104"/>
      <c r="Y505" s="105"/>
      <c r="Z505" s="105"/>
      <c r="AA505" s="106"/>
      <c r="AB505" s="90"/>
      <c r="AC505" s="90"/>
      <c r="AD505" s="90"/>
      <c r="AE505" s="90"/>
      <c r="AF505" s="107" t="str">
        <f t="shared" si="63"/>
        <v>-</v>
      </c>
      <c r="AG505" s="108"/>
      <c r="AH505" s="129">
        <f>IF(SUMPRODUCT((A$14:A505=A505)*(B$14:B505=B505)*(C$14:C505=C505))&gt;1,0,1)</f>
        <v>0</v>
      </c>
      <c r="AI505" s="109" t="str">
        <f t="shared" si="64"/>
        <v>NO</v>
      </c>
      <c r="AJ505" s="109" t="str">
        <f t="shared" si="66"/>
        <v>NO</v>
      </c>
      <c r="AK505" s="110" t="str">
        <f>IFERROR(VLOOKUP(F505,Tipo!$C$12:$C$27,1,FALSE),"NO")</f>
        <v>NO</v>
      </c>
      <c r="AL505" s="109" t="str">
        <f t="shared" si="67"/>
        <v>NO</v>
      </c>
      <c r="AM505" s="109" t="str">
        <f t="shared" si="68"/>
        <v>NO</v>
      </c>
      <c r="AN505" s="58"/>
      <c r="AO505" s="58"/>
      <c r="AP505" s="58"/>
    </row>
    <row r="506" spans="1:42" s="57" customFormat="1" ht="27" customHeight="1" x14ac:dyDescent="0.25">
      <c r="A506" s="90"/>
      <c r="B506" s="105"/>
      <c r="C506" s="91"/>
      <c r="D506" s="111"/>
      <c r="E506" s="91"/>
      <c r="F506" s="92"/>
      <c r="G506" s="93"/>
      <c r="H506" s="94"/>
      <c r="I506" s="95"/>
      <c r="J506" s="96" t="str">
        <f>IF(ISERROR(VLOOKUP(I506,Eje_Pilar!$C$2:$E$47,2,FALSE))," ",VLOOKUP(I506,Eje_Pilar!$C$2:$E$47,2,FALSE))</f>
        <v xml:space="preserve"> </v>
      </c>
      <c r="K506" s="96" t="str">
        <f>IF(ISERROR(VLOOKUP(I506,Eje_Pilar!$C$2:$E$47,3,FALSE))," ",VLOOKUP(I506,Eje_Pilar!$C$2:$E$47,3,FALSE))</f>
        <v xml:space="preserve"> </v>
      </c>
      <c r="L506" s="97"/>
      <c r="M506" s="90"/>
      <c r="N506" s="93"/>
      <c r="O506" s="99"/>
      <c r="P506" s="100"/>
      <c r="Q506" s="101"/>
      <c r="R506" s="102"/>
      <c r="S506" s="99"/>
      <c r="T506" s="103">
        <f t="shared" si="65"/>
        <v>0</v>
      </c>
      <c r="U506" s="131"/>
      <c r="V506" s="104"/>
      <c r="W506" s="104"/>
      <c r="X506" s="104"/>
      <c r="Y506" s="105"/>
      <c r="Z506" s="105"/>
      <c r="AA506" s="106"/>
      <c r="AB506" s="90"/>
      <c r="AC506" s="90"/>
      <c r="AD506" s="90"/>
      <c r="AE506" s="90"/>
      <c r="AF506" s="107" t="str">
        <f t="shared" si="63"/>
        <v>-</v>
      </c>
      <c r="AG506" s="108"/>
      <c r="AH506" s="129">
        <f>IF(SUMPRODUCT((A$14:A506=A506)*(B$14:B506=B506)*(C$14:C506=C506))&gt;1,0,1)</f>
        <v>0</v>
      </c>
      <c r="AI506" s="109" t="str">
        <f t="shared" si="64"/>
        <v>NO</v>
      </c>
      <c r="AJ506" s="109" t="str">
        <f t="shared" si="66"/>
        <v>NO</v>
      </c>
      <c r="AK506" s="110" t="str">
        <f>IFERROR(VLOOKUP(F506,Tipo!$C$12:$C$27,1,FALSE),"NO")</f>
        <v>NO</v>
      </c>
      <c r="AL506" s="109" t="str">
        <f t="shared" si="67"/>
        <v>NO</v>
      </c>
      <c r="AM506" s="109" t="str">
        <f t="shared" si="68"/>
        <v>NO</v>
      </c>
      <c r="AN506" s="58"/>
      <c r="AO506" s="58"/>
      <c r="AP506" s="58"/>
    </row>
    <row r="507" spans="1:42" s="57" customFormat="1" ht="27" customHeight="1" x14ac:dyDescent="0.25">
      <c r="A507" s="90"/>
      <c r="B507" s="105"/>
      <c r="C507" s="91"/>
      <c r="D507" s="111"/>
      <c r="E507" s="91"/>
      <c r="F507" s="92"/>
      <c r="G507" s="93"/>
      <c r="H507" s="94"/>
      <c r="I507" s="95"/>
      <c r="J507" s="96" t="str">
        <f>IF(ISERROR(VLOOKUP(I507,Eje_Pilar!$C$2:$E$47,2,FALSE))," ",VLOOKUP(I507,Eje_Pilar!$C$2:$E$47,2,FALSE))</f>
        <v xml:space="preserve"> </v>
      </c>
      <c r="K507" s="96" t="str">
        <f>IF(ISERROR(VLOOKUP(I507,Eje_Pilar!$C$2:$E$47,3,FALSE))," ",VLOOKUP(I507,Eje_Pilar!$C$2:$E$47,3,FALSE))</f>
        <v xml:space="preserve"> </v>
      </c>
      <c r="L507" s="97"/>
      <c r="M507" s="90"/>
      <c r="N507" s="93"/>
      <c r="O507" s="99"/>
      <c r="P507" s="100"/>
      <c r="Q507" s="101"/>
      <c r="R507" s="102"/>
      <c r="S507" s="99"/>
      <c r="T507" s="103">
        <f t="shared" si="65"/>
        <v>0</v>
      </c>
      <c r="U507" s="131"/>
      <c r="V507" s="104"/>
      <c r="W507" s="104"/>
      <c r="X507" s="104"/>
      <c r="Y507" s="105"/>
      <c r="Z507" s="105"/>
      <c r="AA507" s="106"/>
      <c r="AB507" s="90"/>
      <c r="AC507" s="90"/>
      <c r="AD507" s="90"/>
      <c r="AE507" s="90"/>
      <c r="AF507" s="107" t="str">
        <f t="shared" si="63"/>
        <v>-</v>
      </c>
      <c r="AG507" s="108"/>
      <c r="AH507" s="129">
        <f>IF(SUMPRODUCT((A$14:A507=A507)*(B$14:B507=B507)*(C$14:C507=C507))&gt;1,0,1)</f>
        <v>0</v>
      </c>
      <c r="AI507" s="109" t="str">
        <f t="shared" si="64"/>
        <v>NO</v>
      </c>
      <c r="AJ507" s="109" t="str">
        <f t="shared" si="66"/>
        <v>NO</v>
      </c>
      <c r="AK507" s="110" t="str">
        <f>IFERROR(VLOOKUP(F507,Tipo!$C$12:$C$27,1,FALSE),"NO")</f>
        <v>NO</v>
      </c>
      <c r="AL507" s="109" t="str">
        <f t="shared" si="67"/>
        <v>NO</v>
      </c>
      <c r="AM507" s="109" t="str">
        <f t="shared" si="68"/>
        <v>NO</v>
      </c>
      <c r="AN507" s="58"/>
      <c r="AO507" s="58"/>
      <c r="AP507" s="58"/>
    </row>
    <row r="508" spans="1:42" s="57" customFormat="1" ht="27" customHeight="1" x14ac:dyDescent="0.25">
      <c r="A508" s="90"/>
      <c r="B508" s="105"/>
      <c r="C508" s="91"/>
      <c r="D508" s="111"/>
      <c r="E508" s="91"/>
      <c r="F508" s="92"/>
      <c r="G508" s="93"/>
      <c r="H508" s="94"/>
      <c r="I508" s="95"/>
      <c r="J508" s="96" t="str">
        <f>IF(ISERROR(VLOOKUP(I508,Eje_Pilar!$C$2:$E$47,2,FALSE))," ",VLOOKUP(I508,Eje_Pilar!$C$2:$E$47,2,FALSE))</f>
        <v xml:space="preserve"> </v>
      </c>
      <c r="K508" s="96" t="str">
        <f>IF(ISERROR(VLOOKUP(I508,Eje_Pilar!$C$2:$E$47,3,FALSE))," ",VLOOKUP(I508,Eje_Pilar!$C$2:$E$47,3,FALSE))</f>
        <v xml:space="preserve"> </v>
      </c>
      <c r="L508" s="97"/>
      <c r="M508" s="90"/>
      <c r="N508" s="93"/>
      <c r="O508" s="99"/>
      <c r="P508" s="100"/>
      <c r="Q508" s="101"/>
      <c r="R508" s="102"/>
      <c r="S508" s="99"/>
      <c r="T508" s="103">
        <f t="shared" si="65"/>
        <v>0</v>
      </c>
      <c r="U508" s="131"/>
      <c r="V508" s="104"/>
      <c r="W508" s="104"/>
      <c r="X508" s="104"/>
      <c r="Y508" s="105"/>
      <c r="Z508" s="105"/>
      <c r="AA508" s="106"/>
      <c r="AB508" s="90"/>
      <c r="AC508" s="90"/>
      <c r="AD508" s="90"/>
      <c r="AE508" s="90"/>
      <c r="AF508" s="107" t="str">
        <f t="shared" si="63"/>
        <v>-</v>
      </c>
      <c r="AG508" s="108"/>
      <c r="AH508" s="129">
        <f>IF(SUMPRODUCT((A$14:A508=A508)*(B$14:B508=B508)*(C$14:C508=C508))&gt;1,0,1)</f>
        <v>0</v>
      </c>
      <c r="AI508" s="109" t="str">
        <f t="shared" si="64"/>
        <v>NO</v>
      </c>
      <c r="AJ508" s="109" t="str">
        <f t="shared" si="66"/>
        <v>NO</v>
      </c>
      <c r="AK508" s="110" t="str">
        <f>IFERROR(VLOOKUP(F508,Tipo!$C$12:$C$27,1,FALSE),"NO")</f>
        <v>NO</v>
      </c>
      <c r="AL508" s="109" t="str">
        <f t="shared" si="67"/>
        <v>NO</v>
      </c>
      <c r="AM508" s="109" t="str">
        <f t="shared" si="68"/>
        <v>NO</v>
      </c>
      <c r="AN508" s="58"/>
      <c r="AO508" s="58"/>
      <c r="AP508" s="58"/>
    </row>
    <row r="509" spans="1:42" s="57" customFormat="1" ht="27" customHeight="1" x14ac:dyDescent="0.25">
      <c r="A509" s="90"/>
      <c r="B509" s="105"/>
      <c r="C509" s="91"/>
      <c r="D509" s="111"/>
      <c r="E509" s="91"/>
      <c r="F509" s="92"/>
      <c r="G509" s="93"/>
      <c r="H509" s="94"/>
      <c r="I509" s="95"/>
      <c r="J509" s="96" t="str">
        <f>IF(ISERROR(VLOOKUP(I509,Eje_Pilar!$C$2:$E$47,2,FALSE))," ",VLOOKUP(I509,Eje_Pilar!$C$2:$E$47,2,FALSE))</f>
        <v xml:space="preserve"> </v>
      </c>
      <c r="K509" s="96" t="str">
        <f>IF(ISERROR(VLOOKUP(I509,Eje_Pilar!$C$2:$E$47,3,FALSE))," ",VLOOKUP(I509,Eje_Pilar!$C$2:$E$47,3,FALSE))</f>
        <v xml:space="preserve"> </v>
      </c>
      <c r="L509" s="97"/>
      <c r="M509" s="90"/>
      <c r="N509" s="93"/>
      <c r="O509" s="99"/>
      <c r="P509" s="100"/>
      <c r="Q509" s="101"/>
      <c r="R509" s="102"/>
      <c r="S509" s="99"/>
      <c r="T509" s="103">
        <f t="shared" si="65"/>
        <v>0</v>
      </c>
      <c r="U509" s="131"/>
      <c r="V509" s="104"/>
      <c r="W509" s="104"/>
      <c r="X509" s="104"/>
      <c r="Y509" s="105"/>
      <c r="Z509" s="105"/>
      <c r="AA509" s="106"/>
      <c r="AB509" s="90"/>
      <c r="AC509" s="90"/>
      <c r="AD509" s="90"/>
      <c r="AE509" s="90"/>
      <c r="AF509" s="107" t="str">
        <f t="shared" si="63"/>
        <v>-</v>
      </c>
      <c r="AG509" s="108"/>
      <c r="AH509" s="129">
        <f>IF(SUMPRODUCT((A$14:A509=A509)*(B$14:B509=B509)*(C$14:C509=C509))&gt;1,0,1)</f>
        <v>0</v>
      </c>
      <c r="AI509" s="109" t="str">
        <f t="shared" si="64"/>
        <v>NO</v>
      </c>
      <c r="AJ509" s="109" t="str">
        <f t="shared" si="66"/>
        <v>NO</v>
      </c>
      <c r="AK509" s="110" t="str">
        <f>IFERROR(VLOOKUP(F509,Tipo!$C$12:$C$27,1,FALSE),"NO")</f>
        <v>NO</v>
      </c>
      <c r="AL509" s="109" t="str">
        <f t="shared" si="67"/>
        <v>NO</v>
      </c>
      <c r="AM509" s="109" t="str">
        <f t="shared" si="68"/>
        <v>NO</v>
      </c>
      <c r="AN509" s="58"/>
      <c r="AO509" s="58"/>
      <c r="AP509" s="58"/>
    </row>
    <row r="510" spans="1:42" s="57" customFormat="1" ht="27" customHeight="1" x14ac:dyDescent="0.25">
      <c r="A510" s="90"/>
      <c r="B510" s="105"/>
      <c r="C510" s="91"/>
      <c r="D510" s="111"/>
      <c r="E510" s="91"/>
      <c r="F510" s="92"/>
      <c r="G510" s="93"/>
      <c r="H510" s="94"/>
      <c r="I510" s="95"/>
      <c r="J510" s="96" t="str">
        <f>IF(ISERROR(VLOOKUP(I510,Eje_Pilar!$C$2:$E$47,2,FALSE))," ",VLOOKUP(I510,Eje_Pilar!$C$2:$E$47,2,FALSE))</f>
        <v xml:space="preserve"> </v>
      </c>
      <c r="K510" s="96" t="str">
        <f>IF(ISERROR(VLOOKUP(I510,Eje_Pilar!$C$2:$E$47,3,FALSE))," ",VLOOKUP(I510,Eje_Pilar!$C$2:$E$47,3,FALSE))</f>
        <v xml:space="preserve"> </v>
      </c>
      <c r="L510" s="97"/>
      <c r="M510" s="90"/>
      <c r="N510" s="93"/>
      <c r="O510" s="99"/>
      <c r="P510" s="100"/>
      <c r="Q510" s="101"/>
      <c r="R510" s="102"/>
      <c r="S510" s="99"/>
      <c r="T510" s="103">
        <f t="shared" si="65"/>
        <v>0</v>
      </c>
      <c r="U510" s="131"/>
      <c r="V510" s="104"/>
      <c r="W510" s="104"/>
      <c r="X510" s="104"/>
      <c r="Y510" s="105"/>
      <c r="Z510" s="105"/>
      <c r="AA510" s="106"/>
      <c r="AB510" s="90"/>
      <c r="AC510" s="90"/>
      <c r="AD510" s="90"/>
      <c r="AE510" s="90"/>
      <c r="AF510" s="107" t="str">
        <f t="shared" si="63"/>
        <v>-</v>
      </c>
      <c r="AG510" s="108"/>
      <c r="AH510" s="129">
        <f>IF(SUMPRODUCT((A$14:A510=A510)*(B$14:B510=B510)*(C$14:C510=C510))&gt;1,0,1)</f>
        <v>0</v>
      </c>
      <c r="AI510" s="109" t="str">
        <f t="shared" si="64"/>
        <v>NO</v>
      </c>
      <c r="AJ510" s="109" t="str">
        <f t="shared" si="66"/>
        <v>NO</v>
      </c>
      <c r="AK510" s="110" t="str">
        <f>IFERROR(VLOOKUP(F510,Tipo!$C$12:$C$27,1,FALSE),"NO")</f>
        <v>NO</v>
      </c>
      <c r="AL510" s="109" t="str">
        <f t="shared" si="67"/>
        <v>NO</v>
      </c>
      <c r="AM510" s="109" t="str">
        <f t="shared" si="68"/>
        <v>NO</v>
      </c>
      <c r="AN510" s="58"/>
      <c r="AO510" s="58"/>
      <c r="AP510" s="58"/>
    </row>
    <row r="511" spans="1:42" s="57" customFormat="1" ht="27" customHeight="1" x14ac:dyDescent="0.25">
      <c r="A511" s="90"/>
      <c r="B511" s="105"/>
      <c r="C511" s="91"/>
      <c r="D511" s="111"/>
      <c r="E511" s="91"/>
      <c r="F511" s="92"/>
      <c r="G511" s="93"/>
      <c r="H511" s="94"/>
      <c r="I511" s="95"/>
      <c r="J511" s="96" t="str">
        <f>IF(ISERROR(VLOOKUP(I511,Eje_Pilar!$C$2:$E$47,2,FALSE))," ",VLOOKUP(I511,Eje_Pilar!$C$2:$E$47,2,FALSE))</f>
        <v xml:space="preserve"> </v>
      </c>
      <c r="K511" s="96" t="str">
        <f>IF(ISERROR(VLOOKUP(I511,Eje_Pilar!$C$2:$E$47,3,FALSE))," ",VLOOKUP(I511,Eje_Pilar!$C$2:$E$47,3,FALSE))</f>
        <v xml:space="preserve"> </v>
      </c>
      <c r="L511" s="97"/>
      <c r="M511" s="90"/>
      <c r="N511" s="93"/>
      <c r="O511" s="99"/>
      <c r="P511" s="100"/>
      <c r="Q511" s="101"/>
      <c r="R511" s="102"/>
      <c r="S511" s="99"/>
      <c r="T511" s="103">
        <f t="shared" si="65"/>
        <v>0</v>
      </c>
      <c r="U511" s="131"/>
      <c r="V511" s="104"/>
      <c r="W511" s="104"/>
      <c r="X511" s="104"/>
      <c r="Y511" s="105"/>
      <c r="Z511" s="105"/>
      <c r="AA511" s="106"/>
      <c r="AB511" s="90"/>
      <c r="AC511" s="90"/>
      <c r="AD511" s="90"/>
      <c r="AE511" s="90"/>
      <c r="AF511" s="107" t="str">
        <f t="shared" si="63"/>
        <v>-</v>
      </c>
      <c r="AG511" s="108"/>
      <c r="AH511" s="129">
        <f>IF(SUMPRODUCT((A$14:A511=A511)*(B$14:B511=B511)*(C$14:C511=C511))&gt;1,0,1)</f>
        <v>0</v>
      </c>
      <c r="AI511" s="109" t="str">
        <f t="shared" si="64"/>
        <v>NO</v>
      </c>
      <c r="AJ511" s="109" t="str">
        <f t="shared" si="66"/>
        <v>NO</v>
      </c>
      <c r="AK511" s="110" t="str">
        <f>IFERROR(VLOOKUP(F511,Tipo!$C$12:$C$27,1,FALSE),"NO")</f>
        <v>NO</v>
      </c>
      <c r="AL511" s="109" t="str">
        <f t="shared" si="67"/>
        <v>NO</v>
      </c>
      <c r="AM511" s="109" t="str">
        <f t="shared" si="68"/>
        <v>NO</v>
      </c>
      <c r="AN511" s="58"/>
      <c r="AO511" s="58"/>
      <c r="AP511" s="58"/>
    </row>
    <row r="512" spans="1:42" s="57" customFormat="1" ht="27" customHeight="1" x14ac:dyDescent="0.25">
      <c r="A512" s="90"/>
      <c r="B512" s="105"/>
      <c r="C512" s="91"/>
      <c r="D512" s="111"/>
      <c r="E512" s="91"/>
      <c r="F512" s="92"/>
      <c r="G512" s="93"/>
      <c r="H512" s="94"/>
      <c r="I512" s="95"/>
      <c r="J512" s="96" t="str">
        <f>IF(ISERROR(VLOOKUP(I512,Eje_Pilar!$C$2:$E$47,2,FALSE))," ",VLOOKUP(I512,Eje_Pilar!$C$2:$E$47,2,FALSE))</f>
        <v xml:space="preserve"> </v>
      </c>
      <c r="K512" s="96" t="str">
        <f>IF(ISERROR(VLOOKUP(I512,Eje_Pilar!$C$2:$E$47,3,FALSE))," ",VLOOKUP(I512,Eje_Pilar!$C$2:$E$47,3,FALSE))</f>
        <v xml:space="preserve"> </v>
      </c>
      <c r="L512" s="97"/>
      <c r="M512" s="90"/>
      <c r="N512" s="93"/>
      <c r="O512" s="99"/>
      <c r="P512" s="100"/>
      <c r="Q512" s="101"/>
      <c r="R512" s="102"/>
      <c r="S512" s="99"/>
      <c r="T512" s="103">
        <f t="shared" si="65"/>
        <v>0</v>
      </c>
      <c r="U512" s="131"/>
      <c r="V512" s="104"/>
      <c r="W512" s="104"/>
      <c r="X512" s="104"/>
      <c r="Y512" s="105"/>
      <c r="Z512" s="105"/>
      <c r="AA512" s="106"/>
      <c r="AB512" s="90"/>
      <c r="AC512" s="90"/>
      <c r="AD512" s="90"/>
      <c r="AE512" s="90"/>
      <c r="AF512" s="107" t="str">
        <f t="shared" si="63"/>
        <v>-</v>
      </c>
      <c r="AG512" s="108"/>
      <c r="AH512" s="129">
        <f>IF(SUMPRODUCT((A$14:A512=A512)*(B$14:B512=B512)*(C$14:C512=C512))&gt;1,0,1)</f>
        <v>0</v>
      </c>
      <c r="AI512" s="109" t="str">
        <f t="shared" si="64"/>
        <v>NO</v>
      </c>
      <c r="AJ512" s="109" t="str">
        <f t="shared" si="66"/>
        <v>NO</v>
      </c>
      <c r="AK512" s="110" t="str">
        <f>IFERROR(VLOOKUP(F512,Tipo!$C$12:$C$27,1,FALSE),"NO")</f>
        <v>NO</v>
      </c>
      <c r="AL512" s="109" t="str">
        <f t="shared" si="67"/>
        <v>NO</v>
      </c>
      <c r="AM512" s="109" t="str">
        <f t="shared" si="68"/>
        <v>NO</v>
      </c>
      <c r="AN512" s="58"/>
      <c r="AO512" s="58"/>
      <c r="AP512" s="58"/>
    </row>
    <row r="513" spans="1:42" s="57" customFormat="1" ht="27" customHeight="1" x14ac:dyDescent="0.25">
      <c r="A513" s="90"/>
      <c r="B513" s="105"/>
      <c r="C513" s="91"/>
      <c r="D513" s="111"/>
      <c r="E513" s="91"/>
      <c r="F513" s="92"/>
      <c r="G513" s="93"/>
      <c r="H513" s="94"/>
      <c r="I513" s="95"/>
      <c r="J513" s="96" t="str">
        <f>IF(ISERROR(VLOOKUP(I513,Eje_Pilar!$C$2:$E$47,2,FALSE))," ",VLOOKUP(I513,Eje_Pilar!$C$2:$E$47,2,FALSE))</f>
        <v xml:space="preserve"> </v>
      </c>
      <c r="K513" s="96" t="str">
        <f>IF(ISERROR(VLOOKUP(I513,Eje_Pilar!$C$2:$E$47,3,FALSE))," ",VLOOKUP(I513,Eje_Pilar!$C$2:$E$47,3,FALSE))</f>
        <v xml:space="preserve"> </v>
      </c>
      <c r="L513" s="97"/>
      <c r="M513" s="90"/>
      <c r="N513" s="93"/>
      <c r="O513" s="99"/>
      <c r="P513" s="100"/>
      <c r="Q513" s="101"/>
      <c r="R513" s="102"/>
      <c r="S513" s="99"/>
      <c r="T513" s="103">
        <f t="shared" si="65"/>
        <v>0</v>
      </c>
      <c r="U513" s="131"/>
      <c r="V513" s="104"/>
      <c r="W513" s="104"/>
      <c r="X513" s="104"/>
      <c r="Y513" s="105"/>
      <c r="Z513" s="105"/>
      <c r="AA513" s="106"/>
      <c r="AB513" s="90"/>
      <c r="AC513" s="90"/>
      <c r="AD513" s="90"/>
      <c r="AE513" s="90"/>
      <c r="AF513" s="107" t="str">
        <f t="shared" si="63"/>
        <v>-</v>
      </c>
      <c r="AG513" s="108"/>
      <c r="AH513" s="129">
        <f>IF(SUMPRODUCT((A$14:A513=A513)*(B$14:B513=B513)*(C$14:C513=C513))&gt;1,0,1)</f>
        <v>0</v>
      </c>
      <c r="AI513" s="109" t="str">
        <f t="shared" si="64"/>
        <v>NO</v>
      </c>
      <c r="AJ513" s="109" t="str">
        <f t="shared" si="66"/>
        <v>NO</v>
      </c>
      <c r="AK513" s="110" t="str">
        <f>IFERROR(VLOOKUP(F513,Tipo!$C$12:$C$27,1,FALSE),"NO")</f>
        <v>NO</v>
      </c>
      <c r="AL513" s="109" t="str">
        <f t="shared" si="67"/>
        <v>NO</v>
      </c>
      <c r="AM513" s="109" t="str">
        <f t="shared" si="68"/>
        <v>NO</v>
      </c>
      <c r="AN513" s="58"/>
      <c r="AO513" s="58"/>
      <c r="AP513" s="58"/>
    </row>
    <row r="514" spans="1:42" s="57" customFormat="1" ht="27" customHeight="1" x14ac:dyDescent="0.25">
      <c r="A514" s="90"/>
      <c r="B514" s="105"/>
      <c r="C514" s="91"/>
      <c r="D514" s="111"/>
      <c r="E514" s="91"/>
      <c r="F514" s="92"/>
      <c r="G514" s="93"/>
      <c r="H514" s="94"/>
      <c r="I514" s="95"/>
      <c r="J514" s="96" t="str">
        <f>IF(ISERROR(VLOOKUP(I514,Eje_Pilar!$C$2:$E$47,2,FALSE))," ",VLOOKUP(I514,Eje_Pilar!$C$2:$E$47,2,FALSE))</f>
        <v xml:space="preserve"> </v>
      </c>
      <c r="K514" s="96" t="str">
        <f>IF(ISERROR(VLOOKUP(I514,Eje_Pilar!$C$2:$E$47,3,FALSE))," ",VLOOKUP(I514,Eje_Pilar!$C$2:$E$47,3,FALSE))</f>
        <v xml:space="preserve"> </v>
      </c>
      <c r="L514" s="97"/>
      <c r="M514" s="90"/>
      <c r="N514" s="93"/>
      <c r="O514" s="99"/>
      <c r="P514" s="100"/>
      <c r="Q514" s="101"/>
      <c r="R514" s="102"/>
      <c r="S514" s="99"/>
      <c r="T514" s="103">
        <f t="shared" si="65"/>
        <v>0</v>
      </c>
      <c r="U514" s="131"/>
      <c r="V514" s="104"/>
      <c r="W514" s="104"/>
      <c r="X514" s="104"/>
      <c r="Y514" s="105"/>
      <c r="Z514" s="105"/>
      <c r="AA514" s="106"/>
      <c r="AB514" s="90"/>
      <c r="AC514" s="90"/>
      <c r="AD514" s="90"/>
      <c r="AE514" s="90"/>
      <c r="AF514" s="107" t="str">
        <f t="shared" si="63"/>
        <v>-</v>
      </c>
      <c r="AG514" s="108"/>
      <c r="AH514" s="129">
        <f>IF(SUMPRODUCT((A$14:A514=A514)*(B$14:B514=B514)*(C$14:C514=C514))&gt;1,0,1)</f>
        <v>0</v>
      </c>
      <c r="AI514" s="109" t="str">
        <f t="shared" si="64"/>
        <v>NO</v>
      </c>
      <c r="AJ514" s="109" t="str">
        <f t="shared" si="66"/>
        <v>NO</v>
      </c>
      <c r="AK514" s="110" t="str">
        <f>IFERROR(VLOOKUP(F514,Tipo!$C$12:$C$27,1,FALSE),"NO")</f>
        <v>NO</v>
      </c>
      <c r="AL514" s="109" t="str">
        <f t="shared" si="67"/>
        <v>NO</v>
      </c>
      <c r="AM514" s="109" t="str">
        <f t="shared" si="68"/>
        <v>NO</v>
      </c>
      <c r="AN514" s="58"/>
      <c r="AO514" s="58"/>
      <c r="AP514" s="58"/>
    </row>
    <row r="515" spans="1:42" s="57" customFormat="1" ht="27" customHeight="1" x14ac:dyDescent="0.25">
      <c r="A515" s="90"/>
      <c r="B515" s="105"/>
      <c r="C515" s="91"/>
      <c r="D515" s="111"/>
      <c r="E515" s="91"/>
      <c r="F515" s="92"/>
      <c r="G515" s="93"/>
      <c r="H515" s="94"/>
      <c r="I515" s="95"/>
      <c r="J515" s="96" t="str">
        <f>IF(ISERROR(VLOOKUP(I515,Eje_Pilar!$C$2:$E$47,2,FALSE))," ",VLOOKUP(I515,Eje_Pilar!$C$2:$E$47,2,FALSE))</f>
        <v xml:space="preserve"> </v>
      </c>
      <c r="K515" s="96" t="str">
        <f>IF(ISERROR(VLOOKUP(I515,Eje_Pilar!$C$2:$E$47,3,FALSE))," ",VLOOKUP(I515,Eje_Pilar!$C$2:$E$47,3,FALSE))</f>
        <v xml:space="preserve"> </v>
      </c>
      <c r="L515" s="97"/>
      <c r="M515" s="90"/>
      <c r="N515" s="93"/>
      <c r="O515" s="99"/>
      <c r="P515" s="100"/>
      <c r="Q515" s="101"/>
      <c r="R515" s="102"/>
      <c r="S515" s="99"/>
      <c r="T515" s="103">
        <f t="shared" si="65"/>
        <v>0</v>
      </c>
      <c r="U515" s="131"/>
      <c r="V515" s="104"/>
      <c r="W515" s="104"/>
      <c r="X515" s="104"/>
      <c r="Y515" s="105"/>
      <c r="Z515" s="105"/>
      <c r="AA515" s="106"/>
      <c r="AB515" s="90"/>
      <c r="AC515" s="90"/>
      <c r="AD515" s="90"/>
      <c r="AE515" s="90"/>
      <c r="AF515" s="107" t="str">
        <f t="shared" si="63"/>
        <v>-</v>
      </c>
      <c r="AG515" s="108"/>
      <c r="AH515" s="129">
        <f>IF(SUMPRODUCT((A$14:A515=A515)*(B$14:B515=B515)*(C$14:C515=C515))&gt;1,0,1)</f>
        <v>0</v>
      </c>
      <c r="AI515" s="109" t="str">
        <f t="shared" si="64"/>
        <v>NO</v>
      </c>
      <c r="AJ515" s="109" t="str">
        <f t="shared" si="66"/>
        <v>NO</v>
      </c>
      <c r="AK515" s="110" t="str">
        <f>IFERROR(VLOOKUP(F515,Tipo!$C$12:$C$27,1,FALSE),"NO")</f>
        <v>NO</v>
      </c>
      <c r="AL515" s="109" t="str">
        <f t="shared" si="67"/>
        <v>NO</v>
      </c>
      <c r="AM515" s="109" t="str">
        <f t="shared" si="68"/>
        <v>NO</v>
      </c>
      <c r="AN515" s="58"/>
      <c r="AO515" s="58"/>
      <c r="AP515" s="58"/>
    </row>
    <row r="516" spans="1:42" s="57" customFormat="1" ht="27" customHeight="1" x14ac:dyDescent="0.25">
      <c r="A516" s="90"/>
      <c r="B516" s="105"/>
      <c r="C516" s="91"/>
      <c r="D516" s="111"/>
      <c r="E516" s="91"/>
      <c r="F516" s="92"/>
      <c r="G516" s="93"/>
      <c r="H516" s="94"/>
      <c r="I516" s="95"/>
      <c r="J516" s="96" t="str">
        <f>IF(ISERROR(VLOOKUP(I516,Eje_Pilar!$C$2:$E$47,2,FALSE))," ",VLOOKUP(I516,Eje_Pilar!$C$2:$E$47,2,FALSE))</f>
        <v xml:space="preserve"> </v>
      </c>
      <c r="K516" s="96" t="str">
        <f>IF(ISERROR(VLOOKUP(I516,Eje_Pilar!$C$2:$E$47,3,FALSE))," ",VLOOKUP(I516,Eje_Pilar!$C$2:$E$47,3,FALSE))</f>
        <v xml:space="preserve"> </v>
      </c>
      <c r="L516" s="97"/>
      <c r="M516" s="90"/>
      <c r="N516" s="93"/>
      <c r="O516" s="99"/>
      <c r="P516" s="100"/>
      <c r="Q516" s="101"/>
      <c r="R516" s="102"/>
      <c r="S516" s="99"/>
      <c r="T516" s="103">
        <f t="shared" si="65"/>
        <v>0</v>
      </c>
      <c r="U516" s="131"/>
      <c r="V516" s="104"/>
      <c r="W516" s="104"/>
      <c r="X516" s="104"/>
      <c r="Y516" s="105"/>
      <c r="Z516" s="105"/>
      <c r="AA516" s="106"/>
      <c r="AB516" s="90"/>
      <c r="AC516" s="90"/>
      <c r="AD516" s="90"/>
      <c r="AE516" s="90"/>
      <c r="AF516" s="107" t="str">
        <f t="shared" si="63"/>
        <v>-</v>
      </c>
      <c r="AG516" s="108"/>
      <c r="AH516" s="129">
        <f>IF(SUMPRODUCT((A$14:A516=A516)*(B$14:B516=B516)*(C$14:C516=C516))&gt;1,0,1)</f>
        <v>0</v>
      </c>
      <c r="AI516" s="109" t="str">
        <f t="shared" si="64"/>
        <v>NO</v>
      </c>
      <c r="AJ516" s="109" t="str">
        <f t="shared" si="66"/>
        <v>NO</v>
      </c>
      <c r="AK516" s="110" t="str">
        <f>IFERROR(VLOOKUP(F516,Tipo!$C$12:$C$27,1,FALSE),"NO")</f>
        <v>NO</v>
      </c>
      <c r="AL516" s="109" t="str">
        <f t="shared" si="67"/>
        <v>NO</v>
      </c>
      <c r="AM516" s="109" t="str">
        <f t="shared" si="68"/>
        <v>NO</v>
      </c>
      <c r="AN516" s="58"/>
      <c r="AO516" s="58"/>
      <c r="AP516" s="58"/>
    </row>
    <row r="517" spans="1:42" s="57" customFormat="1" ht="27" customHeight="1" x14ac:dyDescent="0.25">
      <c r="A517" s="90"/>
      <c r="B517" s="105"/>
      <c r="C517" s="91"/>
      <c r="D517" s="111"/>
      <c r="E517" s="91"/>
      <c r="F517" s="92"/>
      <c r="G517" s="93"/>
      <c r="H517" s="94"/>
      <c r="I517" s="95"/>
      <c r="J517" s="96" t="str">
        <f>IF(ISERROR(VLOOKUP(I517,Eje_Pilar!$C$2:$E$47,2,FALSE))," ",VLOOKUP(I517,Eje_Pilar!$C$2:$E$47,2,FALSE))</f>
        <v xml:space="preserve"> </v>
      </c>
      <c r="K517" s="96" t="str">
        <f>IF(ISERROR(VLOOKUP(I517,Eje_Pilar!$C$2:$E$47,3,FALSE))," ",VLOOKUP(I517,Eje_Pilar!$C$2:$E$47,3,FALSE))</f>
        <v xml:space="preserve"> </v>
      </c>
      <c r="L517" s="97"/>
      <c r="M517" s="90"/>
      <c r="N517" s="93"/>
      <c r="O517" s="99"/>
      <c r="P517" s="100"/>
      <c r="Q517" s="101"/>
      <c r="R517" s="102"/>
      <c r="S517" s="99"/>
      <c r="T517" s="103">
        <f t="shared" si="65"/>
        <v>0</v>
      </c>
      <c r="U517" s="131"/>
      <c r="V517" s="104"/>
      <c r="W517" s="104"/>
      <c r="X517" s="104"/>
      <c r="Y517" s="105"/>
      <c r="Z517" s="105"/>
      <c r="AA517" s="106"/>
      <c r="AB517" s="90"/>
      <c r="AC517" s="90"/>
      <c r="AD517" s="90"/>
      <c r="AE517" s="90"/>
      <c r="AF517" s="107" t="str">
        <f t="shared" si="63"/>
        <v>-</v>
      </c>
      <c r="AG517" s="108"/>
      <c r="AH517" s="129">
        <f>IF(SUMPRODUCT((A$14:A517=A517)*(B$14:B517=B517)*(C$14:C517=C517))&gt;1,0,1)</f>
        <v>0</v>
      </c>
      <c r="AI517" s="109" t="str">
        <f t="shared" si="64"/>
        <v>NO</v>
      </c>
      <c r="AJ517" s="109" t="str">
        <f t="shared" si="66"/>
        <v>NO</v>
      </c>
      <c r="AK517" s="110" t="str">
        <f>IFERROR(VLOOKUP(F517,Tipo!$C$12:$C$27,1,FALSE),"NO")</f>
        <v>NO</v>
      </c>
      <c r="AL517" s="109" t="str">
        <f t="shared" si="67"/>
        <v>NO</v>
      </c>
      <c r="AM517" s="109" t="str">
        <f t="shared" si="68"/>
        <v>NO</v>
      </c>
      <c r="AN517" s="58"/>
      <c r="AO517" s="58"/>
      <c r="AP517" s="58"/>
    </row>
    <row r="518" spans="1:42" s="57" customFormat="1" ht="27" customHeight="1" x14ac:dyDescent="0.25">
      <c r="A518" s="90"/>
      <c r="B518" s="105"/>
      <c r="C518" s="91"/>
      <c r="D518" s="111"/>
      <c r="E518" s="91"/>
      <c r="F518" s="92"/>
      <c r="G518" s="93"/>
      <c r="H518" s="94"/>
      <c r="I518" s="95"/>
      <c r="J518" s="96" t="str">
        <f>IF(ISERROR(VLOOKUP(I518,Eje_Pilar!$C$2:$E$47,2,FALSE))," ",VLOOKUP(I518,Eje_Pilar!$C$2:$E$47,2,FALSE))</f>
        <v xml:space="preserve"> </v>
      </c>
      <c r="K518" s="96" t="str">
        <f>IF(ISERROR(VLOOKUP(I518,Eje_Pilar!$C$2:$E$47,3,FALSE))," ",VLOOKUP(I518,Eje_Pilar!$C$2:$E$47,3,FALSE))</f>
        <v xml:space="preserve"> </v>
      </c>
      <c r="L518" s="97"/>
      <c r="M518" s="90"/>
      <c r="N518" s="93"/>
      <c r="O518" s="99"/>
      <c r="P518" s="100"/>
      <c r="Q518" s="101"/>
      <c r="R518" s="102"/>
      <c r="S518" s="99"/>
      <c r="T518" s="103">
        <f t="shared" si="65"/>
        <v>0</v>
      </c>
      <c r="U518" s="131"/>
      <c r="V518" s="104"/>
      <c r="W518" s="104"/>
      <c r="X518" s="104"/>
      <c r="Y518" s="105"/>
      <c r="Z518" s="105"/>
      <c r="AA518" s="106"/>
      <c r="AB518" s="90"/>
      <c r="AC518" s="90"/>
      <c r="AD518" s="90"/>
      <c r="AE518" s="90"/>
      <c r="AF518" s="107" t="str">
        <f t="shared" si="63"/>
        <v>-</v>
      </c>
      <c r="AG518" s="108"/>
      <c r="AH518" s="129">
        <f>IF(SUMPRODUCT((A$14:A518=A518)*(B$14:B518=B518)*(C$14:C518=C518))&gt;1,0,1)</f>
        <v>0</v>
      </c>
      <c r="AI518" s="109" t="str">
        <f t="shared" si="64"/>
        <v>NO</v>
      </c>
      <c r="AJ518" s="109" t="str">
        <f t="shared" si="66"/>
        <v>NO</v>
      </c>
      <c r="AK518" s="110" t="str">
        <f>IFERROR(VLOOKUP(F518,Tipo!$C$12:$C$27,1,FALSE),"NO")</f>
        <v>NO</v>
      </c>
      <c r="AL518" s="109" t="str">
        <f t="shared" si="67"/>
        <v>NO</v>
      </c>
      <c r="AM518" s="109" t="str">
        <f t="shared" si="68"/>
        <v>NO</v>
      </c>
      <c r="AN518" s="58"/>
      <c r="AO518" s="58"/>
      <c r="AP518" s="58"/>
    </row>
    <row r="519" spans="1:42" s="57" customFormat="1" ht="27" customHeight="1" x14ac:dyDescent="0.25">
      <c r="A519" s="90"/>
      <c r="B519" s="105"/>
      <c r="C519" s="91"/>
      <c r="D519" s="111"/>
      <c r="E519" s="91"/>
      <c r="F519" s="92"/>
      <c r="G519" s="93"/>
      <c r="H519" s="94"/>
      <c r="I519" s="95"/>
      <c r="J519" s="96" t="str">
        <f>IF(ISERROR(VLOOKUP(I519,Eje_Pilar!$C$2:$E$47,2,FALSE))," ",VLOOKUP(I519,Eje_Pilar!$C$2:$E$47,2,FALSE))</f>
        <v xml:space="preserve"> </v>
      </c>
      <c r="K519" s="96" t="str">
        <f>IF(ISERROR(VLOOKUP(I519,Eje_Pilar!$C$2:$E$47,3,FALSE))," ",VLOOKUP(I519,Eje_Pilar!$C$2:$E$47,3,FALSE))</f>
        <v xml:space="preserve"> </v>
      </c>
      <c r="L519" s="97"/>
      <c r="M519" s="90"/>
      <c r="N519" s="93"/>
      <c r="O519" s="99"/>
      <c r="P519" s="100"/>
      <c r="Q519" s="101"/>
      <c r="R519" s="102"/>
      <c r="S519" s="99"/>
      <c r="T519" s="103">
        <f t="shared" si="65"/>
        <v>0</v>
      </c>
      <c r="U519" s="131"/>
      <c r="V519" s="104"/>
      <c r="W519" s="104"/>
      <c r="X519" s="104"/>
      <c r="Y519" s="105"/>
      <c r="Z519" s="105"/>
      <c r="AA519" s="106"/>
      <c r="AB519" s="90"/>
      <c r="AC519" s="90"/>
      <c r="AD519" s="90"/>
      <c r="AE519" s="90"/>
      <c r="AF519" s="107" t="str">
        <f t="shared" si="63"/>
        <v>-</v>
      </c>
      <c r="AG519" s="108"/>
      <c r="AH519" s="129">
        <f>IF(SUMPRODUCT((A$14:A519=A519)*(B$14:B519=B519)*(C$14:C519=C519))&gt;1,0,1)</f>
        <v>0</v>
      </c>
      <c r="AI519" s="109" t="str">
        <f t="shared" si="64"/>
        <v>NO</v>
      </c>
      <c r="AJ519" s="109" t="str">
        <f t="shared" si="66"/>
        <v>NO</v>
      </c>
      <c r="AK519" s="110" t="str">
        <f>IFERROR(VLOOKUP(F519,Tipo!$C$12:$C$27,1,FALSE),"NO")</f>
        <v>NO</v>
      </c>
      <c r="AL519" s="109" t="str">
        <f t="shared" si="67"/>
        <v>NO</v>
      </c>
      <c r="AM519" s="109" t="str">
        <f t="shared" si="68"/>
        <v>NO</v>
      </c>
      <c r="AN519" s="58"/>
      <c r="AO519" s="58"/>
      <c r="AP519" s="58"/>
    </row>
    <row r="520" spans="1:42" s="57" customFormat="1" ht="27" customHeight="1" x14ac:dyDescent="0.25">
      <c r="A520" s="90"/>
      <c r="B520" s="105"/>
      <c r="C520" s="91"/>
      <c r="D520" s="111"/>
      <c r="E520" s="91"/>
      <c r="F520" s="92"/>
      <c r="G520" s="93"/>
      <c r="H520" s="94"/>
      <c r="I520" s="95"/>
      <c r="J520" s="96" t="str">
        <f>IF(ISERROR(VLOOKUP(I520,Eje_Pilar!$C$2:$E$47,2,FALSE))," ",VLOOKUP(I520,Eje_Pilar!$C$2:$E$47,2,FALSE))</f>
        <v xml:space="preserve"> </v>
      </c>
      <c r="K520" s="96" t="str">
        <f>IF(ISERROR(VLOOKUP(I520,Eje_Pilar!$C$2:$E$47,3,FALSE))," ",VLOOKUP(I520,Eje_Pilar!$C$2:$E$47,3,FALSE))</f>
        <v xml:space="preserve"> </v>
      </c>
      <c r="L520" s="97"/>
      <c r="M520" s="90"/>
      <c r="N520" s="93"/>
      <c r="O520" s="99"/>
      <c r="P520" s="100"/>
      <c r="Q520" s="101"/>
      <c r="R520" s="102"/>
      <c r="S520" s="99"/>
      <c r="T520" s="103">
        <f t="shared" si="65"/>
        <v>0</v>
      </c>
      <c r="U520" s="131"/>
      <c r="V520" s="104"/>
      <c r="W520" s="104"/>
      <c r="X520" s="104"/>
      <c r="Y520" s="105"/>
      <c r="Z520" s="105"/>
      <c r="AA520" s="106"/>
      <c r="AB520" s="90"/>
      <c r="AC520" s="90"/>
      <c r="AD520" s="90"/>
      <c r="AE520" s="90"/>
      <c r="AF520" s="107" t="str">
        <f t="shared" si="63"/>
        <v>-</v>
      </c>
      <c r="AG520" s="108"/>
      <c r="AH520" s="129">
        <f>IF(SUMPRODUCT((A$14:A520=A520)*(B$14:B520=B520)*(C$14:C520=C520))&gt;1,0,1)</f>
        <v>0</v>
      </c>
      <c r="AI520" s="109" t="str">
        <f t="shared" si="64"/>
        <v>NO</v>
      </c>
      <c r="AJ520" s="109" t="str">
        <f t="shared" si="66"/>
        <v>NO</v>
      </c>
      <c r="AK520" s="110" t="str">
        <f>IFERROR(VLOOKUP(F520,Tipo!$C$12:$C$27,1,FALSE),"NO")</f>
        <v>NO</v>
      </c>
      <c r="AL520" s="109" t="str">
        <f t="shared" si="67"/>
        <v>NO</v>
      </c>
      <c r="AM520" s="109" t="str">
        <f t="shared" si="68"/>
        <v>NO</v>
      </c>
      <c r="AN520" s="58"/>
      <c r="AO520" s="58"/>
      <c r="AP520" s="58"/>
    </row>
    <row r="521" spans="1:42" s="57" customFormat="1" ht="27" customHeight="1" x14ac:dyDescent="0.25">
      <c r="A521" s="90"/>
      <c r="B521" s="105"/>
      <c r="C521" s="91"/>
      <c r="D521" s="111"/>
      <c r="E521" s="91"/>
      <c r="F521" s="92"/>
      <c r="G521" s="93"/>
      <c r="H521" s="94"/>
      <c r="I521" s="95"/>
      <c r="J521" s="96" t="str">
        <f>IF(ISERROR(VLOOKUP(I521,Eje_Pilar!$C$2:$E$47,2,FALSE))," ",VLOOKUP(I521,Eje_Pilar!$C$2:$E$47,2,FALSE))</f>
        <v xml:space="preserve"> </v>
      </c>
      <c r="K521" s="96" t="str">
        <f>IF(ISERROR(VLOOKUP(I521,Eje_Pilar!$C$2:$E$47,3,FALSE))," ",VLOOKUP(I521,Eje_Pilar!$C$2:$E$47,3,FALSE))</f>
        <v xml:space="preserve"> </v>
      </c>
      <c r="L521" s="97"/>
      <c r="M521" s="90"/>
      <c r="N521" s="93"/>
      <c r="O521" s="99"/>
      <c r="P521" s="100"/>
      <c r="Q521" s="101"/>
      <c r="R521" s="102"/>
      <c r="S521" s="99"/>
      <c r="T521" s="103">
        <f t="shared" si="65"/>
        <v>0</v>
      </c>
      <c r="U521" s="131"/>
      <c r="V521" s="104"/>
      <c r="W521" s="104"/>
      <c r="X521" s="104"/>
      <c r="Y521" s="105"/>
      <c r="Z521" s="105"/>
      <c r="AA521" s="106"/>
      <c r="AB521" s="90"/>
      <c r="AC521" s="90"/>
      <c r="AD521" s="90"/>
      <c r="AE521" s="90"/>
      <c r="AF521" s="107" t="str">
        <f t="shared" si="63"/>
        <v>-</v>
      </c>
      <c r="AG521" s="108"/>
      <c r="AH521" s="129">
        <f>IF(SUMPRODUCT((A$14:A521=A521)*(B$14:B521=B521)*(C$14:C521=C521))&gt;1,0,1)</f>
        <v>0</v>
      </c>
      <c r="AI521" s="109" t="str">
        <f t="shared" si="64"/>
        <v>NO</v>
      </c>
      <c r="AJ521" s="109" t="str">
        <f t="shared" si="66"/>
        <v>NO</v>
      </c>
      <c r="AK521" s="110" t="str">
        <f>IFERROR(VLOOKUP(F521,Tipo!$C$12:$C$27,1,FALSE),"NO")</f>
        <v>NO</v>
      </c>
      <c r="AL521" s="109" t="str">
        <f t="shared" si="67"/>
        <v>NO</v>
      </c>
      <c r="AM521" s="109" t="str">
        <f t="shared" si="68"/>
        <v>NO</v>
      </c>
      <c r="AN521" s="58"/>
      <c r="AO521" s="58"/>
      <c r="AP521" s="58"/>
    </row>
    <row r="522" spans="1:42" s="57" customFormat="1" ht="27" customHeight="1" x14ac:dyDescent="0.25">
      <c r="A522" s="90"/>
      <c r="B522" s="105"/>
      <c r="C522" s="91"/>
      <c r="D522" s="111"/>
      <c r="E522" s="91"/>
      <c r="F522" s="92"/>
      <c r="G522" s="93"/>
      <c r="H522" s="94"/>
      <c r="I522" s="95"/>
      <c r="J522" s="96" t="str">
        <f>IF(ISERROR(VLOOKUP(I522,Eje_Pilar!$C$2:$E$47,2,FALSE))," ",VLOOKUP(I522,Eje_Pilar!$C$2:$E$47,2,FALSE))</f>
        <v xml:space="preserve"> </v>
      </c>
      <c r="K522" s="96" t="str">
        <f>IF(ISERROR(VLOOKUP(I522,Eje_Pilar!$C$2:$E$47,3,FALSE))," ",VLOOKUP(I522,Eje_Pilar!$C$2:$E$47,3,FALSE))</f>
        <v xml:space="preserve"> </v>
      </c>
      <c r="L522" s="97"/>
      <c r="M522" s="90"/>
      <c r="N522" s="93"/>
      <c r="O522" s="99"/>
      <c r="P522" s="100"/>
      <c r="Q522" s="101"/>
      <c r="R522" s="102"/>
      <c r="S522" s="99"/>
      <c r="T522" s="103">
        <f t="shared" si="65"/>
        <v>0</v>
      </c>
      <c r="U522" s="131"/>
      <c r="V522" s="104"/>
      <c r="W522" s="104"/>
      <c r="X522" s="104"/>
      <c r="Y522" s="105"/>
      <c r="Z522" s="105"/>
      <c r="AA522" s="106"/>
      <c r="AB522" s="90"/>
      <c r="AC522" s="90"/>
      <c r="AD522" s="90"/>
      <c r="AE522" s="90"/>
      <c r="AF522" s="107" t="str">
        <f t="shared" si="63"/>
        <v>-</v>
      </c>
      <c r="AG522" s="108"/>
      <c r="AH522" s="129">
        <f>IF(SUMPRODUCT((A$14:A522=A522)*(B$14:B522=B522)*(C$14:C522=C522))&gt;1,0,1)</f>
        <v>0</v>
      </c>
      <c r="AI522" s="109" t="str">
        <f t="shared" si="64"/>
        <v>NO</v>
      </c>
      <c r="AJ522" s="109" t="str">
        <f t="shared" si="66"/>
        <v>NO</v>
      </c>
      <c r="AK522" s="110" t="str">
        <f>IFERROR(VLOOKUP(F522,Tipo!$C$12:$C$27,1,FALSE),"NO")</f>
        <v>NO</v>
      </c>
      <c r="AL522" s="109" t="str">
        <f t="shared" si="67"/>
        <v>NO</v>
      </c>
      <c r="AM522" s="109" t="str">
        <f t="shared" si="68"/>
        <v>NO</v>
      </c>
      <c r="AN522" s="58"/>
      <c r="AO522" s="58"/>
      <c r="AP522" s="58"/>
    </row>
    <row r="523" spans="1:42" s="57" customFormat="1" ht="27" customHeight="1" x14ac:dyDescent="0.25">
      <c r="A523" s="90"/>
      <c r="B523" s="105"/>
      <c r="C523" s="91"/>
      <c r="D523" s="111"/>
      <c r="E523" s="91"/>
      <c r="F523" s="92"/>
      <c r="G523" s="93"/>
      <c r="H523" s="94"/>
      <c r="I523" s="95"/>
      <c r="J523" s="96" t="str">
        <f>IF(ISERROR(VLOOKUP(I523,Eje_Pilar!$C$2:$E$47,2,FALSE))," ",VLOOKUP(I523,Eje_Pilar!$C$2:$E$47,2,FALSE))</f>
        <v xml:space="preserve"> </v>
      </c>
      <c r="K523" s="96" t="str">
        <f>IF(ISERROR(VLOOKUP(I523,Eje_Pilar!$C$2:$E$47,3,FALSE))," ",VLOOKUP(I523,Eje_Pilar!$C$2:$E$47,3,FALSE))</f>
        <v xml:space="preserve"> </v>
      </c>
      <c r="L523" s="97"/>
      <c r="M523" s="90"/>
      <c r="N523" s="93"/>
      <c r="O523" s="99"/>
      <c r="P523" s="100"/>
      <c r="Q523" s="101"/>
      <c r="R523" s="102"/>
      <c r="S523" s="99"/>
      <c r="T523" s="103">
        <f t="shared" si="65"/>
        <v>0</v>
      </c>
      <c r="U523" s="131"/>
      <c r="V523" s="104"/>
      <c r="W523" s="104"/>
      <c r="X523" s="104"/>
      <c r="Y523" s="105"/>
      <c r="Z523" s="105"/>
      <c r="AA523" s="106"/>
      <c r="AB523" s="90"/>
      <c r="AC523" s="90"/>
      <c r="AD523" s="90"/>
      <c r="AE523" s="90"/>
      <c r="AF523" s="107" t="str">
        <f t="shared" si="63"/>
        <v>-</v>
      </c>
      <c r="AG523" s="108"/>
      <c r="AH523" s="129">
        <f>IF(SUMPRODUCT((A$14:A523=A523)*(B$14:B523=B523)*(C$14:C523=C523))&gt;1,0,1)</f>
        <v>0</v>
      </c>
      <c r="AI523" s="109" t="str">
        <f t="shared" si="64"/>
        <v>NO</v>
      </c>
      <c r="AJ523" s="109" t="str">
        <f t="shared" si="66"/>
        <v>NO</v>
      </c>
      <c r="AK523" s="110" t="str">
        <f>IFERROR(VLOOKUP(F523,Tipo!$C$12:$C$27,1,FALSE),"NO")</f>
        <v>NO</v>
      </c>
      <c r="AL523" s="109" t="str">
        <f t="shared" si="67"/>
        <v>NO</v>
      </c>
      <c r="AM523" s="109" t="str">
        <f t="shared" si="68"/>
        <v>NO</v>
      </c>
      <c r="AN523" s="58"/>
      <c r="AO523" s="58"/>
      <c r="AP523" s="58"/>
    </row>
    <row r="524" spans="1:42" s="57" customFormat="1" ht="27" customHeight="1" x14ac:dyDescent="0.25">
      <c r="A524" s="90"/>
      <c r="B524" s="105"/>
      <c r="C524" s="91"/>
      <c r="D524" s="111"/>
      <c r="E524" s="91"/>
      <c r="F524" s="92"/>
      <c r="G524" s="93"/>
      <c r="H524" s="94"/>
      <c r="I524" s="95"/>
      <c r="J524" s="96" t="str">
        <f>IF(ISERROR(VLOOKUP(I524,Eje_Pilar!$C$2:$E$47,2,FALSE))," ",VLOOKUP(I524,Eje_Pilar!$C$2:$E$47,2,FALSE))</f>
        <v xml:space="preserve"> </v>
      </c>
      <c r="K524" s="96" t="str">
        <f>IF(ISERROR(VLOOKUP(I524,Eje_Pilar!$C$2:$E$47,3,FALSE))," ",VLOOKUP(I524,Eje_Pilar!$C$2:$E$47,3,FALSE))</f>
        <v xml:space="preserve"> </v>
      </c>
      <c r="L524" s="97"/>
      <c r="M524" s="90"/>
      <c r="N524" s="93"/>
      <c r="O524" s="99"/>
      <c r="P524" s="100"/>
      <c r="Q524" s="101"/>
      <c r="R524" s="102"/>
      <c r="S524" s="99"/>
      <c r="T524" s="103">
        <f t="shared" si="65"/>
        <v>0</v>
      </c>
      <c r="U524" s="131"/>
      <c r="V524" s="104"/>
      <c r="W524" s="104"/>
      <c r="X524" s="104"/>
      <c r="Y524" s="105"/>
      <c r="Z524" s="105"/>
      <c r="AA524" s="106"/>
      <c r="AB524" s="90"/>
      <c r="AC524" s="90"/>
      <c r="AD524" s="90"/>
      <c r="AE524" s="90"/>
      <c r="AF524" s="107" t="str">
        <f t="shared" si="63"/>
        <v>-</v>
      </c>
      <c r="AG524" s="108"/>
      <c r="AH524" s="129">
        <f>IF(SUMPRODUCT((A$14:A524=A524)*(B$14:B524=B524)*(C$14:C524=C524))&gt;1,0,1)</f>
        <v>0</v>
      </c>
      <c r="AI524" s="109" t="str">
        <f t="shared" si="64"/>
        <v>NO</v>
      </c>
      <c r="AJ524" s="109" t="str">
        <f t="shared" si="66"/>
        <v>NO</v>
      </c>
      <c r="AK524" s="110" t="str">
        <f>IFERROR(VLOOKUP(F524,Tipo!$C$12:$C$27,1,FALSE),"NO")</f>
        <v>NO</v>
      </c>
      <c r="AL524" s="109" t="str">
        <f t="shared" si="67"/>
        <v>NO</v>
      </c>
      <c r="AM524" s="109" t="str">
        <f t="shared" si="68"/>
        <v>NO</v>
      </c>
      <c r="AN524" s="58"/>
      <c r="AO524" s="58"/>
      <c r="AP524" s="58"/>
    </row>
    <row r="525" spans="1:42" s="57" customFormat="1" ht="27" customHeight="1" x14ac:dyDescent="0.25">
      <c r="A525" s="90"/>
      <c r="B525" s="105"/>
      <c r="C525" s="91"/>
      <c r="D525" s="111"/>
      <c r="E525" s="91"/>
      <c r="F525" s="92"/>
      <c r="G525" s="93"/>
      <c r="H525" s="94"/>
      <c r="I525" s="95"/>
      <c r="J525" s="96" t="str">
        <f>IF(ISERROR(VLOOKUP(I525,Eje_Pilar!$C$2:$E$47,2,FALSE))," ",VLOOKUP(I525,Eje_Pilar!$C$2:$E$47,2,FALSE))</f>
        <v xml:space="preserve"> </v>
      </c>
      <c r="K525" s="96" t="str">
        <f>IF(ISERROR(VLOOKUP(I525,Eje_Pilar!$C$2:$E$47,3,FALSE))," ",VLOOKUP(I525,Eje_Pilar!$C$2:$E$47,3,FALSE))</f>
        <v xml:space="preserve"> </v>
      </c>
      <c r="L525" s="97"/>
      <c r="M525" s="90"/>
      <c r="N525" s="93"/>
      <c r="O525" s="99"/>
      <c r="P525" s="100"/>
      <c r="Q525" s="101"/>
      <c r="R525" s="102"/>
      <c r="S525" s="99"/>
      <c r="T525" s="103">
        <f t="shared" si="65"/>
        <v>0</v>
      </c>
      <c r="U525" s="131"/>
      <c r="V525" s="104"/>
      <c r="W525" s="104"/>
      <c r="X525" s="104"/>
      <c r="Y525" s="105"/>
      <c r="Z525" s="105"/>
      <c r="AA525" s="106"/>
      <c r="AB525" s="90"/>
      <c r="AC525" s="90"/>
      <c r="AD525" s="90"/>
      <c r="AE525" s="90"/>
      <c r="AF525" s="107" t="str">
        <f t="shared" si="63"/>
        <v>-</v>
      </c>
      <c r="AG525" s="108"/>
      <c r="AH525" s="129">
        <f>IF(SUMPRODUCT((A$14:A525=A525)*(B$14:B525=B525)*(C$14:C525=C525))&gt;1,0,1)</f>
        <v>0</v>
      </c>
      <c r="AI525" s="109" t="str">
        <f t="shared" si="64"/>
        <v>NO</v>
      </c>
      <c r="AJ525" s="109" t="str">
        <f t="shared" si="66"/>
        <v>NO</v>
      </c>
      <c r="AK525" s="110" t="str">
        <f>IFERROR(VLOOKUP(F525,Tipo!$C$12:$C$27,1,FALSE),"NO")</f>
        <v>NO</v>
      </c>
      <c r="AL525" s="109" t="str">
        <f t="shared" si="67"/>
        <v>NO</v>
      </c>
      <c r="AM525" s="109" t="str">
        <f t="shared" si="68"/>
        <v>NO</v>
      </c>
      <c r="AN525" s="58"/>
      <c r="AO525" s="58"/>
      <c r="AP525" s="58"/>
    </row>
    <row r="526" spans="1:42" s="57" customFormat="1" ht="27" customHeight="1" x14ac:dyDescent="0.25">
      <c r="A526" s="90"/>
      <c r="B526" s="105"/>
      <c r="C526" s="91"/>
      <c r="D526" s="111"/>
      <c r="E526" s="91"/>
      <c r="F526" s="92"/>
      <c r="G526" s="93"/>
      <c r="H526" s="94"/>
      <c r="I526" s="95"/>
      <c r="J526" s="96" t="str">
        <f>IF(ISERROR(VLOOKUP(I526,Eje_Pilar!$C$2:$E$47,2,FALSE))," ",VLOOKUP(I526,Eje_Pilar!$C$2:$E$47,2,FALSE))</f>
        <v xml:space="preserve"> </v>
      </c>
      <c r="K526" s="96" t="str">
        <f>IF(ISERROR(VLOOKUP(I526,Eje_Pilar!$C$2:$E$47,3,FALSE))," ",VLOOKUP(I526,Eje_Pilar!$C$2:$E$47,3,FALSE))</f>
        <v xml:space="preserve"> </v>
      </c>
      <c r="L526" s="97"/>
      <c r="M526" s="90"/>
      <c r="N526" s="93"/>
      <c r="O526" s="99"/>
      <c r="P526" s="100"/>
      <c r="Q526" s="101"/>
      <c r="R526" s="102"/>
      <c r="S526" s="99"/>
      <c r="T526" s="103">
        <f t="shared" si="65"/>
        <v>0</v>
      </c>
      <c r="U526" s="131"/>
      <c r="V526" s="104"/>
      <c r="W526" s="104"/>
      <c r="X526" s="104"/>
      <c r="Y526" s="105"/>
      <c r="Z526" s="105"/>
      <c r="AA526" s="106"/>
      <c r="AB526" s="90"/>
      <c r="AC526" s="90"/>
      <c r="AD526" s="90"/>
      <c r="AE526" s="90"/>
      <c r="AF526" s="107" t="str">
        <f t="shared" si="63"/>
        <v>-</v>
      </c>
      <c r="AG526" s="108"/>
      <c r="AH526" s="129">
        <f>IF(SUMPRODUCT((A$14:A526=A526)*(B$14:B526=B526)*(C$14:C526=C526))&gt;1,0,1)</f>
        <v>0</v>
      </c>
      <c r="AI526" s="109" t="str">
        <f t="shared" si="64"/>
        <v>NO</v>
      </c>
      <c r="AJ526" s="109" t="str">
        <f t="shared" si="66"/>
        <v>NO</v>
      </c>
      <c r="AK526" s="110" t="str">
        <f>IFERROR(VLOOKUP(F526,Tipo!$C$12:$C$27,1,FALSE),"NO")</f>
        <v>NO</v>
      </c>
      <c r="AL526" s="109" t="str">
        <f t="shared" si="67"/>
        <v>NO</v>
      </c>
      <c r="AM526" s="109" t="str">
        <f t="shared" si="68"/>
        <v>NO</v>
      </c>
      <c r="AN526" s="58"/>
      <c r="AO526" s="58"/>
      <c r="AP526" s="58"/>
    </row>
    <row r="527" spans="1:42" s="57" customFormat="1" ht="27" customHeight="1" x14ac:dyDescent="0.25">
      <c r="A527" s="90"/>
      <c r="B527" s="105"/>
      <c r="C527" s="91"/>
      <c r="D527" s="111"/>
      <c r="E527" s="91"/>
      <c r="F527" s="92"/>
      <c r="G527" s="93"/>
      <c r="H527" s="94"/>
      <c r="I527" s="95"/>
      <c r="J527" s="96" t="str">
        <f>IF(ISERROR(VLOOKUP(I527,Eje_Pilar!$C$2:$E$47,2,FALSE))," ",VLOOKUP(I527,Eje_Pilar!$C$2:$E$47,2,FALSE))</f>
        <v xml:space="preserve"> </v>
      </c>
      <c r="K527" s="96" t="str">
        <f>IF(ISERROR(VLOOKUP(I527,Eje_Pilar!$C$2:$E$47,3,FALSE))," ",VLOOKUP(I527,Eje_Pilar!$C$2:$E$47,3,FALSE))</f>
        <v xml:space="preserve"> </v>
      </c>
      <c r="L527" s="97"/>
      <c r="M527" s="90"/>
      <c r="N527" s="93"/>
      <c r="O527" s="99"/>
      <c r="P527" s="100"/>
      <c r="Q527" s="101"/>
      <c r="R527" s="102"/>
      <c r="S527" s="99"/>
      <c r="T527" s="103">
        <f t="shared" si="65"/>
        <v>0</v>
      </c>
      <c r="U527" s="131"/>
      <c r="V527" s="104"/>
      <c r="W527" s="104"/>
      <c r="X527" s="104"/>
      <c r="Y527" s="105"/>
      <c r="Z527" s="105"/>
      <c r="AA527" s="106"/>
      <c r="AB527" s="90"/>
      <c r="AC527" s="90"/>
      <c r="AD527" s="90"/>
      <c r="AE527" s="90"/>
      <c r="AF527" s="107" t="str">
        <f t="shared" si="63"/>
        <v>-</v>
      </c>
      <c r="AG527" s="108"/>
      <c r="AH527" s="129">
        <f>IF(SUMPRODUCT((A$14:A527=A527)*(B$14:B527=B527)*(C$14:C527=C527))&gt;1,0,1)</f>
        <v>0</v>
      </c>
      <c r="AI527" s="109" t="str">
        <f t="shared" si="64"/>
        <v>NO</v>
      </c>
      <c r="AJ527" s="109" t="str">
        <f t="shared" si="66"/>
        <v>NO</v>
      </c>
      <c r="AK527" s="110" t="str">
        <f>IFERROR(VLOOKUP(F527,Tipo!$C$12:$C$27,1,FALSE),"NO")</f>
        <v>NO</v>
      </c>
      <c r="AL527" s="109" t="str">
        <f t="shared" si="67"/>
        <v>NO</v>
      </c>
      <c r="AM527" s="109" t="str">
        <f t="shared" si="68"/>
        <v>NO</v>
      </c>
      <c r="AN527" s="58"/>
      <c r="AO527" s="58"/>
      <c r="AP527" s="58"/>
    </row>
    <row r="528" spans="1:42" s="57" customFormat="1" ht="27" customHeight="1" x14ac:dyDescent="0.25">
      <c r="A528" s="90"/>
      <c r="B528" s="105"/>
      <c r="C528" s="91"/>
      <c r="D528" s="111"/>
      <c r="E528" s="91"/>
      <c r="F528" s="92"/>
      <c r="G528" s="93"/>
      <c r="H528" s="94"/>
      <c r="I528" s="95"/>
      <c r="J528" s="96" t="str">
        <f>IF(ISERROR(VLOOKUP(I528,Eje_Pilar!$C$2:$E$47,2,FALSE))," ",VLOOKUP(I528,Eje_Pilar!$C$2:$E$47,2,FALSE))</f>
        <v xml:space="preserve"> </v>
      </c>
      <c r="K528" s="96" t="str">
        <f>IF(ISERROR(VLOOKUP(I528,Eje_Pilar!$C$2:$E$47,3,FALSE))," ",VLOOKUP(I528,Eje_Pilar!$C$2:$E$47,3,FALSE))</f>
        <v xml:space="preserve"> </v>
      </c>
      <c r="L528" s="97"/>
      <c r="M528" s="90"/>
      <c r="N528" s="93"/>
      <c r="O528" s="99"/>
      <c r="P528" s="100"/>
      <c r="Q528" s="101"/>
      <c r="R528" s="102"/>
      <c r="S528" s="99"/>
      <c r="T528" s="103">
        <f t="shared" si="65"/>
        <v>0</v>
      </c>
      <c r="U528" s="131"/>
      <c r="V528" s="104"/>
      <c r="W528" s="104"/>
      <c r="X528" s="104"/>
      <c r="Y528" s="105"/>
      <c r="Z528" s="105"/>
      <c r="AA528" s="106"/>
      <c r="AB528" s="90"/>
      <c r="AC528" s="90"/>
      <c r="AD528" s="90"/>
      <c r="AE528" s="90"/>
      <c r="AF528" s="107" t="str">
        <f t="shared" ref="AF528:AF580" si="69">IF(ISERROR(U528/T528),"-",(U528/T528))</f>
        <v>-</v>
      </c>
      <c r="AG528" s="108"/>
      <c r="AH528" s="129">
        <f>IF(SUMPRODUCT((A$14:A528=A528)*(B$14:B528=B528)*(C$14:C528=C528))&gt;1,0,1)</f>
        <v>0</v>
      </c>
      <c r="AI528" s="109" t="str">
        <f t="shared" si="64"/>
        <v>NO</v>
      </c>
      <c r="AJ528" s="109" t="str">
        <f t="shared" si="66"/>
        <v>NO</v>
      </c>
      <c r="AK528" s="110" t="str">
        <f>IFERROR(VLOOKUP(F528,Tipo!$C$12:$C$27,1,FALSE),"NO")</f>
        <v>NO</v>
      </c>
      <c r="AL528" s="109" t="str">
        <f t="shared" si="67"/>
        <v>NO</v>
      </c>
      <c r="AM528" s="109" t="str">
        <f t="shared" si="68"/>
        <v>NO</v>
      </c>
      <c r="AN528" s="58"/>
      <c r="AO528" s="58"/>
      <c r="AP528" s="58"/>
    </row>
    <row r="529" spans="1:42" s="57" customFormat="1" ht="27" customHeight="1" x14ac:dyDescent="0.25">
      <c r="A529" s="90"/>
      <c r="B529" s="105"/>
      <c r="C529" s="91"/>
      <c r="D529" s="111"/>
      <c r="E529" s="91"/>
      <c r="F529" s="92"/>
      <c r="G529" s="93"/>
      <c r="H529" s="94"/>
      <c r="I529" s="95"/>
      <c r="J529" s="96" t="str">
        <f>IF(ISERROR(VLOOKUP(I529,Eje_Pilar!$C$2:$E$47,2,FALSE))," ",VLOOKUP(I529,Eje_Pilar!$C$2:$E$47,2,FALSE))</f>
        <v xml:space="preserve"> </v>
      </c>
      <c r="K529" s="96" t="str">
        <f>IF(ISERROR(VLOOKUP(I529,Eje_Pilar!$C$2:$E$47,3,FALSE))," ",VLOOKUP(I529,Eje_Pilar!$C$2:$E$47,3,FALSE))</f>
        <v xml:space="preserve"> </v>
      </c>
      <c r="L529" s="97"/>
      <c r="M529" s="90"/>
      <c r="N529" s="93"/>
      <c r="O529" s="99"/>
      <c r="P529" s="100"/>
      <c r="Q529" s="101"/>
      <c r="R529" s="102"/>
      <c r="S529" s="99"/>
      <c r="T529" s="103">
        <f t="shared" si="65"/>
        <v>0</v>
      </c>
      <c r="U529" s="131"/>
      <c r="V529" s="104"/>
      <c r="W529" s="104"/>
      <c r="X529" s="104"/>
      <c r="Y529" s="105"/>
      <c r="Z529" s="105"/>
      <c r="AA529" s="106"/>
      <c r="AB529" s="90"/>
      <c r="AC529" s="90"/>
      <c r="AD529" s="90"/>
      <c r="AE529" s="90"/>
      <c r="AF529" s="107" t="str">
        <f t="shared" si="69"/>
        <v>-</v>
      </c>
      <c r="AG529" s="108"/>
      <c r="AH529" s="129">
        <f>IF(SUMPRODUCT((A$14:A529=A529)*(B$14:B529=B529)*(C$14:C529=C529))&gt;1,0,1)</f>
        <v>0</v>
      </c>
      <c r="AI529" s="109" t="str">
        <f t="shared" si="64"/>
        <v>NO</v>
      </c>
      <c r="AJ529" s="109" t="str">
        <f t="shared" si="66"/>
        <v>NO</v>
      </c>
      <c r="AK529" s="110" t="str">
        <f>IFERROR(VLOOKUP(F529,Tipo!$C$12:$C$27,1,FALSE),"NO")</f>
        <v>NO</v>
      </c>
      <c r="AL529" s="109" t="str">
        <f t="shared" si="67"/>
        <v>NO</v>
      </c>
      <c r="AM529" s="109" t="str">
        <f t="shared" si="68"/>
        <v>NO</v>
      </c>
      <c r="AN529" s="58"/>
      <c r="AO529" s="58"/>
      <c r="AP529" s="58"/>
    </row>
    <row r="530" spans="1:42" s="57" customFormat="1" ht="27" customHeight="1" x14ac:dyDescent="0.25">
      <c r="A530" s="90"/>
      <c r="B530" s="105"/>
      <c r="C530" s="91"/>
      <c r="D530" s="111"/>
      <c r="E530" s="91"/>
      <c r="F530" s="92"/>
      <c r="G530" s="93"/>
      <c r="H530" s="94"/>
      <c r="I530" s="95"/>
      <c r="J530" s="96" t="str">
        <f>IF(ISERROR(VLOOKUP(I530,Eje_Pilar!$C$2:$E$47,2,FALSE))," ",VLOOKUP(I530,Eje_Pilar!$C$2:$E$47,2,FALSE))</f>
        <v xml:space="preserve"> </v>
      </c>
      <c r="K530" s="96" t="str">
        <f>IF(ISERROR(VLOOKUP(I530,Eje_Pilar!$C$2:$E$47,3,FALSE))," ",VLOOKUP(I530,Eje_Pilar!$C$2:$E$47,3,FALSE))</f>
        <v xml:space="preserve"> </v>
      </c>
      <c r="L530" s="97"/>
      <c r="M530" s="90"/>
      <c r="N530" s="93"/>
      <c r="O530" s="99"/>
      <c r="P530" s="100"/>
      <c r="Q530" s="101"/>
      <c r="R530" s="102"/>
      <c r="S530" s="99"/>
      <c r="T530" s="103">
        <f t="shared" si="65"/>
        <v>0</v>
      </c>
      <c r="U530" s="131"/>
      <c r="V530" s="104"/>
      <c r="W530" s="104"/>
      <c r="X530" s="104"/>
      <c r="Y530" s="105"/>
      <c r="Z530" s="105"/>
      <c r="AA530" s="106"/>
      <c r="AB530" s="90"/>
      <c r="AC530" s="90"/>
      <c r="AD530" s="90"/>
      <c r="AE530" s="90"/>
      <c r="AF530" s="107" t="str">
        <f t="shared" si="69"/>
        <v>-</v>
      </c>
      <c r="AG530" s="108"/>
      <c r="AH530" s="129">
        <f>IF(SUMPRODUCT((A$14:A530=A530)*(B$14:B530=B530)*(C$14:C530=C530))&gt;1,0,1)</f>
        <v>0</v>
      </c>
      <c r="AI530" s="109" t="str">
        <f t="shared" si="64"/>
        <v>NO</v>
      </c>
      <c r="AJ530" s="109" t="str">
        <f t="shared" si="66"/>
        <v>NO</v>
      </c>
      <c r="AK530" s="110" t="str">
        <f>IFERROR(VLOOKUP(F530,Tipo!$C$12:$C$27,1,FALSE),"NO")</f>
        <v>NO</v>
      </c>
      <c r="AL530" s="109" t="str">
        <f t="shared" si="67"/>
        <v>NO</v>
      </c>
      <c r="AM530" s="109" t="str">
        <f t="shared" si="68"/>
        <v>NO</v>
      </c>
      <c r="AN530" s="58"/>
      <c r="AO530" s="58"/>
      <c r="AP530" s="58"/>
    </row>
    <row r="531" spans="1:42" s="57" customFormat="1" ht="27" customHeight="1" x14ac:dyDescent="0.25">
      <c r="A531" s="90"/>
      <c r="B531" s="105"/>
      <c r="C531" s="91"/>
      <c r="D531" s="111"/>
      <c r="E531" s="91"/>
      <c r="F531" s="92"/>
      <c r="G531" s="93"/>
      <c r="H531" s="94"/>
      <c r="I531" s="95"/>
      <c r="J531" s="96" t="str">
        <f>IF(ISERROR(VLOOKUP(I531,Eje_Pilar!$C$2:$E$47,2,FALSE))," ",VLOOKUP(I531,Eje_Pilar!$C$2:$E$47,2,FALSE))</f>
        <v xml:space="preserve"> </v>
      </c>
      <c r="K531" s="96" t="str">
        <f>IF(ISERROR(VLOOKUP(I531,Eje_Pilar!$C$2:$E$47,3,FALSE))," ",VLOOKUP(I531,Eje_Pilar!$C$2:$E$47,3,FALSE))</f>
        <v xml:space="preserve"> </v>
      </c>
      <c r="L531" s="97"/>
      <c r="M531" s="90"/>
      <c r="N531" s="93"/>
      <c r="O531" s="99"/>
      <c r="P531" s="100"/>
      <c r="Q531" s="101"/>
      <c r="R531" s="102"/>
      <c r="S531" s="99"/>
      <c r="T531" s="103">
        <f t="shared" si="65"/>
        <v>0</v>
      </c>
      <c r="U531" s="131"/>
      <c r="V531" s="104"/>
      <c r="W531" s="104"/>
      <c r="X531" s="104"/>
      <c r="Y531" s="105"/>
      <c r="Z531" s="105"/>
      <c r="AA531" s="106"/>
      <c r="AB531" s="90"/>
      <c r="AC531" s="90"/>
      <c r="AD531" s="90"/>
      <c r="AE531" s="90"/>
      <c r="AF531" s="107" t="str">
        <f t="shared" si="69"/>
        <v>-</v>
      </c>
      <c r="AG531" s="108"/>
      <c r="AH531" s="129">
        <f>IF(SUMPRODUCT((A$14:A531=A531)*(B$14:B531=B531)*(C$14:C531=C531))&gt;1,0,1)</f>
        <v>0</v>
      </c>
      <c r="AI531" s="109" t="str">
        <f t="shared" si="64"/>
        <v>NO</v>
      </c>
      <c r="AJ531" s="109" t="str">
        <f t="shared" si="66"/>
        <v>NO</v>
      </c>
      <c r="AK531" s="110" t="str">
        <f>IFERROR(VLOOKUP(F531,Tipo!$C$12:$C$27,1,FALSE),"NO")</f>
        <v>NO</v>
      </c>
      <c r="AL531" s="109" t="str">
        <f t="shared" si="67"/>
        <v>NO</v>
      </c>
      <c r="AM531" s="109" t="str">
        <f t="shared" si="68"/>
        <v>NO</v>
      </c>
      <c r="AN531" s="58"/>
      <c r="AO531" s="58"/>
      <c r="AP531" s="58"/>
    </row>
    <row r="532" spans="1:42" s="57" customFormat="1" ht="27" customHeight="1" x14ac:dyDescent="0.25">
      <c r="A532" s="90"/>
      <c r="B532" s="105"/>
      <c r="C532" s="91"/>
      <c r="D532" s="111"/>
      <c r="E532" s="91"/>
      <c r="F532" s="92"/>
      <c r="G532" s="93"/>
      <c r="H532" s="94"/>
      <c r="I532" s="95"/>
      <c r="J532" s="96" t="str">
        <f>IF(ISERROR(VLOOKUP(I532,Eje_Pilar!$C$2:$E$47,2,FALSE))," ",VLOOKUP(I532,Eje_Pilar!$C$2:$E$47,2,FALSE))</f>
        <v xml:space="preserve"> </v>
      </c>
      <c r="K532" s="96" t="str">
        <f>IF(ISERROR(VLOOKUP(I532,Eje_Pilar!$C$2:$E$47,3,FALSE))," ",VLOOKUP(I532,Eje_Pilar!$C$2:$E$47,3,FALSE))</f>
        <v xml:space="preserve"> </v>
      </c>
      <c r="L532" s="97"/>
      <c r="M532" s="90"/>
      <c r="N532" s="93"/>
      <c r="O532" s="99"/>
      <c r="P532" s="100"/>
      <c r="Q532" s="101"/>
      <c r="R532" s="102"/>
      <c r="S532" s="99"/>
      <c r="T532" s="103">
        <f t="shared" si="65"/>
        <v>0</v>
      </c>
      <c r="U532" s="131"/>
      <c r="V532" s="104"/>
      <c r="W532" s="104"/>
      <c r="X532" s="104"/>
      <c r="Y532" s="105"/>
      <c r="Z532" s="105"/>
      <c r="AA532" s="106"/>
      <c r="AB532" s="90"/>
      <c r="AC532" s="90"/>
      <c r="AD532" s="90"/>
      <c r="AE532" s="90"/>
      <c r="AF532" s="107" t="str">
        <f t="shared" si="69"/>
        <v>-</v>
      </c>
      <c r="AG532" s="108"/>
      <c r="AH532" s="129">
        <f>IF(SUMPRODUCT((A$14:A532=A532)*(B$14:B532=B532)*(C$14:C532=C532))&gt;1,0,1)</f>
        <v>0</v>
      </c>
      <c r="AI532" s="109" t="str">
        <f t="shared" si="64"/>
        <v>NO</v>
      </c>
      <c r="AJ532" s="109" t="str">
        <f t="shared" si="66"/>
        <v>NO</v>
      </c>
      <c r="AK532" s="110" t="str">
        <f>IFERROR(VLOOKUP(F532,Tipo!$C$12:$C$27,1,FALSE),"NO")</f>
        <v>NO</v>
      </c>
      <c r="AL532" s="109" t="str">
        <f t="shared" si="67"/>
        <v>NO</v>
      </c>
      <c r="AM532" s="109" t="str">
        <f t="shared" si="68"/>
        <v>NO</v>
      </c>
      <c r="AN532" s="58"/>
      <c r="AO532" s="58"/>
      <c r="AP532" s="58"/>
    </row>
    <row r="533" spans="1:42" s="57" customFormat="1" ht="27" customHeight="1" x14ac:dyDescent="0.25">
      <c r="A533" s="90"/>
      <c r="B533" s="105"/>
      <c r="C533" s="91"/>
      <c r="D533" s="111"/>
      <c r="E533" s="91"/>
      <c r="F533" s="92"/>
      <c r="G533" s="93"/>
      <c r="H533" s="94"/>
      <c r="I533" s="95"/>
      <c r="J533" s="96" t="str">
        <f>IF(ISERROR(VLOOKUP(I533,Eje_Pilar!$C$2:$E$47,2,FALSE))," ",VLOOKUP(I533,Eje_Pilar!$C$2:$E$47,2,FALSE))</f>
        <v xml:space="preserve"> </v>
      </c>
      <c r="K533" s="96" t="str">
        <f>IF(ISERROR(VLOOKUP(I533,Eje_Pilar!$C$2:$E$47,3,FALSE))," ",VLOOKUP(I533,Eje_Pilar!$C$2:$E$47,3,FALSE))</f>
        <v xml:space="preserve"> </v>
      </c>
      <c r="L533" s="97"/>
      <c r="M533" s="90"/>
      <c r="N533" s="93"/>
      <c r="O533" s="99"/>
      <c r="P533" s="100"/>
      <c r="Q533" s="101"/>
      <c r="R533" s="102"/>
      <c r="S533" s="99"/>
      <c r="T533" s="103">
        <f t="shared" si="65"/>
        <v>0</v>
      </c>
      <c r="U533" s="131"/>
      <c r="V533" s="104"/>
      <c r="W533" s="104"/>
      <c r="X533" s="104"/>
      <c r="Y533" s="105"/>
      <c r="Z533" s="105"/>
      <c r="AA533" s="106"/>
      <c r="AB533" s="90"/>
      <c r="AC533" s="90"/>
      <c r="AD533" s="90"/>
      <c r="AE533" s="90"/>
      <c r="AF533" s="107" t="str">
        <f t="shared" si="69"/>
        <v>-</v>
      </c>
      <c r="AG533" s="108"/>
      <c r="AH533" s="129">
        <f>IF(SUMPRODUCT((A$14:A533=A533)*(B$14:B533=B533)*(C$14:C533=C533))&gt;1,0,1)</f>
        <v>0</v>
      </c>
      <c r="AI533" s="109" t="str">
        <f t="shared" si="64"/>
        <v>NO</v>
      </c>
      <c r="AJ533" s="109" t="str">
        <f t="shared" si="66"/>
        <v>NO</v>
      </c>
      <c r="AK533" s="110" t="str">
        <f>IFERROR(VLOOKUP(F533,Tipo!$C$12:$C$27,1,FALSE),"NO")</f>
        <v>NO</v>
      </c>
      <c r="AL533" s="109" t="str">
        <f t="shared" si="67"/>
        <v>NO</v>
      </c>
      <c r="AM533" s="109" t="str">
        <f t="shared" si="68"/>
        <v>NO</v>
      </c>
      <c r="AN533" s="58"/>
      <c r="AO533" s="58"/>
      <c r="AP533" s="58"/>
    </row>
    <row r="534" spans="1:42" s="57" customFormat="1" ht="27" customHeight="1" x14ac:dyDescent="0.25">
      <c r="A534" s="90"/>
      <c r="B534" s="105"/>
      <c r="C534" s="91"/>
      <c r="D534" s="111"/>
      <c r="E534" s="91"/>
      <c r="F534" s="92"/>
      <c r="G534" s="93"/>
      <c r="H534" s="94"/>
      <c r="I534" s="95"/>
      <c r="J534" s="96" t="str">
        <f>IF(ISERROR(VLOOKUP(I534,Eje_Pilar!$C$2:$E$47,2,FALSE))," ",VLOOKUP(I534,Eje_Pilar!$C$2:$E$47,2,FALSE))</f>
        <v xml:space="preserve"> </v>
      </c>
      <c r="K534" s="96" t="str">
        <f>IF(ISERROR(VLOOKUP(I534,Eje_Pilar!$C$2:$E$47,3,FALSE))," ",VLOOKUP(I534,Eje_Pilar!$C$2:$E$47,3,FALSE))</f>
        <v xml:space="preserve"> </v>
      </c>
      <c r="L534" s="97"/>
      <c r="M534" s="90"/>
      <c r="N534" s="93"/>
      <c r="O534" s="99"/>
      <c r="P534" s="100"/>
      <c r="Q534" s="101"/>
      <c r="R534" s="102"/>
      <c r="S534" s="99"/>
      <c r="T534" s="103">
        <f t="shared" si="65"/>
        <v>0</v>
      </c>
      <c r="U534" s="131"/>
      <c r="V534" s="104"/>
      <c r="W534" s="104"/>
      <c r="X534" s="104"/>
      <c r="Y534" s="105"/>
      <c r="Z534" s="105"/>
      <c r="AA534" s="106"/>
      <c r="AB534" s="90"/>
      <c r="AC534" s="90"/>
      <c r="AD534" s="90"/>
      <c r="AE534" s="90"/>
      <c r="AF534" s="107" t="str">
        <f t="shared" si="69"/>
        <v>-</v>
      </c>
      <c r="AG534" s="108"/>
      <c r="AH534" s="129">
        <f>IF(SUMPRODUCT((A$14:A534=A534)*(B$14:B534=B534)*(C$14:C534=C534))&gt;1,0,1)</f>
        <v>0</v>
      </c>
      <c r="AI534" s="109" t="str">
        <f t="shared" ref="AI534:AI580" si="70">IFERROR(VLOOKUP(D534,tipo,1,FALSE),"NO")</f>
        <v>NO</v>
      </c>
      <c r="AJ534" s="109" t="str">
        <f t="shared" si="66"/>
        <v>NO</v>
      </c>
      <c r="AK534" s="110" t="str">
        <f>IFERROR(VLOOKUP(F534,Tipo!$C$12:$C$27,1,FALSE),"NO")</f>
        <v>NO</v>
      </c>
      <c r="AL534" s="109" t="str">
        <f t="shared" si="67"/>
        <v>NO</v>
      </c>
      <c r="AM534" s="109" t="str">
        <f t="shared" si="68"/>
        <v>NO</v>
      </c>
      <c r="AN534" s="58"/>
      <c r="AO534" s="58"/>
      <c r="AP534" s="58"/>
    </row>
    <row r="535" spans="1:42" s="57" customFormat="1" ht="27" customHeight="1" x14ac:dyDescent="0.25">
      <c r="A535" s="90"/>
      <c r="B535" s="105"/>
      <c r="C535" s="91"/>
      <c r="D535" s="111"/>
      <c r="E535" s="91"/>
      <c r="F535" s="92"/>
      <c r="G535" s="93"/>
      <c r="H535" s="94"/>
      <c r="I535" s="95"/>
      <c r="J535" s="96" t="str">
        <f>IF(ISERROR(VLOOKUP(I535,Eje_Pilar!$C$2:$E$47,2,FALSE))," ",VLOOKUP(I535,Eje_Pilar!$C$2:$E$47,2,FALSE))</f>
        <v xml:space="preserve"> </v>
      </c>
      <c r="K535" s="96" t="str">
        <f>IF(ISERROR(VLOOKUP(I535,Eje_Pilar!$C$2:$E$47,3,FALSE))," ",VLOOKUP(I535,Eje_Pilar!$C$2:$E$47,3,FALSE))</f>
        <v xml:space="preserve"> </v>
      </c>
      <c r="L535" s="97"/>
      <c r="M535" s="90"/>
      <c r="N535" s="93"/>
      <c r="O535" s="99"/>
      <c r="P535" s="100"/>
      <c r="Q535" s="101"/>
      <c r="R535" s="102"/>
      <c r="S535" s="99"/>
      <c r="T535" s="103">
        <f t="shared" si="65"/>
        <v>0</v>
      </c>
      <c r="U535" s="131"/>
      <c r="V535" s="104"/>
      <c r="W535" s="104"/>
      <c r="X535" s="104"/>
      <c r="Y535" s="105"/>
      <c r="Z535" s="105"/>
      <c r="AA535" s="106"/>
      <c r="AB535" s="90"/>
      <c r="AC535" s="90"/>
      <c r="AD535" s="90"/>
      <c r="AE535" s="90"/>
      <c r="AF535" s="107" t="str">
        <f t="shared" si="69"/>
        <v>-</v>
      </c>
      <c r="AG535" s="108"/>
      <c r="AH535" s="129">
        <f>IF(SUMPRODUCT((A$14:A535=A535)*(B$14:B535=B535)*(C$14:C535=C535))&gt;1,0,1)</f>
        <v>0</v>
      </c>
      <c r="AI535" s="109" t="str">
        <f t="shared" si="70"/>
        <v>NO</v>
      </c>
      <c r="AJ535" s="109" t="str">
        <f t="shared" si="66"/>
        <v>NO</v>
      </c>
      <c r="AK535" s="110" t="str">
        <f>IFERROR(VLOOKUP(F535,Tipo!$C$12:$C$27,1,FALSE),"NO")</f>
        <v>NO</v>
      </c>
      <c r="AL535" s="109" t="str">
        <f t="shared" si="67"/>
        <v>NO</v>
      </c>
      <c r="AM535" s="109" t="str">
        <f t="shared" si="68"/>
        <v>NO</v>
      </c>
      <c r="AN535" s="58"/>
      <c r="AO535" s="58"/>
      <c r="AP535" s="58"/>
    </row>
    <row r="536" spans="1:42" s="57" customFormat="1" ht="27" customHeight="1" x14ac:dyDescent="0.25">
      <c r="A536" s="90"/>
      <c r="B536" s="105"/>
      <c r="C536" s="91"/>
      <c r="D536" s="111"/>
      <c r="E536" s="91"/>
      <c r="F536" s="92"/>
      <c r="G536" s="93"/>
      <c r="H536" s="94"/>
      <c r="I536" s="95"/>
      <c r="J536" s="96" t="str">
        <f>IF(ISERROR(VLOOKUP(I536,Eje_Pilar!$C$2:$E$47,2,FALSE))," ",VLOOKUP(I536,Eje_Pilar!$C$2:$E$47,2,FALSE))</f>
        <v xml:space="preserve"> </v>
      </c>
      <c r="K536" s="96" t="str">
        <f>IF(ISERROR(VLOOKUP(I536,Eje_Pilar!$C$2:$E$47,3,FALSE))," ",VLOOKUP(I536,Eje_Pilar!$C$2:$E$47,3,FALSE))</f>
        <v xml:space="preserve"> </v>
      </c>
      <c r="L536" s="97"/>
      <c r="M536" s="90"/>
      <c r="N536" s="93"/>
      <c r="O536" s="99"/>
      <c r="P536" s="100"/>
      <c r="Q536" s="101"/>
      <c r="R536" s="102"/>
      <c r="S536" s="99"/>
      <c r="T536" s="103">
        <f t="shared" si="65"/>
        <v>0</v>
      </c>
      <c r="U536" s="131"/>
      <c r="V536" s="104"/>
      <c r="W536" s="104"/>
      <c r="X536" s="104"/>
      <c r="Y536" s="105"/>
      <c r="Z536" s="105"/>
      <c r="AA536" s="106"/>
      <c r="AB536" s="90"/>
      <c r="AC536" s="90"/>
      <c r="AD536" s="90"/>
      <c r="AE536" s="90"/>
      <c r="AF536" s="107" t="str">
        <f t="shared" si="69"/>
        <v>-</v>
      </c>
      <c r="AG536" s="108"/>
      <c r="AH536" s="129">
        <f>IF(SUMPRODUCT((A$14:A536=A536)*(B$14:B536=B536)*(C$14:C536=C536))&gt;1,0,1)</f>
        <v>0</v>
      </c>
      <c r="AI536" s="109" t="str">
        <f t="shared" si="70"/>
        <v>NO</v>
      </c>
      <c r="AJ536" s="109" t="str">
        <f t="shared" si="66"/>
        <v>NO</v>
      </c>
      <c r="AK536" s="110" t="str">
        <f>IFERROR(VLOOKUP(F536,Tipo!$C$12:$C$27,1,FALSE),"NO")</f>
        <v>NO</v>
      </c>
      <c r="AL536" s="109" t="str">
        <f t="shared" si="67"/>
        <v>NO</v>
      </c>
      <c r="AM536" s="109" t="str">
        <f t="shared" si="68"/>
        <v>NO</v>
      </c>
      <c r="AN536" s="58"/>
      <c r="AO536" s="58"/>
      <c r="AP536" s="58"/>
    </row>
    <row r="537" spans="1:42" s="57" customFormat="1" ht="27" customHeight="1" x14ac:dyDescent="0.25">
      <c r="A537" s="90"/>
      <c r="B537" s="105"/>
      <c r="C537" s="91"/>
      <c r="D537" s="111"/>
      <c r="E537" s="91"/>
      <c r="F537" s="92"/>
      <c r="G537" s="93"/>
      <c r="H537" s="94"/>
      <c r="I537" s="95"/>
      <c r="J537" s="96" t="str">
        <f>IF(ISERROR(VLOOKUP(I537,Eje_Pilar!$C$2:$E$47,2,FALSE))," ",VLOOKUP(I537,Eje_Pilar!$C$2:$E$47,2,FALSE))</f>
        <v xml:space="preserve"> </v>
      </c>
      <c r="K537" s="96" t="str">
        <f>IF(ISERROR(VLOOKUP(I537,Eje_Pilar!$C$2:$E$47,3,FALSE))," ",VLOOKUP(I537,Eje_Pilar!$C$2:$E$47,3,FALSE))</f>
        <v xml:space="preserve"> </v>
      </c>
      <c r="L537" s="97"/>
      <c r="M537" s="90"/>
      <c r="N537" s="93"/>
      <c r="O537" s="99"/>
      <c r="P537" s="100"/>
      <c r="Q537" s="101"/>
      <c r="R537" s="102"/>
      <c r="S537" s="99"/>
      <c r="T537" s="103">
        <f t="shared" si="65"/>
        <v>0</v>
      </c>
      <c r="U537" s="131"/>
      <c r="V537" s="104"/>
      <c r="W537" s="104"/>
      <c r="X537" s="104"/>
      <c r="Y537" s="105"/>
      <c r="Z537" s="105"/>
      <c r="AA537" s="106"/>
      <c r="AB537" s="90"/>
      <c r="AC537" s="90"/>
      <c r="AD537" s="90"/>
      <c r="AE537" s="90"/>
      <c r="AF537" s="107" t="str">
        <f t="shared" si="69"/>
        <v>-</v>
      </c>
      <c r="AG537" s="108"/>
      <c r="AH537" s="129">
        <f>IF(SUMPRODUCT((A$14:A537=A537)*(B$14:B537=B537)*(C$14:C537=C537))&gt;1,0,1)</f>
        <v>0</v>
      </c>
      <c r="AI537" s="109" t="str">
        <f t="shared" si="70"/>
        <v>NO</v>
      </c>
      <c r="AJ537" s="109" t="str">
        <f t="shared" si="66"/>
        <v>NO</v>
      </c>
      <c r="AK537" s="110" t="str">
        <f>IFERROR(VLOOKUP(F537,Tipo!$C$12:$C$27,1,FALSE),"NO")</f>
        <v>NO</v>
      </c>
      <c r="AL537" s="109" t="str">
        <f t="shared" si="67"/>
        <v>NO</v>
      </c>
      <c r="AM537" s="109" t="str">
        <f t="shared" si="68"/>
        <v>NO</v>
      </c>
      <c r="AN537" s="58"/>
      <c r="AO537" s="58"/>
      <c r="AP537" s="58"/>
    </row>
    <row r="538" spans="1:42" s="57" customFormat="1" ht="27" customHeight="1" x14ac:dyDescent="0.25">
      <c r="A538" s="90"/>
      <c r="B538" s="105"/>
      <c r="C538" s="91"/>
      <c r="D538" s="111"/>
      <c r="E538" s="91"/>
      <c r="F538" s="92"/>
      <c r="G538" s="93"/>
      <c r="H538" s="94"/>
      <c r="I538" s="95"/>
      <c r="J538" s="96" t="str">
        <f>IF(ISERROR(VLOOKUP(I538,Eje_Pilar!$C$2:$E$47,2,FALSE))," ",VLOOKUP(I538,Eje_Pilar!$C$2:$E$47,2,FALSE))</f>
        <v xml:space="preserve"> </v>
      </c>
      <c r="K538" s="96" t="str">
        <f>IF(ISERROR(VLOOKUP(I538,Eje_Pilar!$C$2:$E$47,3,FALSE))," ",VLOOKUP(I538,Eje_Pilar!$C$2:$E$47,3,FALSE))</f>
        <v xml:space="preserve"> </v>
      </c>
      <c r="L538" s="97"/>
      <c r="M538" s="90"/>
      <c r="N538" s="93"/>
      <c r="O538" s="99"/>
      <c r="P538" s="100"/>
      <c r="Q538" s="101"/>
      <c r="R538" s="102"/>
      <c r="S538" s="99"/>
      <c r="T538" s="103">
        <f t="shared" si="65"/>
        <v>0</v>
      </c>
      <c r="U538" s="131"/>
      <c r="V538" s="104"/>
      <c r="W538" s="104"/>
      <c r="X538" s="104"/>
      <c r="Y538" s="105"/>
      <c r="Z538" s="105"/>
      <c r="AA538" s="106"/>
      <c r="AB538" s="90"/>
      <c r="AC538" s="90"/>
      <c r="AD538" s="90"/>
      <c r="AE538" s="90"/>
      <c r="AF538" s="107" t="str">
        <f t="shared" si="69"/>
        <v>-</v>
      </c>
      <c r="AG538" s="108"/>
      <c r="AH538" s="129">
        <f>IF(SUMPRODUCT((A$14:A538=A538)*(B$14:B538=B538)*(C$14:C538=C538))&gt;1,0,1)</f>
        <v>0</v>
      </c>
      <c r="AI538" s="109" t="str">
        <f t="shared" si="70"/>
        <v>NO</v>
      </c>
      <c r="AJ538" s="109" t="str">
        <f t="shared" si="66"/>
        <v>NO</v>
      </c>
      <c r="AK538" s="110" t="str">
        <f>IFERROR(VLOOKUP(F538,Tipo!$C$12:$C$27,1,FALSE),"NO")</f>
        <v>NO</v>
      </c>
      <c r="AL538" s="109" t="str">
        <f t="shared" si="67"/>
        <v>NO</v>
      </c>
      <c r="AM538" s="109" t="str">
        <f t="shared" si="68"/>
        <v>NO</v>
      </c>
      <c r="AN538" s="58"/>
      <c r="AO538" s="58"/>
      <c r="AP538" s="58"/>
    </row>
    <row r="539" spans="1:42" s="57" customFormat="1" ht="27" customHeight="1" x14ac:dyDescent="0.25">
      <c r="A539" s="90"/>
      <c r="B539" s="105"/>
      <c r="C539" s="91"/>
      <c r="D539" s="111"/>
      <c r="E539" s="91"/>
      <c r="F539" s="92"/>
      <c r="G539" s="93"/>
      <c r="H539" s="94"/>
      <c r="I539" s="95"/>
      <c r="J539" s="96" t="str">
        <f>IF(ISERROR(VLOOKUP(I539,Eje_Pilar!$C$2:$E$47,2,FALSE))," ",VLOOKUP(I539,Eje_Pilar!$C$2:$E$47,2,FALSE))</f>
        <v xml:space="preserve"> </v>
      </c>
      <c r="K539" s="96" t="str">
        <f>IF(ISERROR(VLOOKUP(I539,Eje_Pilar!$C$2:$E$47,3,FALSE))," ",VLOOKUP(I539,Eje_Pilar!$C$2:$E$47,3,FALSE))</f>
        <v xml:space="preserve"> </v>
      </c>
      <c r="L539" s="97"/>
      <c r="M539" s="90"/>
      <c r="N539" s="93"/>
      <c r="O539" s="99"/>
      <c r="P539" s="100"/>
      <c r="Q539" s="101"/>
      <c r="R539" s="102"/>
      <c r="S539" s="99"/>
      <c r="T539" s="103">
        <f t="shared" si="65"/>
        <v>0</v>
      </c>
      <c r="U539" s="131"/>
      <c r="V539" s="104"/>
      <c r="W539" s="104"/>
      <c r="X539" s="104"/>
      <c r="Y539" s="105"/>
      <c r="Z539" s="105"/>
      <c r="AA539" s="106"/>
      <c r="AB539" s="90"/>
      <c r="AC539" s="90"/>
      <c r="AD539" s="90"/>
      <c r="AE539" s="90"/>
      <c r="AF539" s="107" t="str">
        <f t="shared" si="69"/>
        <v>-</v>
      </c>
      <c r="AG539" s="108"/>
      <c r="AH539" s="129">
        <f>IF(SUMPRODUCT((A$14:A539=A539)*(B$14:B539=B539)*(C$14:C539=C539))&gt;1,0,1)</f>
        <v>0</v>
      </c>
      <c r="AI539" s="109" t="str">
        <f t="shared" si="70"/>
        <v>NO</v>
      </c>
      <c r="AJ539" s="109" t="str">
        <f t="shared" si="66"/>
        <v>NO</v>
      </c>
      <c r="AK539" s="110" t="str">
        <f>IFERROR(VLOOKUP(F539,Tipo!$C$12:$C$27,1,FALSE),"NO")</f>
        <v>NO</v>
      </c>
      <c r="AL539" s="109" t="str">
        <f t="shared" si="67"/>
        <v>NO</v>
      </c>
      <c r="AM539" s="109" t="str">
        <f t="shared" si="68"/>
        <v>NO</v>
      </c>
      <c r="AN539" s="58"/>
      <c r="AO539" s="58"/>
      <c r="AP539" s="58"/>
    </row>
    <row r="540" spans="1:42" s="57" customFormat="1" ht="27" customHeight="1" x14ac:dyDescent="0.25">
      <c r="A540" s="90"/>
      <c r="B540" s="105"/>
      <c r="C540" s="91"/>
      <c r="D540" s="111"/>
      <c r="E540" s="91"/>
      <c r="F540" s="92"/>
      <c r="G540" s="93"/>
      <c r="H540" s="94"/>
      <c r="I540" s="95"/>
      <c r="J540" s="96" t="str">
        <f>IF(ISERROR(VLOOKUP(I540,Eje_Pilar!$C$2:$E$47,2,FALSE))," ",VLOOKUP(I540,Eje_Pilar!$C$2:$E$47,2,FALSE))</f>
        <v xml:space="preserve"> </v>
      </c>
      <c r="K540" s="96" t="str">
        <f>IF(ISERROR(VLOOKUP(I540,Eje_Pilar!$C$2:$E$47,3,FALSE))," ",VLOOKUP(I540,Eje_Pilar!$C$2:$E$47,3,FALSE))</f>
        <v xml:space="preserve"> </v>
      </c>
      <c r="L540" s="97"/>
      <c r="M540" s="90"/>
      <c r="N540" s="93"/>
      <c r="O540" s="99"/>
      <c r="P540" s="100"/>
      <c r="Q540" s="101"/>
      <c r="R540" s="102"/>
      <c r="S540" s="99"/>
      <c r="T540" s="103">
        <f t="shared" si="65"/>
        <v>0</v>
      </c>
      <c r="U540" s="131"/>
      <c r="V540" s="104"/>
      <c r="W540" s="104"/>
      <c r="X540" s="104"/>
      <c r="Y540" s="105"/>
      <c r="Z540" s="105"/>
      <c r="AA540" s="106"/>
      <c r="AB540" s="90"/>
      <c r="AC540" s="90"/>
      <c r="AD540" s="90"/>
      <c r="AE540" s="90"/>
      <c r="AF540" s="107" t="str">
        <f t="shared" si="69"/>
        <v>-</v>
      </c>
      <c r="AG540" s="108"/>
      <c r="AH540" s="129">
        <f>IF(SUMPRODUCT((A$14:A540=A540)*(B$14:B540=B540)*(C$14:C540=C540))&gt;1,0,1)</f>
        <v>0</v>
      </c>
      <c r="AI540" s="109" t="str">
        <f t="shared" si="70"/>
        <v>NO</v>
      </c>
      <c r="AJ540" s="109" t="str">
        <f t="shared" si="66"/>
        <v>NO</v>
      </c>
      <c r="AK540" s="110" t="str">
        <f>IFERROR(VLOOKUP(F540,Tipo!$C$12:$C$27,1,FALSE),"NO")</f>
        <v>NO</v>
      </c>
      <c r="AL540" s="109" t="str">
        <f t="shared" si="67"/>
        <v>NO</v>
      </c>
      <c r="AM540" s="109" t="str">
        <f t="shared" si="68"/>
        <v>NO</v>
      </c>
      <c r="AN540" s="58"/>
      <c r="AO540" s="58"/>
      <c r="AP540" s="58"/>
    </row>
    <row r="541" spans="1:42" s="57" customFormat="1" ht="27" customHeight="1" x14ac:dyDescent="0.25">
      <c r="A541" s="90"/>
      <c r="B541" s="105"/>
      <c r="C541" s="91"/>
      <c r="D541" s="111"/>
      <c r="E541" s="91"/>
      <c r="F541" s="92"/>
      <c r="G541" s="93"/>
      <c r="H541" s="94"/>
      <c r="I541" s="95"/>
      <c r="J541" s="96" t="str">
        <f>IF(ISERROR(VLOOKUP(I541,Eje_Pilar!$C$2:$E$47,2,FALSE))," ",VLOOKUP(I541,Eje_Pilar!$C$2:$E$47,2,FALSE))</f>
        <v xml:space="preserve"> </v>
      </c>
      <c r="K541" s="96" t="str">
        <f>IF(ISERROR(VLOOKUP(I541,Eje_Pilar!$C$2:$E$47,3,FALSE))," ",VLOOKUP(I541,Eje_Pilar!$C$2:$E$47,3,FALSE))</f>
        <v xml:space="preserve"> </v>
      </c>
      <c r="L541" s="97"/>
      <c r="M541" s="90"/>
      <c r="N541" s="93"/>
      <c r="O541" s="99"/>
      <c r="P541" s="100"/>
      <c r="Q541" s="101"/>
      <c r="R541" s="102"/>
      <c r="S541" s="99"/>
      <c r="T541" s="103">
        <f t="shared" si="65"/>
        <v>0</v>
      </c>
      <c r="U541" s="131"/>
      <c r="V541" s="104"/>
      <c r="W541" s="104"/>
      <c r="X541" s="104"/>
      <c r="Y541" s="105"/>
      <c r="Z541" s="105"/>
      <c r="AA541" s="106"/>
      <c r="AB541" s="90"/>
      <c r="AC541" s="90"/>
      <c r="AD541" s="90"/>
      <c r="AE541" s="90"/>
      <c r="AF541" s="107" t="str">
        <f t="shared" si="69"/>
        <v>-</v>
      </c>
      <c r="AG541" s="108"/>
      <c r="AH541" s="129">
        <f>IF(SUMPRODUCT((A$14:A541=A541)*(B$14:B541=B541)*(C$14:C541=C541))&gt;1,0,1)</f>
        <v>0</v>
      </c>
      <c r="AI541" s="109" t="str">
        <f t="shared" si="70"/>
        <v>NO</v>
      </c>
      <c r="AJ541" s="109" t="str">
        <f t="shared" si="66"/>
        <v>NO</v>
      </c>
      <c r="AK541" s="110" t="str">
        <f>IFERROR(VLOOKUP(F541,Tipo!$C$12:$C$27,1,FALSE),"NO")</f>
        <v>NO</v>
      </c>
      <c r="AL541" s="109" t="str">
        <f t="shared" si="67"/>
        <v>NO</v>
      </c>
      <c r="AM541" s="109" t="str">
        <f t="shared" si="68"/>
        <v>NO</v>
      </c>
      <c r="AN541" s="58"/>
      <c r="AO541" s="58"/>
      <c r="AP541" s="58"/>
    </row>
    <row r="542" spans="1:42" s="57" customFormat="1" ht="27" customHeight="1" x14ac:dyDescent="0.25">
      <c r="A542" s="90"/>
      <c r="B542" s="105"/>
      <c r="C542" s="91"/>
      <c r="D542" s="111"/>
      <c r="E542" s="91"/>
      <c r="F542" s="92"/>
      <c r="G542" s="93"/>
      <c r="H542" s="94"/>
      <c r="I542" s="95"/>
      <c r="J542" s="96" t="str">
        <f>IF(ISERROR(VLOOKUP(I542,Eje_Pilar!$C$2:$E$47,2,FALSE))," ",VLOOKUP(I542,Eje_Pilar!$C$2:$E$47,2,FALSE))</f>
        <v xml:space="preserve"> </v>
      </c>
      <c r="K542" s="96" t="str">
        <f>IF(ISERROR(VLOOKUP(I542,Eje_Pilar!$C$2:$E$47,3,FALSE))," ",VLOOKUP(I542,Eje_Pilar!$C$2:$E$47,3,FALSE))</f>
        <v xml:space="preserve"> </v>
      </c>
      <c r="L542" s="97"/>
      <c r="M542" s="90"/>
      <c r="N542" s="93"/>
      <c r="O542" s="99"/>
      <c r="P542" s="100"/>
      <c r="Q542" s="101"/>
      <c r="R542" s="102"/>
      <c r="S542" s="99"/>
      <c r="T542" s="103">
        <f t="shared" si="65"/>
        <v>0</v>
      </c>
      <c r="U542" s="131"/>
      <c r="V542" s="104"/>
      <c r="W542" s="104"/>
      <c r="X542" s="104"/>
      <c r="Y542" s="105"/>
      <c r="Z542" s="105"/>
      <c r="AA542" s="106"/>
      <c r="AB542" s="90"/>
      <c r="AC542" s="90"/>
      <c r="AD542" s="90"/>
      <c r="AE542" s="90"/>
      <c r="AF542" s="107" t="str">
        <f t="shared" si="69"/>
        <v>-</v>
      </c>
      <c r="AG542" s="108"/>
      <c r="AH542" s="129">
        <f>IF(SUMPRODUCT((A$14:A542=A542)*(B$14:B542=B542)*(C$14:C542=C542))&gt;1,0,1)</f>
        <v>0</v>
      </c>
      <c r="AI542" s="109" t="str">
        <f t="shared" si="70"/>
        <v>NO</v>
      </c>
      <c r="AJ542" s="109" t="str">
        <f t="shared" si="66"/>
        <v>NO</v>
      </c>
      <c r="AK542" s="110" t="str">
        <f>IFERROR(VLOOKUP(F542,Tipo!$C$12:$C$27,1,FALSE),"NO")</f>
        <v>NO</v>
      </c>
      <c r="AL542" s="109" t="str">
        <f t="shared" si="67"/>
        <v>NO</v>
      </c>
      <c r="AM542" s="109" t="str">
        <f t="shared" si="68"/>
        <v>NO</v>
      </c>
      <c r="AN542" s="58"/>
      <c r="AO542" s="58"/>
      <c r="AP542" s="58"/>
    </row>
    <row r="543" spans="1:42" s="57" customFormat="1" ht="27" customHeight="1" x14ac:dyDescent="0.25">
      <c r="A543" s="90"/>
      <c r="B543" s="105"/>
      <c r="C543" s="91"/>
      <c r="D543" s="111"/>
      <c r="E543" s="91"/>
      <c r="F543" s="92"/>
      <c r="G543" s="93"/>
      <c r="H543" s="94"/>
      <c r="I543" s="95"/>
      <c r="J543" s="96" t="str">
        <f>IF(ISERROR(VLOOKUP(I543,Eje_Pilar!$C$2:$E$47,2,FALSE))," ",VLOOKUP(I543,Eje_Pilar!$C$2:$E$47,2,FALSE))</f>
        <v xml:space="preserve"> </v>
      </c>
      <c r="K543" s="96" t="str">
        <f>IF(ISERROR(VLOOKUP(I543,Eje_Pilar!$C$2:$E$47,3,FALSE))," ",VLOOKUP(I543,Eje_Pilar!$C$2:$E$47,3,FALSE))</f>
        <v xml:space="preserve"> </v>
      </c>
      <c r="L543" s="97"/>
      <c r="M543" s="90"/>
      <c r="N543" s="93"/>
      <c r="O543" s="99"/>
      <c r="P543" s="100"/>
      <c r="Q543" s="101"/>
      <c r="R543" s="102"/>
      <c r="S543" s="99"/>
      <c r="T543" s="103">
        <f t="shared" si="65"/>
        <v>0</v>
      </c>
      <c r="U543" s="131"/>
      <c r="V543" s="104"/>
      <c r="W543" s="104"/>
      <c r="X543" s="104"/>
      <c r="Y543" s="105"/>
      <c r="Z543" s="105"/>
      <c r="AA543" s="106"/>
      <c r="AB543" s="90"/>
      <c r="AC543" s="90"/>
      <c r="AD543" s="90"/>
      <c r="AE543" s="90"/>
      <c r="AF543" s="107" t="str">
        <f t="shared" si="69"/>
        <v>-</v>
      </c>
      <c r="AG543" s="108"/>
      <c r="AH543" s="129">
        <f>IF(SUMPRODUCT((A$14:A543=A543)*(B$14:B543=B543)*(C$14:C543=C543))&gt;1,0,1)</f>
        <v>0</v>
      </c>
      <c r="AI543" s="109" t="str">
        <f t="shared" si="70"/>
        <v>NO</v>
      </c>
      <c r="AJ543" s="109" t="str">
        <f t="shared" si="66"/>
        <v>NO</v>
      </c>
      <c r="AK543" s="110" t="str">
        <f>IFERROR(VLOOKUP(F543,Tipo!$C$12:$C$27,1,FALSE),"NO")</f>
        <v>NO</v>
      </c>
      <c r="AL543" s="109" t="str">
        <f t="shared" si="67"/>
        <v>NO</v>
      </c>
      <c r="AM543" s="109" t="str">
        <f t="shared" si="68"/>
        <v>NO</v>
      </c>
      <c r="AN543" s="58"/>
      <c r="AO543" s="58"/>
      <c r="AP543" s="58"/>
    </row>
    <row r="544" spans="1:42" s="57" customFormat="1" ht="27" customHeight="1" x14ac:dyDescent="0.25">
      <c r="A544" s="90"/>
      <c r="B544" s="105"/>
      <c r="C544" s="91"/>
      <c r="D544" s="111"/>
      <c r="E544" s="91"/>
      <c r="F544" s="92"/>
      <c r="G544" s="93"/>
      <c r="H544" s="94"/>
      <c r="I544" s="95"/>
      <c r="J544" s="96" t="str">
        <f>IF(ISERROR(VLOOKUP(I544,Eje_Pilar!$C$2:$E$47,2,FALSE))," ",VLOOKUP(I544,Eje_Pilar!$C$2:$E$47,2,FALSE))</f>
        <v xml:space="preserve"> </v>
      </c>
      <c r="K544" s="96" t="str">
        <f>IF(ISERROR(VLOOKUP(I544,Eje_Pilar!$C$2:$E$47,3,FALSE))," ",VLOOKUP(I544,Eje_Pilar!$C$2:$E$47,3,FALSE))</f>
        <v xml:space="preserve"> </v>
      </c>
      <c r="L544" s="97"/>
      <c r="M544" s="90"/>
      <c r="N544" s="93"/>
      <c r="O544" s="99"/>
      <c r="P544" s="100"/>
      <c r="Q544" s="101"/>
      <c r="R544" s="102"/>
      <c r="S544" s="99"/>
      <c r="T544" s="103">
        <f t="shared" si="65"/>
        <v>0</v>
      </c>
      <c r="U544" s="131"/>
      <c r="V544" s="104"/>
      <c r="W544" s="104"/>
      <c r="X544" s="104"/>
      <c r="Y544" s="105"/>
      <c r="Z544" s="105"/>
      <c r="AA544" s="106"/>
      <c r="AB544" s="90"/>
      <c r="AC544" s="90"/>
      <c r="AD544" s="90"/>
      <c r="AE544" s="90"/>
      <c r="AF544" s="107" t="str">
        <f t="shared" si="69"/>
        <v>-</v>
      </c>
      <c r="AG544" s="108"/>
      <c r="AH544" s="129">
        <f>IF(SUMPRODUCT((A$14:A544=A544)*(B$14:B544=B544)*(C$14:C544=C544))&gt;1,0,1)</f>
        <v>0</v>
      </c>
      <c r="AI544" s="109" t="str">
        <f t="shared" si="70"/>
        <v>NO</v>
      </c>
      <c r="AJ544" s="109" t="str">
        <f t="shared" si="66"/>
        <v>NO</v>
      </c>
      <c r="AK544" s="110" t="str">
        <f>IFERROR(VLOOKUP(F544,Tipo!$C$12:$C$27,1,FALSE),"NO")</f>
        <v>NO</v>
      </c>
      <c r="AL544" s="109" t="str">
        <f t="shared" si="67"/>
        <v>NO</v>
      </c>
      <c r="AM544" s="109" t="str">
        <f t="shared" si="68"/>
        <v>NO</v>
      </c>
      <c r="AN544" s="58"/>
      <c r="AO544" s="58"/>
      <c r="AP544" s="58"/>
    </row>
    <row r="545" spans="1:42" s="57" customFormat="1" ht="27" customHeight="1" x14ac:dyDescent="0.25">
      <c r="A545" s="90"/>
      <c r="B545" s="105"/>
      <c r="C545" s="91"/>
      <c r="D545" s="111"/>
      <c r="E545" s="91"/>
      <c r="F545" s="92"/>
      <c r="G545" s="93"/>
      <c r="H545" s="94"/>
      <c r="I545" s="95"/>
      <c r="J545" s="96" t="str">
        <f>IF(ISERROR(VLOOKUP(I545,Eje_Pilar!$C$2:$E$47,2,FALSE))," ",VLOOKUP(I545,Eje_Pilar!$C$2:$E$47,2,FALSE))</f>
        <v xml:space="preserve"> </v>
      </c>
      <c r="K545" s="96" t="str">
        <f>IF(ISERROR(VLOOKUP(I545,Eje_Pilar!$C$2:$E$47,3,FALSE))," ",VLOOKUP(I545,Eje_Pilar!$C$2:$E$47,3,FALSE))</f>
        <v xml:space="preserve"> </v>
      </c>
      <c r="L545" s="97"/>
      <c r="M545" s="90"/>
      <c r="N545" s="93"/>
      <c r="O545" s="99"/>
      <c r="P545" s="100"/>
      <c r="Q545" s="101"/>
      <c r="R545" s="102"/>
      <c r="S545" s="99"/>
      <c r="T545" s="103">
        <f t="shared" si="65"/>
        <v>0</v>
      </c>
      <c r="U545" s="131"/>
      <c r="V545" s="104"/>
      <c r="W545" s="104"/>
      <c r="X545" s="104"/>
      <c r="Y545" s="105"/>
      <c r="Z545" s="105"/>
      <c r="AA545" s="106"/>
      <c r="AB545" s="90"/>
      <c r="AC545" s="90"/>
      <c r="AD545" s="90"/>
      <c r="AE545" s="90"/>
      <c r="AF545" s="107" t="str">
        <f t="shared" si="69"/>
        <v>-</v>
      </c>
      <c r="AG545" s="108"/>
      <c r="AH545" s="129">
        <f>IF(SUMPRODUCT((A$14:A545=A545)*(B$14:B545=B545)*(C$14:C545=C545))&gt;1,0,1)</f>
        <v>0</v>
      </c>
      <c r="AI545" s="109" t="str">
        <f t="shared" si="70"/>
        <v>NO</v>
      </c>
      <c r="AJ545" s="109" t="str">
        <f t="shared" si="66"/>
        <v>NO</v>
      </c>
      <c r="AK545" s="110" t="str">
        <f>IFERROR(VLOOKUP(F545,Tipo!$C$12:$C$27,1,FALSE),"NO")</f>
        <v>NO</v>
      </c>
      <c r="AL545" s="109" t="str">
        <f t="shared" si="67"/>
        <v>NO</v>
      </c>
      <c r="AM545" s="109" t="str">
        <f t="shared" si="68"/>
        <v>NO</v>
      </c>
      <c r="AN545" s="58"/>
      <c r="AO545" s="58"/>
      <c r="AP545" s="58"/>
    </row>
    <row r="546" spans="1:42" s="57" customFormat="1" ht="27" customHeight="1" x14ac:dyDescent="0.25">
      <c r="A546" s="90"/>
      <c r="B546" s="105"/>
      <c r="C546" s="91"/>
      <c r="D546" s="111"/>
      <c r="E546" s="91"/>
      <c r="F546" s="92"/>
      <c r="G546" s="93"/>
      <c r="H546" s="94"/>
      <c r="I546" s="95"/>
      <c r="J546" s="96" t="str">
        <f>IF(ISERROR(VLOOKUP(I546,Eje_Pilar!$C$2:$E$47,2,FALSE))," ",VLOOKUP(I546,Eje_Pilar!$C$2:$E$47,2,FALSE))</f>
        <v xml:space="preserve"> </v>
      </c>
      <c r="K546" s="96" t="str">
        <f>IF(ISERROR(VLOOKUP(I546,Eje_Pilar!$C$2:$E$47,3,FALSE))," ",VLOOKUP(I546,Eje_Pilar!$C$2:$E$47,3,FALSE))</f>
        <v xml:space="preserve"> </v>
      </c>
      <c r="L546" s="97"/>
      <c r="M546" s="90"/>
      <c r="N546" s="93"/>
      <c r="O546" s="99"/>
      <c r="P546" s="100"/>
      <c r="Q546" s="101"/>
      <c r="R546" s="102"/>
      <c r="S546" s="99"/>
      <c r="T546" s="103">
        <f t="shared" si="65"/>
        <v>0</v>
      </c>
      <c r="U546" s="131"/>
      <c r="V546" s="104"/>
      <c r="W546" s="104"/>
      <c r="X546" s="104"/>
      <c r="Y546" s="105"/>
      <c r="Z546" s="105"/>
      <c r="AA546" s="106"/>
      <c r="AB546" s="90"/>
      <c r="AC546" s="90"/>
      <c r="AD546" s="90"/>
      <c r="AE546" s="90"/>
      <c r="AF546" s="107" t="str">
        <f t="shared" si="69"/>
        <v>-</v>
      </c>
      <c r="AG546" s="108"/>
      <c r="AH546" s="129">
        <f>IF(SUMPRODUCT((A$14:A546=A546)*(B$14:B546=B546)*(C$14:C546=C546))&gt;1,0,1)</f>
        <v>0</v>
      </c>
      <c r="AI546" s="109" t="str">
        <f t="shared" si="70"/>
        <v>NO</v>
      </c>
      <c r="AJ546" s="109" t="str">
        <f t="shared" si="66"/>
        <v>NO</v>
      </c>
      <c r="AK546" s="110" t="str">
        <f>IFERROR(VLOOKUP(F546,Tipo!$C$12:$C$27,1,FALSE),"NO")</f>
        <v>NO</v>
      </c>
      <c r="AL546" s="109" t="str">
        <f t="shared" si="67"/>
        <v>NO</v>
      </c>
      <c r="AM546" s="109" t="str">
        <f t="shared" si="68"/>
        <v>NO</v>
      </c>
      <c r="AN546" s="58"/>
      <c r="AO546" s="58"/>
      <c r="AP546" s="58"/>
    </row>
    <row r="547" spans="1:42" s="57" customFormat="1" ht="27" customHeight="1" x14ac:dyDescent="0.25">
      <c r="A547" s="90"/>
      <c r="B547" s="105"/>
      <c r="C547" s="91"/>
      <c r="D547" s="111"/>
      <c r="E547" s="91"/>
      <c r="F547" s="92"/>
      <c r="G547" s="93"/>
      <c r="H547" s="94"/>
      <c r="I547" s="95"/>
      <c r="J547" s="96" t="str">
        <f>IF(ISERROR(VLOOKUP(I547,Eje_Pilar!$C$2:$E$47,2,FALSE))," ",VLOOKUP(I547,Eje_Pilar!$C$2:$E$47,2,FALSE))</f>
        <v xml:space="preserve"> </v>
      </c>
      <c r="K547" s="96" t="str">
        <f>IF(ISERROR(VLOOKUP(I547,Eje_Pilar!$C$2:$E$47,3,FALSE))," ",VLOOKUP(I547,Eje_Pilar!$C$2:$E$47,3,FALSE))</f>
        <v xml:space="preserve"> </v>
      </c>
      <c r="L547" s="97"/>
      <c r="M547" s="90"/>
      <c r="N547" s="93"/>
      <c r="O547" s="99"/>
      <c r="P547" s="100"/>
      <c r="Q547" s="101"/>
      <c r="R547" s="102"/>
      <c r="S547" s="99"/>
      <c r="T547" s="103">
        <f t="shared" si="65"/>
        <v>0</v>
      </c>
      <c r="U547" s="131"/>
      <c r="V547" s="104"/>
      <c r="W547" s="104"/>
      <c r="X547" s="104"/>
      <c r="Y547" s="105"/>
      <c r="Z547" s="105"/>
      <c r="AA547" s="106"/>
      <c r="AB547" s="90"/>
      <c r="AC547" s="90"/>
      <c r="AD547" s="90"/>
      <c r="AE547" s="90"/>
      <c r="AF547" s="107" t="str">
        <f t="shared" si="69"/>
        <v>-</v>
      </c>
      <c r="AG547" s="108"/>
      <c r="AH547" s="129">
        <f>IF(SUMPRODUCT((A$14:A547=A547)*(B$14:B547=B547)*(C$14:C547=C547))&gt;1,0,1)</f>
        <v>0</v>
      </c>
      <c r="AI547" s="109" t="str">
        <f t="shared" si="70"/>
        <v>NO</v>
      </c>
      <c r="AJ547" s="109" t="str">
        <f t="shared" si="66"/>
        <v>NO</v>
      </c>
      <c r="AK547" s="110" t="str">
        <f>IFERROR(VLOOKUP(F547,Tipo!$C$12:$C$27,1,FALSE),"NO")</f>
        <v>NO</v>
      </c>
      <c r="AL547" s="109" t="str">
        <f t="shared" si="67"/>
        <v>NO</v>
      </c>
      <c r="AM547" s="109" t="str">
        <f t="shared" si="68"/>
        <v>NO</v>
      </c>
      <c r="AN547" s="58"/>
      <c r="AO547" s="58"/>
      <c r="AP547" s="58"/>
    </row>
    <row r="548" spans="1:42" s="57" customFormat="1" ht="27" customHeight="1" x14ac:dyDescent="0.25">
      <c r="A548" s="90"/>
      <c r="B548" s="105"/>
      <c r="C548" s="91"/>
      <c r="D548" s="111"/>
      <c r="E548" s="91"/>
      <c r="F548" s="92"/>
      <c r="G548" s="93"/>
      <c r="H548" s="94"/>
      <c r="I548" s="95"/>
      <c r="J548" s="96" t="str">
        <f>IF(ISERROR(VLOOKUP(I548,Eje_Pilar!$C$2:$E$47,2,FALSE))," ",VLOOKUP(I548,Eje_Pilar!$C$2:$E$47,2,FALSE))</f>
        <v xml:space="preserve"> </v>
      </c>
      <c r="K548" s="96" t="str">
        <f>IF(ISERROR(VLOOKUP(I548,Eje_Pilar!$C$2:$E$47,3,FALSE))," ",VLOOKUP(I548,Eje_Pilar!$C$2:$E$47,3,FALSE))</f>
        <v xml:space="preserve"> </v>
      </c>
      <c r="L548" s="97"/>
      <c r="M548" s="90"/>
      <c r="N548" s="93"/>
      <c r="O548" s="99"/>
      <c r="P548" s="100"/>
      <c r="Q548" s="101"/>
      <c r="R548" s="102"/>
      <c r="S548" s="99"/>
      <c r="T548" s="103">
        <f t="shared" si="65"/>
        <v>0</v>
      </c>
      <c r="U548" s="131"/>
      <c r="V548" s="104"/>
      <c r="W548" s="104"/>
      <c r="X548" s="104"/>
      <c r="Y548" s="105"/>
      <c r="Z548" s="105"/>
      <c r="AA548" s="106"/>
      <c r="AB548" s="90"/>
      <c r="AC548" s="90"/>
      <c r="AD548" s="90"/>
      <c r="AE548" s="90"/>
      <c r="AF548" s="107" t="str">
        <f t="shared" si="69"/>
        <v>-</v>
      </c>
      <c r="AG548" s="108"/>
      <c r="AH548" s="129">
        <f>IF(SUMPRODUCT((A$14:A548=A548)*(B$14:B548=B548)*(C$14:C548=C548))&gt;1,0,1)</f>
        <v>0</v>
      </c>
      <c r="AI548" s="109" t="str">
        <f t="shared" si="70"/>
        <v>NO</v>
      </c>
      <c r="AJ548" s="109" t="str">
        <f t="shared" si="66"/>
        <v>NO</v>
      </c>
      <c r="AK548" s="110" t="str">
        <f>IFERROR(VLOOKUP(F548,Tipo!$C$12:$C$27,1,FALSE),"NO")</f>
        <v>NO</v>
      </c>
      <c r="AL548" s="109" t="str">
        <f t="shared" si="67"/>
        <v>NO</v>
      </c>
      <c r="AM548" s="109" t="str">
        <f t="shared" si="68"/>
        <v>NO</v>
      </c>
      <c r="AN548" s="58"/>
      <c r="AO548" s="58"/>
      <c r="AP548" s="58"/>
    </row>
    <row r="549" spans="1:42" s="57" customFormat="1" ht="27" customHeight="1" x14ac:dyDescent="0.25">
      <c r="A549" s="90"/>
      <c r="B549" s="105"/>
      <c r="C549" s="91"/>
      <c r="D549" s="111"/>
      <c r="E549" s="91"/>
      <c r="F549" s="92"/>
      <c r="G549" s="93"/>
      <c r="H549" s="94"/>
      <c r="I549" s="95"/>
      <c r="J549" s="96" t="str">
        <f>IF(ISERROR(VLOOKUP(I549,Eje_Pilar!$C$2:$E$47,2,FALSE))," ",VLOOKUP(I549,Eje_Pilar!$C$2:$E$47,2,FALSE))</f>
        <v xml:space="preserve"> </v>
      </c>
      <c r="K549" s="96" t="str">
        <f>IF(ISERROR(VLOOKUP(I549,Eje_Pilar!$C$2:$E$47,3,FALSE))," ",VLOOKUP(I549,Eje_Pilar!$C$2:$E$47,3,FALSE))</f>
        <v xml:space="preserve"> </v>
      </c>
      <c r="L549" s="97"/>
      <c r="M549" s="90"/>
      <c r="N549" s="93"/>
      <c r="O549" s="99"/>
      <c r="P549" s="100"/>
      <c r="Q549" s="101"/>
      <c r="R549" s="102"/>
      <c r="S549" s="99"/>
      <c r="T549" s="103">
        <f t="shared" si="65"/>
        <v>0</v>
      </c>
      <c r="U549" s="131"/>
      <c r="V549" s="104"/>
      <c r="W549" s="104"/>
      <c r="X549" s="104"/>
      <c r="Y549" s="105"/>
      <c r="Z549" s="105"/>
      <c r="AA549" s="106"/>
      <c r="AB549" s="90"/>
      <c r="AC549" s="90"/>
      <c r="AD549" s="90"/>
      <c r="AE549" s="90"/>
      <c r="AF549" s="107" t="str">
        <f t="shared" si="69"/>
        <v>-</v>
      </c>
      <c r="AG549" s="108"/>
      <c r="AH549" s="129">
        <f>IF(SUMPRODUCT((A$14:A549=A549)*(B$14:B549=B549)*(C$14:C549=C549))&gt;1,0,1)</f>
        <v>0</v>
      </c>
      <c r="AI549" s="109" t="str">
        <f t="shared" si="70"/>
        <v>NO</v>
      </c>
      <c r="AJ549" s="109" t="str">
        <f t="shared" si="66"/>
        <v>NO</v>
      </c>
      <c r="AK549" s="110" t="str">
        <f>IFERROR(VLOOKUP(F549,Tipo!$C$12:$C$27,1,FALSE),"NO")</f>
        <v>NO</v>
      </c>
      <c r="AL549" s="109" t="str">
        <f t="shared" si="67"/>
        <v>NO</v>
      </c>
      <c r="AM549" s="109" t="str">
        <f t="shared" si="68"/>
        <v>NO</v>
      </c>
      <c r="AN549" s="58"/>
      <c r="AO549" s="58"/>
      <c r="AP549" s="58"/>
    </row>
    <row r="550" spans="1:42" s="57" customFormat="1" ht="27" customHeight="1" x14ac:dyDescent="0.25">
      <c r="A550" s="90"/>
      <c r="B550" s="105"/>
      <c r="C550" s="91"/>
      <c r="D550" s="111"/>
      <c r="E550" s="91"/>
      <c r="F550" s="92"/>
      <c r="G550" s="93"/>
      <c r="H550" s="94"/>
      <c r="I550" s="95"/>
      <c r="J550" s="96" t="str">
        <f>IF(ISERROR(VLOOKUP(I550,Eje_Pilar!$C$2:$E$47,2,FALSE))," ",VLOOKUP(I550,Eje_Pilar!$C$2:$E$47,2,FALSE))</f>
        <v xml:space="preserve"> </v>
      </c>
      <c r="K550" s="96" t="str">
        <f>IF(ISERROR(VLOOKUP(I550,Eje_Pilar!$C$2:$E$47,3,FALSE))," ",VLOOKUP(I550,Eje_Pilar!$C$2:$E$47,3,FALSE))</f>
        <v xml:space="preserve"> </v>
      </c>
      <c r="L550" s="97"/>
      <c r="M550" s="90"/>
      <c r="N550" s="93"/>
      <c r="O550" s="99"/>
      <c r="P550" s="100"/>
      <c r="Q550" s="101"/>
      <c r="R550" s="102"/>
      <c r="S550" s="99"/>
      <c r="T550" s="103">
        <f t="shared" si="65"/>
        <v>0</v>
      </c>
      <c r="U550" s="131"/>
      <c r="V550" s="104"/>
      <c r="W550" s="104"/>
      <c r="X550" s="104"/>
      <c r="Y550" s="105"/>
      <c r="Z550" s="105"/>
      <c r="AA550" s="106"/>
      <c r="AB550" s="90"/>
      <c r="AC550" s="90"/>
      <c r="AD550" s="90"/>
      <c r="AE550" s="90"/>
      <c r="AF550" s="107" t="str">
        <f t="shared" si="69"/>
        <v>-</v>
      </c>
      <c r="AG550" s="108"/>
      <c r="AH550" s="129">
        <f>IF(SUMPRODUCT((A$14:A550=A550)*(B$14:B550=B550)*(C$14:C550=C550))&gt;1,0,1)</f>
        <v>0</v>
      </c>
      <c r="AI550" s="109" t="str">
        <f t="shared" si="70"/>
        <v>NO</v>
      </c>
      <c r="AJ550" s="109" t="str">
        <f t="shared" si="66"/>
        <v>NO</v>
      </c>
      <c r="AK550" s="110" t="str">
        <f>IFERROR(VLOOKUP(F550,Tipo!$C$12:$C$27,1,FALSE),"NO")</f>
        <v>NO</v>
      </c>
      <c r="AL550" s="109" t="str">
        <f t="shared" si="67"/>
        <v>NO</v>
      </c>
      <c r="AM550" s="109" t="str">
        <f t="shared" si="68"/>
        <v>NO</v>
      </c>
      <c r="AN550" s="58"/>
      <c r="AO550" s="58"/>
      <c r="AP550" s="58"/>
    </row>
    <row r="551" spans="1:42" s="57" customFormat="1" ht="27" customHeight="1" x14ac:dyDescent="0.25">
      <c r="A551" s="90"/>
      <c r="B551" s="105"/>
      <c r="C551" s="91"/>
      <c r="D551" s="111"/>
      <c r="E551" s="91"/>
      <c r="F551" s="92"/>
      <c r="G551" s="93"/>
      <c r="H551" s="94"/>
      <c r="I551" s="95"/>
      <c r="J551" s="96" t="str">
        <f>IF(ISERROR(VLOOKUP(I551,Eje_Pilar!$C$2:$E$47,2,FALSE))," ",VLOOKUP(I551,Eje_Pilar!$C$2:$E$47,2,FALSE))</f>
        <v xml:space="preserve"> </v>
      </c>
      <c r="K551" s="96" t="str">
        <f>IF(ISERROR(VLOOKUP(I551,Eje_Pilar!$C$2:$E$47,3,FALSE))," ",VLOOKUP(I551,Eje_Pilar!$C$2:$E$47,3,FALSE))</f>
        <v xml:space="preserve"> </v>
      </c>
      <c r="L551" s="97"/>
      <c r="M551" s="90"/>
      <c r="N551" s="93"/>
      <c r="O551" s="99"/>
      <c r="P551" s="100"/>
      <c r="Q551" s="101"/>
      <c r="R551" s="102"/>
      <c r="S551" s="99"/>
      <c r="T551" s="103">
        <f t="shared" si="65"/>
        <v>0</v>
      </c>
      <c r="U551" s="131"/>
      <c r="V551" s="104"/>
      <c r="W551" s="104"/>
      <c r="X551" s="104"/>
      <c r="Y551" s="105"/>
      <c r="Z551" s="105"/>
      <c r="AA551" s="106"/>
      <c r="AB551" s="90"/>
      <c r="AC551" s="90"/>
      <c r="AD551" s="90"/>
      <c r="AE551" s="90"/>
      <c r="AF551" s="107" t="str">
        <f t="shared" si="69"/>
        <v>-</v>
      </c>
      <c r="AG551" s="108"/>
      <c r="AH551" s="129">
        <f>IF(SUMPRODUCT((A$14:A551=A551)*(B$14:B551=B551)*(C$14:C551=C551))&gt;1,0,1)</f>
        <v>0</v>
      </c>
      <c r="AI551" s="109" t="str">
        <f t="shared" si="70"/>
        <v>NO</v>
      </c>
      <c r="AJ551" s="109" t="str">
        <f t="shared" si="66"/>
        <v>NO</v>
      </c>
      <c r="AK551" s="110" t="str">
        <f>IFERROR(VLOOKUP(F551,Tipo!$C$12:$C$27,1,FALSE),"NO")</f>
        <v>NO</v>
      </c>
      <c r="AL551" s="109" t="str">
        <f t="shared" si="67"/>
        <v>NO</v>
      </c>
      <c r="AM551" s="109" t="str">
        <f t="shared" si="68"/>
        <v>NO</v>
      </c>
      <c r="AN551" s="58"/>
      <c r="AO551" s="58"/>
      <c r="AP551" s="58"/>
    </row>
    <row r="552" spans="1:42" s="57" customFormat="1" ht="27" customHeight="1" x14ac:dyDescent="0.25">
      <c r="A552" s="90"/>
      <c r="B552" s="105"/>
      <c r="C552" s="91"/>
      <c r="D552" s="111"/>
      <c r="E552" s="91"/>
      <c r="F552" s="92"/>
      <c r="G552" s="93"/>
      <c r="H552" s="94"/>
      <c r="I552" s="95"/>
      <c r="J552" s="96" t="str">
        <f>IF(ISERROR(VLOOKUP(I552,Eje_Pilar!$C$2:$E$47,2,FALSE))," ",VLOOKUP(I552,Eje_Pilar!$C$2:$E$47,2,FALSE))</f>
        <v xml:space="preserve"> </v>
      </c>
      <c r="K552" s="96" t="str">
        <f>IF(ISERROR(VLOOKUP(I552,Eje_Pilar!$C$2:$E$47,3,FALSE))," ",VLOOKUP(I552,Eje_Pilar!$C$2:$E$47,3,FALSE))</f>
        <v xml:space="preserve"> </v>
      </c>
      <c r="L552" s="97"/>
      <c r="M552" s="90"/>
      <c r="N552" s="93"/>
      <c r="O552" s="99"/>
      <c r="P552" s="100"/>
      <c r="Q552" s="101"/>
      <c r="R552" s="102"/>
      <c r="S552" s="99"/>
      <c r="T552" s="103">
        <f t="shared" si="65"/>
        <v>0</v>
      </c>
      <c r="U552" s="131"/>
      <c r="V552" s="104"/>
      <c r="W552" s="104"/>
      <c r="X552" s="104"/>
      <c r="Y552" s="105"/>
      <c r="Z552" s="105"/>
      <c r="AA552" s="106"/>
      <c r="AB552" s="90"/>
      <c r="AC552" s="90"/>
      <c r="AD552" s="90"/>
      <c r="AE552" s="90"/>
      <c r="AF552" s="107" t="str">
        <f t="shared" si="69"/>
        <v>-</v>
      </c>
      <c r="AG552" s="108"/>
      <c r="AH552" s="129">
        <f>IF(SUMPRODUCT((A$14:A552=A552)*(B$14:B552=B552)*(C$14:C552=C552))&gt;1,0,1)</f>
        <v>0</v>
      </c>
      <c r="AI552" s="109" t="str">
        <f t="shared" si="70"/>
        <v>NO</v>
      </c>
      <c r="AJ552" s="109" t="str">
        <f t="shared" si="66"/>
        <v>NO</v>
      </c>
      <c r="AK552" s="110" t="str">
        <f>IFERROR(VLOOKUP(F552,Tipo!$C$12:$C$27,1,FALSE),"NO")</f>
        <v>NO</v>
      </c>
      <c r="AL552" s="109" t="str">
        <f t="shared" si="67"/>
        <v>NO</v>
      </c>
      <c r="AM552" s="109" t="str">
        <f t="shared" si="68"/>
        <v>NO</v>
      </c>
      <c r="AN552" s="58"/>
      <c r="AO552" s="58"/>
      <c r="AP552" s="58"/>
    </row>
    <row r="553" spans="1:42" s="57" customFormat="1" ht="27" customHeight="1" x14ac:dyDescent="0.25">
      <c r="A553" s="90"/>
      <c r="B553" s="105"/>
      <c r="C553" s="91"/>
      <c r="D553" s="111"/>
      <c r="E553" s="91"/>
      <c r="F553" s="92"/>
      <c r="G553" s="93"/>
      <c r="H553" s="94"/>
      <c r="I553" s="95"/>
      <c r="J553" s="96" t="str">
        <f>IF(ISERROR(VLOOKUP(I553,Eje_Pilar!$C$2:$E$47,2,FALSE))," ",VLOOKUP(I553,Eje_Pilar!$C$2:$E$47,2,FALSE))</f>
        <v xml:space="preserve"> </v>
      </c>
      <c r="K553" s="96" t="str">
        <f>IF(ISERROR(VLOOKUP(I553,Eje_Pilar!$C$2:$E$47,3,FALSE))," ",VLOOKUP(I553,Eje_Pilar!$C$2:$E$47,3,FALSE))</f>
        <v xml:space="preserve"> </v>
      </c>
      <c r="L553" s="97"/>
      <c r="M553" s="90"/>
      <c r="N553" s="93"/>
      <c r="O553" s="99"/>
      <c r="P553" s="100"/>
      <c r="Q553" s="101"/>
      <c r="R553" s="102"/>
      <c r="S553" s="99"/>
      <c r="T553" s="103">
        <f t="shared" si="65"/>
        <v>0</v>
      </c>
      <c r="U553" s="131"/>
      <c r="V553" s="104"/>
      <c r="W553" s="104"/>
      <c r="X553" s="104"/>
      <c r="Y553" s="105"/>
      <c r="Z553" s="105"/>
      <c r="AA553" s="106"/>
      <c r="AB553" s="90"/>
      <c r="AC553" s="90"/>
      <c r="AD553" s="90"/>
      <c r="AE553" s="90"/>
      <c r="AF553" s="107" t="str">
        <f t="shared" si="69"/>
        <v>-</v>
      </c>
      <c r="AG553" s="108"/>
      <c r="AH553" s="129">
        <f>IF(SUMPRODUCT((A$14:A553=A553)*(B$14:B553=B553)*(C$14:C553=C553))&gt;1,0,1)</f>
        <v>0</v>
      </c>
      <c r="AI553" s="109" t="str">
        <f t="shared" si="70"/>
        <v>NO</v>
      </c>
      <c r="AJ553" s="109" t="str">
        <f t="shared" si="66"/>
        <v>NO</v>
      </c>
      <c r="AK553" s="110" t="str">
        <f>IFERROR(VLOOKUP(F553,Tipo!$C$12:$C$27,1,FALSE),"NO")</f>
        <v>NO</v>
      </c>
      <c r="AL553" s="109" t="str">
        <f t="shared" si="67"/>
        <v>NO</v>
      </c>
      <c r="AM553" s="109" t="str">
        <f t="shared" si="68"/>
        <v>NO</v>
      </c>
      <c r="AN553" s="58"/>
      <c r="AO553" s="58"/>
      <c r="AP553" s="58"/>
    </row>
    <row r="554" spans="1:42" s="57" customFormat="1" ht="27" customHeight="1" x14ac:dyDescent="0.25">
      <c r="A554" s="90"/>
      <c r="B554" s="105"/>
      <c r="C554" s="91"/>
      <c r="D554" s="111"/>
      <c r="E554" s="91"/>
      <c r="F554" s="92"/>
      <c r="G554" s="93"/>
      <c r="H554" s="94"/>
      <c r="I554" s="95"/>
      <c r="J554" s="96" t="str">
        <f>IF(ISERROR(VLOOKUP(I554,Eje_Pilar!$C$2:$E$47,2,FALSE))," ",VLOOKUP(I554,Eje_Pilar!$C$2:$E$47,2,FALSE))</f>
        <v xml:space="preserve"> </v>
      </c>
      <c r="K554" s="96" t="str">
        <f>IF(ISERROR(VLOOKUP(I554,Eje_Pilar!$C$2:$E$47,3,FALSE))," ",VLOOKUP(I554,Eje_Pilar!$C$2:$E$47,3,FALSE))</f>
        <v xml:space="preserve"> </v>
      </c>
      <c r="L554" s="97"/>
      <c r="M554" s="90"/>
      <c r="N554" s="93"/>
      <c r="O554" s="99"/>
      <c r="P554" s="100"/>
      <c r="Q554" s="101"/>
      <c r="R554" s="102"/>
      <c r="S554" s="99"/>
      <c r="T554" s="103">
        <f t="shared" si="65"/>
        <v>0</v>
      </c>
      <c r="U554" s="131"/>
      <c r="V554" s="104"/>
      <c r="W554" s="104"/>
      <c r="X554" s="104"/>
      <c r="Y554" s="105"/>
      <c r="Z554" s="105"/>
      <c r="AA554" s="106"/>
      <c r="AB554" s="90"/>
      <c r="AC554" s="90"/>
      <c r="AD554" s="90"/>
      <c r="AE554" s="90"/>
      <c r="AF554" s="107" t="str">
        <f t="shared" si="69"/>
        <v>-</v>
      </c>
      <c r="AG554" s="108"/>
      <c r="AH554" s="129">
        <f>IF(SUMPRODUCT((A$14:A554=A554)*(B$14:B554=B554)*(C$14:C554=C554))&gt;1,0,1)</f>
        <v>0</v>
      </c>
      <c r="AI554" s="109" t="str">
        <f t="shared" si="70"/>
        <v>NO</v>
      </c>
      <c r="AJ554" s="109" t="str">
        <f t="shared" si="66"/>
        <v>NO</v>
      </c>
      <c r="AK554" s="110" t="str">
        <f>IFERROR(VLOOKUP(F554,Tipo!$C$12:$C$27,1,FALSE),"NO")</f>
        <v>NO</v>
      </c>
      <c r="AL554" s="109" t="str">
        <f t="shared" si="67"/>
        <v>NO</v>
      </c>
      <c r="AM554" s="109" t="str">
        <f t="shared" si="68"/>
        <v>NO</v>
      </c>
      <c r="AN554" s="58"/>
      <c r="AO554" s="58"/>
      <c r="AP554" s="58"/>
    </row>
    <row r="555" spans="1:42" s="57" customFormat="1" ht="27" customHeight="1" x14ac:dyDescent="0.25">
      <c r="A555" s="90"/>
      <c r="B555" s="105"/>
      <c r="C555" s="91"/>
      <c r="D555" s="111"/>
      <c r="E555" s="91"/>
      <c r="F555" s="92"/>
      <c r="G555" s="93"/>
      <c r="H555" s="94"/>
      <c r="I555" s="95"/>
      <c r="J555" s="96" t="str">
        <f>IF(ISERROR(VLOOKUP(I555,Eje_Pilar!$C$2:$E$47,2,FALSE))," ",VLOOKUP(I555,Eje_Pilar!$C$2:$E$47,2,FALSE))</f>
        <v xml:space="preserve"> </v>
      </c>
      <c r="K555" s="96" t="str">
        <f>IF(ISERROR(VLOOKUP(I555,Eje_Pilar!$C$2:$E$47,3,FALSE))," ",VLOOKUP(I555,Eje_Pilar!$C$2:$E$47,3,FALSE))</f>
        <v xml:space="preserve"> </v>
      </c>
      <c r="L555" s="97"/>
      <c r="M555" s="90"/>
      <c r="N555" s="93"/>
      <c r="O555" s="99"/>
      <c r="P555" s="100"/>
      <c r="Q555" s="101"/>
      <c r="R555" s="102"/>
      <c r="S555" s="99"/>
      <c r="T555" s="103">
        <f t="shared" si="65"/>
        <v>0</v>
      </c>
      <c r="U555" s="131"/>
      <c r="V555" s="104"/>
      <c r="W555" s="104"/>
      <c r="X555" s="104"/>
      <c r="Y555" s="105"/>
      <c r="Z555" s="105"/>
      <c r="AA555" s="106"/>
      <c r="AB555" s="90"/>
      <c r="AC555" s="90"/>
      <c r="AD555" s="90"/>
      <c r="AE555" s="90"/>
      <c r="AF555" s="107" t="str">
        <f t="shared" si="69"/>
        <v>-</v>
      </c>
      <c r="AG555" s="108"/>
      <c r="AH555" s="129">
        <f>IF(SUMPRODUCT((A$14:A555=A555)*(B$14:B555=B555)*(C$14:C555=C555))&gt;1,0,1)</f>
        <v>0</v>
      </c>
      <c r="AI555" s="109" t="str">
        <f t="shared" si="70"/>
        <v>NO</v>
      </c>
      <c r="AJ555" s="109" t="str">
        <f t="shared" si="66"/>
        <v>NO</v>
      </c>
      <c r="AK555" s="110" t="str">
        <f>IFERROR(VLOOKUP(F555,Tipo!$C$12:$C$27,1,FALSE),"NO")</f>
        <v>NO</v>
      </c>
      <c r="AL555" s="109" t="str">
        <f t="shared" si="67"/>
        <v>NO</v>
      </c>
      <c r="AM555" s="109" t="str">
        <f t="shared" si="68"/>
        <v>NO</v>
      </c>
      <c r="AN555" s="58"/>
      <c r="AO555" s="58"/>
      <c r="AP555" s="58"/>
    </row>
    <row r="556" spans="1:42" s="57" customFormat="1" ht="27" customHeight="1" x14ac:dyDescent="0.25">
      <c r="A556" s="90"/>
      <c r="B556" s="105"/>
      <c r="C556" s="91"/>
      <c r="D556" s="111"/>
      <c r="E556" s="91"/>
      <c r="F556" s="92"/>
      <c r="G556" s="93"/>
      <c r="H556" s="94"/>
      <c r="I556" s="95"/>
      <c r="J556" s="96" t="str">
        <f>IF(ISERROR(VLOOKUP(I556,Eje_Pilar!$C$2:$E$47,2,FALSE))," ",VLOOKUP(I556,Eje_Pilar!$C$2:$E$47,2,FALSE))</f>
        <v xml:space="preserve"> </v>
      </c>
      <c r="K556" s="96" t="str">
        <f>IF(ISERROR(VLOOKUP(I556,Eje_Pilar!$C$2:$E$47,3,FALSE))," ",VLOOKUP(I556,Eje_Pilar!$C$2:$E$47,3,FALSE))</f>
        <v xml:space="preserve"> </v>
      </c>
      <c r="L556" s="97"/>
      <c r="M556" s="90"/>
      <c r="N556" s="93"/>
      <c r="O556" s="99"/>
      <c r="P556" s="100"/>
      <c r="Q556" s="101"/>
      <c r="R556" s="102"/>
      <c r="S556" s="99"/>
      <c r="T556" s="103">
        <f t="shared" si="65"/>
        <v>0</v>
      </c>
      <c r="U556" s="131"/>
      <c r="V556" s="104"/>
      <c r="W556" s="104"/>
      <c r="X556" s="104"/>
      <c r="Y556" s="105"/>
      <c r="Z556" s="105"/>
      <c r="AA556" s="106"/>
      <c r="AB556" s="90"/>
      <c r="AC556" s="90"/>
      <c r="AD556" s="90"/>
      <c r="AE556" s="90"/>
      <c r="AF556" s="107" t="str">
        <f t="shared" si="69"/>
        <v>-</v>
      </c>
      <c r="AG556" s="108"/>
      <c r="AH556" s="129">
        <f>IF(SUMPRODUCT((A$14:A556=A556)*(B$14:B556=B556)*(C$14:C556=C556))&gt;1,0,1)</f>
        <v>0</v>
      </c>
      <c r="AI556" s="109" t="str">
        <f t="shared" si="70"/>
        <v>NO</v>
      </c>
      <c r="AJ556" s="109" t="str">
        <f t="shared" si="66"/>
        <v>NO</v>
      </c>
      <c r="AK556" s="110" t="str">
        <f>IFERROR(VLOOKUP(F556,Tipo!$C$12:$C$27,1,FALSE),"NO")</f>
        <v>NO</v>
      </c>
      <c r="AL556" s="109" t="str">
        <f t="shared" si="67"/>
        <v>NO</v>
      </c>
      <c r="AM556" s="109" t="str">
        <f t="shared" si="68"/>
        <v>NO</v>
      </c>
      <c r="AN556" s="58"/>
      <c r="AO556" s="58"/>
      <c r="AP556" s="58"/>
    </row>
    <row r="557" spans="1:42" s="57" customFormat="1" ht="27" customHeight="1" x14ac:dyDescent="0.25">
      <c r="A557" s="90"/>
      <c r="B557" s="105"/>
      <c r="C557" s="91"/>
      <c r="D557" s="111"/>
      <c r="E557" s="91"/>
      <c r="F557" s="92"/>
      <c r="G557" s="93"/>
      <c r="H557" s="94"/>
      <c r="I557" s="95"/>
      <c r="J557" s="96" t="str">
        <f>IF(ISERROR(VLOOKUP(I557,Eje_Pilar!$C$2:$E$47,2,FALSE))," ",VLOOKUP(I557,Eje_Pilar!$C$2:$E$47,2,FALSE))</f>
        <v xml:space="preserve"> </v>
      </c>
      <c r="K557" s="96" t="str">
        <f>IF(ISERROR(VLOOKUP(I557,Eje_Pilar!$C$2:$E$47,3,FALSE))," ",VLOOKUP(I557,Eje_Pilar!$C$2:$E$47,3,FALSE))</f>
        <v xml:space="preserve"> </v>
      </c>
      <c r="L557" s="97"/>
      <c r="M557" s="90"/>
      <c r="N557" s="93"/>
      <c r="O557" s="99"/>
      <c r="P557" s="100"/>
      <c r="Q557" s="101"/>
      <c r="R557" s="102"/>
      <c r="S557" s="99"/>
      <c r="T557" s="103">
        <f t="shared" si="65"/>
        <v>0</v>
      </c>
      <c r="U557" s="131"/>
      <c r="V557" s="104"/>
      <c r="W557" s="104"/>
      <c r="X557" s="104"/>
      <c r="Y557" s="105"/>
      <c r="Z557" s="105"/>
      <c r="AA557" s="106"/>
      <c r="AB557" s="90"/>
      <c r="AC557" s="90"/>
      <c r="AD557" s="90"/>
      <c r="AE557" s="90"/>
      <c r="AF557" s="107" t="str">
        <f t="shared" si="69"/>
        <v>-</v>
      </c>
      <c r="AG557" s="108"/>
      <c r="AH557" s="129">
        <f>IF(SUMPRODUCT((A$14:A557=A557)*(B$14:B557=B557)*(C$14:C557=C557))&gt;1,0,1)</f>
        <v>0</v>
      </c>
      <c r="AI557" s="109" t="str">
        <f t="shared" si="70"/>
        <v>NO</v>
      </c>
      <c r="AJ557" s="109" t="str">
        <f t="shared" si="66"/>
        <v>NO</v>
      </c>
      <c r="AK557" s="110" t="str">
        <f>IFERROR(VLOOKUP(F557,Tipo!$C$12:$C$27,1,FALSE),"NO")</f>
        <v>NO</v>
      </c>
      <c r="AL557" s="109" t="str">
        <f t="shared" si="67"/>
        <v>NO</v>
      </c>
      <c r="AM557" s="109" t="str">
        <f t="shared" si="68"/>
        <v>NO</v>
      </c>
      <c r="AN557" s="58"/>
      <c r="AO557" s="58"/>
      <c r="AP557" s="58"/>
    </row>
    <row r="558" spans="1:42" s="57" customFormat="1" ht="27" customHeight="1" x14ac:dyDescent="0.25">
      <c r="A558" s="90"/>
      <c r="B558" s="105"/>
      <c r="C558" s="91"/>
      <c r="D558" s="111"/>
      <c r="E558" s="91"/>
      <c r="F558" s="92"/>
      <c r="G558" s="93"/>
      <c r="H558" s="94"/>
      <c r="I558" s="95"/>
      <c r="J558" s="96" t="str">
        <f>IF(ISERROR(VLOOKUP(I558,Eje_Pilar!$C$2:$E$47,2,FALSE))," ",VLOOKUP(I558,Eje_Pilar!$C$2:$E$47,2,FALSE))</f>
        <v xml:space="preserve"> </v>
      </c>
      <c r="K558" s="96" t="str">
        <f>IF(ISERROR(VLOOKUP(I558,Eje_Pilar!$C$2:$E$47,3,FALSE))," ",VLOOKUP(I558,Eje_Pilar!$C$2:$E$47,3,FALSE))</f>
        <v xml:space="preserve"> </v>
      </c>
      <c r="L558" s="97"/>
      <c r="M558" s="90"/>
      <c r="N558" s="93"/>
      <c r="O558" s="99"/>
      <c r="P558" s="100"/>
      <c r="Q558" s="101"/>
      <c r="R558" s="102"/>
      <c r="S558" s="99"/>
      <c r="T558" s="103">
        <f t="shared" si="65"/>
        <v>0</v>
      </c>
      <c r="U558" s="131"/>
      <c r="V558" s="104"/>
      <c r="W558" s="104"/>
      <c r="X558" s="104"/>
      <c r="Y558" s="105"/>
      <c r="Z558" s="105"/>
      <c r="AA558" s="106"/>
      <c r="AB558" s="90"/>
      <c r="AC558" s="90"/>
      <c r="AD558" s="90"/>
      <c r="AE558" s="90"/>
      <c r="AF558" s="107" t="str">
        <f t="shared" si="69"/>
        <v>-</v>
      </c>
      <c r="AG558" s="108"/>
      <c r="AH558" s="129">
        <f>IF(SUMPRODUCT((A$14:A558=A558)*(B$14:B558=B558)*(C$14:C558=C558))&gt;1,0,1)</f>
        <v>0</v>
      </c>
      <c r="AI558" s="109" t="str">
        <f t="shared" si="70"/>
        <v>NO</v>
      </c>
      <c r="AJ558" s="109" t="str">
        <f t="shared" si="66"/>
        <v>NO</v>
      </c>
      <c r="AK558" s="110" t="str">
        <f>IFERROR(VLOOKUP(F558,Tipo!$C$12:$C$27,1,FALSE),"NO")</f>
        <v>NO</v>
      </c>
      <c r="AL558" s="109" t="str">
        <f t="shared" si="67"/>
        <v>NO</v>
      </c>
      <c r="AM558" s="109" t="str">
        <f t="shared" si="68"/>
        <v>NO</v>
      </c>
      <c r="AN558" s="58"/>
      <c r="AO558" s="58"/>
      <c r="AP558" s="58"/>
    </row>
    <row r="559" spans="1:42" s="57" customFormat="1" ht="27" customHeight="1" x14ac:dyDescent="0.25">
      <c r="A559" s="90"/>
      <c r="B559" s="105"/>
      <c r="C559" s="91"/>
      <c r="D559" s="111"/>
      <c r="E559" s="91"/>
      <c r="F559" s="92"/>
      <c r="G559" s="93"/>
      <c r="H559" s="94"/>
      <c r="I559" s="95"/>
      <c r="J559" s="96" t="str">
        <f>IF(ISERROR(VLOOKUP(I559,Eje_Pilar!$C$2:$E$47,2,FALSE))," ",VLOOKUP(I559,Eje_Pilar!$C$2:$E$47,2,FALSE))</f>
        <v xml:space="preserve"> </v>
      </c>
      <c r="K559" s="96" t="str">
        <f>IF(ISERROR(VLOOKUP(I559,Eje_Pilar!$C$2:$E$47,3,FALSE))," ",VLOOKUP(I559,Eje_Pilar!$C$2:$E$47,3,FALSE))</f>
        <v xml:space="preserve"> </v>
      </c>
      <c r="L559" s="97"/>
      <c r="M559" s="90"/>
      <c r="N559" s="93"/>
      <c r="O559" s="99"/>
      <c r="P559" s="100"/>
      <c r="Q559" s="101"/>
      <c r="R559" s="102"/>
      <c r="S559" s="99"/>
      <c r="T559" s="103">
        <f t="shared" si="65"/>
        <v>0</v>
      </c>
      <c r="U559" s="131"/>
      <c r="V559" s="104"/>
      <c r="W559" s="104"/>
      <c r="X559" s="104"/>
      <c r="Y559" s="105"/>
      <c r="Z559" s="105"/>
      <c r="AA559" s="106"/>
      <c r="AB559" s="90"/>
      <c r="AC559" s="90"/>
      <c r="AD559" s="90"/>
      <c r="AE559" s="90"/>
      <c r="AF559" s="107" t="str">
        <f t="shared" si="69"/>
        <v>-</v>
      </c>
      <c r="AG559" s="108"/>
      <c r="AH559" s="129">
        <f>IF(SUMPRODUCT((A$14:A559=A559)*(B$14:B559=B559)*(C$14:C559=C559))&gt;1,0,1)</f>
        <v>0</v>
      </c>
      <c r="AI559" s="109" t="str">
        <f t="shared" si="70"/>
        <v>NO</v>
      </c>
      <c r="AJ559" s="109" t="str">
        <f t="shared" si="66"/>
        <v>NO</v>
      </c>
      <c r="AK559" s="110" t="str">
        <f>IFERROR(VLOOKUP(F559,Tipo!$C$12:$C$27,1,FALSE),"NO")</f>
        <v>NO</v>
      </c>
      <c r="AL559" s="109" t="str">
        <f t="shared" si="67"/>
        <v>NO</v>
      </c>
      <c r="AM559" s="109" t="str">
        <f t="shared" si="68"/>
        <v>NO</v>
      </c>
      <c r="AN559" s="58"/>
      <c r="AO559" s="58"/>
      <c r="AP559" s="58"/>
    </row>
    <row r="560" spans="1:42" s="57" customFormat="1" ht="27" customHeight="1" x14ac:dyDescent="0.25">
      <c r="A560" s="90"/>
      <c r="B560" s="105"/>
      <c r="C560" s="91"/>
      <c r="D560" s="111"/>
      <c r="E560" s="91"/>
      <c r="F560" s="92"/>
      <c r="G560" s="93"/>
      <c r="H560" s="94"/>
      <c r="I560" s="95"/>
      <c r="J560" s="96" t="str">
        <f>IF(ISERROR(VLOOKUP(I560,Eje_Pilar!$C$2:$E$47,2,FALSE))," ",VLOOKUP(I560,Eje_Pilar!$C$2:$E$47,2,FALSE))</f>
        <v xml:space="preserve"> </v>
      </c>
      <c r="K560" s="96" t="str">
        <f>IF(ISERROR(VLOOKUP(I560,Eje_Pilar!$C$2:$E$47,3,FALSE))," ",VLOOKUP(I560,Eje_Pilar!$C$2:$E$47,3,FALSE))</f>
        <v xml:space="preserve"> </v>
      </c>
      <c r="L560" s="97"/>
      <c r="M560" s="90"/>
      <c r="N560" s="93"/>
      <c r="O560" s="99"/>
      <c r="P560" s="100"/>
      <c r="Q560" s="101"/>
      <c r="R560" s="102"/>
      <c r="S560" s="99"/>
      <c r="T560" s="103">
        <f t="shared" si="65"/>
        <v>0</v>
      </c>
      <c r="U560" s="131"/>
      <c r="V560" s="104"/>
      <c r="W560" s="104"/>
      <c r="X560" s="104"/>
      <c r="Y560" s="105"/>
      <c r="Z560" s="105"/>
      <c r="AA560" s="106"/>
      <c r="AB560" s="90"/>
      <c r="AC560" s="90"/>
      <c r="AD560" s="90"/>
      <c r="AE560" s="90"/>
      <c r="AF560" s="107" t="str">
        <f t="shared" si="69"/>
        <v>-</v>
      </c>
      <c r="AG560" s="108"/>
      <c r="AH560" s="129">
        <f>IF(SUMPRODUCT((A$14:A560=A560)*(B$14:B560=B560)*(C$14:C560=C560))&gt;1,0,1)</f>
        <v>0</v>
      </c>
      <c r="AI560" s="109" t="str">
        <f t="shared" si="70"/>
        <v>NO</v>
      </c>
      <c r="AJ560" s="109" t="str">
        <f t="shared" si="66"/>
        <v>NO</v>
      </c>
      <c r="AK560" s="110" t="str">
        <f>IFERROR(VLOOKUP(F560,Tipo!$C$12:$C$27,1,FALSE),"NO")</f>
        <v>NO</v>
      </c>
      <c r="AL560" s="109" t="str">
        <f t="shared" si="67"/>
        <v>NO</v>
      </c>
      <c r="AM560" s="109" t="str">
        <f t="shared" si="68"/>
        <v>NO</v>
      </c>
      <c r="AN560" s="58"/>
      <c r="AO560" s="58"/>
      <c r="AP560" s="58"/>
    </row>
    <row r="561" spans="1:42" s="57" customFormat="1" ht="27" customHeight="1" x14ac:dyDescent="0.25">
      <c r="A561" s="90"/>
      <c r="B561" s="105"/>
      <c r="C561" s="91"/>
      <c r="D561" s="111"/>
      <c r="E561" s="91"/>
      <c r="F561" s="92"/>
      <c r="G561" s="93"/>
      <c r="H561" s="94"/>
      <c r="I561" s="95"/>
      <c r="J561" s="96" t="str">
        <f>IF(ISERROR(VLOOKUP(I561,Eje_Pilar!$C$2:$E$47,2,FALSE))," ",VLOOKUP(I561,Eje_Pilar!$C$2:$E$47,2,FALSE))</f>
        <v xml:space="preserve"> </v>
      </c>
      <c r="K561" s="96" t="str">
        <f>IF(ISERROR(VLOOKUP(I561,Eje_Pilar!$C$2:$E$47,3,FALSE))," ",VLOOKUP(I561,Eje_Pilar!$C$2:$E$47,3,FALSE))</f>
        <v xml:space="preserve"> </v>
      </c>
      <c r="L561" s="97"/>
      <c r="M561" s="90"/>
      <c r="N561" s="93"/>
      <c r="O561" s="99"/>
      <c r="P561" s="100"/>
      <c r="Q561" s="101"/>
      <c r="R561" s="102"/>
      <c r="S561" s="99"/>
      <c r="T561" s="103">
        <f t="shared" si="65"/>
        <v>0</v>
      </c>
      <c r="U561" s="131"/>
      <c r="V561" s="104"/>
      <c r="W561" s="104"/>
      <c r="X561" s="104"/>
      <c r="Y561" s="105"/>
      <c r="Z561" s="105"/>
      <c r="AA561" s="106"/>
      <c r="AB561" s="90"/>
      <c r="AC561" s="90"/>
      <c r="AD561" s="90"/>
      <c r="AE561" s="90"/>
      <c r="AF561" s="107" t="str">
        <f t="shared" si="69"/>
        <v>-</v>
      </c>
      <c r="AG561" s="108"/>
      <c r="AH561" s="129">
        <f>IF(SUMPRODUCT((A$14:A561=A561)*(B$14:B561=B561)*(C$14:C561=C561))&gt;1,0,1)</f>
        <v>0</v>
      </c>
      <c r="AI561" s="109" t="str">
        <f t="shared" si="70"/>
        <v>NO</v>
      </c>
      <c r="AJ561" s="109" t="str">
        <f t="shared" si="66"/>
        <v>NO</v>
      </c>
      <c r="AK561" s="110" t="str">
        <f>IFERROR(VLOOKUP(F561,Tipo!$C$12:$C$27,1,FALSE),"NO")</f>
        <v>NO</v>
      </c>
      <c r="AL561" s="109" t="str">
        <f t="shared" si="67"/>
        <v>NO</v>
      </c>
      <c r="AM561" s="109" t="str">
        <f t="shared" si="68"/>
        <v>NO</v>
      </c>
      <c r="AN561" s="58"/>
      <c r="AO561" s="58"/>
      <c r="AP561" s="58"/>
    </row>
    <row r="562" spans="1:42" s="57" customFormat="1" ht="27" customHeight="1" x14ac:dyDescent="0.25">
      <c r="A562" s="90"/>
      <c r="B562" s="105"/>
      <c r="C562" s="91"/>
      <c r="D562" s="111"/>
      <c r="E562" s="91"/>
      <c r="F562" s="92"/>
      <c r="G562" s="93"/>
      <c r="H562" s="94"/>
      <c r="I562" s="95"/>
      <c r="J562" s="96" t="str">
        <f>IF(ISERROR(VLOOKUP(I562,Eje_Pilar!$C$2:$E$47,2,FALSE))," ",VLOOKUP(I562,Eje_Pilar!$C$2:$E$47,2,FALSE))</f>
        <v xml:space="preserve"> </v>
      </c>
      <c r="K562" s="96" t="str">
        <f>IF(ISERROR(VLOOKUP(I562,Eje_Pilar!$C$2:$E$47,3,FALSE))," ",VLOOKUP(I562,Eje_Pilar!$C$2:$E$47,3,FALSE))</f>
        <v xml:space="preserve"> </v>
      </c>
      <c r="L562" s="97"/>
      <c r="M562" s="90"/>
      <c r="N562" s="93"/>
      <c r="O562" s="99"/>
      <c r="P562" s="100"/>
      <c r="Q562" s="101"/>
      <c r="R562" s="102"/>
      <c r="S562" s="99"/>
      <c r="T562" s="103">
        <f t="shared" si="65"/>
        <v>0</v>
      </c>
      <c r="U562" s="131"/>
      <c r="V562" s="104"/>
      <c r="W562" s="104"/>
      <c r="X562" s="104"/>
      <c r="Y562" s="105"/>
      <c r="Z562" s="105"/>
      <c r="AA562" s="106"/>
      <c r="AB562" s="90"/>
      <c r="AC562" s="90"/>
      <c r="AD562" s="90"/>
      <c r="AE562" s="90"/>
      <c r="AF562" s="107" t="str">
        <f t="shared" si="69"/>
        <v>-</v>
      </c>
      <c r="AG562" s="108"/>
      <c r="AH562" s="129">
        <f>IF(SUMPRODUCT((A$14:A562=A562)*(B$14:B562=B562)*(C$14:C562=C562))&gt;1,0,1)</f>
        <v>0</v>
      </c>
      <c r="AI562" s="109" t="str">
        <f t="shared" si="70"/>
        <v>NO</v>
      </c>
      <c r="AJ562" s="109" t="str">
        <f t="shared" si="66"/>
        <v>NO</v>
      </c>
      <c r="AK562" s="110" t="str">
        <f>IFERROR(VLOOKUP(F562,Tipo!$C$12:$C$27,1,FALSE),"NO")</f>
        <v>NO</v>
      </c>
      <c r="AL562" s="109" t="str">
        <f t="shared" si="67"/>
        <v>NO</v>
      </c>
      <c r="AM562" s="109" t="str">
        <f t="shared" si="68"/>
        <v>NO</v>
      </c>
      <c r="AN562" s="58"/>
      <c r="AO562" s="58"/>
      <c r="AP562" s="58"/>
    </row>
    <row r="563" spans="1:42" s="57" customFormat="1" ht="27" customHeight="1" x14ac:dyDescent="0.25">
      <c r="A563" s="90"/>
      <c r="B563" s="105"/>
      <c r="C563" s="91"/>
      <c r="D563" s="111"/>
      <c r="E563" s="91"/>
      <c r="F563" s="92"/>
      <c r="G563" s="93"/>
      <c r="H563" s="94"/>
      <c r="I563" s="95"/>
      <c r="J563" s="96" t="str">
        <f>IF(ISERROR(VLOOKUP(I563,Eje_Pilar!$C$2:$E$47,2,FALSE))," ",VLOOKUP(I563,Eje_Pilar!$C$2:$E$47,2,FALSE))</f>
        <v xml:space="preserve"> </v>
      </c>
      <c r="K563" s="96" t="str">
        <f>IF(ISERROR(VLOOKUP(I563,Eje_Pilar!$C$2:$E$47,3,FALSE))," ",VLOOKUP(I563,Eje_Pilar!$C$2:$E$47,3,FALSE))</f>
        <v xml:space="preserve"> </v>
      </c>
      <c r="L563" s="97"/>
      <c r="M563" s="90"/>
      <c r="N563" s="93"/>
      <c r="O563" s="99"/>
      <c r="P563" s="100"/>
      <c r="Q563" s="101"/>
      <c r="R563" s="102"/>
      <c r="S563" s="99"/>
      <c r="T563" s="103">
        <f t="shared" ref="T563:T580" si="71">+O563+Q563+S563</f>
        <v>0</v>
      </c>
      <c r="U563" s="131"/>
      <c r="V563" s="104"/>
      <c r="W563" s="104"/>
      <c r="X563" s="104"/>
      <c r="Y563" s="105"/>
      <c r="Z563" s="105"/>
      <c r="AA563" s="106"/>
      <c r="AB563" s="90"/>
      <c r="AC563" s="90"/>
      <c r="AD563" s="90"/>
      <c r="AE563" s="90"/>
      <c r="AF563" s="107" t="str">
        <f t="shared" si="69"/>
        <v>-</v>
      </c>
      <c r="AG563" s="108"/>
      <c r="AH563" s="129">
        <f>IF(SUMPRODUCT((A$14:A563=A563)*(B$14:B563=B563)*(C$14:C563=C563))&gt;1,0,1)</f>
        <v>0</v>
      </c>
      <c r="AI563" s="109" t="str">
        <f t="shared" si="70"/>
        <v>NO</v>
      </c>
      <c r="AJ563" s="109" t="str">
        <f t="shared" ref="AJ563:AJ580" si="72">IFERROR(VLOOKUP(E563,modal,1,FALSE),"NO")</f>
        <v>NO</v>
      </c>
      <c r="AK563" s="110" t="str">
        <f>IFERROR(VLOOKUP(F563,Tipo!$C$12:$C$27,1,FALSE),"NO")</f>
        <v>NO</v>
      </c>
      <c r="AL563" s="109" t="str">
        <f t="shared" ref="AL563:AL580" si="73">IFERROR(VLOOKUP(H563,afectacion,1,FALSE),"NO")</f>
        <v>NO</v>
      </c>
      <c r="AM563" s="109" t="str">
        <f t="shared" ref="AM563:AM580" si="74">IFERROR(VLOOKUP(I563,programa,1,FALSE),"NO")</f>
        <v>NO</v>
      </c>
      <c r="AN563" s="58"/>
      <c r="AO563" s="58"/>
      <c r="AP563" s="58"/>
    </row>
    <row r="564" spans="1:42" s="57" customFormat="1" ht="27" customHeight="1" x14ac:dyDescent="0.25">
      <c r="A564" s="90"/>
      <c r="B564" s="105"/>
      <c r="C564" s="91"/>
      <c r="D564" s="111"/>
      <c r="E564" s="91"/>
      <c r="F564" s="92"/>
      <c r="G564" s="93"/>
      <c r="H564" s="94"/>
      <c r="I564" s="95"/>
      <c r="J564" s="96" t="str">
        <f>IF(ISERROR(VLOOKUP(I564,Eje_Pilar!$C$2:$E$47,2,FALSE))," ",VLOOKUP(I564,Eje_Pilar!$C$2:$E$47,2,FALSE))</f>
        <v xml:space="preserve"> </v>
      </c>
      <c r="K564" s="96" t="str">
        <f>IF(ISERROR(VLOOKUP(I564,Eje_Pilar!$C$2:$E$47,3,FALSE))," ",VLOOKUP(I564,Eje_Pilar!$C$2:$E$47,3,FALSE))</f>
        <v xml:space="preserve"> </v>
      </c>
      <c r="L564" s="97"/>
      <c r="M564" s="90"/>
      <c r="N564" s="93"/>
      <c r="O564" s="99"/>
      <c r="P564" s="100"/>
      <c r="Q564" s="101"/>
      <c r="R564" s="102"/>
      <c r="S564" s="99"/>
      <c r="T564" s="103">
        <f t="shared" si="71"/>
        <v>0</v>
      </c>
      <c r="U564" s="131"/>
      <c r="V564" s="104"/>
      <c r="W564" s="104"/>
      <c r="X564" s="104"/>
      <c r="Y564" s="105"/>
      <c r="Z564" s="105"/>
      <c r="AA564" s="106"/>
      <c r="AB564" s="90"/>
      <c r="AC564" s="90"/>
      <c r="AD564" s="90"/>
      <c r="AE564" s="90"/>
      <c r="AF564" s="107" t="str">
        <f t="shared" si="69"/>
        <v>-</v>
      </c>
      <c r="AG564" s="108"/>
      <c r="AH564" s="129">
        <f>IF(SUMPRODUCT((A$14:A564=A564)*(B$14:B564=B564)*(C$14:C564=C564))&gt;1,0,1)</f>
        <v>0</v>
      </c>
      <c r="AI564" s="109" t="str">
        <f t="shared" si="70"/>
        <v>NO</v>
      </c>
      <c r="AJ564" s="109" t="str">
        <f t="shared" si="72"/>
        <v>NO</v>
      </c>
      <c r="AK564" s="110" t="str">
        <f>IFERROR(VLOOKUP(F564,Tipo!$C$12:$C$27,1,FALSE),"NO")</f>
        <v>NO</v>
      </c>
      <c r="AL564" s="109" t="str">
        <f t="shared" si="73"/>
        <v>NO</v>
      </c>
      <c r="AM564" s="109" t="str">
        <f t="shared" si="74"/>
        <v>NO</v>
      </c>
      <c r="AN564" s="58"/>
      <c r="AO564" s="58"/>
      <c r="AP564" s="58"/>
    </row>
    <row r="565" spans="1:42" s="57" customFormat="1" ht="27" customHeight="1" x14ac:dyDescent="0.25">
      <c r="A565" s="90"/>
      <c r="B565" s="105"/>
      <c r="C565" s="91"/>
      <c r="D565" s="111"/>
      <c r="E565" s="91"/>
      <c r="F565" s="92"/>
      <c r="G565" s="93"/>
      <c r="H565" s="94"/>
      <c r="I565" s="95"/>
      <c r="J565" s="96" t="str">
        <f>IF(ISERROR(VLOOKUP(I565,Eje_Pilar!$C$2:$E$47,2,FALSE))," ",VLOOKUP(I565,Eje_Pilar!$C$2:$E$47,2,FALSE))</f>
        <v xml:space="preserve"> </v>
      </c>
      <c r="K565" s="96" t="str">
        <f>IF(ISERROR(VLOOKUP(I565,Eje_Pilar!$C$2:$E$47,3,FALSE))," ",VLOOKUP(I565,Eje_Pilar!$C$2:$E$47,3,FALSE))</f>
        <v xml:space="preserve"> </v>
      </c>
      <c r="L565" s="97"/>
      <c r="M565" s="90"/>
      <c r="N565" s="93"/>
      <c r="O565" s="99"/>
      <c r="P565" s="100"/>
      <c r="Q565" s="101"/>
      <c r="R565" s="102"/>
      <c r="S565" s="99"/>
      <c r="T565" s="103">
        <f t="shared" si="71"/>
        <v>0</v>
      </c>
      <c r="U565" s="131"/>
      <c r="V565" s="104"/>
      <c r="W565" s="104"/>
      <c r="X565" s="104"/>
      <c r="Y565" s="105"/>
      <c r="Z565" s="105"/>
      <c r="AA565" s="106"/>
      <c r="AB565" s="90"/>
      <c r="AC565" s="90"/>
      <c r="AD565" s="90"/>
      <c r="AE565" s="90"/>
      <c r="AF565" s="107" t="str">
        <f t="shared" si="69"/>
        <v>-</v>
      </c>
      <c r="AG565" s="108"/>
      <c r="AH565" s="129">
        <f>IF(SUMPRODUCT((A$14:A565=A565)*(B$14:B565=B565)*(C$14:C565=C565))&gt;1,0,1)</f>
        <v>0</v>
      </c>
      <c r="AI565" s="109" t="str">
        <f t="shared" si="70"/>
        <v>NO</v>
      </c>
      <c r="AJ565" s="109" t="str">
        <f t="shared" si="72"/>
        <v>NO</v>
      </c>
      <c r="AK565" s="110" t="str">
        <f>IFERROR(VLOOKUP(F565,Tipo!$C$12:$C$27,1,FALSE),"NO")</f>
        <v>NO</v>
      </c>
      <c r="AL565" s="109" t="str">
        <f t="shared" si="73"/>
        <v>NO</v>
      </c>
      <c r="AM565" s="109" t="str">
        <f t="shared" si="74"/>
        <v>NO</v>
      </c>
      <c r="AN565" s="58"/>
      <c r="AO565" s="58"/>
      <c r="AP565" s="58"/>
    </row>
    <row r="566" spans="1:42" s="57" customFormat="1" ht="27" customHeight="1" x14ac:dyDescent="0.25">
      <c r="A566" s="90"/>
      <c r="B566" s="105"/>
      <c r="C566" s="91"/>
      <c r="D566" s="111"/>
      <c r="E566" s="91"/>
      <c r="F566" s="92"/>
      <c r="G566" s="93"/>
      <c r="H566" s="94"/>
      <c r="I566" s="95"/>
      <c r="J566" s="96" t="str">
        <f>IF(ISERROR(VLOOKUP(I566,Eje_Pilar!$C$2:$E$47,2,FALSE))," ",VLOOKUP(I566,Eje_Pilar!$C$2:$E$47,2,FALSE))</f>
        <v xml:space="preserve"> </v>
      </c>
      <c r="K566" s="96" t="str">
        <f>IF(ISERROR(VLOOKUP(I566,Eje_Pilar!$C$2:$E$47,3,FALSE))," ",VLOOKUP(I566,Eje_Pilar!$C$2:$E$47,3,FALSE))</f>
        <v xml:space="preserve"> </v>
      </c>
      <c r="L566" s="97"/>
      <c r="M566" s="90"/>
      <c r="N566" s="93"/>
      <c r="O566" s="99"/>
      <c r="P566" s="100"/>
      <c r="Q566" s="101"/>
      <c r="R566" s="102"/>
      <c r="S566" s="99"/>
      <c r="T566" s="103">
        <f t="shared" si="71"/>
        <v>0</v>
      </c>
      <c r="U566" s="131"/>
      <c r="V566" s="104"/>
      <c r="W566" s="104"/>
      <c r="X566" s="104"/>
      <c r="Y566" s="105"/>
      <c r="Z566" s="105"/>
      <c r="AA566" s="106"/>
      <c r="AB566" s="90"/>
      <c r="AC566" s="90"/>
      <c r="AD566" s="90"/>
      <c r="AE566" s="90"/>
      <c r="AF566" s="107" t="str">
        <f t="shared" si="69"/>
        <v>-</v>
      </c>
      <c r="AG566" s="108"/>
      <c r="AH566" s="129">
        <f>IF(SUMPRODUCT((A$14:A566=A566)*(B$14:B566=B566)*(C$14:C566=C566))&gt;1,0,1)</f>
        <v>0</v>
      </c>
      <c r="AI566" s="109" t="str">
        <f t="shared" si="70"/>
        <v>NO</v>
      </c>
      <c r="AJ566" s="109" t="str">
        <f t="shared" si="72"/>
        <v>NO</v>
      </c>
      <c r="AK566" s="110" t="str">
        <f>IFERROR(VLOOKUP(F566,Tipo!$C$12:$C$27,1,FALSE),"NO")</f>
        <v>NO</v>
      </c>
      <c r="AL566" s="109" t="str">
        <f t="shared" si="73"/>
        <v>NO</v>
      </c>
      <c r="AM566" s="109" t="str">
        <f t="shared" si="74"/>
        <v>NO</v>
      </c>
      <c r="AN566" s="58"/>
      <c r="AO566" s="58"/>
      <c r="AP566" s="58"/>
    </row>
    <row r="567" spans="1:42" s="57" customFormat="1" ht="27" customHeight="1" x14ac:dyDescent="0.25">
      <c r="A567" s="90"/>
      <c r="B567" s="105"/>
      <c r="C567" s="91"/>
      <c r="D567" s="111"/>
      <c r="E567" s="91"/>
      <c r="F567" s="92"/>
      <c r="G567" s="93"/>
      <c r="H567" s="94"/>
      <c r="I567" s="95"/>
      <c r="J567" s="96" t="str">
        <f>IF(ISERROR(VLOOKUP(I567,Eje_Pilar!$C$2:$E$47,2,FALSE))," ",VLOOKUP(I567,Eje_Pilar!$C$2:$E$47,2,FALSE))</f>
        <v xml:space="preserve"> </v>
      </c>
      <c r="K567" s="96" t="str">
        <f>IF(ISERROR(VLOOKUP(I567,Eje_Pilar!$C$2:$E$47,3,FALSE))," ",VLOOKUP(I567,Eje_Pilar!$C$2:$E$47,3,FALSE))</f>
        <v xml:space="preserve"> </v>
      </c>
      <c r="L567" s="97"/>
      <c r="M567" s="90"/>
      <c r="N567" s="93"/>
      <c r="O567" s="99"/>
      <c r="P567" s="100"/>
      <c r="Q567" s="101"/>
      <c r="R567" s="102"/>
      <c r="S567" s="99"/>
      <c r="T567" s="103">
        <f t="shared" si="71"/>
        <v>0</v>
      </c>
      <c r="U567" s="131"/>
      <c r="V567" s="104"/>
      <c r="W567" s="104"/>
      <c r="X567" s="104"/>
      <c r="Y567" s="105"/>
      <c r="Z567" s="105"/>
      <c r="AA567" s="106"/>
      <c r="AB567" s="90"/>
      <c r="AC567" s="90"/>
      <c r="AD567" s="90"/>
      <c r="AE567" s="90"/>
      <c r="AF567" s="107" t="str">
        <f t="shared" si="69"/>
        <v>-</v>
      </c>
      <c r="AG567" s="108"/>
      <c r="AH567" s="129">
        <f>IF(SUMPRODUCT((A$14:A567=A567)*(B$14:B567=B567)*(C$14:C567=C567))&gt;1,0,1)</f>
        <v>0</v>
      </c>
      <c r="AI567" s="109" t="str">
        <f t="shared" si="70"/>
        <v>NO</v>
      </c>
      <c r="AJ567" s="109" t="str">
        <f t="shared" si="72"/>
        <v>NO</v>
      </c>
      <c r="AK567" s="110" t="str">
        <f>IFERROR(VLOOKUP(F567,Tipo!$C$12:$C$27,1,FALSE),"NO")</f>
        <v>NO</v>
      </c>
      <c r="AL567" s="109" t="str">
        <f t="shared" si="73"/>
        <v>NO</v>
      </c>
      <c r="AM567" s="109" t="str">
        <f t="shared" si="74"/>
        <v>NO</v>
      </c>
      <c r="AN567" s="58"/>
      <c r="AO567" s="58"/>
      <c r="AP567" s="58"/>
    </row>
    <row r="568" spans="1:42" s="57" customFormat="1" ht="27" customHeight="1" x14ac:dyDescent="0.25">
      <c r="A568" s="90"/>
      <c r="B568" s="105"/>
      <c r="C568" s="91"/>
      <c r="D568" s="111"/>
      <c r="E568" s="91"/>
      <c r="F568" s="92"/>
      <c r="G568" s="93"/>
      <c r="H568" s="94"/>
      <c r="I568" s="95"/>
      <c r="J568" s="96" t="str">
        <f>IF(ISERROR(VLOOKUP(I568,Eje_Pilar!$C$2:$E$47,2,FALSE))," ",VLOOKUP(I568,Eje_Pilar!$C$2:$E$47,2,FALSE))</f>
        <v xml:space="preserve"> </v>
      </c>
      <c r="K568" s="96" t="str">
        <f>IF(ISERROR(VLOOKUP(I568,Eje_Pilar!$C$2:$E$47,3,FALSE))," ",VLOOKUP(I568,Eje_Pilar!$C$2:$E$47,3,FALSE))</f>
        <v xml:space="preserve"> </v>
      </c>
      <c r="L568" s="97"/>
      <c r="M568" s="90"/>
      <c r="N568" s="93"/>
      <c r="O568" s="99"/>
      <c r="P568" s="100"/>
      <c r="Q568" s="101"/>
      <c r="R568" s="102"/>
      <c r="S568" s="99"/>
      <c r="T568" s="103">
        <f t="shared" si="71"/>
        <v>0</v>
      </c>
      <c r="U568" s="131"/>
      <c r="V568" s="104"/>
      <c r="W568" s="104"/>
      <c r="X568" s="104"/>
      <c r="Y568" s="105"/>
      <c r="Z568" s="105"/>
      <c r="AA568" s="106"/>
      <c r="AB568" s="90"/>
      <c r="AC568" s="90"/>
      <c r="AD568" s="90"/>
      <c r="AE568" s="90"/>
      <c r="AF568" s="107" t="str">
        <f t="shared" si="69"/>
        <v>-</v>
      </c>
      <c r="AG568" s="108"/>
      <c r="AH568" s="129">
        <f>IF(SUMPRODUCT((A$14:A568=A568)*(B$14:B568=B568)*(C$14:C568=C568))&gt;1,0,1)</f>
        <v>0</v>
      </c>
      <c r="AI568" s="109" t="str">
        <f t="shared" si="70"/>
        <v>NO</v>
      </c>
      <c r="AJ568" s="109" t="str">
        <f t="shared" si="72"/>
        <v>NO</v>
      </c>
      <c r="AK568" s="110" t="str">
        <f>IFERROR(VLOOKUP(F568,Tipo!$C$12:$C$27,1,FALSE),"NO")</f>
        <v>NO</v>
      </c>
      <c r="AL568" s="109" t="str">
        <f t="shared" si="73"/>
        <v>NO</v>
      </c>
      <c r="AM568" s="109" t="str">
        <f t="shared" si="74"/>
        <v>NO</v>
      </c>
      <c r="AN568" s="58"/>
      <c r="AO568" s="58"/>
      <c r="AP568" s="58"/>
    </row>
    <row r="569" spans="1:42" s="57" customFormat="1" ht="27" customHeight="1" x14ac:dyDescent="0.25">
      <c r="A569" s="90"/>
      <c r="B569" s="105"/>
      <c r="C569" s="91"/>
      <c r="D569" s="111"/>
      <c r="E569" s="91"/>
      <c r="F569" s="92"/>
      <c r="G569" s="93"/>
      <c r="H569" s="94"/>
      <c r="I569" s="95"/>
      <c r="J569" s="96" t="str">
        <f>IF(ISERROR(VLOOKUP(I569,Eje_Pilar!$C$2:$E$47,2,FALSE))," ",VLOOKUP(I569,Eje_Pilar!$C$2:$E$47,2,FALSE))</f>
        <v xml:space="preserve"> </v>
      </c>
      <c r="K569" s="96" t="str">
        <f>IF(ISERROR(VLOOKUP(I569,Eje_Pilar!$C$2:$E$47,3,FALSE))," ",VLOOKUP(I569,Eje_Pilar!$C$2:$E$47,3,FALSE))</f>
        <v xml:space="preserve"> </v>
      </c>
      <c r="L569" s="97"/>
      <c r="M569" s="90"/>
      <c r="N569" s="93"/>
      <c r="O569" s="99"/>
      <c r="P569" s="100"/>
      <c r="Q569" s="101"/>
      <c r="R569" s="102"/>
      <c r="S569" s="99"/>
      <c r="T569" s="103">
        <f t="shared" si="71"/>
        <v>0</v>
      </c>
      <c r="U569" s="131"/>
      <c r="V569" s="104"/>
      <c r="W569" s="104"/>
      <c r="X569" s="104"/>
      <c r="Y569" s="105"/>
      <c r="Z569" s="105"/>
      <c r="AA569" s="106"/>
      <c r="AB569" s="90"/>
      <c r="AC569" s="90"/>
      <c r="AD569" s="90"/>
      <c r="AE569" s="90"/>
      <c r="AF569" s="107" t="str">
        <f t="shared" si="69"/>
        <v>-</v>
      </c>
      <c r="AG569" s="108"/>
      <c r="AH569" s="129">
        <f>IF(SUMPRODUCT((A$14:A569=A569)*(B$14:B569=B569)*(C$14:C569=C569))&gt;1,0,1)</f>
        <v>0</v>
      </c>
      <c r="AI569" s="109" t="str">
        <f t="shared" si="70"/>
        <v>NO</v>
      </c>
      <c r="AJ569" s="109" t="str">
        <f t="shared" si="72"/>
        <v>NO</v>
      </c>
      <c r="AK569" s="110" t="str">
        <f>IFERROR(VLOOKUP(F569,Tipo!$C$12:$C$27,1,FALSE),"NO")</f>
        <v>NO</v>
      </c>
      <c r="AL569" s="109" t="str">
        <f t="shared" si="73"/>
        <v>NO</v>
      </c>
      <c r="AM569" s="109" t="str">
        <f t="shared" si="74"/>
        <v>NO</v>
      </c>
      <c r="AN569" s="58"/>
      <c r="AO569" s="58"/>
      <c r="AP569" s="58"/>
    </row>
    <row r="570" spans="1:42" s="57" customFormat="1" ht="27" customHeight="1" x14ac:dyDescent="0.25">
      <c r="A570" s="90"/>
      <c r="B570" s="105"/>
      <c r="C570" s="91"/>
      <c r="D570" s="111"/>
      <c r="E570" s="91"/>
      <c r="F570" s="92"/>
      <c r="G570" s="93"/>
      <c r="H570" s="94"/>
      <c r="I570" s="95"/>
      <c r="J570" s="96" t="str">
        <f>IF(ISERROR(VLOOKUP(I570,Eje_Pilar!$C$2:$E$47,2,FALSE))," ",VLOOKUP(I570,Eje_Pilar!$C$2:$E$47,2,FALSE))</f>
        <v xml:space="preserve"> </v>
      </c>
      <c r="K570" s="96" t="str">
        <f>IF(ISERROR(VLOOKUP(I570,Eje_Pilar!$C$2:$E$47,3,FALSE))," ",VLOOKUP(I570,Eje_Pilar!$C$2:$E$47,3,FALSE))</f>
        <v xml:space="preserve"> </v>
      </c>
      <c r="L570" s="97"/>
      <c r="M570" s="90"/>
      <c r="N570" s="93"/>
      <c r="O570" s="99"/>
      <c r="P570" s="100"/>
      <c r="Q570" s="101"/>
      <c r="R570" s="102"/>
      <c r="S570" s="99"/>
      <c r="T570" s="103">
        <f t="shared" si="71"/>
        <v>0</v>
      </c>
      <c r="U570" s="131"/>
      <c r="V570" s="104"/>
      <c r="W570" s="104"/>
      <c r="X570" s="104"/>
      <c r="Y570" s="105"/>
      <c r="Z570" s="105"/>
      <c r="AA570" s="106"/>
      <c r="AB570" s="90"/>
      <c r="AC570" s="90"/>
      <c r="AD570" s="90"/>
      <c r="AE570" s="90"/>
      <c r="AF570" s="107" t="str">
        <f t="shared" si="69"/>
        <v>-</v>
      </c>
      <c r="AG570" s="108"/>
      <c r="AH570" s="129">
        <f>IF(SUMPRODUCT((A$14:A570=A570)*(B$14:B570=B570)*(C$14:C570=C570))&gt;1,0,1)</f>
        <v>0</v>
      </c>
      <c r="AI570" s="109" t="str">
        <f t="shared" si="70"/>
        <v>NO</v>
      </c>
      <c r="AJ570" s="109" t="str">
        <f t="shared" si="72"/>
        <v>NO</v>
      </c>
      <c r="AK570" s="110" t="str">
        <f>IFERROR(VLOOKUP(F570,Tipo!$C$12:$C$27,1,FALSE),"NO")</f>
        <v>NO</v>
      </c>
      <c r="AL570" s="109" t="str">
        <f t="shared" si="73"/>
        <v>NO</v>
      </c>
      <c r="AM570" s="109" t="str">
        <f t="shared" si="74"/>
        <v>NO</v>
      </c>
      <c r="AN570" s="58"/>
      <c r="AO570" s="58"/>
      <c r="AP570" s="58"/>
    </row>
    <row r="571" spans="1:42" s="57" customFormat="1" ht="27" customHeight="1" x14ac:dyDescent="0.25">
      <c r="A571" s="90"/>
      <c r="B571" s="105"/>
      <c r="C571" s="91"/>
      <c r="D571" s="111"/>
      <c r="E571" s="91"/>
      <c r="F571" s="92"/>
      <c r="G571" s="93"/>
      <c r="H571" s="94"/>
      <c r="I571" s="95"/>
      <c r="J571" s="96" t="str">
        <f>IF(ISERROR(VLOOKUP(I571,Eje_Pilar!$C$2:$E$47,2,FALSE))," ",VLOOKUP(I571,Eje_Pilar!$C$2:$E$47,2,FALSE))</f>
        <v xml:space="preserve"> </v>
      </c>
      <c r="K571" s="96" t="str">
        <f>IF(ISERROR(VLOOKUP(I571,Eje_Pilar!$C$2:$E$47,3,FALSE))," ",VLOOKUP(I571,Eje_Pilar!$C$2:$E$47,3,FALSE))</f>
        <v xml:space="preserve"> </v>
      </c>
      <c r="L571" s="97"/>
      <c r="M571" s="90"/>
      <c r="N571" s="93"/>
      <c r="O571" s="99"/>
      <c r="P571" s="100"/>
      <c r="Q571" s="101"/>
      <c r="R571" s="102"/>
      <c r="S571" s="99"/>
      <c r="T571" s="103">
        <f t="shared" si="71"/>
        <v>0</v>
      </c>
      <c r="U571" s="131"/>
      <c r="V571" s="104"/>
      <c r="W571" s="104"/>
      <c r="X571" s="104"/>
      <c r="Y571" s="105"/>
      <c r="Z571" s="105"/>
      <c r="AA571" s="106"/>
      <c r="AB571" s="90"/>
      <c r="AC571" s="90"/>
      <c r="AD571" s="90"/>
      <c r="AE571" s="90"/>
      <c r="AF571" s="107" t="str">
        <f t="shared" si="69"/>
        <v>-</v>
      </c>
      <c r="AG571" s="108"/>
      <c r="AH571" s="129">
        <f>IF(SUMPRODUCT((A$14:A571=A571)*(B$14:B571=B571)*(C$14:C571=C571))&gt;1,0,1)</f>
        <v>0</v>
      </c>
      <c r="AI571" s="109" t="str">
        <f t="shared" si="70"/>
        <v>NO</v>
      </c>
      <c r="AJ571" s="109" t="str">
        <f t="shared" si="72"/>
        <v>NO</v>
      </c>
      <c r="AK571" s="110" t="str">
        <f>IFERROR(VLOOKUP(F571,Tipo!$C$12:$C$27,1,FALSE),"NO")</f>
        <v>NO</v>
      </c>
      <c r="AL571" s="109" t="str">
        <f t="shared" si="73"/>
        <v>NO</v>
      </c>
      <c r="AM571" s="109" t="str">
        <f t="shared" si="74"/>
        <v>NO</v>
      </c>
      <c r="AN571" s="58"/>
      <c r="AO571" s="58"/>
      <c r="AP571" s="58"/>
    </row>
    <row r="572" spans="1:42" s="57" customFormat="1" ht="27" customHeight="1" x14ac:dyDescent="0.25">
      <c r="A572" s="90"/>
      <c r="B572" s="105"/>
      <c r="C572" s="91"/>
      <c r="D572" s="111"/>
      <c r="E572" s="91"/>
      <c r="F572" s="92"/>
      <c r="G572" s="93"/>
      <c r="H572" s="94"/>
      <c r="I572" s="95"/>
      <c r="J572" s="96" t="str">
        <f>IF(ISERROR(VLOOKUP(I572,Eje_Pilar!$C$2:$E$47,2,FALSE))," ",VLOOKUP(I572,Eje_Pilar!$C$2:$E$47,2,FALSE))</f>
        <v xml:space="preserve"> </v>
      </c>
      <c r="K572" s="96" t="str">
        <f>IF(ISERROR(VLOOKUP(I572,Eje_Pilar!$C$2:$E$47,3,FALSE))," ",VLOOKUP(I572,Eje_Pilar!$C$2:$E$47,3,FALSE))</f>
        <v xml:space="preserve"> </v>
      </c>
      <c r="L572" s="97"/>
      <c r="M572" s="90"/>
      <c r="N572" s="93"/>
      <c r="O572" s="99"/>
      <c r="P572" s="100"/>
      <c r="Q572" s="101"/>
      <c r="R572" s="102"/>
      <c r="S572" s="99"/>
      <c r="T572" s="103">
        <f t="shared" si="71"/>
        <v>0</v>
      </c>
      <c r="U572" s="131"/>
      <c r="V572" s="104"/>
      <c r="W572" s="104"/>
      <c r="X572" s="104"/>
      <c r="Y572" s="105"/>
      <c r="Z572" s="105"/>
      <c r="AA572" s="106"/>
      <c r="AB572" s="90"/>
      <c r="AC572" s="90"/>
      <c r="AD572" s="90"/>
      <c r="AE572" s="90"/>
      <c r="AF572" s="107" t="str">
        <f t="shared" si="69"/>
        <v>-</v>
      </c>
      <c r="AG572" s="108"/>
      <c r="AH572" s="129">
        <f>IF(SUMPRODUCT((A$14:A572=A572)*(B$14:B572=B572)*(C$14:C572=C572))&gt;1,0,1)</f>
        <v>0</v>
      </c>
      <c r="AI572" s="109" t="str">
        <f t="shared" si="70"/>
        <v>NO</v>
      </c>
      <c r="AJ572" s="109" t="str">
        <f t="shared" si="72"/>
        <v>NO</v>
      </c>
      <c r="AK572" s="110" t="str">
        <f>IFERROR(VLOOKUP(F572,Tipo!$C$12:$C$27,1,FALSE),"NO")</f>
        <v>NO</v>
      </c>
      <c r="AL572" s="109" t="str">
        <f t="shared" si="73"/>
        <v>NO</v>
      </c>
      <c r="AM572" s="109" t="str">
        <f t="shared" si="74"/>
        <v>NO</v>
      </c>
      <c r="AN572" s="58"/>
      <c r="AO572" s="58"/>
      <c r="AP572" s="58"/>
    </row>
    <row r="573" spans="1:42" s="57" customFormat="1" ht="27" customHeight="1" x14ac:dyDescent="0.25">
      <c r="A573" s="90"/>
      <c r="B573" s="105"/>
      <c r="C573" s="91"/>
      <c r="D573" s="111"/>
      <c r="E573" s="91"/>
      <c r="F573" s="92"/>
      <c r="G573" s="93"/>
      <c r="H573" s="94"/>
      <c r="I573" s="95"/>
      <c r="J573" s="96" t="str">
        <f>IF(ISERROR(VLOOKUP(I573,Eje_Pilar!$C$2:$E$47,2,FALSE))," ",VLOOKUP(I573,Eje_Pilar!$C$2:$E$47,2,FALSE))</f>
        <v xml:space="preserve"> </v>
      </c>
      <c r="K573" s="96" t="str">
        <f>IF(ISERROR(VLOOKUP(I573,Eje_Pilar!$C$2:$E$47,3,FALSE))," ",VLOOKUP(I573,Eje_Pilar!$C$2:$E$47,3,FALSE))</f>
        <v xml:space="preserve"> </v>
      </c>
      <c r="L573" s="97"/>
      <c r="M573" s="90"/>
      <c r="N573" s="93"/>
      <c r="O573" s="99"/>
      <c r="P573" s="100"/>
      <c r="Q573" s="101"/>
      <c r="R573" s="102"/>
      <c r="S573" s="99"/>
      <c r="T573" s="103">
        <f t="shared" si="71"/>
        <v>0</v>
      </c>
      <c r="U573" s="131"/>
      <c r="V573" s="104"/>
      <c r="W573" s="104"/>
      <c r="X573" s="104"/>
      <c r="Y573" s="105"/>
      <c r="Z573" s="105"/>
      <c r="AA573" s="106"/>
      <c r="AB573" s="90"/>
      <c r="AC573" s="90"/>
      <c r="AD573" s="90"/>
      <c r="AE573" s="90"/>
      <c r="AF573" s="107" t="str">
        <f t="shared" si="69"/>
        <v>-</v>
      </c>
      <c r="AG573" s="108"/>
      <c r="AH573" s="129">
        <f>IF(SUMPRODUCT((A$14:A573=A573)*(B$14:B573=B573)*(C$14:C573=C573))&gt;1,0,1)</f>
        <v>0</v>
      </c>
      <c r="AI573" s="109" t="str">
        <f t="shared" si="70"/>
        <v>NO</v>
      </c>
      <c r="AJ573" s="109" t="str">
        <f t="shared" si="72"/>
        <v>NO</v>
      </c>
      <c r="AK573" s="110" t="str">
        <f>IFERROR(VLOOKUP(F573,Tipo!$C$12:$C$27,1,FALSE),"NO")</f>
        <v>NO</v>
      </c>
      <c r="AL573" s="109" t="str">
        <f t="shared" si="73"/>
        <v>NO</v>
      </c>
      <c r="AM573" s="109" t="str">
        <f t="shared" si="74"/>
        <v>NO</v>
      </c>
      <c r="AN573" s="58"/>
      <c r="AO573" s="58"/>
      <c r="AP573" s="58"/>
    </row>
    <row r="574" spans="1:42" s="57" customFormat="1" ht="27" customHeight="1" x14ac:dyDescent="0.25">
      <c r="A574" s="90"/>
      <c r="B574" s="105"/>
      <c r="C574" s="91"/>
      <c r="D574" s="111"/>
      <c r="E574" s="91"/>
      <c r="F574" s="92"/>
      <c r="G574" s="93"/>
      <c r="H574" s="94"/>
      <c r="I574" s="95"/>
      <c r="J574" s="96" t="str">
        <f>IF(ISERROR(VLOOKUP(I574,Eje_Pilar!$C$2:$E$47,2,FALSE))," ",VLOOKUP(I574,Eje_Pilar!$C$2:$E$47,2,FALSE))</f>
        <v xml:space="preserve"> </v>
      </c>
      <c r="K574" s="96" t="str">
        <f>IF(ISERROR(VLOOKUP(I574,Eje_Pilar!$C$2:$E$47,3,FALSE))," ",VLOOKUP(I574,Eje_Pilar!$C$2:$E$47,3,FALSE))</f>
        <v xml:space="preserve"> </v>
      </c>
      <c r="L574" s="97"/>
      <c r="M574" s="90"/>
      <c r="N574" s="93"/>
      <c r="O574" s="99"/>
      <c r="P574" s="100"/>
      <c r="Q574" s="101"/>
      <c r="R574" s="102"/>
      <c r="S574" s="99"/>
      <c r="T574" s="103">
        <f t="shared" si="71"/>
        <v>0</v>
      </c>
      <c r="U574" s="131"/>
      <c r="V574" s="104"/>
      <c r="W574" s="104"/>
      <c r="X574" s="104"/>
      <c r="Y574" s="105"/>
      <c r="Z574" s="105"/>
      <c r="AA574" s="106"/>
      <c r="AB574" s="90"/>
      <c r="AC574" s="90"/>
      <c r="AD574" s="90"/>
      <c r="AE574" s="90"/>
      <c r="AF574" s="107" t="str">
        <f t="shared" si="69"/>
        <v>-</v>
      </c>
      <c r="AG574" s="108"/>
      <c r="AH574" s="129">
        <f>IF(SUMPRODUCT((A$14:A574=A574)*(B$14:B574=B574)*(C$14:C574=C574))&gt;1,0,1)</f>
        <v>0</v>
      </c>
      <c r="AI574" s="109" t="str">
        <f t="shared" si="70"/>
        <v>NO</v>
      </c>
      <c r="AJ574" s="109" t="str">
        <f t="shared" si="72"/>
        <v>NO</v>
      </c>
      <c r="AK574" s="110" t="str">
        <f>IFERROR(VLOOKUP(F574,Tipo!$C$12:$C$27,1,FALSE),"NO")</f>
        <v>NO</v>
      </c>
      <c r="AL574" s="109" t="str">
        <f t="shared" si="73"/>
        <v>NO</v>
      </c>
      <c r="AM574" s="109" t="str">
        <f t="shared" si="74"/>
        <v>NO</v>
      </c>
      <c r="AN574" s="58"/>
      <c r="AO574" s="58"/>
      <c r="AP574" s="58"/>
    </row>
    <row r="575" spans="1:42" s="57" customFormat="1" ht="27" customHeight="1" x14ac:dyDescent="0.25">
      <c r="A575" s="90"/>
      <c r="B575" s="105"/>
      <c r="C575" s="91"/>
      <c r="D575" s="111"/>
      <c r="E575" s="91"/>
      <c r="F575" s="92"/>
      <c r="G575" s="93"/>
      <c r="H575" s="94"/>
      <c r="I575" s="95"/>
      <c r="J575" s="96" t="str">
        <f>IF(ISERROR(VLOOKUP(I575,Eje_Pilar!$C$2:$E$47,2,FALSE))," ",VLOOKUP(I575,Eje_Pilar!$C$2:$E$47,2,FALSE))</f>
        <v xml:space="preserve"> </v>
      </c>
      <c r="K575" s="96" t="str">
        <f>IF(ISERROR(VLOOKUP(I575,Eje_Pilar!$C$2:$E$47,3,FALSE))," ",VLOOKUP(I575,Eje_Pilar!$C$2:$E$47,3,FALSE))</f>
        <v xml:space="preserve"> </v>
      </c>
      <c r="L575" s="97"/>
      <c r="M575" s="90"/>
      <c r="N575" s="93"/>
      <c r="O575" s="99"/>
      <c r="P575" s="100"/>
      <c r="Q575" s="101"/>
      <c r="R575" s="102"/>
      <c r="S575" s="99"/>
      <c r="T575" s="103">
        <f t="shared" si="71"/>
        <v>0</v>
      </c>
      <c r="U575" s="131"/>
      <c r="V575" s="104"/>
      <c r="W575" s="104"/>
      <c r="X575" s="104"/>
      <c r="Y575" s="105"/>
      <c r="Z575" s="105"/>
      <c r="AA575" s="106"/>
      <c r="AB575" s="90"/>
      <c r="AC575" s="90"/>
      <c r="AD575" s="90"/>
      <c r="AE575" s="90"/>
      <c r="AF575" s="107" t="str">
        <f t="shared" si="69"/>
        <v>-</v>
      </c>
      <c r="AG575" s="108"/>
      <c r="AH575" s="129">
        <f>IF(SUMPRODUCT((A$14:A575=A575)*(B$14:B575=B575)*(C$14:C575=C575))&gt;1,0,1)</f>
        <v>0</v>
      </c>
      <c r="AI575" s="109" t="str">
        <f t="shared" si="70"/>
        <v>NO</v>
      </c>
      <c r="AJ575" s="109" t="str">
        <f t="shared" si="72"/>
        <v>NO</v>
      </c>
      <c r="AK575" s="110" t="str">
        <f>IFERROR(VLOOKUP(F575,Tipo!$C$12:$C$27,1,FALSE),"NO")</f>
        <v>NO</v>
      </c>
      <c r="AL575" s="109" t="str">
        <f t="shared" si="73"/>
        <v>NO</v>
      </c>
      <c r="AM575" s="109" t="str">
        <f t="shared" si="74"/>
        <v>NO</v>
      </c>
      <c r="AN575" s="58"/>
      <c r="AO575" s="58"/>
      <c r="AP575" s="58"/>
    </row>
    <row r="576" spans="1:42" s="57" customFormat="1" ht="27" customHeight="1" x14ac:dyDescent="0.25">
      <c r="A576" s="90"/>
      <c r="B576" s="105"/>
      <c r="C576" s="91"/>
      <c r="D576" s="111"/>
      <c r="E576" s="91"/>
      <c r="F576" s="92"/>
      <c r="G576" s="93"/>
      <c r="H576" s="94"/>
      <c r="I576" s="95"/>
      <c r="J576" s="96" t="str">
        <f>IF(ISERROR(VLOOKUP(I576,Eje_Pilar!$C$2:$E$47,2,FALSE))," ",VLOOKUP(I576,Eje_Pilar!$C$2:$E$47,2,FALSE))</f>
        <v xml:space="preserve"> </v>
      </c>
      <c r="K576" s="96" t="str">
        <f>IF(ISERROR(VLOOKUP(I576,Eje_Pilar!$C$2:$E$47,3,FALSE))," ",VLOOKUP(I576,Eje_Pilar!$C$2:$E$47,3,FALSE))</f>
        <v xml:space="preserve"> </v>
      </c>
      <c r="L576" s="97"/>
      <c r="M576" s="90"/>
      <c r="N576" s="93"/>
      <c r="O576" s="99"/>
      <c r="P576" s="100"/>
      <c r="Q576" s="101"/>
      <c r="R576" s="102"/>
      <c r="S576" s="99"/>
      <c r="T576" s="103">
        <f t="shared" si="71"/>
        <v>0</v>
      </c>
      <c r="U576" s="131"/>
      <c r="V576" s="104"/>
      <c r="W576" s="104"/>
      <c r="X576" s="104"/>
      <c r="Y576" s="105"/>
      <c r="Z576" s="105"/>
      <c r="AA576" s="106"/>
      <c r="AB576" s="90"/>
      <c r="AC576" s="90"/>
      <c r="AD576" s="90"/>
      <c r="AE576" s="90"/>
      <c r="AF576" s="107" t="str">
        <f t="shared" si="69"/>
        <v>-</v>
      </c>
      <c r="AG576" s="108"/>
      <c r="AH576" s="129">
        <f>IF(SUMPRODUCT((A$14:A576=A576)*(B$14:B576=B576)*(C$14:C576=C576))&gt;1,0,1)</f>
        <v>0</v>
      </c>
      <c r="AI576" s="109" t="str">
        <f t="shared" si="70"/>
        <v>NO</v>
      </c>
      <c r="AJ576" s="109" t="str">
        <f t="shared" si="72"/>
        <v>NO</v>
      </c>
      <c r="AK576" s="110" t="str">
        <f>IFERROR(VLOOKUP(F576,Tipo!$C$12:$C$27,1,FALSE),"NO")</f>
        <v>NO</v>
      </c>
      <c r="AL576" s="109" t="str">
        <f t="shared" si="73"/>
        <v>NO</v>
      </c>
      <c r="AM576" s="109" t="str">
        <f t="shared" si="74"/>
        <v>NO</v>
      </c>
      <c r="AN576" s="58"/>
      <c r="AO576" s="58"/>
      <c r="AP576" s="58"/>
    </row>
    <row r="577" spans="1:42" s="57" customFormat="1" ht="27" customHeight="1" x14ac:dyDescent="0.25">
      <c r="A577" s="90"/>
      <c r="B577" s="105"/>
      <c r="C577" s="91"/>
      <c r="D577" s="111"/>
      <c r="E577" s="91"/>
      <c r="F577" s="92"/>
      <c r="G577" s="93"/>
      <c r="H577" s="94"/>
      <c r="I577" s="95"/>
      <c r="J577" s="96" t="str">
        <f>IF(ISERROR(VLOOKUP(I577,Eje_Pilar!$C$2:$E$47,2,FALSE))," ",VLOOKUP(I577,Eje_Pilar!$C$2:$E$47,2,FALSE))</f>
        <v xml:space="preserve"> </v>
      </c>
      <c r="K577" s="96" t="str">
        <f>IF(ISERROR(VLOOKUP(I577,Eje_Pilar!$C$2:$E$47,3,FALSE))," ",VLOOKUP(I577,Eje_Pilar!$C$2:$E$47,3,FALSE))</f>
        <v xml:space="preserve"> </v>
      </c>
      <c r="L577" s="97"/>
      <c r="M577" s="90"/>
      <c r="N577" s="93"/>
      <c r="O577" s="99"/>
      <c r="P577" s="100"/>
      <c r="Q577" s="101"/>
      <c r="R577" s="102"/>
      <c r="S577" s="99"/>
      <c r="T577" s="103">
        <f t="shared" si="71"/>
        <v>0</v>
      </c>
      <c r="U577" s="131"/>
      <c r="V577" s="104"/>
      <c r="W577" s="104"/>
      <c r="X577" s="104"/>
      <c r="Y577" s="105"/>
      <c r="Z577" s="105"/>
      <c r="AA577" s="106"/>
      <c r="AB577" s="90"/>
      <c r="AC577" s="90"/>
      <c r="AD577" s="90"/>
      <c r="AE577" s="90"/>
      <c r="AF577" s="107" t="str">
        <f t="shared" si="69"/>
        <v>-</v>
      </c>
      <c r="AG577" s="108"/>
      <c r="AH577" s="129">
        <f>IF(SUMPRODUCT((A$14:A577=A577)*(B$14:B577=B577)*(C$14:C577=C577))&gt;1,0,1)</f>
        <v>0</v>
      </c>
      <c r="AI577" s="109" t="str">
        <f t="shared" si="70"/>
        <v>NO</v>
      </c>
      <c r="AJ577" s="109" t="str">
        <f t="shared" si="72"/>
        <v>NO</v>
      </c>
      <c r="AK577" s="110" t="str">
        <f>IFERROR(VLOOKUP(F577,Tipo!$C$12:$C$27,1,FALSE),"NO")</f>
        <v>NO</v>
      </c>
      <c r="AL577" s="109" t="str">
        <f t="shared" si="73"/>
        <v>NO</v>
      </c>
      <c r="AM577" s="109" t="str">
        <f t="shared" si="74"/>
        <v>NO</v>
      </c>
      <c r="AN577" s="58"/>
      <c r="AO577" s="58"/>
      <c r="AP577" s="58"/>
    </row>
    <row r="578" spans="1:42" s="57" customFormat="1" ht="27" customHeight="1" x14ac:dyDescent="0.25">
      <c r="A578" s="90"/>
      <c r="B578" s="105"/>
      <c r="C578" s="91"/>
      <c r="D578" s="111"/>
      <c r="E578" s="91"/>
      <c r="F578" s="92"/>
      <c r="G578" s="93"/>
      <c r="H578" s="94"/>
      <c r="I578" s="95"/>
      <c r="J578" s="96" t="str">
        <f>IF(ISERROR(VLOOKUP(I578,Eje_Pilar!$C$2:$E$47,2,FALSE))," ",VLOOKUP(I578,Eje_Pilar!$C$2:$E$47,2,FALSE))</f>
        <v xml:space="preserve"> </v>
      </c>
      <c r="K578" s="96" t="str">
        <f>IF(ISERROR(VLOOKUP(I578,Eje_Pilar!$C$2:$E$47,3,FALSE))," ",VLOOKUP(I578,Eje_Pilar!$C$2:$E$47,3,FALSE))</f>
        <v xml:space="preserve"> </v>
      </c>
      <c r="L578" s="97"/>
      <c r="M578" s="90"/>
      <c r="N578" s="93"/>
      <c r="O578" s="99"/>
      <c r="P578" s="100"/>
      <c r="Q578" s="101"/>
      <c r="R578" s="102"/>
      <c r="S578" s="99"/>
      <c r="T578" s="103">
        <f t="shared" si="71"/>
        <v>0</v>
      </c>
      <c r="U578" s="131"/>
      <c r="V578" s="104"/>
      <c r="W578" s="104"/>
      <c r="X578" s="104"/>
      <c r="Y578" s="105"/>
      <c r="Z578" s="105"/>
      <c r="AA578" s="106"/>
      <c r="AB578" s="90"/>
      <c r="AC578" s="90"/>
      <c r="AD578" s="90"/>
      <c r="AE578" s="90"/>
      <c r="AF578" s="107" t="str">
        <f t="shared" si="69"/>
        <v>-</v>
      </c>
      <c r="AG578" s="108"/>
      <c r="AH578" s="129">
        <f>IF(SUMPRODUCT((A$14:A578=A578)*(B$14:B578=B578)*(C$14:C578=C578))&gt;1,0,1)</f>
        <v>0</v>
      </c>
      <c r="AI578" s="109" t="str">
        <f t="shared" si="70"/>
        <v>NO</v>
      </c>
      <c r="AJ578" s="109" t="str">
        <f t="shared" si="72"/>
        <v>NO</v>
      </c>
      <c r="AK578" s="110" t="str">
        <f>IFERROR(VLOOKUP(F578,Tipo!$C$12:$C$27,1,FALSE),"NO")</f>
        <v>NO</v>
      </c>
      <c r="AL578" s="109" t="str">
        <f t="shared" si="73"/>
        <v>NO</v>
      </c>
      <c r="AM578" s="109" t="str">
        <f t="shared" si="74"/>
        <v>NO</v>
      </c>
      <c r="AN578" s="58"/>
      <c r="AO578" s="58"/>
      <c r="AP578" s="58"/>
    </row>
    <row r="579" spans="1:42" s="57" customFormat="1" ht="27" customHeight="1" x14ac:dyDescent="0.25">
      <c r="A579" s="90"/>
      <c r="B579" s="105"/>
      <c r="C579" s="91"/>
      <c r="D579" s="111"/>
      <c r="E579" s="91"/>
      <c r="F579" s="92"/>
      <c r="G579" s="93"/>
      <c r="H579" s="94"/>
      <c r="I579" s="95"/>
      <c r="J579" s="96" t="str">
        <f>IF(ISERROR(VLOOKUP(I579,Eje_Pilar!$C$2:$E$47,2,FALSE))," ",VLOOKUP(I579,Eje_Pilar!$C$2:$E$47,2,FALSE))</f>
        <v xml:space="preserve"> </v>
      </c>
      <c r="K579" s="96" t="str">
        <f>IF(ISERROR(VLOOKUP(I579,Eje_Pilar!$C$2:$E$47,3,FALSE))," ",VLOOKUP(I579,Eje_Pilar!$C$2:$E$47,3,FALSE))</f>
        <v xml:space="preserve"> </v>
      </c>
      <c r="L579" s="97"/>
      <c r="M579" s="90"/>
      <c r="N579" s="93"/>
      <c r="O579" s="99"/>
      <c r="P579" s="100"/>
      <c r="Q579" s="101"/>
      <c r="R579" s="102"/>
      <c r="S579" s="99"/>
      <c r="T579" s="103">
        <f t="shared" si="71"/>
        <v>0</v>
      </c>
      <c r="U579" s="131"/>
      <c r="V579" s="104"/>
      <c r="W579" s="104"/>
      <c r="X579" s="104"/>
      <c r="Y579" s="105"/>
      <c r="Z579" s="105"/>
      <c r="AA579" s="106"/>
      <c r="AB579" s="90"/>
      <c r="AC579" s="90"/>
      <c r="AD579" s="90"/>
      <c r="AE579" s="90"/>
      <c r="AF579" s="107" t="str">
        <f t="shared" si="69"/>
        <v>-</v>
      </c>
      <c r="AG579" s="108"/>
      <c r="AH579" s="129">
        <f>IF(SUMPRODUCT((A$14:A579=A579)*(B$14:B579=B579)*(C$14:C579=C579))&gt;1,0,1)</f>
        <v>0</v>
      </c>
      <c r="AI579" s="109" t="str">
        <f t="shared" si="70"/>
        <v>NO</v>
      </c>
      <c r="AJ579" s="109" t="str">
        <f t="shared" si="72"/>
        <v>NO</v>
      </c>
      <c r="AK579" s="110" t="str">
        <f>IFERROR(VLOOKUP(F579,Tipo!$C$12:$C$27,1,FALSE),"NO")</f>
        <v>NO</v>
      </c>
      <c r="AL579" s="109" t="str">
        <f t="shared" si="73"/>
        <v>NO</v>
      </c>
      <c r="AM579" s="109" t="str">
        <f t="shared" si="74"/>
        <v>NO</v>
      </c>
      <c r="AN579" s="58"/>
      <c r="AO579" s="58"/>
      <c r="AP579" s="58"/>
    </row>
    <row r="580" spans="1:42" s="57" customFormat="1" ht="27" customHeight="1" x14ac:dyDescent="0.25">
      <c r="A580" s="90"/>
      <c r="B580" s="105"/>
      <c r="C580" s="91"/>
      <c r="D580" s="111"/>
      <c r="E580" s="91"/>
      <c r="F580" s="92"/>
      <c r="G580" s="93"/>
      <c r="H580" s="94"/>
      <c r="I580" s="95"/>
      <c r="J580" s="96" t="str">
        <f>IF(ISERROR(VLOOKUP(I580,Eje_Pilar!$C$2:$E$47,2,FALSE))," ",VLOOKUP(I580,Eje_Pilar!$C$2:$E$47,2,FALSE))</f>
        <v xml:space="preserve"> </v>
      </c>
      <c r="K580" s="96" t="str">
        <f>IF(ISERROR(VLOOKUP(I580,Eje_Pilar!$C$2:$E$47,3,FALSE))," ",VLOOKUP(I580,Eje_Pilar!$C$2:$E$47,3,FALSE))</f>
        <v xml:space="preserve"> </v>
      </c>
      <c r="L580" s="97"/>
      <c r="M580" s="90"/>
      <c r="N580" s="93"/>
      <c r="O580" s="99"/>
      <c r="P580" s="100"/>
      <c r="Q580" s="101"/>
      <c r="R580" s="102"/>
      <c r="S580" s="99"/>
      <c r="T580" s="103">
        <f t="shared" si="71"/>
        <v>0</v>
      </c>
      <c r="U580" s="131"/>
      <c r="V580" s="104"/>
      <c r="W580" s="104"/>
      <c r="X580" s="104"/>
      <c r="Y580" s="105"/>
      <c r="Z580" s="105"/>
      <c r="AA580" s="106"/>
      <c r="AB580" s="90"/>
      <c r="AC580" s="90"/>
      <c r="AD580" s="90"/>
      <c r="AE580" s="90"/>
      <c r="AF580" s="107" t="str">
        <f t="shared" si="69"/>
        <v>-</v>
      </c>
      <c r="AG580" s="108"/>
      <c r="AH580" s="129">
        <f>IF(SUMPRODUCT((A$14:A580=A580)*(B$14:B580=B580)*(C$14:C580=C580))&gt;1,0,1)</f>
        <v>0</v>
      </c>
      <c r="AI580" s="109" t="str">
        <f t="shared" si="70"/>
        <v>NO</v>
      </c>
      <c r="AJ580" s="109" t="str">
        <f t="shared" si="72"/>
        <v>NO</v>
      </c>
      <c r="AK580" s="110" t="str">
        <f>IFERROR(VLOOKUP(F580,Tipo!$C$12:$C$27,1,FALSE),"NO")</f>
        <v>NO</v>
      </c>
      <c r="AL580" s="109" t="str">
        <f t="shared" si="73"/>
        <v>NO</v>
      </c>
      <c r="AM580" s="109" t="str">
        <f t="shared" si="74"/>
        <v>NO</v>
      </c>
      <c r="AN580" s="58"/>
      <c r="AO580" s="58"/>
      <c r="AP580" s="58"/>
    </row>
    <row r="581" spans="1:42" s="65" customFormat="1" ht="18.75" customHeight="1" x14ac:dyDescent="0.25">
      <c r="A581" s="112" t="s">
        <v>49</v>
      </c>
      <c r="B581" s="113"/>
      <c r="C581" s="114"/>
      <c r="D581" s="115"/>
      <c r="E581" s="116"/>
      <c r="F581" s="116"/>
      <c r="G581" s="117"/>
      <c r="H581" s="117"/>
      <c r="I581" s="118"/>
      <c r="J581" s="114"/>
      <c r="K581" s="117"/>
      <c r="L581" s="117"/>
      <c r="M581" s="117"/>
      <c r="N581" s="119"/>
      <c r="O581" s="120">
        <f>SUM(O14:O580)</f>
        <v>42737788246</v>
      </c>
      <c r="P581" s="120">
        <f t="shared" ref="P581:U581" si="75">SUM(P14:P580)</f>
        <v>0</v>
      </c>
      <c r="Q581" s="120">
        <f t="shared" si="75"/>
        <v>0</v>
      </c>
      <c r="R581" s="120">
        <f t="shared" si="75"/>
        <v>101</v>
      </c>
      <c r="S581" s="120">
        <f t="shared" si="75"/>
        <v>7026458505</v>
      </c>
      <c r="T581" s="120">
        <f t="shared" si="75"/>
        <v>88069563486</v>
      </c>
      <c r="U581" s="120">
        <f t="shared" si="75"/>
        <v>9860789917</v>
      </c>
      <c r="V581" s="117"/>
      <c r="W581" s="117"/>
      <c r="X581" s="117"/>
      <c r="Y581" s="117"/>
      <c r="Z581" s="117"/>
      <c r="AA581" s="117"/>
      <c r="AB581" s="117"/>
      <c r="AC581" s="117"/>
      <c r="AD581" s="117"/>
      <c r="AE581" s="117"/>
      <c r="AF581" s="117"/>
      <c r="AG581" s="121"/>
      <c r="AH581" s="130"/>
      <c r="AI581" s="109"/>
      <c r="AJ581" s="109"/>
      <c r="AK581" s="109"/>
      <c r="AL581" s="109"/>
      <c r="AM581" s="109"/>
      <c r="AN581" s="59"/>
      <c r="AO581" s="59"/>
      <c r="AP581" s="59"/>
    </row>
  </sheetData>
  <sheetProtection selectLockedCells="1"/>
  <autoFilter ref="X1:X581"/>
  <dataConsolidate link="1"/>
  <mergeCells count="33">
    <mergeCell ref="A8:N8"/>
    <mergeCell ref="A9:C9"/>
    <mergeCell ref="E9:G9"/>
    <mergeCell ref="I9:N10"/>
    <mergeCell ref="A10:C10"/>
    <mergeCell ref="E10:G10"/>
    <mergeCell ref="U8:V8"/>
    <mergeCell ref="W8:AF8"/>
    <mergeCell ref="U9:V9"/>
    <mergeCell ref="W9:AF9"/>
    <mergeCell ref="U10:V10"/>
    <mergeCell ref="W10:AF10"/>
    <mergeCell ref="U7:V7"/>
    <mergeCell ref="W7:AF7"/>
    <mergeCell ref="A2:AF2"/>
    <mergeCell ref="A3:AF3"/>
    <mergeCell ref="A5:C5"/>
    <mergeCell ref="I5:J5"/>
    <mergeCell ref="M5:N5"/>
    <mergeCell ref="U5:AF5"/>
    <mergeCell ref="A6:C6"/>
    <mergeCell ref="I6:J6"/>
    <mergeCell ref="A7:C7"/>
    <mergeCell ref="I7:J7"/>
    <mergeCell ref="U6:V6"/>
    <mergeCell ref="W6:AH6"/>
    <mergeCell ref="A11:N11"/>
    <mergeCell ref="O11:U11"/>
    <mergeCell ref="V11:Z11"/>
    <mergeCell ref="AA11:AE11"/>
    <mergeCell ref="H12:K12"/>
    <mergeCell ref="M12:N12"/>
    <mergeCell ref="AA12:AE12"/>
  </mergeCells>
  <conditionalFormatting sqref="E342:E344 E271:E340 D370:E580 D259:D262 D245 D229 D227 D138:D220 D254 D250 D231 D240:D243 D233:D236">
    <cfRule type="expression" dxfId="2430" priority="1716">
      <formula>AI138="NO"</formula>
    </cfRule>
  </conditionalFormatting>
  <conditionalFormatting sqref="D137">
    <cfRule type="expression" dxfId="2429" priority="1711">
      <formula>#REF!="NO"</formula>
    </cfRule>
  </conditionalFormatting>
  <conditionalFormatting sqref="D336">
    <cfRule type="expression" dxfId="2428" priority="1710">
      <formula>#REF!="NO"</formula>
    </cfRule>
  </conditionalFormatting>
  <conditionalFormatting sqref="D334">
    <cfRule type="expression" dxfId="2427" priority="1709">
      <formula>#REF!="NO"</formula>
    </cfRule>
  </conditionalFormatting>
  <conditionalFormatting sqref="D236">
    <cfRule type="expression" dxfId="2426" priority="1708">
      <formula>#REF!="NO"</formula>
    </cfRule>
  </conditionalFormatting>
  <conditionalFormatting sqref="D235">
    <cfRule type="expression" dxfId="2425" priority="1707">
      <formula>#REF!="NO"</formula>
    </cfRule>
  </conditionalFormatting>
  <conditionalFormatting sqref="D234">
    <cfRule type="expression" dxfId="2424" priority="1706">
      <formula>#REF!="NO"</formula>
    </cfRule>
  </conditionalFormatting>
  <conditionalFormatting sqref="D233">
    <cfRule type="expression" dxfId="2423" priority="1705">
      <formula>#REF!="NO"</formula>
    </cfRule>
  </conditionalFormatting>
  <conditionalFormatting sqref="D232">
    <cfRule type="expression" dxfId="2422" priority="1704">
      <formula>#REF!="NO"</formula>
    </cfRule>
  </conditionalFormatting>
  <conditionalFormatting sqref="D231">
    <cfRule type="expression" dxfId="2421" priority="1703">
      <formula>#REF!="NO"</formula>
    </cfRule>
  </conditionalFormatting>
  <conditionalFormatting sqref="D230">
    <cfRule type="expression" dxfId="2420" priority="1702">
      <formula>#REF!="NO"</formula>
    </cfRule>
  </conditionalFormatting>
  <conditionalFormatting sqref="D229">
    <cfRule type="expression" dxfId="2419" priority="1701">
      <formula>#REF!="NO"</formula>
    </cfRule>
  </conditionalFormatting>
  <conditionalFormatting sqref="D228">
    <cfRule type="expression" dxfId="2418" priority="1700">
      <formula>#REF!="NO"</formula>
    </cfRule>
  </conditionalFormatting>
  <conditionalFormatting sqref="D227">
    <cfRule type="expression" dxfId="2417" priority="1699">
      <formula>#REF!="NO"</formula>
    </cfRule>
  </conditionalFormatting>
  <conditionalFormatting sqref="D226">
    <cfRule type="expression" dxfId="2416" priority="1698">
      <formula>#REF!="NO"</formula>
    </cfRule>
  </conditionalFormatting>
  <conditionalFormatting sqref="D225">
    <cfRule type="expression" dxfId="2415" priority="1697">
      <formula>#REF!="NO"</formula>
    </cfRule>
  </conditionalFormatting>
  <conditionalFormatting sqref="D224">
    <cfRule type="expression" dxfId="2414" priority="1696">
      <formula>#REF!="NO"</formula>
    </cfRule>
  </conditionalFormatting>
  <conditionalFormatting sqref="D223">
    <cfRule type="expression" dxfId="2413" priority="1695">
      <formula>#REF!="NO"</formula>
    </cfRule>
  </conditionalFormatting>
  <conditionalFormatting sqref="D222">
    <cfRule type="expression" dxfId="2412" priority="1694">
      <formula>#REF!="NO"</formula>
    </cfRule>
  </conditionalFormatting>
  <conditionalFormatting sqref="D221">
    <cfRule type="expression" dxfId="2411" priority="1693">
      <formula>#REF!="NO"</formula>
    </cfRule>
  </conditionalFormatting>
  <conditionalFormatting sqref="D333">
    <cfRule type="expression" dxfId="2410" priority="1692">
      <formula>#REF!="NO"</formula>
    </cfRule>
  </conditionalFormatting>
  <conditionalFormatting sqref="D244 D257:D258">
    <cfRule type="expression" dxfId="2409" priority="1691">
      <formula>#REF!="NO"</formula>
    </cfRule>
  </conditionalFormatting>
  <conditionalFormatting sqref="D243">
    <cfRule type="expression" dxfId="2408" priority="1690">
      <formula>#REF!="NO"</formula>
    </cfRule>
  </conditionalFormatting>
  <conditionalFormatting sqref="D242">
    <cfRule type="expression" dxfId="2407" priority="1689">
      <formula>#REF!="NO"</formula>
    </cfRule>
  </conditionalFormatting>
  <conditionalFormatting sqref="D241">
    <cfRule type="expression" dxfId="2406" priority="1688">
      <formula>#REF!="NO"</formula>
    </cfRule>
  </conditionalFormatting>
  <conditionalFormatting sqref="D240">
    <cfRule type="expression" dxfId="2405" priority="1687">
      <formula>#REF!="NO"</formula>
    </cfRule>
  </conditionalFormatting>
  <conditionalFormatting sqref="D239">
    <cfRule type="expression" dxfId="2404" priority="1686">
      <formula>#REF!="NO"</formula>
    </cfRule>
  </conditionalFormatting>
  <conditionalFormatting sqref="D238">
    <cfRule type="expression" dxfId="2403" priority="1685">
      <formula>#REF!="NO"</formula>
    </cfRule>
  </conditionalFormatting>
  <conditionalFormatting sqref="D237">
    <cfRule type="expression" dxfId="2402" priority="1684">
      <formula>#REF!="NO"</formula>
    </cfRule>
  </conditionalFormatting>
  <conditionalFormatting sqref="D332">
    <cfRule type="expression" dxfId="2401" priority="1683">
      <formula>#REF!="NO"</formula>
    </cfRule>
  </conditionalFormatting>
  <conditionalFormatting sqref="D320:D331">
    <cfRule type="expression" dxfId="2400" priority="1682">
      <formula>#REF!="NO"</formula>
    </cfRule>
  </conditionalFormatting>
  <conditionalFormatting sqref="D319">
    <cfRule type="expression" dxfId="2399" priority="1681">
      <formula>#REF!="NO"</formula>
    </cfRule>
  </conditionalFormatting>
  <conditionalFormatting sqref="D318">
    <cfRule type="expression" dxfId="2398" priority="1680">
      <formula>#REF!="NO"</formula>
    </cfRule>
  </conditionalFormatting>
  <conditionalFormatting sqref="D251:D317">
    <cfRule type="expression" dxfId="2397" priority="1679">
      <formula>#REF!="NO"</formula>
    </cfRule>
  </conditionalFormatting>
  <conditionalFormatting sqref="D250">
    <cfRule type="expression" dxfId="2396" priority="1678">
      <formula>#REF!="NO"</formula>
    </cfRule>
  </conditionalFormatting>
  <conditionalFormatting sqref="D249">
    <cfRule type="expression" dxfId="2395" priority="1677">
      <formula>#REF!="NO"</formula>
    </cfRule>
  </conditionalFormatting>
  <conditionalFormatting sqref="D248">
    <cfRule type="expression" dxfId="2394" priority="1676">
      <formula>#REF!="NO"</formula>
    </cfRule>
  </conditionalFormatting>
  <conditionalFormatting sqref="D247">
    <cfRule type="expression" dxfId="2393" priority="1675">
      <formula>#REF!="NO"</formula>
    </cfRule>
  </conditionalFormatting>
  <conditionalFormatting sqref="D246">
    <cfRule type="expression" dxfId="2392" priority="1674">
      <formula>#REF!="NO"</formula>
    </cfRule>
  </conditionalFormatting>
  <conditionalFormatting sqref="D245">
    <cfRule type="expression" dxfId="2391" priority="1673">
      <formula>#REF!="NO"</formula>
    </cfRule>
  </conditionalFormatting>
  <conditionalFormatting sqref="D335">
    <cfRule type="expression" dxfId="2390" priority="1672">
      <formula>#REF!="NO"</formula>
    </cfRule>
  </conditionalFormatting>
  <conditionalFormatting sqref="H342:H344 H370 H567 H571 H39:H340 H37 H14:H35">
    <cfRule type="expression" dxfId="2389" priority="1661">
      <formula>$AL14="NO"</formula>
    </cfRule>
  </conditionalFormatting>
  <conditionalFormatting sqref="D133:D135">
    <cfRule type="expression" dxfId="2388" priority="1660">
      <formula>AI133="NO"</formula>
    </cfRule>
  </conditionalFormatting>
  <conditionalFormatting sqref="D138">
    <cfRule type="expression" dxfId="2387" priority="1659">
      <formula>AI138="NO"</formula>
    </cfRule>
  </conditionalFormatting>
  <conditionalFormatting sqref="D136">
    <cfRule type="expression" dxfId="2386" priority="1655">
      <formula>AI136="NO"</formula>
    </cfRule>
  </conditionalFormatting>
  <conditionalFormatting sqref="D136">
    <cfRule type="expression" dxfId="2385" priority="1654">
      <formula>AI136="NO"</formula>
    </cfRule>
  </conditionalFormatting>
  <conditionalFormatting sqref="D123">
    <cfRule type="expression" dxfId="2384" priority="1650">
      <formula>AI123="NO"</formula>
    </cfRule>
  </conditionalFormatting>
  <conditionalFormatting sqref="D123">
    <cfRule type="expression" dxfId="2383" priority="1649">
      <formula>AI123="NO"</formula>
    </cfRule>
  </conditionalFormatting>
  <conditionalFormatting sqref="D126">
    <cfRule type="expression" dxfId="2382" priority="1645">
      <formula>AI126="NO"</formula>
    </cfRule>
  </conditionalFormatting>
  <conditionalFormatting sqref="D126">
    <cfRule type="expression" dxfId="2381" priority="1644">
      <formula>AI126="NO"</formula>
    </cfRule>
  </conditionalFormatting>
  <conditionalFormatting sqref="D131:D132">
    <cfRule type="expression" dxfId="2380" priority="1640">
      <formula>AI131="NO"</formula>
    </cfRule>
  </conditionalFormatting>
  <conditionalFormatting sqref="D131:D132">
    <cfRule type="expression" dxfId="2379" priority="1639">
      <formula>AI131="NO"</formula>
    </cfRule>
  </conditionalFormatting>
  <conditionalFormatting sqref="D129:D130">
    <cfRule type="expression" dxfId="2378" priority="1635">
      <formula>AI129="NO"</formula>
    </cfRule>
  </conditionalFormatting>
  <conditionalFormatting sqref="D129:D130">
    <cfRule type="expression" dxfId="2377" priority="1634">
      <formula>AI129="NO"</formula>
    </cfRule>
  </conditionalFormatting>
  <conditionalFormatting sqref="D127:D128">
    <cfRule type="expression" dxfId="2376" priority="1630">
      <formula>AI127="NO"</formula>
    </cfRule>
  </conditionalFormatting>
  <conditionalFormatting sqref="D127:D128">
    <cfRule type="expression" dxfId="2375" priority="1629">
      <formula>AI127="NO"</formula>
    </cfRule>
  </conditionalFormatting>
  <conditionalFormatting sqref="D124:D125">
    <cfRule type="expression" dxfId="2374" priority="1621">
      <formula>AI124="NO"</formula>
    </cfRule>
  </conditionalFormatting>
  <conditionalFormatting sqref="D124:D125">
    <cfRule type="expression" dxfId="2373" priority="1620">
      <formula>AI124="NO"</formula>
    </cfRule>
  </conditionalFormatting>
  <conditionalFormatting sqref="I342:I344 I370 I567 I571 I39:I340 I37 I14:I35">
    <cfRule type="expression" dxfId="2372" priority="1616">
      <formula>AND($AM14="NO",I14&lt;&gt;"No aplica")</formula>
    </cfRule>
  </conditionalFormatting>
  <conditionalFormatting sqref="D338">
    <cfRule type="expression" dxfId="2371" priority="1615">
      <formula>#REF!="NO"</formula>
    </cfRule>
  </conditionalFormatting>
  <conditionalFormatting sqref="D338">
    <cfRule type="expression" dxfId="2370" priority="1614">
      <formula>AI338="NO"</formula>
    </cfRule>
  </conditionalFormatting>
  <conditionalFormatting sqref="D337">
    <cfRule type="expression" dxfId="2369" priority="1609">
      <formula>#REF!="NO"</formula>
    </cfRule>
  </conditionalFormatting>
  <conditionalFormatting sqref="D337">
    <cfRule type="expression" dxfId="2368" priority="1608">
      <formula>AI337="NO"</formula>
    </cfRule>
  </conditionalFormatting>
  <conditionalFormatting sqref="D340">
    <cfRule type="expression" dxfId="2367" priority="1603">
      <formula>#REF!="NO"</formula>
    </cfRule>
  </conditionalFormatting>
  <conditionalFormatting sqref="D340">
    <cfRule type="expression" dxfId="2366" priority="1602">
      <formula>AI340="NO"</formula>
    </cfRule>
  </conditionalFormatting>
  <conditionalFormatting sqref="D339">
    <cfRule type="expression" dxfId="2365" priority="1597">
      <formula>#REF!="NO"</formula>
    </cfRule>
  </conditionalFormatting>
  <conditionalFormatting sqref="D339">
    <cfRule type="expression" dxfId="2364" priority="1596">
      <formula>AI339="NO"</formula>
    </cfRule>
  </conditionalFormatting>
  <conditionalFormatting sqref="D342">
    <cfRule type="expression" dxfId="2363" priority="1591">
      <formula>#REF!="NO"</formula>
    </cfRule>
  </conditionalFormatting>
  <conditionalFormatting sqref="D342">
    <cfRule type="expression" dxfId="2362" priority="1590">
      <formula>AI342="NO"</formula>
    </cfRule>
  </conditionalFormatting>
  <conditionalFormatting sqref="D343">
    <cfRule type="expression" dxfId="2361" priority="1585">
      <formula>#REF!="NO"</formula>
    </cfRule>
  </conditionalFormatting>
  <conditionalFormatting sqref="D343">
    <cfRule type="expression" dxfId="2360" priority="1584">
      <formula>AI343="NO"</formula>
    </cfRule>
  </conditionalFormatting>
  <conditionalFormatting sqref="D344">
    <cfRule type="expression" dxfId="2359" priority="1579">
      <formula>#REF!="NO"</formula>
    </cfRule>
  </conditionalFormatting>
  <conditionalFormatting sqref="D344">
    <cfRule type="expression" dxfId="2358" priority="1578">
      <formula>AI344="NO"</formula>
    </cfRule>
  </conditionalFormatting>
  <conditionalFormatting sqref="E342:E344">
    <cfRule type="expression" dxfId="2357" priority="1570">
      <formula>AJ342="NO"</formula>
    </cfRule>
  </conditionalFormatting>
  <conditionalFormatting sqref="D342:D344 D370 D567 D571 D14:D340">
    <cfRule type="expression" dxfId="2356" priority="1569">
      <formula>$AI14="NO"</formula>
    </cfRule>
  </conditionalFormatting>
  <conditionalFormatting sqref="H580">
    <cfRule type="expression" dxfId="2355" priority="1558">
      <formula>$AL580="NO"</formula>
    </cfRule>
  </conditionalFormatting>
  <conditionalFormatting sqref="I580">
    <cfRule type="expression" dxfId="2354" priority="1557">
      <formula>AND($AM580="NO",I580&lt;&gt;"No aplica")</formula>
    </cfRule>
  </conditionalFormatting>
  <conditionalFormatting sqref="E580">
    <cfRule type="expression" dxfId="2353" priority="1556">
      <formula>AJ580="NO"</formula>
    </cfRule>
  </conditionalFormatting>
  <conditionalFormatting sqref="D580">
    <cfRule type="expression" dxfId="2352" priority="1555">
      <formula>$AI580="NO"</formula>
    </cfRule>
  </conditionalFormatting>
  <conditionalFormatting sqref="E341">
    <cfRule type="expression" dxfId="2351" priority="1554">
      <formula>AJ341="NO"</formula>
    </cfRule>
  </conditionalFormatting>
  <conditionalFormatting sqref="H341">
    <cfRule type="expression" dxfId="2350" priority="1552">
      <formula>$AL341="NO"</formula>
    </cfRule>
  </conditionalFormatting>
  <conditionalFormatting sqref="I341">
    <cfRule type="expression" dxfId="2349" priority="1551">
      <formula>AND($AM341="NO",I341&lt;&gt;"No aplica")</formula>
    </cfRule>
  </conditionalFormatting>
  <conditionalFormatting sqref="D341">
    <cfRule type="expression" dxfId="2348" priority="1550">
      <formula>#REF!="NO"</formula>
    </cfRule>
  </conditionalFormatting>
  <conditionalFormatting sqref="D341">
    <cfRule type="expression" dxfId="2347" priority="1549">
      <formula>AI341="NO"</formula>
    </cfRule>
  </conditionalFormatting>
  <conditionalFormatting sqref="E341">
    <cfRule type="expression" dxfId="2346" priority="1548">
      <formula>AJ341="NO"</formula>
    </cfRule>
  </conditionalFormatting>
  <conditionalFormatting sqref="D341">
    <cfRule type="expression" dxfId="2345" priority="1547">
      <formula>$AI341="NO"</formula>
    </cfRule>
  </conditionalFormatting>
  <conditionalFormatting sqref="E345">
    <cfRule type="expression" dxfId="2344" priority="1546">
      <formula>AJ345="NO"</formula>
    </cfRule>
  </conditionalFormatting>
  <conditionalFormatting sqref="H345">
    <cfRule type="expression" dxfId="2343" priority="1544">
      <formula>$AL345="NO"</formula>
    </cfRule>
  </conditionalFormatting>
  <conditionalFormatting sqref="I345">
    <cfRule type="expression" dxfId="2342" priority="1543">
      <formula>AND($AM345="NO",I345&lt;&gt;"No aplica")</formula>
    </cfRule>
  </conditionalFormatting>
  <conditionalFormatting sqref="D345">
    <cfRule type="expression" dxfId="2341" priority="1542">
      <formula>#REF!="NO"</formula>
    </cfRule>
  </conditionalFormatting>
  <conditionalFormatting sqref="D345">
    <cfRule type="expression" dxfId="2340" priority="1541">
      <formula>AI345="NO"</formula>
    </cfRule>
  </conditionalFormatting>
  <conditionalFormatting sqref="E345">
    <cfRule type="expression" dxfId="2339" priority="1540">
      <formula>AJ345="NO"</formula>
    </cfRule>
  </conditionalFormatting>
  <conditionalFormatting sqref="D345">
    <cfRule type="expression" dxfId="2338" priority="1539">
      <formula>$AI345="NO"</formula>
    </cfRule>
  </conditionalFormatting>
  <conditionalFormatting sqref="E346">
    <cfRule type="expression" dxfId="2337" priority="1538">
      <formula>AJ346="NO"</formula>
    </cfRule>
  </conditionalFormatting>
  <conditionalFormatting sqref="H346">
    <cfRule type="expression" dxfId="2336" priority="1536">
      <formula>$AL346="NO"</formula>
    </cfRule>
  </conditionalFormatting>
  <conditionalFormatting sqref="I346">
    <cfRule type="expression" dxfId="2335" priority="1535">
      <formula>AND($AM346="NO",I346&lt;&gt;"No aplica")</formula>
    </cfRule>
  </conditionalFormatting>
  <conditionalFormatting sqref="D346">
    <cfRule type="expression" dxfId="2334" priority="1534">
      <formula>#REF!="NO"</formula>
    </cfRule>
  </conditionalFormatting>
  <conditionalFormatting sqref="D346">
    <cfRule type="expression" dxfId="2333" priority="1533">
      <formula>AI346="NO"</formula>
    </cfRule>
  </conditionalFormatting>
  <conditionalFormatting sqref="E346">
    <cfRule type="expression" dxfId="2332" priority="1532">
      <formula>AJ346="NO"</formula>
    </cfRule>
  </conditionalFormatting>
  <conditionalFormatting sqref="D346">
    <cfRule type="expression" dxfId="2331" priority="1531">
      <formula>$AI346="NO"</formula>
    </cfRule>
  </conditionalFormatting>
  <conditionalFormatting sqref="E347">
    <cfRule type="expression" dxfId="2330" priority="1530">
      <formula>AJ347="NO"</formula>
    </cfRule>
  </conditionalFormatting>
  <conditionalFormatting sqref="H347">
    <cfRule type="expression" dxfId="2329" priority="1528">
      <formula>$AL347="NO"</formula>
    </cfRule>
  </conditionalFormatting>
  <conditionalFormatting sqref="I347">
    <cfRule type="expression" dxfId="2328" priority="1527">
      <formula>AND($AM347="NO",I347&lt;&gt;"No aplica")</formula>
    </cfRule>
  </conditionalFormatting>
  <conditionalFormatting sqref="D347">
    <cfRule type="expression" dxfId="2327" priority="1526">
      <formula>#REF!="NO"</formula>
    </cfRule>
  </conditionalFormatting>
  <conditionalFormatting sqref="D347">
    <cfRule type="expression" dxfId="2326" priority="1525">
      <formula>AI347="NO"</formula>
    </cfRule>
  </conditionalFormatting>
  <conditionalFormatting sqref="E347">
    <cfRule type="expression" dxfId="2325" priority="1524">
      <formula>AJ347="NO"</formula>
    </cfRule>
  </conditionalFormatting>
  <conditionalFormatting sqref="D347">
    <cfRule type="expression" dxfId="2324" priority="1523">
      <formula>$AI347="NO"</formula>
    </cfRule>
  </conditionalFormatting>
  <conditionalFormatting sqref="E369">
    <cfRule type="expression" dxfId="2323" priority="1522">
      <formula>AJ369="NO"</formula>
    </cfRule>
  </conditionalFormatting>
  <conditionalFormatting sqref="H369">
    <cfRule type="expression" dxfId="2322" priority="1520">
      <formula>$AL369="NO"</formula>
    </cfRule>
  </conditionalFormatting>
  <conditionalFormatting sqref="I369">
    <cfRule type="expression" dxfId="2321" priority="1519">
      <formula>AND($AM369="NO",I369&lt;&gt;"No aplica")</formula>
    </cfRule>
  </conditionalFormatting>
  <conditionalFormatting sqref="D369">
    <cfRule type="expression" dxfId="2320" priority="1518">
      <formula>#REF!="NO"</formula>
    </cfRule>
  </conditionalFormatting>
  <conditionalFormatting sqref="D369">
    <cfRule type="expression" dxfId="2319" priority="1517">
      <formula>AI369="NO"</formula>
    </cfRule>
  </conditionalFormatting>
  <conditionalFormatting sqref="E369">
    <cfRule type="expression" dxfId="2318" priority="1516">
      <formula>AJ369="NO"</formula>
    </cfRule>
  </conditionalFormatting>
  <conditionalFormatting sqref="D369">
    <cfRule type="expression" dxfId="2317" priority="1515">
      <formula>$AI369="NO"</formula>
    </cfRule>
  </conditionalFormatting>
  <conditionalFormatting sqref="E368">
    <cfRule type="expression" dxfId="2316" priority="1514">
      <formula>AJ368="NO"</formula>
    </cfRule>
  </conditionalFormatting>
  <conditionalFormatting sqref="H368">
    <cfRule type="expression" dxfId="2315" priority="1512">
      <formula>$AL368="NO"</formula>
    </cfRule>
  </conditionalFormatting>
  <conditionalFormatting sqref="I368">
    <cfRule type="expression" dxfId="2314" priority="1511">
      <formula>AND($AM368="NO",I368&lt;&gt;"No aplica")</formula>
    </cfRule>
  </conditionalFormatting>
  <conditionalFormatting sqref="D368">
    <cfRule type="expression" dxfId="2313" priority="1510">
      <formula>#REF!="NO"</formula>
    </cfRule>
  </conditionalFormatting>
  <conditionalFormatting sqref="D368">
    <cfRule type="expression" dxfId="2312" priority="1509">
      <formula>AI368="NO"</formula>
    </cfRule>
  </conditionalFormatting>
  <conditionalFormatting sqref="E368">
    <cfRule type="expression" dxfId="2311" priority="1508">
      <formula>AJ368="NO"</formula>
    </cfRule>
  </conditionalFormatting>
  <conditionalFormatting sqref="D368">
    <cfRule type="expression" dxfId="2310" priority="1507">
      <formula>$AI368="NO"</formula>
    </cfRule>
  </conditionalFormatting>
  <conditionalFormatting sqref="E367">
    <cfRule type="expression" dxfId="2309" priority="1506">
      <formula>AJ367="NO"</formula>
    </cfRule>
  </conditionalFormatting>
  <conditionalFormatting sqref="H367">
    <cfRule type="expression" dxfId="2308" priority="1504">
      <formula>$AL367="NO"</formula>
    </cfRule>
  </conditionalFormatting>
  <conditionalFormatting sqref="I367">
    <cfRule type="expression" dxfId="2307" priority="1503">
      <formula>AND($AM367="NO",I367&lt;&gt;"No aplica")</formula>
    </cfRule>
  </conditionalFormatting>
  <conditionalFormatting sqref="D367">
    <cfRule type="expression" dxfId="2306" priority="1502">
      <formula>#REF!="NO"</formula>
    </cfRule>
  </conditionalFormatting>
  <conditionalFormatting sqref="D367">
    <cfRule type="expression" dxfId="2305" priority="1501">
      <formula>AI367="NO"</formula>
    </cfRule>
  </conditionalFormatting>
  <conditionalFormatting sqref="E367">
    <cfRule type="expression" dxfId="2304" priority="1500">
      <formula>AJ367="NO"</formula>
    </cfRule>
  </conditionalFormatting>
  <conditionalFormatting sqref="D367">
    <cfRule type="expression" dxfId="2303" priority="1499">
      <formula>$AI367="NO"</formula>
    </cfRule>
  </conditionalFormatting>
  <conditionalFormatting sqref="E366">
    <cfRule type="expression" dxfId="2302" priority="1498">
      <formula>AJ366="NO"</formula>
    </cfRule>
  </conditionalFormatting>
  <conditionalFormatting sqref="H366">
    <cfRule type="expression" dxfId="2301" priority="1496">
      <formula>$AL366="NO"</formula>
    </cfRule>
  </conditionalFormatting>
  <conditionalFormatting sqref="I366">
    <cfRule type="expression" dxfId="2300" priority="1495">
      <formula>AND($AM366="NO",I366&lt;&gt;"No aplica")</formula>
    </cfRule>
  </conditionalFormatting>
  <conditionalFormatting sqref="D366">
    <cfRule type="expression" dxfId="2299" priority="1494">
      <formula>#REF!="NO"</formula>
    </cfRule>
  </conditionalFormatting>
  <conditionalFormatting sqref="D366">
    <cfRule type="expression" dxfId="2298" priority="1493">
      <formula>AI366="NO"</formula>
    </cfRule>
  </conditionalFormatting>
  <conditionalFormatting sqref="E366">
    <cfRule type="expression" dxfId="2297" priority="1492">
      <formula>AJ366="NO"</formula>
    </cfRule>
  </conditionalFormatting>
  <conditionalFormatting sqref="D366">
    <cfRule type="expression" dxfId="2296" priority="1491">
      <formula>$AI366="NO"</formula>
    </cfRule>
  </conditionalFormatting>
  <conditionalFormatting sqref="E365">
    <cfRule type="expression" dxfId="2295" priority="1490">
      <formula>AJ365="NO"</formula>
    </cfRule>
  </conditionalFormatting>
  <conditionalFormatting sqref="H365">
    <cfRule type="expression" dxfId="2294" priority="1488">
      <formula>$AL365="NO"</formula>
    </cfRule>
  </conditionalFormatting>
  <conditionalFormatting sqref="I365">
    <cfRule type="expression" dxfId="2293" priority="1487">
      <formula>AND($AM365="NO",I365&lt;&gt;"No aplica")</formula>
    </cfRule>
  </conditionalFormatting>
  <conditionalFormatting sqref="D365">
    <cfRule type="expression" dxfId="2292" priority="1486">
      <formula>#REF!="NO"</formula>
    </cfRule>
  </conditionalFormatting>
  <conditionalFormatting sqref="D365">
    <cfRule type="expression" dxfId="2291" priority="1485">
      <formula>AI365="NO"</formula>
    </cfRule>
  </conditionalFormatting>
  <conditionalFormatting sqref="E365">
    <cfRule type="expression" dxfId="2290" priority="1484">
      <formula>AJ365="NO"</formula>
    </cfRule>
  </conditionalFormatting>
  <conditionalFormatting sqref="D365">
    <cfRule type="expression" dxfId="2289" priority="1483">
      <formula>$AI365="NO"</formula>
    </cfRule>
  </conditionalFormatting>
  <conditionalFormatting sqref="E364">
    <cfRule type="expression" dxfId="2288" priority="1482">
      <formula>AJ364="NO"</formula>
    </cfRule>
  </conditionalFormatting>
  <conditionalFormatting sqref="H364">
    <cfRule type="expression" dxfId="2287" priority="1480">
      <formula>$AL364="NO"</formula>
    </cfRule>
  </conditionalFormatting>
  <conditionalFormatting sqref="I364">
    <cfRule type="expression" dxfId="2286" priority="1479">
      <formula>AND($AM364="NO",I364&lt;&gt;"No aplica")</formula>
    </cfRule>
  </conditionalFormatting>
  <conditionalFormatting sqref="D364">
    <cfRule type="expression" dxfId="2285" priority="1478">
      <formula>#REF!="NO"</formula>
    </cfRule>
  </conditionalFormatting>
  <conditionalFormatting sqref="D364">
    <cfRule type="expression" dxfId="2284" priority="1477">
      <formula>AI364="NO"</formula>
    </cfRule>
  </conditionalFormatting>
  <conditionalFormatting sqref="E364">
    <cfRule type="expression" dxfId="2283" priority="1476">
      <formula>AJ364="NO"</formula>
    </cfRule>
  </conditionalFormatting>
  <conditionalFormatting sqref="D364">
    <cfRule type="expression" dxfId="2282" priority="1475">
      <formula>$AI364="NO"</formula>
    </cfRule>
  </conditionalFormatting>
  <conditionalFormatting sqref="E363">
    <cfRule type="expression" dxfId="2281" priority="1474">
      <formula>AJ363="NO"</formula>
    </cfRule>
  </conditionalFormatting>
  <conditionalFormatting sqref="H363">
    <cfRule type="expression" dxfId="2280" priority="1472">
      <formula>$AL363="NO"</formula>
    </cfRule>
  </conditionalFormatting>
  <conditionalFormatting sqref="I363">
    <cfRule type="expression" dxfId="2279" priority="1471">
      <formula>AND($AM363="NO",I363&lt;&gt;"No aplica")</formula>
    </cfRule>
  </conditionalFormatting>
  <conditionalFormatting sqref="D363">
    <cfRule type="expression" dxfId="2278" priority="1470">
      <formula>#REF!="NO"</formula>
    </cfRule>
  </conditionalFormatting>
  <conditionalFormatting sqref="D363">
    <cfRule type="expression" dxfId="2277" priority="1469">
      <formula>AI363="NO"</formula>
    </cfRule>
  </conditionalFormatting>
  <conditionalFormatting sqref="E363">
    <cfRule type="expression" dxfId="2276" priority="1468">
      <formula>AJ363="NO"</formula>
    </cfRule>
  </conditionalFormatting>
  <conditionalFormatting sqref="D363">
    <cfRule type="expression" dxfId="2275" priority="1467">
      <formula>$AI363="NO"</formula>
    </cfRule>
  </conditionalFormatting>
  <conditionalFormatting sqref="E362">
    <cfRule type="expression" dxfId="2274" priority="1466">
      <formula>AJ362="NO"</formula>
    </cfRule>
  </conditionalFormatting>
  <conditionalFormatting sqref="H362">
    <cfRule type="expression" dxfId="2273" priority="1464">
      <formula>$AL362="NO"</formula>
    </cfRule>
  </conditionalFormatting>
  <conditionalFormatting sqref="I362">
    <cfRule type="expression" dxfId="2272" priority="1463">
      <formula>AND($AM362="NO",I362&lt;&gt;"No aplica")</formula>
    </cfRule>
  </conditionalFormatting>
  <conditionalFormatting sqref="D362">
    <cfRule type="expression" dxfId="2271" priority="1462">
      <formula>#REF!="NO"</formula>
    </cfRule>
  </conditionalFormatting>
  <conditionalFormatting sqref="D362">
    <cfRule type="expression" dxfId="2270" priority="1461">
      <formula>AI362="NO"</formula>
    </cfRule>
  </conditionalFormatting>
  <conditionalFormatting sqref="E362">
    <cfRule type="expression" dxfId="2269" priority="1460">
      <formula>AJ362="NO"</formula>
    </cfRule>
  </conditionalFormatting>
  <conditionalFormatting sqref="D362">
    <cfRule type="expression" dxfId="2268" priority="1459">
      <formula>$AI362="NO"</formula>
    </cfRule>
  </conditionalFormatting>
  <conditionalFormatting sqref="E361">
    <cfRule type="expression" dxfId="2267" priority="1458">
      <formula>AJ361="NO"</formula>
    </cfRule>
  </conditionalFormatting>
  <conditionalFormatting sqref="H361">
    <cfRule type="expression" dxfId="2266" priority="1456">
      <formula>$AL361="NO"</formula>
    </cfRule>
  </conditionalFormatting>
  <conditionalFormatting sqref="I361">
    <cfRule type="expression" dxfId="2265" priority="1455">
      <formula>AND($AM361="NO",I361&lt;&gt;"No aplica")</formula>
    </cfRule>
  </conditionalFormatting>
  <conditionalFormatting sqref="D361">
    <cfRule type="expression" dxfId="2264" priority="1454">
      <formula>#REF!="NO"</formula>
    </cfRule>
  </conditionalFormatting>
  <conditionalFormatting sqref="D361">
    <cfRule type="expression" dxfId="2263" priority="1453">
      <formula>AI361="NO"</formula>
    </cfRule>
  </conditionalFormatting>
  <conditionalFormatting sqref="E361">
    <cfRule type="expression" dxfId="2262" priority="1452">
      <formula>AJ361="NO"</formula>
    </cfRule>
  </conditionalFormatting>
  <conditionalFormatting sqref="D361">
    <cfRule type="expression" dxfId="2261" priority="1451">
      <formula>$AI361="NO"</formula>
    </cfRule>
  </conditionalFormatting>
  <conditionalFormatting sqref="E360">
    <cfRule type="expression" dxfId="2260" priority="1450">
      <formula>AJ360="NO"</formula>
    </cfRule>
  </conditionalFormatting>
  <conditionalFormatting sqref="H360">
    <cfRule type="expression" dxfId="2259" priority="1448">
      <formula>$AL360="NO"</formula>
    </cfRule>
  </conditionalFormatting>
  <conditionalFormatting sqref="I360">
    <cfRule type="expression" dxfId="2258" priority="1447">
      <formula>AND($AM360="NO",I360&lt;&gt;"No aplica")</formula>
    </cfRule>
  </conditionalFormatting>
  <conditionalFormatting sqref="D360">
    <cfRule type="expression" dxfId="2257" priority="1446">
      <formula>#REF!="NO"</formula>
    </cfRule>
  </conditionalFormatting>
  <conditionalFormatting sqref="D360">
    <cfRule type="expression" dxfId="2256" priority="1445">
      <formula>AI360="NO"</formula>
    </cfRule>
  </conditionalFormatting>
  <conditionalFormatting sqref="E360">
    <cfRule type="expression" dxfId="2255" priority="1444">
      <formula>AJ360="NO"</formula>
    </cfRule>
  </conditionalFormatting>
  <conditionalFormatting sqref="D360">
    <cfRule type="expression" dxfId="2254" priority="1443">
      <formula>$AI360="NO"</formula>
    </cfRule>
  </conditionalFormatting>
  <conditionalFormatting sqref="E359">
    <cfRule type="expression" dxfId="2253" priority="1442">
      <formula>AJ359="NO"</formula>
    </cfRule>
  </conditionalFormatting>
  <conditionalFormatting sqref="H359">
    <cfRule type="expression" dxfId="2252" priority="1440">
      <formula>$AL359="NO"</formula>
    </cfRule>
  </conditionalFormatting>
  <conditionalFormatting sqref="I359">
    <cfRule type="expression" dxfId="2251" priority="1439">
      <formula>AND($AM359="NO",I359&lt;&gt;"No aplica")</formula>
    </cfRule>
  </conditionalFormatting>
  <conditionalFormatting sqref="D359">
    <cfRule type="expression" dxfId="2250" priority="1438">
      <formula>#REF!="NO"</formula>
    </cfRule>
  </conditionalFormatting>
  <conditionalFormatting sqref="D359">
    <cfRule type="expression" dxfId="2249" priority="1437">
      <formula>AI359="NO"</formula>
    </cfRule>
  </conditionalFormatting>
  <conditionalFormatting sqref="E359">
    <cfRule type="expression" dxfId="2248" priority="1436">
      <formula>AJ359="NO"</formula>
    </cfRule>
  </conditionalFormatting>
  <conditionalFormatting sqref="D359">
    <cfRule type="expression" dxfId="2247" priority="1435">
      <formula>$AI359="NO"</formula>
    </cfRule>
  </conditionalFormatting>
  <conditionalFormatting sqref="E358">
    <cfRule type="expression" dxfId="2246" priority="1434">
      <formula>AJ358="NO"</formula>
    </cfRule>
  </conditionalFormatting>
  <conditionalFormatting sqref="H358">
    <cfRule type="expression" dxfId="2245" priority="1432">
      <formula>$AL358="NO"</formula>
    </cfRule>
  </conditionalFormatting>
  <conditionalFormatting sqref="I358">
    <cfRule type="expression" dxfId="2244" priority="1431">
      <formula>AND($AM358="NO",I358&lt;&gt;"No aplica")</formula>
    </cfRule>
  </conditionalFormatting>
  <conditionalFormatting sqref="D358">
    <cfRule type="expression" dxfId="2243" priority="1430">
      <formula>#REF!="NO"</formula>
    </cfRule>
  </conditionalFormatting>
  <conditionalFormatting sqref="D358">
    <cfRule type="expression" dxfId="2242" priority="1429">
      <formula>AI358="NO"</formula>
    </cfRule>
  </conditionalFormatting>
  <conditionalFormatting sqref="E358">
    <cfRule type="expression" dxfId="2241" priority="1428">
      <formula>AJ358="NO"</formula>
    </cfRule>
  </conditionalFormatting>
  <conditionalFormatting sqref="D358">
    <cfRule type="expression" dxfId="2240" priority="1427">
      <formula>$AI358="NO"</formula>
    </cfRule>
  </conditionalFormatting>
  <conditionalFormatting sqref="E357">
    <cfRule type="expression" dxfId="2239" priority="1426">
      <formula>AJ357="NO"</formula>
    </cfRule>
  </conditionalFormatting>
  <conditionalFormatting sqref="H357">
    <cfRule type="expression" dxfId="2238" priority="1424">
      <formula>$AL357="NO"</formula>
    </cfRule>
  </conditionalFormatting>
  <conditionalFormatting sqref="I357">
    <cfRule type="expression" dxfId="2237" priority="1423">
      <formula>AND($AM357="NO",I357&lt;&gt;"No aplica")</formula>
    </cfRule>
  </conditionalFormatting>
  <conditionalFormatting sqref="D357">
    <cfRule type="expression" dxfId="2236" priority="1422">
      <formula>#REF!="NO"</formula>
    </cfRule>
  </conditionalFormatting>
  <conditionalFormatting sqref="D357">
    <cfRule type="expression" dxfId="2235" priority="1421">
      <formula>AI357="NO"</formula>
    </cfRule>
  </conditionalFormatting>
  <conditionalFormatting sqref="E357">
    <cfRule type="expression" dxfId="2234" priority="1420">
      <formula>AJ357="NO"</formula>
    </cfRule>
  </conditionalFormatting>
  <conditionalFormatting sqref="D357">
    <cfRule type="expression" dxfId="2233" priority="1419">
      <formula>$AI357="NO"</formula>
    </cfRule>
  </conditionalFormatting>
  <conditionalFormatting sqref="E356">
    <cfRule type="expression" dxfId="2232" priority="1418">
      <formula>AJ356="NO"</formula>
    </cfRule>
  </conditionalFormatting>
  <conditionalFormatting sqref="H356">
    <cfRule type="expression" dxfId="2231" priority="1416">
      <formula>$AL356="NO"</formula>
    </cfRule>
  </conditionalFormatting>
  <conditionalFormatting sqref="I356">
    <cfRule type="expression" dxfId="2230" priority="1415">
      <formula>AND($AM356="NO",I356&lt;&gt;"No aplica")</formula>
    </cfRule>
  </conditionalFormatting>
  <conditionalFormatting sqref="D356">
    <cfRule type="expression" dxfId="2229" priority="1414">
      <formula>#REF!="NO"</formula>
    </cfRule>
  </conditionalFormatting>
  <conditionalFormatting sqref="D356">
    <cfRule type="expression" dxfId="2228" priority="1413">
      <formula>AI356="NO"</formula>
    </cfRule>
  </conditionalFormatting>
  <conditionalFormatting sqref="E356">
    <cfRule type="expression" dxfId="2227" priority="1412">
      <formula>AJ356="NO"</formula>
    </cfRule>
  </conditionalFormatting>
  <conditionalFormatting sqref="D356">
    <cfRule type="expression" dxfId="2226" priority="1411">
      <formula>$AI356="NO"</formula>
    </cfRule>
  </conditionalFormatting>
  <conditionalFormatting sqref="E352">
    <cfRule type="expression" dxfId="2225" priority="1410">
      <formula>AJ352="NO"</formula>
    </cfRule>
  </conditionalFormatting>
  <conditionalFormatting sqref="H352">
    <cfRule type="expression" dxfId="2224" priority="1408">
      <formula>$AL352="NO"</formula>
    </cfRule>
  </conditionalFormatting>
  <conditionalFormatting sqref="I352">
    <cfRule type="expression" dxfId="2223" priority="1407">
      <formula>AND($AM352="NO",I352&lt;&gt;"No aplica")</formula>
    </cfRule>
  </conditionalFormatting>
  <conditionalFormatting sqref="D352">
    <cfRule type="expression" dxfId="2222" priority="1406">
      <formula>#REF!="NO"</formula>
    </cfRule>
  </conditionalFormatting>
  <conditionalFormatting sqref="D352">
    <cfRule type="expression" dxfId="2221" priority="1405">
      <formula>AI352="NO"</formula>
    </cfRule>
  </conditionalFormatting>
  <conditionalFormatting sqref="E352">
    <cfRule type="expression" dxfId="2220" priority="1404">
      <formula>AJ352="NO"</formula>
    </cfRule>
  </conditionalFormatting>
  <conditionalFormatting sqref="D352">
    <cfRule type="expression" dxfId="2219" priority="1403">
      <formula>$AI352="NO"</formula>
    </cfRule>
  </conditionalFormatting>
  <conditionalFormatting sqref="E351">
    <cfRule type="expression" dxfId="2218" priority="1402">
      <formula>AJ351="NO"</formula>
    </cfRule>
  </conditionalFormatting>
  <conditionalFormatting sqref="H351">
    <cfRule type="expression" dxfId="2217" priority="1400">
      <formula>$AL351="NO"</formula>
    </cfRule>
  </conditionalFormatting>
  <conditionalFormatting sqref="I351">
    <cfRule type="expression" dxfId="2216" priority="1399">
      <formula>AND($AM351="NO",I351&lt;&gt;"No aplica")</formula>
    </cfRule>
  </conditionalFormatting>
  <conditionalFormatting sqref="D351">
    <cfRule type="expression" dxfId="2215" priority="1398">
      <formula>#REF!="NO"</formula>
    </cfRule>
  </conditionalFormatting>
  <conditionalFormatting sqref="D351">
    <cfRule type="expression" dxfId="2214" priority="1397">
      <formula>AI351="NO"</formula>
    </cfRule>
  </conditionalFormatting>
  <conditionalFormatting sqref="E351">
    <cfRule type="expression" dxfId="2213" priority="1396">
      <formula>AJ351="NO"</formula>
    </cfRule>
  </conditionalFormatting>
  <conditionalFormatting sqref="D351">
    <cfRule type="expression" dxfId="2212" priority="1395">
      <formula>$AI351="NO"</formula>
    </cfRule>
  </conditionalFormatting>
  <conditionalFormatting sqref="E350">
    <cfRule type="expression" dxfId="2211" priority="1394">
      <formula>AJ350="NO"</formula>
    </cfRule>
  </conditionalFormatting>
  <conditionalFormatting sqref="H350">
    <cfRule type="expression" dxfId="2210" priority="1392">
      <formula>$AL350="NO"</formula>
    </cfRule>
  </conditionalFormatting>
  <conditionalFormatting sqref="I350">
    <cfRule type="expression" dxfId="2209" priority="1391">
      <formula>AND($AM350="NO",I350&lt;&gt;"No aplica")</formula>
    </cfRule>
  </conditionalFormatting>
  <conditionalFormatting sqref="D350">
    <cfRule type="expression" dxfId="2208" priority="1390">
      <formula>#REF!="NO"</formula>
    </cfRule>
  </conditionalFormatting>
  <conditionalFormatting sqref="D350">
    <cfRule type="expression" dxfId="2207" priority="1389">
      <formula>AI350="NO"</formula>
    </cfRule>
  </conditionalFormatting>
  <conditionalFormatting sqref="E350">
    <cfRule type="expression" dxfId="2206" priority="1388">
      <formula>AJ350="NO"</formula>
    </cfRule>
  </conditionalFormatting>
  <conditionalFormatting sqref="D350">
    <cfRule type="expression" dxfId="2205" priority="1387">
      <formula>$AI350="NO"</formula>
    </cfRule>
  </conditionalFormatting>
  <conditionalFormatting sqref="E349">
    <cfRule type="expression" dxfId="2204" priority="1386">
      <formula>AJ349="NO"</formula>
    </cfRule>
  </conditionalFormatting>
  <conditionalFormatting sqref="H349">
    <cfRule type="expression" dxfId="2203" priority="1384">
      <formula>$AL349="NO"</formula>
    </cfRule>
  </conditionalFormatting>
  <conditionalFormatting sqref="I349">
    <cfRule type="expression" dxfId="2202" priority="1383">
      <formula>AND($AM349="NO",I349&lt;&gt;"No aplica")</formula>
    </cfRule>
  </conditionalFormatting>
  <conditionalFormatting sqref="D349">
    <cfRule type="expression" dxfId="2201" priority="1382">
      <formula>#REF!="NO"</formula>
    </cfRule>
  </conditionalFormatting>
  <conditionalFormatting sqref="D349">
    <cfRule type="expression" dxfId="2200" priority="1381">
      <formula>AI349="NO"</formula>
    </cfRule>
  </conditionalFormatting>
  <conditionalFormatting sqref="E349">
    <cfRule type="expression" dxfId="2199" priority="1380">
      <formula>AJ349="NO"</formula>
    </cfRule>
  </conditionalFormatting>
  <conditionalFormatting sqref="D349">
    <cfRule type="expression" dxfId="2198" priority="1379">
      <formula>$AI349="NO"</formula>
    </cfRule>
  </conditionalFormatting>
  <conditionalFormatting sqref="E348">
    <cfRule type="expression" dxfId="2197" priority="1378">
      <formula>AJ348="NO"</formula>
    </cfRule>
  </conditionalFormatting>
  <conditionalFormatting sqref="H348">
    <cfRule type="expression" dxfId="2196" priority="1376">
      <formula>$AL348="NO"</formula>
    </cfRule>
  </conditionalFormatting>
  <conditionalFormatting sqref="I348">
    <cfRule type="expression" dxfId="2195" priority="1375">
      <formula>AND($AM348="NO",I348&lt;&gt;"No aplica")</formula>
    </cfRule>
  </conditionalFormatting>
  <conditionalFormatting sqref="D348">
    <cfRule type="expression" dxfId="2194" priority="1374">
      <formula>#REF!="NO"</formula>
    </cfRule>
  </conditionalFormatting>
  <conditionalFormatting sqref="D348">
    <cfRule type="expression" dxfId="2193" priority="1373">
      <formula>AI348="NO"</formula>
    </cfRule>
  </conditionalFormatting>
  <conditionalFormatting sqref="E348">
    <cfRule type="expression" dxfId="2192" priority="1372">
      <formula>AJ348="NO"</formula>
    </cfRule>
  </conditionalFormatting>
  <conditionalFormatting sqref="D348">
    <cfRule type="expression" dxfId="2191" priority="1371">
      <formula>$AI348="NO"</formula>
    </cfRule>
  </conditionalFormatting>
  <conditionalFormatting sqref="E355">
    <cfRule type="expression" dxfId="2190" priority="1370">
      <formula>AJ355="NO"</formula>
    </cfRule>
  </conditionalFormatting>
  <conditionalFormatting sqref="H355">
    <cfRule type="expression" dxfId="2189" priority="1368">
      <formula>$AL355="NO"</formula>
    </cfRule>
  </conditionalFormatting>
  <conditionalFormatting sqref="I355">
    <cfRule type="expression" dxfId="2188" priority="1367">
      <formula>AND($AM355="NO",I355&lt;&gt;"No aplica")</formula>
    </cfRule>
  </conditionalFormatting>
  <conditionalFormatting sqref="D355">
    <cfRule type="expression" dxfId="2187" priority="1366">
      <formula>#REF!="NO"</formula>
    </cfRule>
  </conditionalFormatting>
  <conditionalFormatting sqref="D355">
    <cfRule type="expression" dxfId="2186" priority="1365">
      <formula>AI355="NO"</formula>
    </cfRule>
  </conditionalFormatting>
  <conditionalFormatting sqref="E355">
    <cfRule type="expression" dxfId="2185" priority="1364">
      <formula>AJ355="NO"</formula>
    </cfRule>
  </conditionalFormatting>
  <conditionalFormatting sqref="D355">
    <cfRule type="expression" dxfId="2184" priority="1363">
      <formula>$AI355="NO"</formula>
    </cfRule>
  </conditionalFormatting>
  <conditionalFormatting sqref="E354">
    <cfRule type="expression" dxfId="2183" priority="1362">
      <formula>AJ354="NO"</formula>
    </cfRule>
  </conditionalFormatting>
  <conditionalFormatting sqref="H354">
    <cfRule type="expression" dxfId="2182" priority="1360">
      <formula>$AL354="NO"</formula>
    </cfRule>
  </conditionalFormatting>
  <conditionalFormatting sqref="I354">
    <cfRule type="expression" dxfId="2181" priority="1359">
      <formula>AND($AM354="NO",I354&lt;&gt;"No aplica")</formula>
    </cfRule>
  </conditionalFormatting>
  <conditionalFormatting sqref="D354">
    <cfRule type="expression" dxfId="2180" priority="1358">
      <formula>#REF!="NO"</formula>
    </cfRule>
  </conditionalFormatting>
  <conditionalFormatting sqref="D354">
    <cfRule type="expression" dxfId="2179" priority="1357">
      <formula>AI354="NO"</formula>
    </cfRule>
  </conditionalFormatting>
  <conditionalFormatting sqref="E354">
    <cfRule type="expression" dxfId="2178" priority="1356">
      <formula>AJ354="NO"</formula>
    </cfRule>
  </conditionalFormatting>
  <conditionalFormatting sqref="D354">
    <cfRule type="expression" dxfId="2177" priority="1355">
      <formula>$AI354="NO"</formula>
    </cfRule>
  </conditionalFormatting>
  <conditionalFormatting sqref="E353">
    <cfRule type="expression" dxfId="2176" priority="1354">
      <formula>AJ353="NO"</formula>
    </cfRule>
  </conditionalFormatting>
  <conditionalFormatting sqref="H353">
    <cfRule type="expression" dxfId="2175" priority="1352">
      <formula>$AL353="NO"</formula>
    </cfRule>
  </conditionalFormatting>
  <conditionalFormatting sqref="I353">
    <cfRule type="expression" dxfId="2174" priority="1351">
      <formula>AND($AM353="NO",I353&lt;&gt;"No aplica")</formula>
    </cfRule>
  </conditionalFormatting>
  <conditionalFormatting sqref="D353">
    <cfRule type="expression" dxfId="2173" priority="1350">
      <formula>#REF!="NO"</formula>
    </cfRule>
  </conditionalFormatting>
  <conditionalFormatting sqref="D353">
    <cfRule type="expression" dxfId="2172" priority="1349">
      <formula>AI353="NO"</formula>
    </cfRule>
  </conditionalFormatting>
  <conditionalFormatting sqref="E353">
    <cfRule type="expression" dxfId="2171" priority="1348">
      <formula>AJ353="NO"</formula>
    </cfRule>
  </conditionalFormatting>
  <conditionalFormatting sqref="D353">
    <cfRule type="expression" dxfId="2170" priority="1347">
      <formula>$AI353="NO"</formula>
    </cfRule>
  </conditionalFormatting>
  <conditionalFormatting sqref="H376">
    <cfRule type="expression" dxfId="2169" priority="1344">
      <formula>$AL376="NO"</formula>
    </cfRule>
  </conditionalFormatting>
  <conditionalFormatting sqref="I376">
    <cfRule type="expression" dxfId="2168" priority="1343">
      <formula>AND($AM376="NO",I376&lt;&gt;"No aplica")</formula>
    </cfRule>
  </conditionalFormatting>
  <conditionalFormatting sqref="E376">
    <cfRule type="expression" dxfId="2167" priority="1342">
      <formula>AJ376="NO"</formula>
    </cfRule>
  </conditionalFormatting>
  <conditionalFormatting sqref="D376">
    <cfRule type="expression" dxfId="2166" priority="1341">
      <formula>$AI376="NO"</formula>
    </cfRule>
  </conditionalFormatting>
  <conditionalFormatting sqref="H375">
    <cfRule type="expression" dxfId="2165" priority="1338">
      <formula>$AL375="NO"</formula>
    </cfRule>
  </conditionalFormatting>
  <conditionalFormatting sqref="I375">
    <cfRule type="expression" dxfId="2164" priority="1337">
      <formula>AND($AM375="NO",I375&lt;&gt;"No aplica")</formula>
    </cfRule>
  </conditionalFormatting>
  <conditionalFormatting sqref="E375">
    <cfRule type="expression" dxfId="2163" priority="1336">
      <formula>AJ375="NO"</formula>
    </cfRule>
  </conditionalFormatting>
  <conditionalFormatting sqref="D375">
    <cfRule type="expression" dxfId="2162" priority="1335">
      <formula>$AI375="NO"</formula>
    </cfRule>
  </conditionalFormatting>
  <conditionalFormatting sqref="H374">
    <cfRule type="expression" dxfId="2161" priority="1332">
      <formula>$AL374="NO"</formula>
    </cfRule>
  </conditionalFormatting>
  <conditionalFormatting sqref="I374">
    <cfRule type="expression" dxfId="2160" priority="1331">
      <formula>AND($AM374="NO",I374&lt;&gt;"No aplica")</formula>
    </cfRule>
  </conditionalFormatting>
  <conditionalFormatting sqref="E374">
    <cfRule type="expression" dxfId="2159" priority="1330">
      <formula>AJ374="NO"</formula>
    </cfRule>
  </conditionalFormatting>
  <conditionalFormatting sqref="D374">
    <cfRule type="expression" dxfId="2158" priority="1329">
      <formula>$AI374="NO"</formula>
    </cfRule>
  </conditionalFormatting>
  <conditionalFormatting sqref="H373">
    <cfRule type="expression" dxfId="2157" priority="1326">
      <formula>$AL373="NO"</formula>
    </cfRule>
  </conditionalFormatting>
  <conditionalFormatting sqref="I373">
    <cfRule type="expression" dxfId="2156" priority="1325">
      <formula>AND($AM373="NO",I373&lt;&gt;"No aplica")</formula>
    </cfRule>
  </conditionalFormatting>
  <conditionalFormatting sqref="E373">
    <cfRule type="expression" dxfId="2155" priority="1324">
      <formula>AJ373="NO"</formula>
    </cfRule>
  </conditionalFormatting>
  <conditionalFormatting sqref="D373">
    <cfRule type="expression" dxfId="2154" priority="1323">
      <formula>$AI373="NO"</formula>
    </cfRule>
  </conditionalFormatting>
  <conditionalFormatting sqref="H372">
    <cfRule type="expression" dxfId="2153" priority="1320">
      <formula>$AL372="NO"</formula>
    </cfRule>
  </conditionalFormatting>
  <conditionalFormatting sqref="I372">
    <cfRule type="expression" dxfId="2152" priority="1319">
      <formula>AND($AM372="NO",I372&lt;&gt;"No aplica")</formula>
    </cfRule>
  </conditionalFormatting>
  <conditionalFormatting sqref="E372">
    <cfRule type="expression" dxfId="2151" priority="1318">
      <formula>AJ372="NO"</formula>
    </cfRule>
  </conditionalFormatting>
  <conditionalFormatting sqref="D372">
    <cfRule type="expression" dxfId="2150" priority="1317">
      <formula>$AI372="NO"</formula>
    </cfRule>
  </conditionalFormatting>
  <conditionalFormatting sqref="H371">
    <cfRule type="expression" dxfId="2149" priority="1314">
      <formula>$AL371="NO"</formula>
    </cfRule>
  </conditionalFormatting>
  <conditionalFormatting sqref="I371">
    <cfRule type="expression" dxfId="2148" priority="1313">
      <formula>AND($AM371="NO",I371&lt;&gt;"No aplica")</formula>
    </cfRule>
  </conditionalFormatting>
  <conditionalFormatting sqref="E371">
    <cfRule type="expression" dxfId="2147" priority="1312">
      <formula>AJ371="NO"</formula>
    </cfRule>
  </conditionalFormatting>
  <conditionalFormatting sqref="D371">
    <cfRule type="expression" dxfId="2146" priority="1311">
      <formula>$AI371="NO"</formula>
    </cfRule>
  </conditionalFormatting>
  <conditionalFormatting sqref="H486">
    <cfRule type="expression" dxfId="2145" priority="1308">
      <formula>$AL486="NO"</formula>
    </cfRule>
  </conditionalFormatting>
  <conditionalFormatting sqref="I486">
    <cfRule type="expression" dxfId="2144" priority="1307">
      <formula>AND($AM486="NO",I486&lt;&gt;"No aplica")</formula>
    </cfRule>
  </conditionalFormatting>
  <conditionalFormatting sqref="E486">
    <cfRule type="expression" dxfId="2143" priority="1306">
      <formula>AJ486="NO"</formula>
    </cfRule>
  </conditionalFormatting>
  <conditionalFormatting sqref="D486">
    <cfRule type="expression" dxfId="2142" priority="1305">
      <formula>$AI486="NO"</formula>
    </cfRule>
  </conditionalFormatting>
  <conditionalFormatting sqref="H392">
    <cfRule type="expression" dxfId="2141" priority="1302">
      <formula>$AL392="NO"</formula>
    </cfRule>
  </conditionalFormatting>
  <conditionalFormatting sqref="I392">
    <cfRule type="expression" dxfId="2140" priority="1301">
      <formula>AND($AM392="NO",I392&lt;&gt;"No aplica")</formula>
    </cfRule>
  </conditionalFormatting>
  <conditionalFormatting sqref="E392">
    <cfRule type="expression" dxfId="2139" priority="1300">
      <formula>AJ392="NO"</formula>
    </cfRule>
  </conditionalFormatting>
  <conditionalFormatting sqref="D392">
    <cfRule type="expression" dxfId="2138" priority="1299">
      <formula>$AI392="NO"</formula>
    </cfRule>
  </conditionalFormatting>
  <conditionalFormatting sqref="H391">
    <cfRule type="expression" dxfId="2137" priority="1296">
      <formula>$AL391="NO"</formula>
    </cfRule>
  </conditionalFormatting>
  <conditionalFormatting sqref="I391">
    <cfRule type="expression" dxfId="2136" priority="1295">
      <formula>AND($AM391="NO",I391&lt;&gt;"No aplica")</formula>
    </cfRule>
  </conditionalFormatting>
  <conditionalFormatting sqref="E391">
    <cfRule type="expression" dxfId="2135" priority="1294">
      <formula>AJ391="NO"</formula>
    </cfRule>
  </conditionalFormatting>
  <conditionalFormatting sqref="D391">
    <cfRule type="expression" dxfId="2134" priority="1293">
      <formula>$AI391="NO"</formula>
    </cfRule>
  </conditionalFormatting>
  <conditionalFormatting sqref="H390">
    <cfRule type="expression" dxfId="2133" priority="1290">
      <formula>$AL390="NO"</formula>
    </cfRule>
  </conditionalFormatting>
  <conditionalFormatting sqref="I390">
    <cfRule type="expression" dxfId="2132" priority="1289">
      <formula>AND($AM390="NO",I390&lt;&gt;"No aplica")</formula>
    </cfRule>
  </conditionalFormatting>
  <conditionalFormatting sqref="E390">
    <cfRule type="expression" dxfId="2131" priority="1288">
      <formula>AJ390="NO"</formula>
    </cfRule>
  </conditionalFormatting>
  <conditionalFormatting sqref="D390">
    <cfRule type="expression" dxfId="2130" priority="1287">
      <formula>$AI390="NO"</formula>
    </cfRule>
  </conditionalFormatting>
  <conditionalFormatting sqref="H389">
    <cfRule type="expression" dxfId="2129" priority="1284">
      <formula>$AL389="NO"</formula>
    </cfRule>
  </conditionalFormatting>
  <conditionalFormatting sqref="I389">
    <cfRule type="expression" dxfId="2128" priority="1283">
      <formula>AND($AM389="NO",I389&lt;&gt;"No aplica")</formula>
    </cfRule>
  </conditionalFormatting>
  <conditionalFormatting sqref="E389">
    <cfRule type="expression" dxfId="2127" priority="1282">
      <formula>AJ389="NO"</formula>
    </cfRule>
  </conditionalFormatting>
  <conditionalFormatting sqref="D389">
    <cfRule type="expression" dxfId="2126" priority="1281">
      <formula>$AI389="NO"</formula>
    </cfRule>
  </conditionalFormatting>
  <conditionalFormatting sqref="H388">
    <cfRule type="expression" dxfId="2125" priority="1278">
      <formula>$AL388="NO"</formula>
    </cfRule>
  </conditionalFormatting>
  <conditionalFormatting sqref="I388">
    <cfRule type="expression" dxfId="2124" priority="1277">
      <formula>AND($AM388="NO",I388&lt;&gt;"No aplica")</formula>
    </cfRule>
  </conditionalFormatting>
  <conditionalFormatting sqref="E388">
    <cfRule type="expression" dxfId="2123" priority="1276">
      <formula>AJ388="NO"</formula>
    </cfRule>
  </conditionalFormatting>
  <conditionalFormatting sqref="D388">
    <cfRule type="expression" dxfId="2122" priority="1275">
      <formula>$AI388="NO"</formula>
    </cfRule>
  </conditionalFormatting>
  <conditionalFormatting sqref="H387">
    <cfRule type="expression" dxfId="2121" priority="1272">
      <formula>$AL387="NO"</formula>
    </cfRule>
  </conditionalFormatting>
  <conditionalFormatting sqref="I387">
    <cfRule type="expression" dxfId="2120" priority="1271">
      <formula>AND($AM387="NO",I387&lt;&gt;"No aplica")</formula>
    </cfRule>
  </conditionalFormatting>
  <conditionalFormatting sqref="E387">
    <cfRule type="expression" dxfId="2119" priority="1270">
      <formula>AJ387="NO"</formula>
    </cfRule>
  </conditionalFormatting>
  <conditionalFormatting sqref="D387">
    <cfRule type="expression" dxfId="2118" priority="1269">
      <formula>$AI387="NO"</formula>
    </cfRule>
  </conditionalFormatting>
  <conditionalFormatting sqref="H386">
    <cfRule type="expression" dxfId="2117" priority="1266">
      <formula>$AL386="NO"</formula>
    </cfRule>
  </conditionalFormatting>
  <conditionalFormatting sqref="I386">
    <cfRule type="expression" dxfId="2116" priority="1265">
      <formula>AND($AM386="NO",I386&lt;&gt;"No aplica")</formula>
    </cfRule>
  </conditionalFormatting>
  <conditionalFormatting sqref="E386">
    <cfRule type="expression" dxfId="2115" priority="1264">
      <formula>AJ386="NO"</formula>
    </cfRule>
  </conditionalFormatting>
  <conditionalFormatting sqref="D386">
    <cfRule type="expression" dxfId="2114" priority="1263">
      <formula>$AI386="NO"</formula>
    </cfRule>
  </conditionalFormatting>
  <conditionalFormatting sqref="H385">
    <cfRule type="expression" dxfId="2113" priority="1260">
      <formula>$AL385="NO"</formula>
    </cfRule>
  </conditionalFormatting>
  <conditionalFormatting sqref="I385">
    <cfRule type="expression" dxfId="2112" priority="1259">
      <formula>AND($AM385="NO",I385&lt;&gt;"No aplica")</formula>
    </cfRule>
  </conditionalFormatting>
  <conditionalFormatting sqref="E385">
    <cfRule type="expression" dxfId="2111" priority="1258">
      <formula>AJ385="NO"</formula>
    </cfRule>
  </conditionalFormatting>
  <conditionalFormatting sqref="D385">
    <cfRule type="expression" dxfId="2110" priority="1257">
      <formula>$AI385="NO"</formula>
    </cfRule>
  </conditionalFormatting>
  <conditionalFormatting sqref="H384">
    <cfRule type="expression" dxfId="2109" priority="1254">
      <formula>$AL384="NO"</formula>
    </cfRule>
  </conditionalFormatting>
  <conditionalFormatting sqref="I384">
    <cfRule type="expression" dxfId="2108" priority="1253">
      <formula>AND($AM384="NO",I384&lt;&gt;"No aplica")</formula>
    </cfRule>
  </conditionalFormatting>
  <conditionalFormatting sqref="E384">
    <cfRule type="expression" dxfId="2107" priority="1252">
      <formula>AJ384="NO"</formula>
    </cfRule>
  </conditionalFormatting>
  <conditionalFormatting sqref="D384">
    <cfRule type="expression" dxfId="2106" priority="1251">
      <formula>$AI384="NO"</formula>
    </cfRule>
  </conditionalFormatting>
  <conditionalFormatting sqref="H383">
    <cfRule type="expression" dxfId="2105" priority="1248">
      <formula>$AL383="NO"</formula>
    </cfRule>
  </conditionalFormatting>
  <conditionalFormatting sqref="I383">
    <cfRule type="expression" dxfId="2104" priority="1247">
      <formula>AND($AM383="NO",I383&lt;&gt;"No aplica")</formula>
    </cfRule>
  </conditionalFormatting>
  <conditionalFormatting sqref="E383">
    <cfRule type="expression" dxfId="2103" priority="1246">
      <formula>AJ383="NO"</formula>
    </cfRule>
  </conditionalFormatting>
  <conditionalFormatting sqref="D383">
    <cfRule type="expression" dxfId="2102" priority="1245">
      <formula>$AI383="NO"</formula>
    </cfRule>
  </conditionalFormatting>
  <conditionalFormatting sqref="H382">
    <cfRule type="expression" dxfId="2101" priority="1242">
      <formula>$AL382="NO"</formula>
    </cfRule>
  </conditionalFormatting>
  <conditionalFormatting sqref="I382">
    <cfRule type="expression" dxfId="2100" priority="1241">
      <formula>AND($AM382="NO",I382&lt;&gt;"No aplica")</formula>
    </cfRule>
  </conditionalFormatting>
  <conditionalFormatting sqref="E382">
    <cfRule type="expression" dxfId="2099" priority="1240">
      <formula>AJ382="NO"</formula>
    </cfRule>
  </conditionalFormatting>
  <conditionalFormatting sqref="D382">
    <cfRule type="expression" dxfId="2098" priority="1239">
      <formula>$AI382="NO"</formula>
    </cfRule>
  </conditionalFormatting>
  <conditionalFormatting sqref="H381">
    <cfRule type="expression" dxfId="2097" priority="1236">
      <formula>$AL381="NO"</formula>
    </cfRule>
  </conditionalFormatting>
  <conditionalFormatting sqref="I381">
    <cfRule type="expression" dxfId="2096" priority="1235">
      <formula>AND($AM381="NO",I381&lt;&gt;"No aplica")</formula>
    </cfRule>
  </conditionalFormatting>
  <conditionalFormatting sqref="E381">
    <cfRule type="expression" dxfId="2095" priority="1234">
      <formula>AJ381="NO"</formula>
    </cfRule>
  </conditionalFormatting>
  <conditionalFormatting sqref="D381">
    <cfRule type="expression" dxfId="2094" priority="1233">
      <formula>$AI381="NO"</formula>
    </cfRule>
  </conditionalFormatting>
  <conditionalFormatting sqref="H380">
    <cfRule type="expression" dxfId="2093" priority="1230">
      <formula>$AL380="NO"</formula>
    </cfRule>
  </conditionalFormatting>
  <conditionalFormatting sqref="I380">
    <cfRule type="expression" dxfId="2092" priority="1229">
      <formula>AND($AM380="NO",I380&lt;&gt;"No aplica")</formula>
    </cfRule>
  </conditionalFormatting>
  <conditionalFormatting sqref="E380">
    <cfRule type="expression" dxfId="2091" priority="1228">
      <formula>AJ380="NO"</formula>
    </cfRule>
  </conditionalFormatting>
  <conditionalFormatting sqref="D380">
    <cfRule type="expression" dxfId="2090" priority="1227">
      <formula>$AI380="NO"</formula>
    </cfRule>
  </conditionalFormatting>
  <conditionalFormatting sqref="H379">
    <cfRule type="expression" dxfId="2089" priority="1224">
      <formula>$AL379="NO"</formula>
    </cfRule>
  </conditionalFormatting>
  <conditionalFormatting sqref="I379">
    <cfRule type="expression" dxfId="2088" priority="1223">
      <formula>AND($AM379="NO",I379&lt;&gt;"No aplica")</formula>
    </cfRule>
  </conditionalFormatting>
  <conditionalFormatting sqref="E379">
    <cfRule type="expression" dxfId="2087" priority="1222">
      <formula>AJ379="NO"</formula>
    </cfRule>
  </conditionalFormatting>
  <conditionalFormatting sqref="D379">
    <cfRule type="expression" dxfId="2086" priority="1221">
      <formula>$AI379="NO"</formula>
    </cfRule>
  </conditionalFormatting>
  <conditionalFormatting sqref="H378">
    <cfRule type="expression" dxfId="2085" priority="1218">
      <formula>$AL378="NO"</formula>
    </cfRule>
  </conditionalFormatting>
  <conditionalFormatting sqref="I378">
    <cfRule type="expression" dxfId="2084" priority="1217">
      <formula>AND($AM378="NO",I378&lt;&gt;"No aplica")</formula>
    </cfRule>
  </conditionalFormatting>
  <conditionalFormatting sqref="E378">
    <cfRule type="expression" dxfId="2083" priority="1216">
      <formula>AJ378="NO"</formula>
    </cfRule>
  </conditionalFormatting>
  <conditionalFormatting sqref="D378">
    <cfRule type="expression" dxfId="2082" priority="1215">
      <formula>$AI378="NO"</formula>
    </cfRule>
  </conditionalFormatting>
  <conditionalFormatting sqref="H377">
    <cfRule type="expression" dxfId="2081" priority="1212">
      <formula>$AL377="NO"</formula>
    </cfRule>
  </conditionalFormatting>
  <conditionalFormatting sqref="I377">
    <cfRule type="expression" dxfId="2080" priority="1211">
      <formula>AND($AM377="NO",I377&lt;&gt;"No aplica")</formula>
    </cfRule>
  </conditionalFormatting>
  <conditionalFormatting sqref="E377">
    <cfRule type="expression" dxfId="2079" priority="1210">
      <formula>AJ377="NO"</formula>
    </cfRule>
  </conditionalFormatting>
  <conditionalFormatting sqref="D377">
    <cfRule type="expression" dxfId="2078" priority="1209">
      <formula>$AI377="NO"</formula>
    </cfRule>
  </conditionalFormatting>
  <conditionalFormatting sqref="H414">
    <cfRule type="expression" dxfId="2077" priority="1206">
      <formula>$AL414="NO"</formula>
    </cfRule>
  </conditionalFormatting>
  <conditionalFormatting sqref="I414">
    <cfRule type="expression" dxfId="2076" priority="1205">
      <formula>AND($AM414="NO",I414&lt;&gt;"No aplica")</formula>
    </cfRule>
  </conditionalFormatting>
  <conditionalFormatting sqref="E414">
    <cfRule type="expression" dxfId="2075" priority="1204">
      <formula>AJ414="NO"</formula>
    </cfRule>
  </conditionalFormatting>
  <conditionalFormatting sqref="D414">
    <cfRule type="expression" dxfId="2074" priority="1203">
      <formula>$AI414="NO"</formula>
    </cfRule>
  </conditionalFormatting>
  <conditionalFormatting sqref="H413">
    <cfRule type="expression" dxfId="2073" priority="1200">
      <formula>$AL413="NO"</formula>
    </cfRule>
  </conditionalFormatting>
  <conditionalFormatting sqref="I413">
    <cfRule type="expression" dxfId="2072" priority="1199">
      <formula>AND($AM413="NO",I413&lt;&gt;"No aplica")</formula>
    </cfRule>
  </conditionalFormatting>
  <conditionalFormatting sqref="E413">
    <cfRule type="expression" dxfId="2071" priority="1198">
      <formula>AJ413="NO"</formula>
    </cfRule>
  </conditionalFormatting>
  <conditionalFormatting sqref="D413">
    <cfRule type="expression" dxfId="2070" priority="1197">
      <formula>$AI413="NO"</formula>
    </cfRule>
  </conditionalFormatting>
  <conditionalFormatting sqref="H412">
    <cfRule type="expression" dxfId="2069" priority="1194">
      <formula>$AL412="NO"</formula>
    </cfRule>
  </conditionalFormatting>
  <conditionalFormatting sqref="I412">
    <cfRule type="expression" dxfId="2068" priority="1193">
      <formula>AND($AM412="NO",I412&lt;&gt;"No aplica")</formula>
    </cfRule>
  </conditionalFormatting>
  <conditionalFormatting sqref="E412">
    <cfRule type="expression" dxfId="2067" priority="1192">
      <formula>AJ412="NO"</formula>
    </cfRule>
  </conditionalFormatting>
  <conditionalFormatting sqref="D412">
    <cfRule type="expression" dxfId="2066" priority="1191">
      <formula>$AI412="NO"</formula>
    </cfRule>
  </conditionalFormatting>
  <conditionalFormatting sqref="H411">
    <cfRule type="expression" dxfId="2065" priority="1188">
      <formula>$AL411="NO"</formula>
    </cfRule>
  </conditionalFormatting>
  <conditionalFormatting sqref="I411">
    <cfRule type="expression" dxfId="2064" priority="1187">
      <formula>AND($AM411="NO",I411&lt;&gt;"No aplica")</formula>
    </cfRule>
  </conditionalFormatting>
  <conditionalFormatting sqref="E411">
    <cfRule type="expression" dxfId="2063" priority="1186">
      <formula>AJ411="NO"</formula>
    </cfRule>
  </conditionalFormatting>
  <conditionalFormatting sqref="D411">
    <cfRule type="expression" dxfId="2062" priority="1185">
      <formula>$AI411="NO"</formula>
    </cfRule>
  </conditionalFormatting>
  <conditionalFormatting sqref="H410">
    <cfRule type="expression" dxfId="2061" priority="1182">
      <formula>$AL410="NO"</formula>
    </cfRule>
  </conditionalFormatting>
  <conditionalFormatting sqref="I410">
    <cfRule type="expression" dxfId="2060" priority="1181">
      <formula>AND($AM410="NO",I410&lt;&gt;"No aplica")</formula>
    </cfRule>
  </conditionalFormatting>
  <conditionalFormatting sqref="E410">
    <cfRule type="expression" dxfId="2059" priority="1180">
      <formula>AJ410="NO"</formula>
    </cfRule>
  </conditionalFormatting>
  <conditionalFormatting sqref="D410">
    <cfRule type="expression" dxfId="2058" priority="1179">
      <formula>$AI410="NO"</formula>
    </cfRule>
  </conditionalFormatting>
  <conditionalFormatting sqref="H409">
    <cfRule type="expression" dxfId="2057" priority="1176">
      <formula>$AL409="NO"</formula>
    </cfRule>
  </conditionalFormatting>
  <conditionalFormatting sqref="I409">
    <cfRule type="expression" dxfId="2056" priority="1175">
      <formula>AND($AM409="NO",I409&lt;&gt;"No aplica")</formula>
    </cfRule>
  </conditionalFormatting>
  <conditionalFormatting sqref="E409">
    <cfRule type="expression" dxfId="2055" priority="1174">
      <formula>AJ409="NO"</formula>
    </cfRule>
  </conditionalFormatting>
  <conditionalFormatting sqref="D409">
    <cfRule type="expression" dxfId="2054" priority="1173">
      <formula>$AI409="NO"</formula>
    </cfRule>
  </conditionalFormatting>
  <conditionalFormatting sqref="H408">
    <cfRule type="expression" dxfId="2053" priority="1170">
      <formula>$AL408="NO"</formula>
    </cfRule>
  </conditionalFormatting>
  <conditionalFormatting sqref="I408">
    <cfRule type="expression" dxfId="2052" priority="1169">
      <formula>AND($AM408="NO",I408&lt;&gt;"No aplica")</formula>
    </cfRule>
  </conditionalFormatting>
  <conditionalFormatting sqref="E408">
    <cfRule type="expression" dxfId="2051" priority="1168">
      <formula>AJ408="NO"</formula>
    </cfRule>
  </conditionalFormatting>
  <conditionalFormatting sqref="D408">
    <cfRule type="expression" dxfId="2050" priority="1167">
      <formula>$AI408="NO"</formula>
    </cfRule>
  </conditionalFormatting>
  <conditionalFormatting sqref="H407">
    <cfRule type="expression" dxfId="2049" priority="1164">
      <formula>$AL407="NO"</formula>
    </cfRule>
  </conditionalFormatting>
  <conditionalFormatting sqref="I407">
    <cfRule type="expression" dxfId="2048" priority="1163">
      <formula>AND($AM407="NO",I407&lt;&gt;"No aplica")</formula>
    </cfRule>
  </conditionalFormatting>
  <conditionalFormatting sqref="E407">
    <cfRule type="expression" dxfId="2047" priority="1162">
      <formula>AJ407="NO"</formula>
    </cfRule>
  </conditionalFormatting>
  <conditionalFormatting sqref="D407">
    <cfRule type="expression" dxfId="2046" priority="1161">
      <formula>$AI407="NO"</formula>
    </cfRule>
  </conditionalFormatting>
  <conditionalFormatting sqref="H406">
    <cfRule type="expression" dxfId="2045" priority="1158">
      <formula>$AL406="NO"</formula>
    </cfRule>
  </conditionalFormatting>
  <conditionalFormatting sqref="I406">
    <cfRule type="expression" dxfId="2044" priority="1157">
      <formula>AND($AM406="NO",I406&lt;&gt;"No aplica")</formula>
    </cfRule>
  </conditionalFormatting>
  <conditionalFormatting sqref="E406">
    <cfRule type="expression" dxfId="2043" priority="1156">
      <formula>AJ406="NO"</formula>
    </cfRule>
  </conditionalFormatting>
  <conditionalFormatting sqref="D406">
    <cfRule type="expression" dxfId="2042" priority="1155">
      <formula>$AI406="NO"</formula>
    </cfRule>
  </conditionalFormatting>
  <conditionalFormatting sqref="H405">
    <cfRule type="expression" dxfId="2041" priority="1152">
      <formula>$AL405="NO"</formula>
    </cfRule>
  </conditionalFormatting>
  <conditionalFormatting sqref="I405">
    <cfRule type="expression" dxfId="2040" priority="1151">
      <formula>AND($AM405="NO",I405&lt;&gt;"No aplica")</formula>
    </cfRule>
  </conditionalFormatting>
  <conditionalFormatting sqref="E405">
    <cfRule type="expression" dxfId="2039" priority="1150">
      <formula>AJ405="NO"</formula>
    </cfRule>
  </conditionalFormatting>
  <conditionalFormatting sqref="D405">
    <cfRule type="expression" dxfId="2038" priority="1149">
      <formula>$AI405="NO"</formula>
    </cfRule>
  </conditionalFormatting>
  <conditionalFormatting sqref="H404">
    <cfRule type="expression" dxfId="2037" priority="1146">
      <formula>$AL404="NO"</formula>
    </cfRule>
  </conditionalFormatting>
  <conditionalFormatting sqref="I404">
    <cfRule type="expression" dxfId="2036" priority="1145">
      <formula>AND($AM404="NO",I404&lt;&gt;"No aplica")</formula>
    </cfRule>
  </conditionalFormatting>
  <conditionalFormatting sqref="E404">
    <cfRule type="expression" dxfId="2035" priority="1144">
      <formula>AJ404="NO"</formula>
    </cfRule>
  </conditionalFormatting>
  <conditionalFormatting sqref="D404">
    <cfRule type="expression" dxfId="2034" priority="1143">
      <formula>$AI404="NO"</formula>
    </cfRule>
  </conditionalFormatting>
  <conditionalFormatting sqref="H403">
    <cfRule type="expression" dxfId="2033" priority="1140">
      <formula>$AL403="NO"</formula>
    </cfRule>
  </conditionalFormatting>
  <conditionalFormatting sqref="I403">
    <cfRule type="expression" dxfId="2032" priority="1139">
      <formula>AND($AM403="NO",I403&lt;&gt;"No aplica")</formula>
    </cfRule>
  </conditionalFormatting>
  <conditionalFormatting sqref="E403">
    <cfRule type="expression" dxfId="2031" priority="1138">
      <formula>AJ403="NO"</formula>
    </cfRule>
  </conditionalFormatting>
  <conditionalFormatting sqref="D403">
    <cfRule type="expression" dxfId="2030" priority="1137">
      <formula>$AI403="NO"</formula>
    </cfRule>
  </conditionalFormatting>
  <conditionalFormatting sqref="H402">
    <cfRule type="expression" dxfId="2029" priority="1134">
      <formula>$AL402="NO"</formula>
    </cfRule>
  </conditionalFormatting>
  <conditionalFormatting sqref="I402">
    <cfRule type="expression" dxfId="2028" priority="1133">
      <formula>AND($AM402="NO",I402&lt;&gt;"No aplica")</formula>
    </cfRule>
  </conditionalFormatting>
  <conditionalFormatting sqref="E402">
    <cfRule type="expression" dxfId="2027" priority="1132">
      <formula>AJ402="NO"</formula>
    </cfRule>
  </conditionalFormatting>
  <conditionalFormatting sqref="D402">
    <cfRule type="expression" dxfId="2026" priority="1131">
      <formula>$AI402="NO"</formula>
    </cfRule>
  </conditionalFormatting>
  <conditionalFormatting sqref="H401">
    <cfRule type="expression" dxfId="2025" priority="1128">
      <formula>$AL401="NO"</formula>
    </cfRule>
  </conditionalFormatting>
  <conditionalFormatting sqref="I401">
    <cfRule type="expression" dxfId="2024" priority="1127">
      <formula>AND($AM401="NO",I401&lt;&gt;"No aplica")</formula>
    </cfRule>
  </conditionalFormatting>
  <conditionalFormatting sqref="E401">
    <cfRule type="expression" dxfId="2023" priority="1126">
      <formula>AJ401="NO"</formula>
    </cfRule>
  </conditionalFormatting>
  <conditionalFormatting sqref="D401">
    <cfRule type="expression" dxfId="2022" priority="1125">
      <formula>$AI401="NO"</formula>
    </cfRule>
  </conditionalFormatting>
  <conditionalFormatting sqref="H400">
    <cfRule type="expression" dxfId="2021" priority="1122">
      <formula>$AL400="NO"</formula>
    </cfRule>
  </conditionalFormatting>
  <conditionalFormatting sqref="I400">
    <cfRule type="expression" dxfId="2020" priority="1121">
      <formula>AND($AM400="NO",I400&lt;&gt;"No aplica")</formula>
    </cfRule>
  </conditionalFormatting>
  <conditionalFormatting sqref="E400">
    <cfRule type="expression" dxfId="2019" priority="1120">
      <formula>AJ400="NO"</formula>
    </cfRule>
  </conditionalFormatting>
  <conditionalFormatting sqref="D400">
    <cfRule type="expression" dxfId="2018" priority="1119">
      <formula>$AI400="NO"</formula>
    </cfRule>
  </conditionalFormatting>
  <conditionalFormatting sqref="H399">
    <cfRule type="expression" dxfId="2017" priority="1116">
      <formula>$AL399="NO"</formula>
    </cfRule>
  </conditionalFormatting>
  <conditionalFormatting sqref="I399">
    <cfRule type="expression" dxfId="2016" priority="1115">
      <formula>AND($AM399="NO",I399&lt;&gt;"No aplica")</formula>
    </cfRule>
  </conditionalFormatting>
  <conditionalFormatting sqref="E399">
    <cfRule type="expression" dxfId="2015" priority="1114">
      <formula>AJ399="NO"</formula>
    </cfRule>
  </conditionalFormatting>
  <conditionalFormatting sqref="D399">
    <cfRule type="expression" dxfId="2014" priority="1113">
      <formula>$AI399="NO"</formula>
    </cfRule>
  </conditionalFormatting>
  <conditionalFormatting sqref="H398">
    <cfRule type="expression" dxfId="2013" priority="1110">
      <formula>$AL398="NO"</formula>
    </cfRule>
  </conditionalFormatting>
  <conditionalFormatting sqref="I398">
    <cfRule type="expression" dxfId="2012" priority="1109">
      <formula>AND($AM398="NO",I398&lt;&gt;"No aplica")</formula>
    </cfRule>
  </conditionalFormatting>
  <conditionalFormatting sqref="E398">
    <cfRule type="expression" dxfId="2011" priority="1108">
      <formula>AJ398="NO"</formula>
    </cfRule>
  </conditionalFormatting>
  <conditionalFormatting sqref="D398">
    <cfRule type="expression" dxfId="2010" priority="1107">
      <formula>$AI398="NO"</formula>
    </cfRule>
  </conditionalFormatting>
  <conditionalFormatting sqref="H397">
    <cfRule type="expression" dxfId="2009" priority="1104">
      <formula>$AL397="NO"</formula>
    </cfRule>
  </conditionalFormatting>
  <conditionalFormatting sqref="I397">
    <cfRule type="expression" dxfId="2008" priority="1103">
      <formula>AND($AM397="NO",I397&lt;&gt;"No aplica")</formula>
    </cfRule>
  </conditionalFormatting>
  <conditionalFormatting sqref="E397">
    <cfRule type="expression" dxfId="2007" priority="1102">
      <formula>AJ397="NO"</formula>
    </cfRule>
  </conditionalFormatting>
  <conditionalFormatting sqref="D397">
    <cfRule type="expression" dxfId="2006" priority="1101">
      <formula>$AI397="NO"</formula>
    </cfRule>
  </conditionalFormatting>
  <conditionalFormatting sqref="H396">
    <cfRule type="expression" dxfId="2005" priority="1098">
      <formula>$AL396="NO"</formula>
    </cfRule>
  </conditionalFormatting>
  <conditionalFormatting sqref="I396">
    <cfRule type="expression" dxfId="2004" priority="1097">
      <formula>AND($AM396="NO",I396&lt;&gt;"No aplica")</formula>
    </cfRule>
  </conditionalFormatting>
  <conditionalFormatting sqref="E396">
    <cfRule type="expression" dxfId="2003" priority="1096">
      <formula>AJ396="NO"</formula>
    </cfRule>
  </conditionalFormatting>
  <conditionalFormatting sqref="D396">
    <cfRule type="expression" dxfId="2002" priority="1095">
      <formula>$AI396="NO"</formula>
    </cfRule>
  </conditionalFormatting>
  <conditionalFormatting sqref="H395">
    <cfRule type="expression" dxfId="2001" priority="1092">
      <formula>$AL395="NO"</formula>
    </cfRule>
  </conditionalFormatting>
  <conditionalFormatting sqref="I395">
    <cfRule type="expression" dxfId="2000" priority="1091">
      <formula>AND($AM395="NO",I395&lt;&gt;"No aplica")</formula>
    </cfRule>
  </conditionalFormatting>
  <conditionalFormatting sqref="E395">
    <cfRule type="expression" dxfId="1999" priority="1090">
      <formula>AJ395="NO"</formula>
    </cfRule>
  </conditionalFormatting>
  <conditionalFormatting sqref="D395">
    <cfRule type="expression" dxfId="1998" priority="1089">
      <formula>$AI395="NO"</formula>
    </cfRule>
  </conditionalFormatting>
  <conditionalFormatting sqref="H394">
    <cfRule type="expression" dxfId="1997" priority="1086">
      <formula>$AL394="NO"</formula>
    </cfRule>
  </conditionalFormatting>
  <conditionalFormatting sqref="I394">
    <cfRule type="expression" dxfId="1996" priority="1085">
      <formula>AND($AM394="NO",I394&lt;&gt;"No aplica")</formula>
    </cfRule>
  </conditionalFormatting>
  <conditionalFormatting sqref="E394">
    <cfRule type="expression" dxfId="1995" priority="1084">
      <formula>AJ394="NO"</formula>
    </cfRule>
  </conditionalFormatting>
  <conditionalFormatting sqref="D394">
    <cfRule type="expression" dxfId="1994" priority="1083">
      <formula>$AI394="NO"</formula>
    </cfRule>
  </conditionalFormatting>
  <conditionalFormatting sqref="H393">
    <cfRule type="expression" dxfId="1993" priority="1080">
      <formula>$AL393="NO"</formula>
    </cfRule>
  </conditionalFormatting>
  <conditionalFormatting sqref="I393">
    <cfRule type="expression" dxfId="1992" priority="1079">
      <formula>AND($AM393="NO",I393&lt;&gt;"No aplica")</formula>
    </cfRule>
  </conditionalFormatting>
  <conditionalFormatting sqref="E393">
    <cfRule type="expression" dxfId="1991" priority="1078">
      <formula>AJ393="NO"</formula>
    </cfRule>
  </conditionalFormatting>
  <conditionalFormatting sqref="D393">
    <cfRule type="expression" dxfId="1990" priority="1077">
      <formula>$AI393="NO"</formula>
    </cfRule>
  </conditionalFormatting>
  <conditionalFormatting sqref="H437">
    <cfRule type="expression" dxfId="1989" priority="1074">
      <formula>$AL437="NO"</formula>
    </cfRule>
  </conditionalFormatting>
  <conditionalFormatting sqref="I437">
    <cfRule type="expression" dxfId="1988" priority="1073">
      <formula>AND($AM437="NO",I437&lt;&gt;"No aplica")</formula>
    </cfRule>
  </conditionalFormatting>
  <conditionalFormatting sqref="E437">
    <cfRule type="expression" dxfId="1987" priority="1072">
      <formula>AJ437="NO"</formula>
    </cfRule>
  </conditionalFormatting>
  <conditionalFormatting sqref="D437">
    <cfRule type="expression" dxfId="1986" priority="1071">
      <formula>$AI437="NO"</formula>
    </cfRule>
  </conditionalFormatting>
  <conditionalFormatting sqref="H436">
    <cfRule type="expression" dxfId="1985" priority="1068">
      <formula>$AL436="NO"</formula>
    </cfRule>
  </conditionalFormatting>
  <conditionalFormatting sqref="I436">
    <cfRule type="expression" dxfId="1984" priority="1067">
      <formula>AND($AM436="NO",I436&lt;&gt;"No aplica")</formula>
    </cfRule>
  </conditionalFormatting>
  <conditionalFormatting sqref="E436">
    <cfRule type="expression" dxfId="1983" priority="1066">
      <formula>AJ436="NO"</formula>
    </cfRule>
  </conditionalFormatting>
  <conditionalFormatting sqref="D436">
    <cfRule type="expression" dxfId="1982" priority="1065">
      <formula>$AI436="NO"</formula>
    </cfRule>
  </conditionalFormatting>
  <conditionalFormatting sqref="H423">
    <cfRule type="expression" dxfId="1981" priority="1062">
      <formula>$AL423="NO"</formula>
    </cfRule>
  </conditionalFormatting>
  <conditionalFormatting sqref="I423">
    <cfRule type="expression" dxfId="1980" priority="1061">
      <formula>AND($AM423="NO",I423&lt;&gt;"No aplica")</formula>
    </cfRule>
  </conditionalFormatting>
  <conditionalFormatting sqref="E423">
    <cfRule type="expression" dxfId="1979" priority="1060">
      <formula>AJ423="NO"</formula>
    </cfRule>
  </conditionalFormatting>
  <conditionalFormatting sqref="D423">
    <cfRule type="expression" dxfId="1978" priority="1059">
      <formula>$AI423="NO"</formula>
    </cfRule>
  </conditionalFormatting>
  <conditionalFormatting sqref="H422">
    <cfRule type="expression" dxfId="1977" priority="1056">
      <formula>$AL422="NO"</formula>
    </cfRule>
  </conditionalFormatting>
  <conditionalFormatting sqref="I422">
    <cfRule type="expression" dxfId="1976" priority="1055">
      <formula>AND($AM422="NO",I422&lt;&gt;"No aplica")</formula>
    </cfRule>
  </conditionalFormatting>
  <conditionalFormatting sqref="E422">
    <cfRule type="expression" dxfId="1975" priority="1054">
      <formula>AJ422="NO"</formula>
    </cfRule>
  </conditionalFormatting>
  <conditionalFormatting sqref="D422">
    <cfRule type="expression" dxfId="1974" priority="1053">
      <formula>$AI422="NO"</formula>
    </cfRule>
  </conditionalFormatting>
  <conditionalFormatting sqref="H421">
    <cfRule type="expression" dxfId="1973" priority="1050">
      <formula>$AL421="NO"</formula>
    </cfRule>
  </conditionalFormatting>
  <conditionalFormatting sqref="I421">
    <cfRule type="expression" dxfId="1972" priority="1049">
      <formula>AND($AM421="NO",I421&lt;&gt;"No aplica")</formula>
    </cfRule>
  </conditionalFormatting>
  <conditionalFormatting sqref="E421">
    <cfRule type="expression" dxfId="1971" priority="1048">
      <formula>AJ421="NO"</formula>
    </cfRule>
  </conditionalFormatting>
  <conditionalFormatting sqref="D421">
    <cfRule type="expression" dxfId="1970" priority="1047">
      <formula>$AI421="NO"</formula>
    </cfRule>
  </conditionalFormatting>
  <conditionalFormatting sqref="H420">
    <cfRule type="expression" dxfId="1969" priority="1044">
      <formula>$AL420="NO"</formula>
    </cfRule>
  </conditionalFormatting>
  <conditionalFormatting sqref="I420">
    <cfRule type="expression" dxfId="1968" priority="1043">
      <formula>AND($AM420="NO",I420&lt;&gt;"No aplica")</formula>
    </cfRule>
  </conditionalFormatting>
  <conditionalFormatting sqref="E420">
    <cfRule type="expression" dxfId="1967" priority="1042">
      <formula>AJ420="NO"</formula>
    </cfRule>
  </conditionalFormatting>
  <conditionalFormatting sqref="D420">
    <cfRule type="expression" dxfId="1966" priority="1041">
      <formula>$AI420="NO"</formula>
    </cfRule>
  </conditionalFormatting>
  <conditionalFormatting sqref="H419">
    <cfRule type="expression" dxfId="1965" priority="1038">
      <formula>$AL419="NO"</formula>
    </cfRule>
  </conditionalFormatting>
  <conditionalFormatting sqref="I419">
    <cfRule type="expression" dxfId="1964" priority="1037">
      <formula>AND($AM419="NO",I419&lt;&gt;"No aplica")</formula>
    </cfRule>
  </conditionalFormatting>
  <conditionalFormatting sqref="E419">
    <cfRule type="expression" dxfId="1963" priority="1036">
      <formula>AJ419="NO"</formula>
    </cfRule>
  </conditionalFormatting>
  <conditionalFormatting sqref="D419">
    <cfRule type="expression" dxfId="1962" priority="1035">
      <formula>$AI419="NO"</formula>
    </cfRule>
  </conditionalFormatting>
  <conditionalFormatting sqref="H418">
    <cfRule type="expression" dxfId="1961" priority="1032">
      <formula>$AL418="NO"</formula>
    </cfRule>
  </conditionalFormatting>
  <conditionalFormatting sqref="I418">
    <cfRule type="expression" dxfId="1960" priority="1031">
      <formula>AND($AM418="NO",I418&lt;&gt;"No aplica")</formula>
    </cfRule>
  </conditionalFormatting>
  <conditionalFormatting sqref="E418">
    <cfRule type="expression" dxfId="1959" priority="1030">
      <formula>AJ418="NO"</formula>
    </cfRule>
  </conditionalFormatting>
  <conditionalFormatting sqref="D418">
    <cfRule type="expression" dxfId="1958" priority="1029">
      <formula>$AI418="NO"</formula>
    </cfRule>
  </conditionalFormatting>
  <conditionalFormatting sqref="H417">
    <cfRule type="expression" dxfId="1957" priority="1026">
      <formula>$AL417="NO"</formula>
    </cfRule>
  </conditionalFormatting>
  <conditionalFormatting sqref="I417">
    <cfRule type="expression" dxfId="1956" priority="1025">
      <formula>AND($AM417="NO",I417&lt;&gt;"No aplica")</formula>
    </cfRule>
  </conditionalFormatting>
  <conditionalFormatting sqref="E417">
    <cfRule type="expression" dxfId="1955" priority="1024">
      <formula>AJ417="NO"</formula>
    </cfRule>
  </conditionalFormatting>
  <conditionalFormatting sqref="D417">
    <cfRule type="expression" dxfId="1954" priority="1023">
      <formula>$AI417="NO"</formula>
    </cfRule>
  </conditionalFormatting>
  <conditionalFormatting sqref="H416">
    <cfRule type="expression" dxfId="1953" priority="1020">
      <formula>$AL416="NO"</formula>
    </cfRule>
  </conditionalFormatting>
  <conditionalFormatting sqref="I416">
    <cfRule type="expression" dxfId="1952" priority="1019">
      <formula>AND($AM416="NO",I416&lt;&gt;"No aplica")</formula>
    </cfRule>
  </conditionalFormatting>
  <conditionalFormatting sqref="E416">
    <cfRule type="expression" dxfId="1951" priority="1018">
      <formula>AJ416="NO"</formula>
    </cfRule>
  </conditionalFormatting>
  <conditionalFormatting sqref="D416">
    <cfRule type="expression" dxfId="1950" priority="1017">
      <formula>$AI416="NO"</formula>
    </cfRule>
  </conditionalFormatting>
  <conditionalFormatting sqref="H415">
    <cfRule type="expression" dxfId="1949" priority="1014">
      <formula>$AL415="NO"</formula>
    </cfRule>
  </conditionalFormatting>
  <conditionalFormatting sqref="I415">
    <cfRule type="expression" dxfId="1948" priority="1013">
      <formula>AND($AM415="NO",I415&lt;&gt;"No aplica")</formula>
    </cfRule>
  </conditionalFormatting>
  <conditionalFormatting sqref="E415">
    <cfRule type="expression" dxfId="1947" priority="1012">
      <formula>AJ415="NO"</formula>
    </cfRule>
  </conditionalFormatting>
  <conditionalFormatting sqref="D415">
    <cfRule type="expression" dxfId="1946" priority="1011">
      <formula>$AI415="NO"</formula>
    </cfRule>
  </conditionalFormatting>
  <conditionalFormatting sqref="H439">
    <cfRule type="expression" dxfId="1945" priority="1008">
      <formula>$AL439="NO"</formula>
    </cfRule>
  </conditionalFormatting>
  <conditionalFormatting sqref="I439">
    <cfRule type="expression" dxfId="1944" priority="1007">
      <formula>AND($AM439="NO",I439&lt;&gt;"No aplica")</formula>
    </cfRule>
  </conditionalFormatting>
  <conditionalFormatting sqref="E439">
    <cfRule type="expression" dxfId="1943" priority="1006">
      <formula>AJ439="NO"</formula>
    </cfRule>
  </conditionalFormatting>
  <conditionalFormatting sqref="D439">
    <cfRule type="expression" dxfId="1942" priority="1005">
      <formula>$AI439="NO"</formula>
    </cfRule>
  </conditionalFormatting>
  <conditionalFormatting sqref="H438">
    <cfRule type="expression" dxfId="1941" priority="1002">
      <formula>$AL438="NO"</formula>
    </cfRule>
  </conditionalFormatting>
  <conditionalFormatting sqref="I438">
    <cfRule type="expression" dxfId="1940" priority="1001">
      <formula>AND($AM438="NO",I438&lt;&gt;"No aplica")</formula>
    </cfRule>
  </conditionalFormatting>
  <conditionalFormatting sqref="E438">
    <cfRule type="expression" dxfId="1939" priority="1000">
      <formula>AJ438="NO"</formula>
    </cfRule>
  </conditionalFormatting>
  <conditionalFormatting sqref="D438">
    <cfRule type="expression" dxfId="1938" priority="999">
      <formula>$AI438="NO"</formula>
    </cfRule>
  </conditionalFormatting>
  <conditionalFormatting sqref="H435">
    <cfRule type="expression" dxfId="1937" priority="996">
      <formula>$AL435="NO"</formula>
    </cfRule>
  </conditionalFormatting>
  <conditionalFormatting sqref="I435">
    <cfRule type="expression" dxfId="1936" priority="995">
      <formula>AND($AM435="NO",I435&lt;&gt;"No aplica")</formula>
    </cfRule>
  </conditionalFormatting>
  <conditionalFormatting sqref="E435">
    <cfRule type="expression" dxfId="1935" priority="994">
      <formula>AJ435="NO"</formula>
    </cfRule>
  </conditionalFormatting>
  <conditionalFormatting sqref="D435">
    <cfRule type="expression" dxfId="1934" priority="993">
      <formula>$AI435="NO"</formula>
    </cfRule>
  </conditionalFormatting>
  <conditionalFormatting sqref="H434">
    <cfRule type="expression" dxfId="1933" priority="990">
      <formula>$AL434="NO"</formula>
    </cfRule>
  </conditionalFormatting>
  <conditionalFormatting sqref="I434">
    <cfRule type="expression" dxfId="1932" priority="989">
      <formula>AND($AM434="NO",I434&lt;&gt;"No aplica")</formula>
    </cfRule>
  </conditionalFormatting>
  <conditionalFormatting sqref="E434">
    <cfRule type="expression" dxfId="1931" priority="988">
      <formula>AJ434="NO"</formula>
    </cfRule>
  </conditionalFormatting>
  <conditionalFormatting sqref="D434">
    <cfRule type="expression" dxfId="1930" priority="987">
      <formula>$AI434="NO"</formula>
    </cfRule>
  </conditionalFormatting>
  <conditionalFormatting sqref="H433">
    <cfRule type="expression" dxfId="1929" priority="984">
      <formula>$AL433="NO"</formula>
    </cfRule>
  </conditionalFormatting>
  <conditionalFormatting sqref="I433">
    <cfRule type="expression" dxfId="1928" priority="983">
      <formula>AND($AM433="NO",I433&lt;&gt;"No aplica")</formula>
    </cfRule>
  </conditionalFormatting>
  <conditionalFormatting sqref="E433">
    <cfRule type="expression" dxfId="1927" priority="982">
      <formula>AJ433="NO"</formula>
    </cfRule>
  </conditionalFormatting>
  <conditionalFormatting sqref="D433">
    <cfRule type="expression" dxfId="1926" priority="981">
      <formula>$AI433="NO"</formula>
    </cfRule>
  </conditionalFormatting>
  <conditionalFormatting sqref="H432">
    <cfRule type="expression" dxfId="1925" priority="978">
      <formula>$AL432="NO"</formula>
    </cfRule>
  </conditionalFormatting>
  <conditionalFormatting sqref="I432">
    <cfRule type="expression" dxfId="1924" priority="977">
      <formula>AND($AM432="NO",I432&lt;&gt;"No aplica")</formula>
    </cfRule>
  </conditionalFormatting>
  <conditionalFormatting sqref="E432">
    <cfRule type="expression" dxfId="1923" priority="976">
      <formula>AJ432="NO"</formula>
    </cfRule>
  </conditionalFormatting>
  <conditionalFormatting sqref="D432">
    <cfRule type="expression" dxfId="1922" priority="975">
      <formula>$AI432="NO"</formula>
    </cfRule>
  </conditionalFormatting>
  <conditionalFormatting sqref="H431">
    <cfRule type="expression" dxfId="1921" priority="972">
      <formula>$AL431="NO"</formula>
    </cfRule>
  </conditionalFormatting>
  <conditionalFormatting sqref="I431">
    <cfRule type="expression" dxfId="1920" priority="971">
      <formula>AND($AM431="NO",I431&lt;&gt;"No aplica")</formula>
    </cfRule>
  </conditionalFormatting>
  <conditionalFormatting sqref="E431">
    <cfRule type="expression" dxfId="1919" priority="970">
      <formula>AJ431="NO"</formula>
    </cfRule>
  </conditionalFormatting>
  <conditionalFormatting sqref="D431">
    <cfRule type="expression" dxfId="1918" priority="969">
      <formula>$AI431="NO"</formula>
    </cfRule>
  </conditionalFormatting>
  <conditionalFormatting sqref="H430">
    <cfRule type="expression" dxfId="1917" priority="966">
      <formula>$AL430="NO"</formula>
    </cfRule>
  </conditionalFormatting>
  <conditionalFormatting sqref="I430">
    <cfRule type="expression" dxfId="1916" priority="965">
      <formula>AND($AM430="NO",I430&lt;&gt;"No aplica")</formula>
    </cfRule>
  </conditionalFormatting>
  <conditionalFormatting sqref="E430">
    <cfRule type="expression" dxfId="1915" priority="964">
      <formula>AJ430="NO"</formula>
    </cfRule>
  </conditionalFormatting>
  <conditionalFormatting sqref="D430">
    <cfRule type="expression" dxfId="1914" priority="963">
      <formula>$AI430="NO"</formula>
    </cfRule>
  </conditionalFormatting>
  <conditionalFormatting sqref="H429">
    <cfRule type="expression" dxfId="1913" priority="960">
      <formula>$AL429="NO"</formula>
    </cfRule>
  </conditionalFormatting>
  <conditionalFormatting sqref="I429">
    <cfRule type="expression" dxfId="1912" priority="959">
      <formula>AND($AM429="NO",I429&lt;&gt;"No aplica")</formula>
    </cfRule>
  </conditionalFormatting>
  <conditionalFormatting sqref="E429">
    <cfRule type="expression" dxfId="1911" priority="958">
      <formula>AJ429="NO"</formula>
    </cfRule>
  </conditionalFormatting>
  <conditionalFormatting sqref="D429">
    <cfRule type="expression" dxfId="1910" priority="957">
      <formula>$AI429="NO"</formula>
    </cfRule>
  </conditionalFormatting>
  <conditionalFormatting sqref="H428">
    <cfRule type="expression" dxfId="1909" priority="954">
      <formula>$AL428="NO"</formula>
    </cfRule>
  </conditionalFormatting>
  <conditionalFormatting sqref="I428">
    <cfRule type="expression" dxfId="1908" priority="953">
      <formula>AND($AM428="NO",I428&lt;&gt;"No aplica")</formula>
    </cfRule>
  </conditionalFormatting>
  <conditionalFormatting sqref="E428">
    <cfRule type="expression" dxfId="1907" priority="952">
      <formula>AJ428="NO"</formula>
    </cfRule>
  </conditionalFormatting>
  <conditionalFormatting sqref="D428">
    <cfRule type="expression" dxfId="1906" priority="951">
      <formula>$AI428="NO"</formula>
    </cfRule>
  </conditionalFormatting>
  <conditionalFormatting sqref="H427">
    <cfRule type="expression" dxfId="1905" priority="948">
      <formula>$AL427="NO"</formula>
    </cfRule>
  </conditionalFormatting>
  <conditionalFormatting sqref="I427">
    <cfRule type="expression" dxfId="1904" priority="947">
      <formula>AND($AM427="NO",I427&lt;&gt;"No aplica")</formula>
    </cfRule>
  </conditionalFormatting>
  <conditionalFormatting sqref="E427">
    <cfRule type="expression" dxfId="1903" priority="946">
      <formula>AJ427="NO"</formula>
    </cfRule>
  </conditionalFormatting>
  <conditionalFormatting sqref="D427">
    <cfRule type="expression" dxfId="1902" priority="945">
      <formula>$AI427="NO"</formula>
    </cfRule>
  </conditionalFormatting>
  <conditionalFormatting sqref="H426">
    <cfRule type="expression" dxfId="1901" priority="942">
      <formula>$AL426="NO"</formula>
    </cfRule>
  </conditionalFormatting>
  <conditionalFormatting sqref="I426">
    <cfRule type="expression" dxfId="1900" priority="941">
      <formula>AND($AM426="NO",I426&lt;&gt;"No aplica")</formula>
    </cfRule>
  </conditionalFormatting>
  <conditionalFormatting sqref="E426">
    <cfRule type="expression" dxfId="1899" priority="940">
      <formula>AJ426="NO"</formula>
    </cfRule>
  </conditionalFormatting>
  <conditionalFormatting sqref="D426">
    <cfRule type="expression" dxfId="1898" priority="939">
      <formula>$AI426="NO"</formula>
    </cfRule>
  </conditionalFormatting>
  <conditionalFormatting sqref="H425">
    <cfRule type="expression" dxfId="1897" priority="936">
      <formula>$AL425="NO"</formula>
    </cfRule>
  </conditionalFormatting>
  <conditionalFormatting sqref="I425">
    <cfRule type="expression" dxfId="1896" priority="935">
      <formula>AND($AM425="NO",I425&lt;&gt;"No aplica")</formula>
    </cfRule>
  </conditionalFormatting>
  <conditionalFormatting sqref="E425">
    <cfRule type="expression" dxfId="1895" priority="934">
      <formula>AJ425="NO"</formula>
    </cfRule>
  </conditionalFormatting>
  <conditionalFormatting sqref="D425">
    <cfRule type="expression" dxfId="1894" priority="933">
      <formula>$AI425="NO"</formula>
    </cfRule>
  </conditionalFormatting>
  <conditionalFormatting sqref="H424">
    <cfRule type="expression" dxfId="1893" priority="930">
      <formula>$AL424="NO"</formula>
    </cfRule>
  </conditionalFormatting>
  <conditionalFormatting sqref="I424">
    <cfRule type="expression" dxfId="1892" priority="929">
      <formula>AND($AM424="NO",I424&lt;&gt;"No aplica")</formula>
    </cfRule>
  </conditionalFormatting>
  <conditionalFormatting sqref="E424">
    <cfRule type="expression" dxfId="1891" priority="928">
      <formula>AJ424="NO"</formula>
    </cfRule>
  </conditionalFormatting>
  <conditionalFormatting sqref="D424">
    <cfRule type="expression" dxfId="1890" priority="927">
      <formula>$AI424="NO"</formula>
    </cfRule>
  </conditionalFormatting>
  <conditionalFormatting sqref="H559">
    <cfRule type="expression" dxfId="1889" priority="924">
      <formula>$AL559="NO"</formula>
    </cfRule>
  </conditionalFormatting>
  <conditionalFormatting sqref="I559">
    <cfRule type="expression" dxfId="1888" priority="923">
      <formula>AND($AM559="NO",I559&lt;&gt;"No aplica")</formula>
    </cfRule>
  </conditionalFormatting>
  <conditionalFormatting sqref="E559">
    <cfRule type="expression" dxfId="1887" priority="922">
      <formula>AJ559="NO"</formula>
    </cfRule>
  </conditionalFormatting>
  <conditionalFormatting sqref="D559">
    <cfRule type="expression" dxfId="1886" priority="921">
      <formula>$AI559="NO"</formula>
    </cfRule>
  </conditionalFormatting>
  <conditionalFormatting sqref="H472">
    <cfRule type="expression" dxfId="1885" priority="918">
      <formula>$AL472="NO"</formula>
    </cfRule>
  </conditionalFormatting>
  <conditionalFormatting sqref="I472">
    <cfRule type="expression" dxfId="1884" priority="917">
      <formula>AND($AM472="NO",I472&lt;&gt;"No aplica")</formula>
    </cfRule>
  </conditionalFormatting>
  <conditionalFormatting sqref="E472">
    <cfRule type="expression" dxfId="1883" priority="916">
      <formula>AJ472="NO"</formula>
    </cfRule>
  </conditionalFormatting>
  <conditionalFormatting sqref="D472">
    <cfRule type="expression" dxfId="1882" priority="915">
      <formula>$AI472="NO"</formula>
    </cfRule>
  </conditionalFormatting>
  <conditionalFormatting sqref="H456">
    <cfRule type="expression" dxfId="1881" priority="912">
      <formula>$AL456="NO"</formula>
    </cfRule>
  </conditionalFormatting>
  <conditionalFormatting sqref="I456">
    <cfRule type="expression" dxfId="1880" priority="911">
      <formula>AND($AM456="NO",I456&lt;&gt;"No aplica")</formula>
    </cfRule>
  </conditionalFormatting>
  <conditionalFormatting sqref="E456">
    <cfRule type="expression" dxfId="1879" priority="910">
      <formula>AJ456="NO"</formula>
    </cfRule>
  </conditionalFormatting>
  <conditionalFormatting sqref="D456">
    <cfRule type="expression" dxfId="1878" priority="909">
      <formula>$AI456="NO"</formula>
    </cfRule>
  </conditionalFormatting>
  <conditionalFormatting sqref="H449">
    <cfRule type="expression" dxfId="1877" priority="906">
      <formula>$AL449="NO"</formula>
    </cfRule>
  </conditionalFormatting>
  <conditionalFormatting sqref="I449">
    <cfRule type="expression" dxfId="1876" priority="905">
      <formula>AND($AM449="NO",I449&lt;&gt;"No aplica")</formula>
    </cfRule>
  </conditionalFormatting>
  <conditionalFormatting sqref="E449">
    <cfRule type="expression" dxfId="1875" priority="904">
      <formula>AJ449="NO"</formula>
    </cfRule>
  </conditionalFormatting>
  <conditionalFormatting sqref="D449">
    <cfRule type="expression" dxfId="1874" priority="903">
      <formula>$AI449="NO"</formula>
    </cfRule>
  </conditionalFormatting>
  <conditionalFormatting sqref="H448">
    <cfRule type="expression" dxfId="1873" priority="900">
      <formula>$AL448="NO"</formula>
    </cfRule>
  </conditionalFormatting>
  <conditionalFormatting sqref="I448">
    <cfRule type="expression" dxfId="1872" priority="899">
      <formula>AND($AM448="NO",I448&lt;&gt;"No aplica")</formula>
    </cfRule>
  </conditionalFormatting>
  <conditionalFormatting sqref="E448">
    <cfRule type="expression" dxfId="1871" priority="898">
      <formula>AJ448="NO"</formula>
    </cfRule>
  </conditionalFormatting>
  <conditionalFormatting sqref="D448">
    <cfRule type="expression" dxfId="1870" priority="897">
      <formula>$AI448="NO"</formula>
    </cfRule>
  </conditionalFormatting>
  <conditionalFormatting sqref="H447">
    <cfRule type="expression" dxfId="1869" priority="894">
      <formula>$AL447="NO"</formula>
    </cfRule>
  </conditionalFormatting>
  <conditionalFormatting sqref="I447">
    <cfRule type="expression" dxfId="1868" priority="893">
      <formula>AND($AM447="NO",I447&lt;&gt;"No aplica")</formula>
    </cfRule>
  </conditionalFormatting>
  <conditionalFormatting sqref="E447">
    <cfRule type="expression" dxfId="1867" priority="892">
      <formula>AJ447="NO"</formula>
    </cfRule>
  </conditionalFormatting>
  <conditionalFormatting sqref="D447">
    <cfRule type="expression" dxfId="1866" priority="891">
      <formula>$AI447="NO"</formula>
    </cfRule>
  </conditionalFormatting>
  <conditionalFormatting sqref="H446">
    <cfRule type="expression" dxfId="1865" priority="888">
      <formula>$AL446="NO"</formula>
    </cfRule>
  </conditionalFormatting>
  <conditionalFormatting sqref="I446">
    <cfRule type="expression" dxfId="1864" priority="887">
      <formula>AND($AM446="NO",I446&lt;&gt;"No aplica")</formula>
    </cfRule>
  </conditionalFormatting>
  <conditionalFormatting sqref="E446">
    <cfRule type="expression" dxfId="1863" priority="886">
      <formula>AJ446="NO"</formula>
    </cfRule>
  </conditionalFormatting>
  <conditionalFormatting sqref="D446">
    <cfRule type="expression" dxfId="1862" priority="885">
      <formula>$AI446="NO"</formula>
    </cfRule>
  </conditionalFormatting>
  <conditionalFormatting sqref="H445">
    <cfRule type="expression" dxfId="1861" priority="882">
      <formula>$AL445="NO"</formula>
    </cfRule>
  </conditionalFormatting>
  <conditionalFormatting sqref="I445">
    <cfRule type="expression" dxfId="1860" priority="881">
      <formula>AND($AM445="NO",I445&lt;&gt;"No aplica")</formula>
    </cfRule>
  </conditionalFormatting>
  <conditionalFormatting sqref="E445">
    <cfRule type="expression" dxfId="1859" priority="880">
      <formula>AJ445="NO"</formula>
    </cfRule>
  </conditionalFormatting>
  <conditionalFormatting sqref="D445">
    <cfRule type="expression" dxfId="1858" priority="879">
      <formula>$AI445="NO"</formula>
    </cfRule>
  </conditionalFormatting>
  <conditionalFormatting sqref="H444">
    <cfRule type="expression" dxfId="1857" priority="876">
      <formula>$AL444="NO"</formula>
    </cfRule>
  </conditionalFormatting>
  <conditionalFormatting sqref="I444">
    <cfRule type="expression" dxfId="1856" priority="875">
      <formula>AND($AM444="NO",I444&lt;&gt;"No aplica")</formula>
    </cfRule>
  </conditionalFormatting>
  <conditionalFormatting sqref="E444">
    <cfRule type="expression" dxfId="1855" priority="874">
      <formula>AJ444="NO"</formula>
    </cfRule>
  </conditionalFormatting>
  <conditionalFormatting sqref="D444">
    <cfRule type="expression" dxfId="1854" priority="873">
      <formula>$AI444="NO"</formula>
    </cfRule>
  </conditionalFormatting>
  <conditionalFormatting sqref="H443">
    <cfRule type="expression" dxfId="1853" priority="870">
      <formula>$AL443="NO"</formula>
    </cfRule>
  </conditionalFormatting>
  <conditionalFormatting sqref="I443">
    <cfRule type="expression" dxfId="1852" priority="869">
      <formula>AND($AM443="NO",I443&lt;&gt;"No aplica")</formula>
    </cfRule>
  </conditionalFormatting>
  <conditionalFormatting sqref="E443">
    <cfRule type="expression" dxfId="1851" priority="868">
      <formula>AJ443="NO"</formula>
    </cfRule>
  </conditionalFormatting>
  <conditionalFormatting sqref="D443">
    <cfRule type="expression" dxfId="1850" priority="867">
      <formula>$AI443="NO"</formula>
    </cfRule>
  </conditionalFormatting>
  <conditionalFormatting sqref="H442">
    <cfRule type="expression" dxfId="1849" priority="864">
      <formula>$AL442="NO"</formula>
    </cfRule>
  </conditionalFormatting>
  <conditionalFormatting sqref="I442">
    <cfRule type="expression" dxfId="1848" priority="863">
      <formula>AND($AM442="NO",I442&lt;&gt;"No aplica")</formula>
    </cfRule>
  </conditionalFormatting>
  <conditionalFormatting sqref="E442">
    <cfRule type="expression" dxfId="1847" priority="862">
      <formula>AJ442="NO"</formula>
    </cfRule>
  </conditionalFormatting>
  <conditionalFormatting sqref="D442">
    <cfRule type="expression" dxfId="1846" priority="861">
      <formula>$AI442="NO"</formula>
    </cfRule>
  </conditionalFormatting>
  <conditionalFormatting sqref="H441">
    <cfRule type="expression" dxfId="1845" priority="858">
      <formula>$AL441="NO"</formula>
    </cfRule>
  </conditionalFormatting>
  <conditionalFormatting sqref="I441">
    <cfRule type="expression" dxfId="1844" priority="857">
      <formula>AND($AM441="NO",I441&lt;&gt;"No aplica")</formula>
    </cfRule>
  </conditionalFormatting>
  <conditionalFormatting sqref="E441">
    <cfRule type="expression" dxfId="1843" priority="856">
      <formula>AJ441="NO"</formula>
    </cfRule>
  </conditionalFormatting>
  <conditionalFormatting sqref="D441">
    <cfRule type="expression" dxfId="1842" priority="855">
      <formula>$AI441="NO"</formula>
    </cfRule>
  </conditionalFormatting>
  <conditionalFormatting sqref="H440">
    <cfRule type="expression" dxfId="1841" priority="852">
      <formula>$AL440="NO"</formula>
    </cfRule>
  </conditionalFormatting>
  <conditionalFormatting sqref="I440">
    <cfRule type="expression" dxfId="1840" priority="851">
      <formula>AND($AM440="NO",I440&lt;&gt;"No aplica")</formula>
    </cfRule>
  </conditionalFormatting>
  <conditionalFormatting sqref="E440">
    <cfRule type="expression" dxfId="1839" priority="850">
      <formula>AJ440="NO"</formula>
    </cfRule>
  </conditionalFormatting>
  <conditionalFormatting sqref="D440">
    <cfRule type="expression" dxfId="1838" priority="849">
      <formula>$AI440="NO"</formula>
    </cfRule>
  </conditionalFormatting>
  <conditionalFormatting sqref="H468">
    <cfRule type="expression" dxfId="1837" priority="846">
      <formula>$AL468="NO"</formula>
    </cfRule>
  </conditionalFormatting>
  <conditionalFormatting sqref="I468">
    <cfRule type="expression" dxfId="1836" priority="845">
      <formula>AND($AM468="NO",I468&lt;&gt;"No aplica")</formula>
    </cfRule>
  </conditionalFormatting>
  <conditionalFormatting sqref="E468">
    <cfRule type="expression" dxfId="1835" priority="844">
      <formula>AJ468="NO"</formula>
    </cfRule>
  </conditionalFormatting>
  <conditionalFormatting sqref="D468">
    <cfRule type="expression" dxfId="1834" priority="843">
      <formula>$AI468="NO"</formula>
    </cfRule>
  </conditionalFormatting>
  <conditionalFormatting sqref="H464">
    <cfRule type="expression" dxfId="1833" priority="840">
      <formula>$AL464="NO"</formula>
    </cfRule>
  </conditionalFormatting>
  <conditionalFormatting sqref="I464">
    <cfRule type="expression" dxfId="1832" priority="839">
      <formula>AND($AM464="NO",I464&lt;&gt;"No aplica")</formula>
    </cfRule>
  </conditionalFormatting>
  <conditionalFormatting sqref="E464">
    <cfRule type="expression" dxfId="1831" priority="838">
      <formula>AJ464="NO"</formula>
    </cfRule>
  </conditionalFormatting>
  <conditionalFormatting sqref="D464">
    <cfRule type="expression" dxfId="1830" priority="837">
      <formula>$AI464="NO"</formula>
    </cfRule>
  </conditionalFormatting>
  <conditionalFormatting sqref="H460">
    <cfRule type="expression" dxfId="1829" priority="834">
      <formula>$AL460="NO"</formula>
    </cfRule>
  </conditionalFormatting>
  <conditionalFormatting sqref="I460">
    <cfRule type="expression" dxfId="1828" priority="833">
      <formula>AND($AM460="NO",I460&lt;&gt;"No aplica")</formula>
    </cfRule>
  </conditionalFormatting>
  <conditionalFormatting sqref="E460">
    <cfRule type="expression" dxfId="1827" priority="832">
      <formula>AJ460="NO"</formula>
    </cfRule>
  </conditionalFormatting>
  <conditionalFormatting sqref="D460">
    <cfRule type="expression" dxfId="1826" priority="831">
      <formula>$AI460="NO"</formula>
    </cfRule>
  </conditionalFormatting>
  <conditionalFormatting sqref="H459">
    <cfRule type="expression" dxfId="1825" priority="828">
      <formula>$AL459="NO"</formula>
    </cfRule>
  </conditionalFormatting>
  <conditionalFormatting sqref="I459">
    <cfRule type="expression" dxfId="1824" priority="827">
      <formula>AND($AM459="NO",I459&lt;&gt;"No aplica")</formula>
    </cfRule>
  </conditionalFormatting>
  <conditionalFormatting sqref="E459">
    <cfRule type="expression" dxfId="1823" priority="826">
      <formula>AJ459="NO"</formula>
    </cfRule>
  </conditionalFormatting>
  <conditionalFormatting sqref="D459">
    <cfRule type="expression" dxfId="1822" priority="825">
      <formula>$AI459="NO"</formula>
    </cfRule>
  </conditionalFormatting>
  <conditionalFormatting sqref="H458">
    <cfRule type="expression" dxfId="1821" priority="822">
      <formula>$AL458="NO"</formula>
    </cfRule>
  </conditionalFormatting>
  <conditionalFormatting sqref="I458">
    <cfRule type="expression" dxfId="1820" priority="821">
      <formula>AND($AM458="NO",I458&lt;&gt;"No aplica")</formula>
    </cfRule>
  </conditionalFormatting>
  <conditionalFormatting sqref="E458">
    <cfRule type="expression" dxfId="1819" priority="820">
      <formula>AJ458="NO"</formula>
    </cfRule>
  </conditionalFormatting>
  <conditionalFormatting sqref="D458">
    <cfRule type="expression" dxfId="1818" priority="819">
      <formula>$AI458="NO"</formula>
    </cfRule>
  </conditionalFormatting>
  <conditionalFormatting sqref="H457">
    <cfRule type="expression" dxfId="1817" priority="816">
      <formula>$AL457="NO"</formula>
    </cfRule>
  </conditionalFormatting>
  <conditionalFormatting sqref="I457">
    <cfRule type="expression" dxfId="1816" priority="815">
      <formula>AND($AM457="NO",I457&lt;&gt;"No aplica")</formula>
    </cfRule>
  </conditionalFormatting>
  <conditionalFormatting sqref="E457">
    <cfRule type="expression" dxfId="1815" priority="814">
      <formula>AJ457="NO"</formula>
    </cfRule>
  </conditionalFormatting>
  <conditionalFormatting sqref="D457">
    <cfRule type="expression" dxfId="1814" priority="813">
      <formula>$AI457="NO"</formula>
    </cfRule>
  </conditionalFormatting>
  <conditionalFormatting sqref="H455">
    <cfRule type="expression" dxfId="1813" priority="810">
      <formula>$AL455="NO"</formula>
    </cfRule>
  </conditionalFormatting>
  <conditionalFormatting sqref="I455">
    <cfRule type="expression" dxfId="1812" priority="809">
      <formula>AND($AM455="NO",I455&lt;&gt;"No aplica")</formula>
    </cfRule>
  </conditionalFormatting>
  <conditionalFormatting sqref="E455">
    <cfRule type="expression" dxfId="1811" priority="808">
      <formula>AJ455="NO"</formula>
    </cfRule>
  </conditionalFormatting>
  <conditionalFormatting sqref="D455">
    <cfRule type="expression" dxfId="1810" priority="807">
      <formula>$AI455="NO"</formula>
    </cfRule>
  </conditionalFormatting>
  <conditionalFormatting sqref="H454">
    <cfRule type="expression" dxfId="1809" priority="804">
      <formula>$AL454="NO"</formula>
    </cfRule>
  </conditionalFormatting>
  <conditionalFormatting sqref="I454">
    <cfRule type="expression" dxfId="1808" priority="803">
      <formula>AND($AM454="NO",I454&lt;&gt;"No aplica")</formula>
    </cfRule>
  </conditionalFormatting>
  <conditionalFormatting sqref="E454">
    <cfRule type="expression" dxfId="1807" priority="802">
      <formula>AJ454="NO"</formula>
    </cfRule>
  </conditionalFormatting>
  <conditionalFormatting sqref="D454">
    <cfRule type="expression" dxfId="1806" priority="801">
      <formula>$AI454="NO"</formula>
    </cfRule>
  </conditionalFormatting>
  <conditionalFormatting sqref="H453">
    <cfRule type="expression" dxfId="1805" priority="798">
      <formula>$AL453="NO"</formula>
    </cfRule>
  </conditionalFormatting>
  <conditionalFormatting sqref="I453">
    <cfRule type="expression" dxfId="1804" priority="797">
      <formula>AND($AM453="NO",I453&lt;&gt;"No aplica")</formula>
    </cfRule>
  </conditionalFormatting>
  <conditionalFormatting sqref="E453">
    <cfRule type="expression" dxfId="1803" priority="796">
      <formula>AJ453="NO"</formula>
    </cfRule>
  </conditionalFormatting>
  <conditionalFormatting sqref="D453">
    <cfRule type="expression" dxfId="1802" priority="795">
      <formula>$AI453="NO"</formula>
    </cfRule>
  </conditionalFormatting>
  <conditionalFormatting sqref="H452">
    <cfRule type="expression" dxfId="1801" priority="792">
      <formula>$AL452="NO"</formula>
    </cfRule>
  </conditionalFormatting>
  <conditionalFormatting sqref="I452">
    <cfRule type="expression" dxfId="1800" priority="791">
      <formula>AND($AM452="NO",I452&lt;&gt;"No aplica")</formula>
    </cfRule>
  </conditionalFormatting>
  <conditionalFormatting sqref="E452">
    <cfRule type="expression" dxfId="1799" priority="790">
      <formula>AJ452="NO"</formula>
    </cfRule>
  </conditionalFormatting>
  <conditionalFormatting sqref="D452">
    <cfRule type="expression" dxfId="1798" priority="789">
      <formula>$AI452="NO"</formula>
    </cfRule>
  </conditionalFormatting>
  <conditionalFormatting sqref="H451">
    <cfRule type="expression" dxfId="1797" priority="786">
      <formula>$AL451="NO"</formula>
    </cfRule>
  </conditionalFormatting>
  <conditionalFormatting sqref="I451">
    <cfRule type="expression" dxfId="1796" priority="785">
      <formula>AND($AM451="NO",I451&lt;&gt;"No aplica")</formula>
    </cfRule>
  </conditionalFormatting>
  <conditionalFormatting sqref="E451">
    <cfRule type="expression" dxfId="1795" priority="784">
      <formula>AJ451="NO"</formula>
    </cfRule>
  </conditionalFormatting>
  <conditionalFormatting sqref="D451">
    <cfRule type="expression" dxfId="1794" priority="783">
      <formula>$AI451="NO"</formula>
    </cfRule>
  </conditionalFormatting>
  <conditionalFormatting sqref="H450">
    <cfRule type="expression" dxfId="1793" priority="780">
      <formula>$AL450="NO"</formula>
    </cfRule>
  </conditionalFormatting>
  <conditionalFormatting sqref="I450">
    <cfRule type="expression" dxfId="1792" priority="779">
      <formula>AND($AM450="NO",I450&lt;&gt;"No aplica")</formula>
    </cfRule>
  </conditionalFormatting>
  <conditionalFormatting sqref="E450">
    <cfRule type="expression" dxfId="1791" priority="778">
      <formula>AJ450="NO"</formula>
    </cfRule>
  </conditionalFormatting>
  <conditionalFormatting sqref="D450">
    <cfRule type="expression" dxfId="1790" priority="777">
      <formula>$AI450="NO"</formula>
    </cfRule>
  </conditionalFormatting>
  <conditionalFormatting sqref="H471">
    <cfRule type="expression" dxfId="1789" priority="774">
      <formula>$AL471="NO"</formula>
    </cfRule>
  </conditionalFormatting>
  <conditionalFormatting sqref="I471">
    <cfRule type="expression" dxfId="1788" priority="773">
      <formula>AND($AM471="NO",I471&lt;&gt;"No aplica")</formula>
    </cfRule>
  </conditionalFormatting>
  <conditionalFormatting sqref="E471">
    <cfRule type="expression" dxfId="1787" priority="772">
      <formula>AJ471="NO"</formula>
    </cfRule>
  </conditionalFormatting>
  <conditionalFormatting sqref="D471">
    <cfRule type="expression" dxfId="1786" priority="771">
      <formula>$AI471="NO"</formula>
    </cfRule>
  </conditionalFormatting>
  <conditionalFormatting sqref="H470">
    <cfRule type="expression" dxfId="1785" priority="768">
      <formula>$AL470="NO"</formula>
    </cfRule>
  </conditionalFormatting>
  <conditionalFormatting sqref="I470">
    <cfRule type="expression" dxfId="1784" priority="767">
      <formula>AND($AM470="NO",I470&lt;&gt;"No aplica")</formula>
    </cfRule>
  </conditionalFormatting>
  <conditionalFormatting sqref="E470">
    <cfRule type="expression" dxfId="1783" priority="766">
      <formula>AJ470="NO"</formula>
    </cfRule>
  </conditionalFormatting>
  <conditionalFormatting sqref="D470">
    <cfRule type="expression" dxfId="1782" priority="765">
      <formula>$AI470="NO"</formula>
    </cfRule>
  </conditionalFormatting>
  <conditionalFormatting sqref="H469">
    <cfRule type="expression" dxfId="1781" priority="762">
      <formula>$AL469="NO"</formula>
    </cfRule>
  </conditionalFormatting>
  <conditionalFormatting sqref="I469">
    <cfRule type="expression" dxfId="1780" priority="761">
      <formula>AND($AM469="NO",I469&lt;&gt;"No aplica")</formula>
    </cfRule>
  </conditionalFormatting>
  <conditionalFormatting sqref="E469">
    <cfRule type="expression" dxfId="1779" priority="760">
      <formula>AJ469="NO"</formula>
    </cfRule>
  </conditionalFormatting>
  <conditionalFormatting sqref="D469">
    <cfRule type="expression" dxfId="1778" priority="759">
      <formula>$AI469="NO"</formula>
    </cfRule>
  </conditionalFormatting>
  <conditionalFormatting sqref="H467">
    <cfRule type="expression" dxfId="1777" priority="756">
      <formula>$AL467="NO"</formula>
    </cfRule>
  </conditionalFormatting>
  <conditionalFormatting sqref="I467">
    <cfRule type="expression" dxfId="1776" priority="755">
      <formula>AND($AM467="NO",I467&lt;&gt;"No aplica")</formula>
    </cfRule>
  </conditionalFormatting>
  <conditionalFormatting sqref="E467">
    <cfRule type="expression" dxfId="1775" priority="754">
      <formula>AJ467="NO"</formula>
    </cfRule>
  </conditionalFormatting>
  <conditionalFormatting sqref="D467">
    <cfRule type="expression" dxfId="1774" priority="753">
      <formula>$AI467="NO"</formula>
    </cfRule>
  </conditionalFormatting>
  <conditionalFormatting sqref="H466">
    <cfRule type="expression" dxfId="1773" priority="750">
      <formula>$AL466="NO"</formula>
    </cfRule>
  </conditionalFormatting>
  <conditionalFormatting sqref="I466">
    <cfRule type="expression" dxfId="1772" priority="749">
      <formula>AND($AM466="NO",I466&lt;&gt;"No aplica")</formula>
    </cfRule>
  </conditionalFormatting>
  <conditionalFormatting sqref="E466">
    <cfRule type="expression" dxfId="1771" priority="748">
      <formula>AJ466="NO"</formula>
    </cfRule>
  </conditionalFormatting>
  <conditionalFormatting sqref="D466">
    <cfRule type="expression" dxfId="1770" priority="747">
      <formula>$AI466="NO"</formula>
    </cfRule>
  </conditionalFormatting>
  <conditionalFormatting sqref="H465">
    <cfRule type="expression" dxfId="1769" priority="744">
      <formula>$AL465="NO"</formula>
    </cfRule>
  </conditionalFormatting>
  <conditionalFormatting sqref="I465">
    <cfRule type="expression" dxfId="1768" priority="743">
      <formula>AND($AM465="NO",I465&lt;&gt;"No aplica")</formula>
    </cfRule>
  </conditionalFormatting>
  <conditionalFormatting sqref="E465">
    <cfRule type="expression" dxfId="1767" priority="742">
      <formula>AJ465="NO"</formula>
    </cfRule>
  </conditionalFormatting>
  <conditionalFormatting sqref="D465">
    <cfRule type="expression" dxfId="1766" priority="741">
      <formula>$AI465="NO"</formula>
    </cfRule>
  </conditionalFormatting>
  <conditionalFormatting sqref="H463">
    <cfRule type="expression" dxfId="1765" priority="738">
      <formula>$AL463="NO"</formula>
    </cfRule>
  </conditionalFormatting>
  <conditionalFormatting sqref="I463">
    <cfRule type="expression" dxfId="1764" priority="737">
      <formula>AND($AM463="NO",I463&lt;&gt;"No aplica")</formula>
    </cfRule>
  </conditionalFormatting>
  <conditionalFormatting sqref="E463">
    <cfRule type="expression" dxfId="1763" priority="736">
      <formula>AJ463="NO"</formula>
    </cfRule>
  </conditionalFormatting>
  <conditionalFormatting sqref="D463">
    <cfRule type="expression" dxfId="1762" priority="735">
      <formula>$AI463="NO"</formula>
    </cfRule>
  </conditionalFormatting>
  <conditionalFormatting sqref="H462">
    <cfRule type="expression" dxfId="1761" priority="732">
      <formula>$AL462="NO"</formula>
    </cfRule>
  </conditionalFormatting>
  <conditionalFormatting sqref="I462">
    <cfRule type="expression" dxfId="1760" priority="731">
      <formula>AND($AM462="NO",I462&lt;&gt;"No aplica")</formula>
    </cfRule>
  </conditionalFormatting>
  <conditionalFormatting sqref="E462">
    <cfRule type="expression" dxfId="1759" priority="730">
      <formula>AJ462="NO"</formula>
    </cfRule>
  </conditionalFormatting>
  <conditionalFormatting sqref="D462">
    <cfRule type="expression" dxfId="1758" priority="729">
      <formula>$AI462="NO"</formula>
    </cfRule>
  </conditionalFormatting>
  <conditionalFormatting sqref="H461">
    <cfRule type="expression" dxfId="1757" priority="726">
      <formula>$AL461="NO"</formula>
    </cfRule>
  </conditionalFormatting>
  <conditionalFormatting sqref="I461">
    <cfRule type="expression" dxfId="1756" priority="725">
      <formula>AND($AM461="NO",I461&lt;&gt;"No aplica")</formula>
    </cfRule>
  </conditionalFormatting>
  <conditionalFormatting sqref="E461">
    <cfRule type="expression" dxfId="1755" priority="724">
      <formula>AJ461="NO"</formula>
    </cfRule>
  </conditionalFormatting>
  <conditionalFormatting sqref="D461">
    <cfRule type="expression" dxfId="1754" priority="723">
      <formula>$AI461="NO"</formula>
    </cfRule>
  </conditionalFormatting>
  <conditionalFormatting sqref="H485">
    <cfRule type="expression" dxfId="1753" priority="720">
      <formula>$AL485="NO"</formula>
    </cfRule>
  </conditionalFormatting>
  <conditionalFormatting sqref="I485">
    <cfRule type="expression" dxfId="1752" priority="719">
      <formula>AND($AM485="NO",I485&lt;&gt;"No aplica")</formula>
    </cfRule>
  </conditionalFormatting>
  <conditionalFormatting sqref="E485">
    <cfRule type="expression" dxfId="1751" priority="718">
      <formula>AJ485="NO"</formula>
    </cfRule>
  </conditionalFormatting>
  <conditionalFormatting sqref="D485">
    <cfRule type="expression" dxfId="1750" priority="717">
      <formula>$AI485="NO"</formula>
    </cfRule>
  </conditionalFormatting>
  <conditionalFormatting sqref="H484">
    <cfRule type="expression" dxfId="1749" priority="714">
      <formula>$AL484="NO"</formula>
    </cfRule>
  </conditionalFormatting>
  <conditionalFormatting sqref="I484">
    <cfRule type="expression" dxfId="1748" priority="713">
      <formula>AND($AM484="NO",I484&lt;&gt;"No aplica")</formula>
    </cfRule>
  </conditionalFormatting>
  <conditionalFormatting sqref="E484">
    <cfRule type="expression" dxfId="1747" priority="712">
      <formula>AJ484="NO"</formula>
    </cfRule>
  </conditionalFormatting>
  <conditionalFormatting sqref="D484">
    <cfRule type="expression" dxfId="1746" priority="711">
      <formula>$AI484="NO"</formula>
    </cfRule>
  </conditionalFormatting>
  <conditionalFormatting sqref="H483">
    <cfRule type="expression" dxfId="1745" priority="708">
      <formula>$AL483="NO"</formula>
    </cfRule>
  </conditionalFormatting>
  <conditionalFormatting sqref="I483">
    <cfRule type="expression" dxfId="1744" priority="707">
      <formula>AND($AM483="NO",I483&lt;&gt;"No aplica")</formula>
    </cfRule>
  </conditionalFormatting>
  <conditionalFormatting sqref="E483">
    <cfRule type="expression" dxfId="1743" priority="706">
      <formula>AJ483="NO"</formula>
    </cfRule>
  </conditionalFormatting>
  <conditionalFormatting sqref="D483">
    <cfRule type="expression" dxfId="1742" priority="705">
      <formula>$AI483="NO"</formula>
    </cfRule>
  </conditionalFormatting>
  <conditionalFormatting sqref="H482">
    <cfRule type="expression" dxfId="1741" priority="702">
      <formula>$AL482="NO"</formula>
    </cfRule>
  </conditionalFormatting>
  <conditionalFormatting sqref="I482">
    <cfRule type="expression" dxfId="1740" priority="701">
      <formula>AND($AM482="NO",I482&lt;&gt;"No aplica")</formula>
    </cfRule>
  </conditionalFormatting>
  <conditionalFormatting sqref="E482">
    <cfRule type="expression" dxfId="1739" priority="700">
      <formula>AJ482="NO"</formula>
    </cfRule>
  </conditionalFormatting>
  <conditionalFormatting sqref="D482">
    <cfRule type="expression" dxfId="1738" priority="699">
      <formula>$AI482="NO"</formula>
    </cfRule>
  </conditionalFormatting>
  <conditionalFormatting sqref="H481">
    <cfRule type="expression" dxfId="1737" priority="696">
      <formula>$AL481="NO"</formula>
    </cfRule>
  </conditionalFormatting>
  <conditionalFormatting sqref="I481">
    <cfRule type="expression" dxfId="1736" priority="695">
      <formula>AND($AM481="NO",I481&lt;&gt;"No aplica")</formula>
    </cfRule>
  </conditionalFormatting>
  <conditionalFormatting sqref="E481">
    <cfRule type="expression" dxfId="1735" priority="694">
      <formula>AJ481="NO"</formula>
    </cfRule>
  </conditionalFormatting>
  <conditionalFormatting sqref="D481">
    <cfRule type="expression" dxfId="1734" priority="693">
      <formula>$AI481="NO"</formula>
    </cfRule>
  </conditionalFormatting>
  <conditionalFormatting sqref="H480">
    <cfRule type="expression" dxfId="1733" priority="690">
      <formula>$AL480="NO"</formula>
    </cfRule>
  </conditionalFormatting>
  <conditionalFormatting sqref="I480">
    <cfRule type="expression" dxfId="1732" priority="689">
      <formula>AND($AM480="NO",I480&lt;&gt;"No aplica")</formula>
    </cfRule>
  </conditionalFormatting>
  <conditionalFormatting sqref="E480">
    <cfRule type="expression" dxfId="1731" priority="688">
      <formula>AJ480="NO"</formula>
    </cfRule>
  </conditionalFormatting>
  <conditionalFormatting sqref="D480">
    <cfRule type="expression" dxfId="1730" priority="687">
      <formula>$AI480="NO"</formula>
    </cfRule>
  </conditionalFormatting>
  <conditionalFormatting sqref="H479">
    <cfRule type="expression" dxfId="1729" priority="684">
      <formula>$AL479="NO"</formula>
    </cfRule>
  </conditionalFormatting>
  <conditionalFormatting sqref="I479">
    <cfRule type="expression" dxfId="1728" priority="683">
      <formula>AND($AM479="NO",I479&lt;&gt;"No aplica")</formula>
    </cfRule>
  </conditionalFormatting>
  <conditionalFormatting sqref="E479">
    <cfRule type="expression" dxfId="1727" priority="682">
      <formula>AJ479="NO"</formula>
    </cfRule>
  </conditionalFormatting>
  <conditionalFormatting sqref="D479">
    <cfRule type="expression" dxfId="1726" priority="681">
      <formula>$AI479="NO"</formula>
    </cfRule>
  </conditionalFormatting>
  <conditionalFormatting sqref="H478">
    <cfRule type="expression" dxfId="1725" priority="678">
      <formula>$AL478="NO"</formula>
    </cfRule>
  </conditionalFormatting>
  <conditionalFormatting sqref="I478">
    <cfRule type="expression" dxfId="1724" priority="677">
      <formula>AND($AM478="NO",I478&lt;&gt;"No aplica")</formula>
    </cfRule>
  </conditionalFormatting>
  <conditionalFormatting sqref="E478">
    <cfRule type="expression" dxfId="1723" priority="676">
      <formula>AJ478="NO"</formula>
    </cfRule>
  </conditionalFormatting>
  <conditionalFormatting sqref="D478">
    <cfRule type="expression" dxfId="1722" priority="675">
      <formula>$AI478="NO"</formula>
    </cfRule>
  </conditionalFormatting>
  <conditionalFormatting sqref="H477">
    <cfRule type="expression" dxfId="1721" priority="672">
      <formula>$AL477="NO"</formula>
    </cfRule>
  </conditionalFormatting>
  <conditionalFormatting sqref="I477">
    <cfRule type="expression" dxfId="1720" priority="671">
      <formula>AND($AM477="NO",I477&lt;&gt;"No aplica")</formula>
    </cfRule>
  </conditionalFormatting>
  <conditionalFormatting sqref="E477">
    <cfRule type="expression" dxfId="1719" priority="670">
      <formula>AJ477="NO"</formula>
    </cfRule>
  </conditionalFormatting>
  <conditionalFormatting sqref="D477">
    <cfRule type="expression" dxfId="1718" priority="669">
      <formula>$AI477="NO"</formula>
    </cfRule>
  </conditionalFormatting>
  <conditionalFormatting sqref="H476">
    <cfRule type="expression" dxfId="1717" priority="666">
      <formula>$AL476="NO"</formula>
    </cfRule>
  </conditionalFormatting>
  <conditionalFormatting sqref="I476">
    <cfRule type="expression" dxfId="1716" priority="665">
      <formula>AND($AM476="NO",I476&lt;&gt;"No aplica")</formula>
    </cfRule>
  </conditionalFormatting>
  <conditionalFormatting sqref="E476">
    <cfRule type="expression" dxfId="1715" priority="664">
      <formula>AJ476="NO"</formula>
    </cfRule>
  </conditionalFormatting>
  <conditionalFormatting sqref="D476">
    <cfRule type="expression" dxfId="1714" priority="663">
      <formula>$AI476="NO"</formula>
    </cfRule>
  </conditionalFormatting>
  <conditionalFormatting sqref="H475">
    <cfRule type="expression" dxfId="1713" priority="660">
      <formula>$AL475="NO"</formula>
    </cfRule>
  </conditionalFormatting>
  <conditionalFormatting sqref="I475">
    <cfRule type="expression" dxfId="1712" priority="659">
      <formula>AND($AM475="NO",I475&lt;&gt;"No aplica")</formula>
    </cfRule>
  </conditionalFormatting>
  <conditionalFormatting sqref="E475">
    <cfRule type="expression" dxfId="1711" priority="658">
      <formula>AJ475="NO"</formula>
    </cfRule>
  </conditionalFormatting>
  <conditionalFormatting sqref="D475">
    <cfRule type="expression" dxfId="1710" priority="657">
      <formula>$AI475="NO"</formula>
    </cfRule>
  </conditionalFormatting>
  <conditionalFormatting sqref="H474">
    <cfRule type="expression" dxfId="1709" priority="654">
      <formula>$AL474="NO"</formula>
    </cfRule>
  </conditionalFormatting>
  <conditionalFormatting sqref="I474">
    <cfRule type="expression" dxfId="1708" priority="653">
      <formula>AND($AM474="NO",I474&lt;&gt;"No aplica")</formula>
    </cfRule>
  </conditionalFormatting>
  <conditionalFormatting sqref="E474">
    <cfRule type="expression" dxfId="1707" priority="652">
      <formula>AJ474="NO"</formula>
    </cfRule>
  </conditionalFormatting>
  <conditionalFormatting sqref="D474">
    <cfRule type="expression" dxfId="1706" priority="651">
      <formula>$AI474="NO"</formula>
    </cfRule>
  </conditionalFormatting>
  <conditionalFormatting sqref="H473">
    <cfRule type="expression" dxfId="1705" priority="648">
      <formula>$AL473="NO"</formula>
    </cfRule>
  </conditionalFormatting>
  <conditionalFormatting sqref="I473">
    <cfRule type="expression" dxfId="1704" priority="647">
      <formula>AND($AM473="NO",I473&lt;&gt;"No aplica")</formula>
    </cfRule>
  </conditionalFormatting>
  <conditionalFormatting sqref="E473">
    <cfRule type="expression" dxfId="1703" priority="646">
      <formula>AJ473="NO"</formula>
    </cfRule>
  </conditionalFormatting>
  <conditionalFormatting sqref="D473">
    <cfRule type="expression" dxfId="1702" priority="645">
      <formula>$AI473="NO"</formula>
    </cfRule>
  </conditionalFormatting>
  <conditionalFormatting sqref="H497">
    <cfRule type="expression" dxfId="1701" priority="642">
      <formula>$AL497="NO"</formula>
    </cfRule>
  </conditionalFormatting>
  <conditionalFormatting sqref="I497">
    <cfRule type="expression" dxfId="1700" priority="641">
      <formula>AND($AM497="NO",I497&lt;&gt;"No aplica")</formula>
    </cfRule>
  </conditionalFormatting>
  <conditionalFormatting sqref="E497">
    <cfRule type="expression" dxfId="1699" priority="640">
      <formula>AJ497="NO"</formula>
    </cfRule>
  </conditionalFormatting>
  <conditionalFormatting sqref="D497">
    <cfRule type="expression" dxfId="1698" priority="639">
      <formula>$AI497="NO"</formula>
    </cfRule>
  </conditionalFormatting>
  <conditionalFormatting sqref="H496">
    <cfRule type="expression" dxfId="1697" priority="636">
      <formula>$AL496="NO"</formula>
    </cfRule>
  </conditionalFormatting>
  <conditionalFormatting sqref="I496">
    <cfRule type="expression" dxfId="1696" priority="635">
      <formula>AND($AM496="NO",I496&lt;&gt;"No aplica")</formula>
    </cfRule>
  </conditionalFormatting>
  <conditionalFormatting sqref="E496">
    <cfRule type="expression" dxfId="1695" priority="634">
      <formula>AJ496="NO"</formula>
    </cfRule>
  </conditionalFormatting>
  <conditionalFormatting sqref="D496">
    <cfRule type="expression" dxfId="1694" priority="633">
      <formula>$AI496="NO"</formula>
    </cfRule>
  </conditionalFormatting>
  <conditionalFormatting sqref="H495">
    <cfRule type="expression" dxfId="1693" priority="630">
      <formula>$AL495="NO"</formula>
    </cfRule>
  </conditionalFormatting>
  <conditionalFormatting sqref="I495">
    <cfRule type="expression" dxfId="1692" priority="629">
      <formula>AND($AM495="NO",I495&lt;&gt;"No aplica")</formula>
    </cfRule>
  </conditionalFormatting>
  <conditionalFormatting sqref="E495">
    <cfRule type="expression" dxfId="1691" priority="628">
      <formula>AJ495="NO"</formula>
    </cfRule>
  </conditionalFormatting>
  <conditionalFormatting sqref="D495">
    <cfRule type="expression" dxfId="1690" priority="627">
      <formula>$AI495="NO"</formula>
    </cfRule>
  </conditionalFormatting>
  <conditionalFormatting sqref="H494">
    <cfRule type="expression" dxfId="1689" priority="624">
      <formula>$AL494="NO"</formula>
    </cfRule>
  </conditionalFormatting>
  <conditionalFormatting sqref="I494">
    <cfRule type="expression" dxfId="1688" priority="623">
      <formula>AND($AM494="NO",I494&lt;&gt;"No aplica")</formula>
    </cfRule>
  </conditionalFormatting>
  <conditionalFormatting sqref="E494">
    <cfRule type="expression" dxfId="1687" priority="622">
      <formula>AJ494="NO"</formula>
    </cfRule>
  </conditionalFormatting>
  <conditionalFormatting sqref="D494">
    <cfRule type="expression" dxfId="1686" priority="621">
      <formula>$AI494="NO"</formula>
    </cfRule>
  </conditionalFormatting>
  <conditionalFormatting sqref="H493">
    <cfRule type="expression" dxfId="1685" priority="618">
      <formula>$AL493="NO"</formula>
    </cfRule>
  </conditionalFormatting>
  <conditionalFormatting sqref="I493">
    <cfRule type="expression" dxfId="1684" priority="617">
      <formula>AND($AM493="NO",I493&lt;&gt;"No aplica")</formula>
    </cfRule>
  </conditionalFormatting>
  <conditionalFormatting sqref="E493">
    <cfRule type="expression" dxfId="1683" priority="616">
      <formula>AJ493="NO"</formula>
    </cfRule>
  </conditionalFormatting>
  <conditionalFormatting sqref="D493">
    <cfRule type="expression" dxfId="1682" priority="615">
      <formula>$AI493="NO"</formula>
    </cfRule>
  </conditionalFormatting>
  <conditionalFormatting sqref="H492">
    <cfRule type="expression" dxfId="1681" priority="612">
      <formula>$AL492="NO"</formula>
    </cfRule>
  </conditionalFormatting>
  <conditionalFormatting sqref="I492">
    <cfRule type="expression" dxfId="1680" priority="611">
      <formula>AND($AM492="NO",I492&lt;&gt;"No aplica")</formula>
    </cfRule>
  </conditionalFormatting>
  <conditionalFormatting sqref="E492">
    <cfRule type="expression" dxfId="1679" priority="610">
      <formula>AJ492="NO"</formula>
    </cfRule>
  </conditionalFormatting>
  <conditionalFormatting sqref="D492">
    <cfRule type="expression" dxfId="1678" priority="609">
      <formula>$AI492="NO"</formula>
    </cfRule>
  </conditionalFormatting>
  <conditionalFormatting sqref="H491">
    <cfRule type="expression" dxfId="1677" priority="606">
      <formula>$AL491="NO"</formula>
    </cfRule>
  </conditionalFormatting>
  <conditionalFormatting sqref="I491">
    <cfRule type="expression" dxfId="1676" priority="605">
      <formula>AND($AM491="NO",I491&lt;&gt;"No aplica")</formula>
    </cfRule>
  </conditionalFormatting>
  <conditionalFormatting sqref="E491">
    <cfRule type="expression" dxfId="1675" priority="604">
      <formula>AJ491="NO"</formula>
    </cfRule>
  </conditionalFormatting>
  <conditionalFormatting sqref="D491">
    <cfRule type="expression" dxfId="1674" priority="603">
      <formula>$AI491="NO"</formula>
    </cfRule>
  </conditionalFormatting>
  <conditionalFormatting sqref="H490">
    <cfRule type="expression" dxfId="1673" priority="600">
      <formula>$AL490="NO"</formula>
    </cfRule>
  </conditionalFormatting>
  <conditionalFormatting sqref="I490">
    <cfRule type="expression" dxfId="1672" priority="599">
      <formula>AND($AM490="NO",I490&lt;&gt;"No aplica")</formula>
    </cfRule>
  </conditionalFormatting>
  <conditionalFormatting sqref="E490">
    <cfRule type="expression" dxfId="1671" priority="598">
      <formula>AJ490="NO"</formula>
    </cfRule>
  </conditionalFormatting>
  <conditionalFormatting sqref="D490">
    <cfRule type="expression" dxfId="1670" priority="597">
      <formula>$AI490="NO"</formula>
    </cfRule>
  </conditionalFormatting>
  <conditionalFormatting sqref="H489">
    <cfRule type="expression" dxfId="1669" priority="594">
      <formula>$AL489="NO"</formula>
    </cfRule>
  </conditionalFormatting>
  <conditionalFormatting sqref="I489">
    <cfRule type="expression" dxfId="1668" priority="593">
      <formula>AND($AM489="NO",I489&lt;&gt;"No aplica")</formula>
    </cfRule>
  </conditionalFormatting>
  <conditionalFormatting sqref="E489">
    <cfRule type="expression" dxfId="1667" priority="592">
      <formula>AJ489="NO"</formula>
    </cfRule>
  </conditionalFormatting>
  <conditionalFormatting sqref="D489">
    <cfRule type="expression" dxfId="1666" priority="591">
      <formula>$AI489="NO"</formula>
    </cfRule>
  </conditionalFormatting>
  <conditionalFormatting sqref="H488">
    <cfRule type="expression" dxfId="1665" priority="588">
      <formula>$AL488="NO"</formula>
    </cfRule>
  </conditionalFormatting>
  <conditionalFormatting sqref="I488">
    <cfRule type="expression" dxfId="1664" priority="587">
      <formula>AND($AM488="NO",I488&lt;&gt;"No aplica")</formula>
    </cfRule>
  </conditionalFormatting>
  <conditionalFormatting sqref="E488">
    <cfRule type="expression" dxfId="1663" priority="586">
      <formula>AJ488="NO"</formula>
    </cfRule>
  </conditionalFormatting>
  <conditionalFormatting sqref="D488">
    <cfRule type="expression" dxfId="1662" priority="585">
      <formula>$AI488="NO"</formula>
    </cfRule>
  </conditionalFormatting>
  <conditionalFormatting sqref="H487">
    <cfRule type="expression" dxfId="1661" priority="582">
      <formula>$AL487="NO"</formula>
    </cfRule>
  </conditionalFormatting>
  <conditionalFormatting sqref="I487">
    <cfRule type="expression" dxfId="1660" priority="581">
      <formula>AND($AM487="NO",I487&lt;&gt;"No aplica")</formula>
    </cfRule>
  </conditionalFormatting>
  <conditionalFormatting sqref="E487">
    <cfRule type="expression" dxfId="1659" priority="580">
      <formula>AJ487="NO"</formula>
    </cfRule>
  </conditionalFormatting>
  <conditionalFormatting sqref="D487">
    <cfRule type="expression" dxfId="1658" priority="579">
      <formula>$AI487="NO"</formula>
    </cfRule>
  </conditionalFormatting>
  <conditionalFormatting sqref="H505">
    <cfRule type="expression" dxfId="1657" priority="576">
      <formula>$AL505="NO"</formula>
    </cfRule>
  </conditionalFormatting>
  <conditionalFormatting sqref="I505">
    <cfRule type="expression" dxfId="1656" priority="575">
      <formula>AND($AM505="NO",I505&lt;&gt;"No aplica")</formula>
    </cfRule>
  </conditionalFormatting>
  <conditionalFormatting sqref="E505">
    <cfRule type="expression" dxfId="1655" priority="574">
      <formula>AJ505="NO"</formula>
    </cfRule>
  </conditionalFormatting>
  <conditionalFormatting sqref="D505">
    <cfRule type="expression" dxfId="1654" priority="573">
      <formula>$AI505="NO"</formula>
    </cfRule>
  </conditionalFormatting>
  <conditionalFormatting sqref="H504">
    <cfRule type="expression" dxfId="1653" priority="570">
      <formula>$AL504="NO"</formula>
    </cfRule>
  </conditionalFormatting>
  <conditionalFormatting sqref="I504">
    <cfRule type="expression" dxfId="1652" priority="569">
      <formula>AND($AM504="NO",I504&lt;&gt;"No aplica")</formula>
    </cfRule>
  </conditionalFormatting>
  <conditionalFormatting sqref="E504">
    <cfRule type="expression" dxfId="1651" priority="568">
      <formula>AJ504="NO"</formula>
    </cfRule>
  </conditionalFormatting>
  <conditionalFormatting sqref="D504">
    <cfRule type="expression" dxfId="1650" priority="567">
      <formula>$AI504="NO"</formula>
    </cfRule>
  </conditionalFormatting>
  <conditionalFormatting sqref="H503">
    <cfRule type="expression" dxfId="1649" priority="564">
      <formula>$AL503="NO"</formula>
    </cfRule>
  </conditionalFormatting>
  <conditionalFormatting sqref="I503">
    <cfRule type="expression" dxfId="1648" priority="563">
      <formula>AND($AM503="NO",I503&lt;&gt;"No aplica")</formula>
    </cfRule>
  </conditionalFormatting>
  <conditionalFormatting sqref="E503">
    <cfRule type="expression" dxfId="1647" priority="562">
      <formula>AJ503="NO"</formula>
    </cfRule>
  </conditionalFormatting>
  <conditionalFormatting sqref="D503">
    <cfRule type="expression" dxfId="1646" priority="561">
      <formula>$AI503="NO"</formula>
    </cfRule>
  </conditionalFormatting>
  <conditionalFormatting sqref="H502">
    <cfRule type="expression" dxfId="1645" priority="558">
      <formula>$AL502="NO"</formula>
    </cfRule>
  </conditionalFormatting>
  <conditionalFormatting sqref="I502">
    <cfRule type="expression" dxfId="1644" priority="557">
      <formula>AND($AM502="NO",I502&lt;&gt;"No aplica")</formula>
    </cfRule>
  </conditionalFormatting>
  <conditionalFormatting sqref="E502">
    <cfRule type="expression" dxfId="1643" priority="556">
      <formula>AJ502="NO"</formula>
    </cfRule>
  </conditionalFormatting>
  <conditionalFormatting sqref="D502">
    <cfRule type="expression" dxfId="1642" priority="555">
      <formula>$AI502="NO"</formula>
    </cfRule>
  </conditionalFormatting>
  <conditionalFormatting sqref="H501">
    <cfRule type="expression" dxfId="1641" priority="552">
      <formula>$AL501="NO"</formula>
    </cfRule>
  </conditionalFormatting>
  <conditionalFormatting sqref="I501">
    <cfRule type="expression" dxfId="1640" priority="551">
      <formula>AND($AM501="NO",I501&lt;&gt;"No aplica")</formula>
    </cfRule>
  </conditionalFormatting>
  <conditionalFormatting sqref="E501">
    <cfRule type="expression" dxfId="1639" priority="550">
      <formula>AJ501="NO"</formula>
    </cfRule>
  </conditionalFormatting>
  <conditionalFormatting sqref="D501">
    <cfRule type="expression" dxfId="1638" priority="549">
      <formula>$AI501="NO"</formula>
    </cfRule>
  </conditionalFormatting>
  <conditionalFormatting sqref="H500">
    <cfRule type="expression" dxfId="1637" priority="546">
      <formula>$AL500="NO"</formula>
    </cfRule>
  </conditionalFormatting>
  <conditionalFormatting sqref="I500">
    <cfRule type="expression" dxfId="1636" priority="545">
      <formula>AND($AM500="NO",I500&lt;&gt;"No aplica")</formula>
    </cfRule>
  </conditionalFormatting>
  <conditionalFormatting sqref="E500">
    <cfRule type="expression" dxfId="1635" priority="544">
      <formula>AJ500="NO"</formula>
    </cfRule>
  </conditionalFormatting>
  <conditionalFormatting sqref="D500">
    <cfRule type="expression" dxfId="1634" priority="543">
      <formula>$AI500="NO"</formula>
    </cfRule>
  </conditionalFormatting>
  <conditionalFormatting sqref="H499">
    <cfRule type="expression" dxfId="1633" priority="540">
      <formula>$AL499="NO"</formula>
    </cfRule>
  </conditionalFormatting>
  <conditionalFormatting sqref="I499">
    <cfRule type="expression" dxfId="1632" priority="539">
      <formula>AND($AM499="NO",I499&lt;&gt;"No aplica")</formula>
    </cfRule>
  </conditionalFormatting>
  <conditionalFormatting sqref="E499">
    <cfRule type="expression" dxfId="1631" priority="538">
      <formula>AJ499="NO"</formula>
    </cfRule>
  </conditionalFormatting>
  <conditionalFormatting sqref="D499">
    <cfRule type="expression" dxfId="1630" priority="537">
      <formula>$AI499="NO"</formula>
    </cfRule>
  </conditionalFormatting>
  <conditionalFormatting sqref="H498">
    <cfRule type="expression" dxfId="1629" priority="534">
      <formula>$AL498="NO"</formula>
    </cfRule>
  </conditionalFormatting>
  <conditionalFormatting sqref="I498">
    <cfRule type="expression" dxfId="1628" priority="533">
      <formula>AND($AM498="NO",I498&lt;&gt;"No aplica")</formula>
    </cfRule>
  </conditionalFormatting>
  <conditionalFormatting sqref="E498">
    <cfRule type="expression" dxfId="1627" priority="532">
      <formula>AJ498="NO"</formula>
    </cfRule>
  </conditionalFormatting>
  <conditionalFormatting sqref="D498">
    <cfRule type="expression" dxfId="1626" priority="531">
      <formula>$AI498="NO"</formula>
    </cfRule>
  </conditionalFormatting>
  <conditionalFormatting sqref="H527">
    <cfRule type="expression" dxfId="1625" priority="528">
      <formula>$AL527="NO"</formula>
    </cfRule>
  </conditionalFormatting>
  <conditionalFormatting sqref="I527">
    <cfRule type="expression" dxfId="1624" priority="527">
      <formula>AND($AM527="NO",I527&lt;&gt;"No aplica")</formula>
    </cfRule>
  </conditionalFormatting>
  <conditionalFormatting sqref="E527">
    <cfRule type="expression" dxfId="1623" priority="526">
      <formula>AJ527="NO"</formula>
    </cfRule>
  </conditionalFormatting>
  <conditionalFormatting sqref="D527">
    <cfRule type="expression" dxfId="1622" priority="525">
      <formula>$AI527="NO"</formula>
    </cfRule>
  </conditionalFormatting>
  <conditionalFormatting sqref="H516">
    <cfRule type="expression" dxfId="1621" priority="522">
      <formula>$AL516="NO"</formula>
    </cfRule>
  </conditionalFormatting>
  <conditionalFormatting sqref="I516">
    <cfRule type="expression" dxfId="1620" priority="521">
      <formula>AND($AM516="NO",I516&lt;&gt;"No aplica")</formula>
    </cfRule>
  </conditionalFormatting>
  <conditionalFormatting sqref="E516">
    <cfRule type="expression" dxfId="1619" priority="520">
      <formula>AJ516="NO"</formula>
    </cfRule>
  </conditionalFormatting>
  <conditionalFormatting sqref="D516">
    <cfRule type="expression" dxfId="1618" priority="519">
      <formula>$AI516="NO"</formula>
    </cfRule>
  </conditionalFormatting>
  <conditionalFormatting sqref="H515">
    <cfRule type="expression" dxfId="1617" priority="516">
      <formula>$AL515="NO"</formula>
    </cfRule>
  </conditionalFormatting>
  <conditionalFormatting sqref="I515">
    <cfRule type="expression" dxfId="1616" priority="515">
      <formula>AND($AM515="NO",I515&lt;&gt;"No aplica")</formula>
    </cfRule>
  </conditionalFormatting>
  <conditionalFormatting sqref="E515">
    <cfRule type="expression" dxfId="1615" priority="514">
      <formula>AJ515="NO"</formula>
    </cfRule>
  </conditionalFormatting>
  <conditionalFormatting sqref="D515">
    <cfRule type="expression" dxfId="1614" priority="513">
      <formula>$AI515="NO"</formula>
    </cfRule>
  </conditionalFormatting>
  <conditionalFormatting sqref="H514">
    <cfRule type="expression" dxfId="1613" priority="510">
      <formula>$AL514="NO"</formula>
    </cfRule>
  </conditionalFormatting>
  <conditionalFormatting sqref="I514">
    <cfRule type="expression" dxfId="1612" priority="509">
      <formula>AND($AM514="NO",I514&lt;&gt;"No aplica")</formula>
    </cfRule>
  </conditionalFormatting>
  <conditionalFormatting sqref="E514">
    <cfRule type="expression" dxfId="1611" priority="508">
      <formula>AJ514="NO"</formula>
    </cfRule>
  </conditionalFormatting>
  <conditionalFormatting sqref="D514">
    <cfRule type="expression" dxfId="1610" priority="507">
      <formula>$AI514="NO"</formula>
    </cfRule>
  </conditionalFormatting>
  <conditionalFormatting sqref="H513">
    <cfRule type="expression" dxfId="1609" priority="504">
      <formula>$AL513="NO"</formula>
    </cfRule>
  </conditionalFormatting>
  <conditionalFormatting sqref="I513">
    <cfRule type="expression" dxfId="1608" priority="503">
      <formula>AND($AM513="NO",I513&lt;&gt;"No aplica")</formula>
    </cfRule>
  </conditionalFormatting>
  <conditionalFormatting sqref="E513">
    <cfRule type="expression" dxfId="1607" priority="502">
      <formula>AJ513="NO"</formula>
    </cfRule>
  </conditionalFormatting>
  <conditionalFormatting sqref="D513">
    <cfRule type="expression" dxfId="1606" priority="501">
      <formula>$AI513="NO"</formula>
    </cfRule>
  </conditionalFormatting>
  <conditionalFormatting sqref="H512">
    <cfRule type="expression" dxfId="1605" priority="498">
      <formula>$AL512="NO"</formula>
    </cfRule>
  </conditionalFormatting>
  <conditionalFormatting sqref="I512">
    <cfRule type="expression" dxfId="1604" priority="497">
      <formula>AND($AM512="NO",I512&lt;&gt;"No aplica")</formula>
    </cfRule>
  </conditionalFormatting>
  <conditionalFormatting sqref="E512">
    <cfRule type="expression" dxfId="1603" priority="496">
      <formula>AJ512="NO"</formula>
    </cfRule>
  </conditionalFormatting>
  <conditionalFormatting sqref="D512">
    <cfRule type="expression" dxfId="1602" priority="495">
      <formula>$AI512="NO"</formula>
    </cfRule>
  </conditionalFormatting>
  <conditionalFormatting sqref="H511">
    <cfRule type="expression" dxfId="1601" priority="492">
      <formula>$AL511="NO"</formula>
    </cfRule>
  </conditionalFormatting>
  <conditionalFormatting sqref="I511">
    <cfRule type="expression" dxfId="1600" priority="491">
      <formula>AND($AM511="NO",I511&lt;&gt;"No aplica")</formula>
    </cfRule>
  </conditionalFormatting>
  <conditionalFormatting sqref="E511">
    <cfRule type="expression" dxfId="1599" priority="490">
      <formula>AJ511="NO"</formula>
    </cfRule>
  </conditionalFormatting>
  <conditionalFormatting sqref="D511">
    <cfRule type="expression" dxfId="1598" priority="489">
      <formula>$AI511="NO"</formula>
    </cfRule>
  </conditionalFormatting>
  <conditionalFormatting sqref="H510">
    <cfRule type="expression" dxfId="1597" priority="486">
      <formula>$AL510="NO"</formula>
    </cfRule>
  </conditionalFormatting>
  <conditionalFormatting sqref="I510">
    <cfRule type="expression" dxfId="1596" priority="485">
      <formula>AND($AM510="NO",I510&lt;&gt;"No aplica")</formula>
    </cfRule>
  </conditionalFormatting>
  <conditionalFormatting sqref="E510">
    <cfRule type="expression" dxfId="1595" priority="484">
      <formula>AJ510="NO"</formula>
    </cfRule>
  </conditionalFormatting>
  <conditionalFormatting sqref="D510">
    <cfRule type="expression" dxfId="1594" priority="483">
      <formula>$AI510="NO"</formula>
    </cfRule>
  </conditionalFormatting>
  <conditionalFormatting sqref="H509">
    <cfRule type="expression" dxfId="1593" priority="480">
      <formula>$AL509="NO"</formula>
    </cfRule>
  </conditionalFormatting>
  <conditionalFormatting sqref="I509">
    <cfRule type="expression" dxfId="1592" priority="479">
      <formula>AND($AM509="NO",I509&lt;&gt;"No aplica")</formula>
    </cfRule>
  </conditionalFormatting>
  <conditionalFormatting sqref="E509">
    <cfRule type="expression" dxfId="1591" priority="478">
      <formula>AJ509="NO"</formula>
    </cfRule>
  </conditionalFormatting>
  <conditionalFormatting sqref="D509">
    <cfRule type="expression" dxfId="1590" priority="477">
      <formula>$AI509="NO"</formula>
    </cfRule>
  </conditionalFormatting>
  <conditionalFormatting sqref="H508">
    <cfRule type="expression" dxfId="1589" priority="474">
      <formula>$AL508="NO"</formula>
    </cfRule>
  </conditionalFormatting>
  <conditionalFormatting sqref="I508">
    <cfRule type="expression" dxfId="1588" priority="473">
      <formula>AND($AM508="NO",I508&lt;&gt;"No aplica")</formula>
    </cfRule>
  </conditionalFormatting>
  <conditionalFormatting sqref="E508">
    <cfRule type="expression" dxfId="1587" priority="472">
      <formula>AJ508="NO"</formula>
    </cfRule>
  </conditionalFormatting>
  <conditionalFormatting sqref="D508">
    <cfRule type="expression" dxfId="1586" priority="471">
      <formula>$AI508="NO"</formula>
    </cfRule>
  </conditionalFormatting>
  <conditionalFormatting sqref="H507">
    <cfRule type="expression" dxfId="1585" priority="468">
      <formula>$AL507="NO"</formula>
    </cfRule>
  </conditionalFormatting>
  <conditionalFormatting sqref="I507">
    <cfRule type="expression" dxfId="1584" priority="467">
      <formula>AND($AM507="NO",I507&lt;&gt;"No aplica")</formula>
    </cfRule>
  </conditionalFormatting>
  <conditionalFormatting sqref="E507">
    <cfRule type="expression" dxfId="1583" priority="466">
      <formula>AJ507="NO"</formula>
    </cfRule>
  </conditionalFormatting>
  <conditionalFormatting sqref="D507">
    <cfRule type="expression" dxfId="1582" priority="465">
      <formula>$AI507="NO"</formula>
    </cfRule>
  </conditionalFormatting>
  <conditionalFormatting sqref="H506">
    <cfRule type="expression" dxfId="1581" priority="462">
      <formula>$AL506="NO"</formula>
    </cfRule>
  </conditionalFormatting>
  <conditionalFormatting sqref="I506">
    <cfRule type="expression" dxfId="1580" priority="461">
      <formula>AND($AM506="NO",I506&lt;&gt;"No aplica")</formula>
    </cfRule>
  </conditionalFormatting>
  <conditionalFormatting sqref="E506">
    <cfRule type="expression" dxfId="1579" priority="460">
      <formula>AJ506="NO"</formula>
    </cfRule>
  </conditionalFormatting>
  <conditionalFormatting sqref="D506">
    <cfRule type="expression" dxfId="1578" priority="459">
      <formula>$AI506="NO"</formula>
    </cfRule>
  </conditionalFormatting>
  <conditionalFormatting sqref="H526">
    <cfRule type="expression" dxfId="1577" priority="456">
      <formula>$AL526="NO"</formula>
    </cfRule>
  </conditionalFormatting>
  <conditionalFormatting sqref="I526">
    <cfRule type="expression" dxfId="1576" priority="455">
      <formula>AND($AM526="NO",I526&lt;&gt;"No aplica")</formula>
    </cfRule>
  </conditionalFormatting>
  <conditionalFormatting sqref="E526">
    <cfRule type="expression" dxfId="1575" priority="454">
      <formula>AJ526="NO"</formula>
    </cfRule>
  </conditionalFormatting>
  <conditionalFormatting sqref="D526">
    <cfRule type="expression" dxfId="1574" priority="453">
      <formula>$AI526="NO"</formula>
    </cfRule>
  </conditionalFormatting>
  <conditionalFormatting sqref="H525">
    <cfRule type="expression" dxfId="1573" priority="450">
      <formula>$AL525="NO"</formula>
    </cfRule>
  </conditionalFormatting>
  <conditionalFormatting sqref="I525">
    <cfRule type="expression" dxfId="1572" priority="449">
      <formula>AND($AM525="NO",I525&lt;&gt;"No aplica")</formula>
    </cfRule>
  </conditionalFormatting>
  <conditionalFormatting sqref="E525">
    <cfRule type="expression" dxfId="1571" priority="448">
      <formula>AJ525="NO"</formula>
    </cfRule>
  </conditionalFormatting>
  <conditionalFormatting sqref="D525">
    <cfRule type="expression" dxfId="1570" priority="447">
      <formula>$AI525="NO"</formula>
    </cfRule>
  </conditionalFormatting>
  <conditionalFormatting sqref="H524">
    <cfRule type="expression" dxfId="1569" priority="444">
      <formula>$AL524="NO"</formula>
    </cfRule>
  </conditionalFormatting>
  <conditionalFormatting sqref="I524">
    <cfRule type="expression" dxfId="1568" priority="443">
      <formula>AND($AM524="NO",I524&lt;&gt;"No aplica")</formula>
    </cfRule>
  </conditionalFormatting>
  <conditionalFormatting sqref="E524">
    <cfRule type="expression" dxfId="1567" priority="442">
      <formula>AJ524="NO"</formula>
    </cfRule>
  </conditionalFormatting>
  <conditionalFormatting sqref="D524">
    <cfRule type="expression" dxfId="1566" priority="441">
      <formula>$AI524="NO"</formula>
    </cfRule>
  </conditionalFormatting>
  <conditionalFormatting sqref="H523">
    <cfRule type="expression" dxfId="1565" priority="438">
      <formula>$AL523="NO"</formula>
    </cfRule>
  </conditionalFormatting>
  <conditionalFormatting sqref="I523">
    <cfRule type="expression" dxfId="1564" priority="437">
      <formula>AND($AM523="NO",I523&lt;&gt;"No aplica")</formula>
    </cfRule>
  </conditionalFormatting>
  <conditionalFormatting sqref="E523">
    <cfRule type="expression" dxfId="1563" priority="436">
      <formula>AJ523="NO"</formula>
    </cfRule>
  </conditionalFormatting>
  <conditionalFormatting sqref="D523">
    <cfRule type="expression" dxfId="1562" priority="435">
      <formula>$AI523="NO"</formula>
    </cfRule>
  </conditionalFormatting>
  <conditionalFormatting sqref="H522">
    <cfRule type="expression" dxfId="1561" priority="432">
      <formula>$AL522="NO"</formula>
    </cfRule>
  </conditionalFormatting>
  <conditionalFormatting sqref="I522">
    <cfRule type="expression" dxfId="1560" priority="431">
      <formula>AND($AM522="NO",I522&lt;&gt;"No aplica")</formula>
    </cfRule>
  </conditionalFormatting>
  <conditionalFormatting sqref="E522">
    <cfRule type="expression" dxfId="1559" priority="430">
      <formula>AJ522="NO"</formula>
    </cfRule>
  </conditionalFormatting>
  <conditionalFormatting sqref="D522">
    <cfRule type="expression" dxfId="1558" priority="429">
      <formula>$AI522="NO"</formula>
    </cfRule>
  </conditionalFormatting>
  <conditionalFormatting sqref="H521">
    <cfRule type="expression" dxfId="1557" priority="426">
      <formula>$AL521="NO"</formula>
    </cfRule>
  </conditionalFormatting>
  <conditionalFormatting sqref="I521">
    <cfRule type="expression" dxfId="1556" priority="425">
      <formula>AND($AM521="NO",I521&lt;&gt;"No aplica")</formula>
    </cfRule>
  </conditionalFormatting>
  <conditionalFormatting sqref="E521">
    <cfRule type="expression" dxfId="1555" priority="424">
      <formula>AJ521="NO"</formula>
    </cfRule>
  </conditionalFormatting>
  <conditionalFormatting sqref="D521">
    <cfRule type="expression" dxfId="1554" priority="423">
      <formula>$AI521="NO"</formula>
    </cfRule>
  </conditionalFormatting>
  <conditionalFormatting sqref="H520">
    <cfRule type="expression" dxfId="1553" priority="420">
      <formula>$AL520="NO"</formula>
    </cfRule>
  </conditionalFormatting>
  <conditionalFormatting sqref="I520">
    <cfRule type="expression" dxfId="1552" priority="419">
      <formula>AND($AM520="NO",I520&lt;&gt;"No aplica")</formula>
    </cfRule>
  </conditionalFormatting>
  <conditionalFormatting sqref="E520">
    <cfRule type="expression" dxfId="1551" priority="418">
      <formula>AJ520="NO"</formula>
    </cfRule>
  </conditionalFormatting>
  <conditionalFormatting sqref="D520">
    <cfRule type="expression" dxfId="1550" priority="417">
      <formula>$AI520="NO"</formula>
    </cfRule>
  </conditionalFormatting>
  <conditionalFormatting sqref="H519">
    <cfRule type="expression" dxfId="1549" priority="414">
      <formula>$AL519="NO"</formula>
    </cfRule>
  </conditionalFormatting>
  <conditionalFormatting sqref="I519">
    <cfRule type="expression" dxfId="1548" priority="413">
      <formula>AND($AM519="NO",I519&lt;&gt;"No aplica")</formula>
    </cfRule>
  </conditionalFormatting>
  <conditionalFormatting sqref="E519">
    <cfRule type="expression" dxfId="1547" priority="412">
      <formula>AJ519="NO"</formula>
    </cfRule>
  </conditionalFormatting>
  <conditionalFormatting sqref="D519">
    <cfRule type="expression" dxfId="1546" priority="411">
      <formula>$AI519="NO"</formula>
    </cfRule>
  </conditionalFormatting>
  <conditionalFormatting sqref="H518">
    <cfRule type="expression" dxfId="1545" priority="408">
      <formula>$AL518="NO"</formula>
    </cfRule>
  </conditionalFormatting>
  <conditionalFormatting sqref="I518">
    <cfRule type="expression" dxfId="1544" priority="407">
      <formula>AND($AM518="NO",I518&lt;&gt;"No aplica")</formula>
    </cfRule>
  </conditionalFormatting>
  <conditionalFormatting sqref="E518">
    <cfRule type="expression" dxfId="1543" priority="406">
      <formula>AJ518="NO"</formula>
    </cfRule>
  </conditionalFormatting>
  <conditionalFormatting sqref="D518">
    <cfRule type="expression" dxfId="1542" priority="405">
      <formula>$AI518="NO"</formula>
    </cfRule>
  </conditionalFormatting>
  <conditionalFormatting sqref="H517">
    <cfRule type="expression" dxfId="1541" priority="402">
      <formula>$AL517="NO"</formula>
    </cfRule>
  </conditionalFormatting>
  <conditionalFormatting sqref="I517">
    <cfRule type="expression" dxfId="1540" priority="401">
      <formula>AND($AM517="NO",I517&lt;&gt;"No aplica")</formula>
    </cfRule>
  </conditionalFormatting>
  <conditionalFormatting sqref="E517">
    <cfRule type="expression" dxfId="1539" priority="400">
      <formula>AJ517="NO"</formula>
    </cfRule>
  </conditionalFormatting>
  <conditionalFormatting sqref="D517">
    <cfRule type="expression" dxfId="1538" priority="399">
      <formula>$AI517="NO"</formula>
    </cfRule>
  </conditionalFormatting>
  <conditionalFormatting sqref="H549">
    <cfRule type="expression" dxfId="1537" priority="396">
      <formula>$AL549="NO"</formula>
    </cfRule>
  </conditionalFormatting>
  <conditionalFormatting sqref="I549">
    <cfRule type="expression" dxfId="1536" priority="395">
      <formula>AND($AM549="NO",I549&lt;&gt;"No aplica")</formula>
    </cfRule>
  </conditionalFormatting>
  <conditionalFormatting sqref="E549">
    <cfRule type="expression" dxfId="1535" priority="394">
      <formula>AJ549="NO"</formula>
    </cfRule>
  </conditionalFormatting>
  <conditionalFormatting sqref="D549">
    <cfRule type="expression" dxfId="1534" priority="393">
      <formula>$AI549="NO"</formula>
    </cfRule>
  </conditionalFormatting>
  <conditionalFormatting sqref="H537">
    <cfRule type="expression" dxfId="1533" priority="390">
      <formula>$AL537="NO"</formula>
    </cfRule>
  </conditionalFormatting>
  <conditionalFormatting sqref="I537">
    <cfRule type="expression" dxfId="1532" priority="389">
      <formula>AND($AM537="NO",I537&lt;&gt;"No aplica")</formula>
    </cfRule>
  </conditionalFormatting>
  <conditionalFormatting sqref="E537">
    <cfRule type="expression" dxfId="1531" priority="388">
      <formula>AJ537="NO"</formula>
    </cfRule>
  </conditionalFormatting>
  <conditionalFormatting sqref="D537">
    <cfRule type="expression" dxfId="1530" priority="387">
      <formula>$AI537="NO"</formula>
    </cfRule>
  </conditionalFormatting>
  <conditionalFormatting sqref="H536">
    <cfRule type="expression" dxfId="1529" priority="384">
      <formula>$AL536="NO"</formula>
    </cfRule>
  </conditionalFormatting>
  <conditionalFormatting sqref="I536">
    <cfRule type="expression" dxfId="1528" priority="383">
      <formula>AND($AM536="NO",I536&lt;&gt;"No aplica")</formula>
    </cfRule>
  </conditionalFormatting>
  <conditionalFormatting sqref="E536">
    <cfRule type="expression" dxfId="1527" priority="382">
      <formula>AJ536="NO"</formula>
    </cfRule>
  </conditionalFormatting>
  <conditionalFormatting sqref="D536">
    <cfRule type="expression" dxfId="1526" priority="381">
      <formula>$AI536="NO"</formula>
    </cfRule>
  </conditionalFormatting>
  <conditionalFormatting sqref="H535">
    <cfRule type="expression" dxfId="1525" priority="378">
      <formula>$AL535="NO"</formula>
    </cfRule>
  </conditionalFormatting>
  <conditionalFormatting sqref="I535">
    <cfRule type="expression" dxfId="1524" priority="377">
      <formula>AND($AM535="NO",I535&lt;&gt;"No aplica")</formula>
    </cfRule>
  </conditionalFormatting>
  <conditionalFormatting sqref="E535">
    <cfRule type="expression" dxfId="1523" priority="376">
      <formula>AJ535="NO"</formula>
    </cfRule>
  </conditionalFormatting>
  <conditionalFormatting sqref="D535">
    <cfRule type="expression" dxfId="1522" priority="375">
      <formula>$AI535="NO"</formula>
    </cfRule>
  </conditionalFormatting>
  <conditionalFormatting sqref="H534">
    <cfRule type="expression" dxfId="1521" priority="372">
      <formula>$AL534="NO"</formula>
    </cfRule>
  </conditionalFormatting>
  <conditionalFormatting sqref="I534">
    <cfRule type="expression" dxfId="1520" priority="371">
      <formula>AND($AM534="NO",I534&lt;&gt;"No aplica")</formula>
    </cfRule>
  </conditionalFormatting>
  <conditionalFormatting sqref="E534">
    <cfRule type="expression" dxfId="1519" priority="370">
      <formula>AJ534="NO"</formula>
    </cfRule>
  </conditionalFormatting>
  <conditionalFormatting sqref="D534">
    <cfRule type="expression" dxfId="1518" priority="369">
      <formula>$AI534="NO"</formula>
    </cfRule>
  </conditionalFormatting>
  <conditionalFormatting sqref="H533">
    <cfRule type="expression" dxfId="1517" priority="366">
      <formula>$AL533="NO"</formula>
    </cfRule>
  </conditionalFormatting>
  <conditionalFormatting sqref="I533">
    <cfRule type="expression" dxfId="1516" priority="365">
      <formula>AND($AM533="NO",I533&lt;&gt;"No aplica")</formula>
    </cfRule>
  </conditionalFormatting>
  <conditionalFormatting sqref="E533">
    <cfRule type="expression" dxfId="1515" priority="364">
      <formula>AJ533="NO"</formula>
    </cfRule>
  </conditionalFormatting>
  <conditionalFormatting sqref="D533">
    <cfRule type="expression" dxfId="1514" priority="363">
      <formula>$AI533="NO"</formula>
    </cfRule>
  </conditionalFormatting>
  <conditionalFormatting sqref="H532">
    <cfRule type="expression" dxfId="1513" priority="360">
      <formula>$AL532="NO"</formula>
    </cfRule>
  </conditionalFormatting>
  <conditionalFormatting sqref="I532">
    <cfRule type="expression" dxfId="1512" priority="359">
      <formula>AND($AM532="NO",I532&lt;&gt;"No aplica")</formula>
    </cfRule>
  </conditionalFormatting>
  <conditionalFormatting sqref="E532">
    <cfRule type="expression" dxfId="1511" priority="358">
      <formula>AJ532="NO"</formula>
    </cfRule>
  </conditionalFormatting>
  <conditionalFormatting sqref="D532">
    <cfRule type="expression" dxfId="1510" priority="357">
      <formula>$AI532="NO"</formula>
    </cfRule>
  </conditionalFormatting>
  <conditionalFormatting sqref="H531">
    <cfRule type="expression" dxfId="1509" priority="354">
      <formula>$AL531="NO"</formula>
    </cfRule>
  </conditionalFormatting>
  <conditionalFormatting sqref="I531">
    <cfRule type="expression" dxfId="1508" priority="353">
      <formula>AND($AM531="NO",I531&lt;&gt;"No aplica")</formula>
    </cfRule>
  </conditionalFormatting>
  <conditionalFormatting sqref="E531">
    <cfRule type="expression" dxfId="1507" priority="352">
      <formula>AJ531="NO"</formula>
    </cfRule>
  </conditionalFormatting>
  <conditionalFormatting sqref="D531">
    <cfRule type="expression" dxfId="1506" priority="351">
      <formula>$AI531="NO"</formula>
    </cfRule>
  </conditionalFormatting>
  <conditionalFormatting sqref="H530">
    <cfRule type="expression" dxfId="1505" priority="348">
      <formula>$AL530="NO"</formula>
    </cfRule>
  </conditionalFormatting>
  <conditionalFormatting sqref="I530">
    <cfRule type="expression" dxfId="1504" priority="347">
      <formula>AND($AM530="NO",I530&lt;&gt;"No aplica")</formula>
    </cfRule>
  </conditionalFormatting>
  <conditionalFormatting sqref="E530">
    <cfRule type="expression" dxfId="1503" priority="346">
      <formula>AJ530="NO"</formula>
    </cfRule>
  </conditionalFormatting>
  <conditionalFormatting sqref="D530">
    <cfRule type="expression" dxfId="1502" priority="345">
      <formula>$AI530="NO"</formula>
    </cfRule>
  </conditionalFormatting>
  <conditionalFormatting sqref="H529">
    <cfRule type="expression" dxfId="1501" priority="342">
      <formula>$AL529="NO"</formula>
    </cfRule>
  </conditionalFormatting>
  <conditionalFormatting sqref="I529">
    <cfRule type="expression" dxfId="1500" priority="341">
      <formula>AND($AM529="NO",I529&lt;&gt;"No aplica")</formula>
    </cfRule>
  </conditionalFormatting>
  <conditionalFormatting sqref="E529">
    <cfRule type="expression" dxfId="1499" priority="340">
      <formula>AJ529="NO"</formula>
    </cfRule>
  </conditionalFormatting>
  <conditionalFormatting sqref="D529">
    <cfRule type="expression" dxfId="1498" priority="339">
      <formula>$AI529="NO"</formula>
    </cfRule>
  </conditionalFormatting>
  <conditionalFormatting sqref="H528">
    <cfRule type="expression" dxfId="1497" priority="336">
      <formula>$AL528="NO"</formula>
    </cfRule>
  </conditionalFormatting>
  <conditionalFormatting sqref="I528">
    <cfRule type="expression" dxfId="1496" priority="335">
      <formula>AND($AM528="NO",I528&lt;&gt;"No aplica")</formula>
    </cfRule>
  </conditionalFormatting>
  <conditionalFormatting sqref="E528">
    <cfRule type="expression" dxfId="1495" priority="334">
      <formula>AJ528="NO"</formula>
    </cfRule>
  </conditionalFormatting>
  <conditionalFormatting sqref="D528">
    <cfRule type="expression" dxfId="1494" priority="333">
      <formula>$AI528="NO"</formula>
    </cfRule>
  </conditionalFormatting>
  <conditionalFormatting sqref="H548">
    <cfRule type="expression" dxfId="1493" priority="330">
      <formula>$AL548="NO"</formula>
    </cfRule>
  </conditionalFormatting>
  <conditionalFormatting sqref="I548">
    <cfRule type="expression" dxfId="1492" priority="329">
      <formula>AND($AM548="NO",I548&lt;&gt;"No aplica")</formula>
    </cfRule>
  </conditionalFormatting>
  <conditionalFormatting sqref="E548">
    <cfRule type="expression" dxfId="1491" priority="328">
      <formula>AJ548="NO"</formula>
    </cfRule>
  </conditionalFormatting>
  <conditionalFormatting sqref="D548">
    <cfRule type="expression" dxfId="1490" priority="327">
      <formula>$AI548="NO"</formula>
    </cfRule>
  </conditionalFormatting>
  <conditionalFormatting sqref="H547">
    <cfRule type="expression" dxfId="1489" priority="324">
      <formula>$AL547="NO"</formula>
    </cfRule>
  </conditionalFormatting>
  <conditionalFormatting sqref="I547">
    <cfRule type="expression" dxfId="1488" priority="323">
      <formula>AND($AM547="NO",I547&lt;&gt;"No aplica")</formula>
    </cfRule>
  </conditionalFormatting>
  <conditionalFormatting sqref="E547">
    <cfRule type="expression" dxfId="1487" priority="322">
      <formula>AJ547="NO"</formula>
    </cfRule>
  </conditionalFormatting>
  <conditionalFormatting sqref="D547">
    <cfRule type="expression" dxfId="1486" priority="321">
      <formula>$AI547="NO"</formula>
    </cfRule>
  </conditionalFormatting>
  <conditionalFormatting sqref="H546">
    <cfRule type="expression" dxfId="1485" priority="318">
      <formula>$AL546="NO"</formula>
    </cfRule>
  </conditionalFormatting>
  <conditionalFormatting sqref="I546">
    <cfRule type="expression" dxfId="1484" priority="317">
      <formula>AND($AM546="NO",I546&lt;&gt;"No aplica")</formula>
    </cfRule>
  </conditionalFormatting>
  <conditionalFormatting sqref="E546">
    <cfRule type="expression" dxfId="1483" priority="316">
      <formula>AJ546="NO"</formula>
    </cfRule>
  </conditionalFormatting>
  <conditionalFormatting sqref="D546">
    <cfRule type="expression" dxfId="1482" priority="315">
      <formula>$AI546="NO"</formula>
    </cfRule>
  </conditionalFormatting>
  <conditionalFormatting sqref="H545">
    <cfRule type="expression" dxfId="1481" priority="312">
      <formula>$AL545="NO"</formula>
    </cfRule>
  </conditionalFormatting>
  <conditionalFormatting sqref="I545">
    <cfRule type="expression" dxfId="1480" priority="311">
      <formula>AND($AM545="NO",I545&lt;&gt;"No aplica")</formula>
    </cfRule>
  </conditionalFormatting>
  <conditionalFormatting sqref="E545">
    <cfRule type="expression" dxfId="1479" priority="310">
      <formula>AJ545="NO"</formula>
    </cfRule>
  </conditionalFormatting>
  <conditionalFormatting sqref="D545">
    <cfRule type="expression" dxfId="1478" priority="309">
      <formula>$AI545="NO"</formula>
    </cfRule>
  </conditionalFormatting>
  <conditionalFormatting sqref="H544">
    <cfRule type="expression" dxfId="1477" priority="306">
      <formula>$AL544="NO"</formula>
    </cfRule>
  </conditionalFormatting>
  <conditionalFormatting sqref="I544">
    <cfRule type="expression" dxfId="1476" priority="305">
      <formula>AND($AM544="NO",I544&lt;&gt;"No aplica")</formula>
    </cfRule>
  </conditionalFormatting>
  <conditionalFormatting sqref="E544">
    <cfRule type="expression" dxfId="1475" priority="304">
      <formula>AJ544="NO"</formula>
    </cfRule>
  </conditionalFormatting>
  <conditionalFormatting sqref="D544">
    <cfRule type="expression" dxfId="1474" priority="303">
      <formula>$AI544="NO"</formula>
    </cfRule>
  </conditionalFormatting>
  <conditionalFormatting sqref="H543">
    <cfRule type="expression" dxfId="1473" priority="300">
      <formula>$AL543="NO"</formula>
    </cfRule>
  </conditionalFormatting>
  <conditionalFormatting sqref="I543">
    <cfRule type="expression" dxfId="1472" priority="299">
      <formula>AND($AM543="NO",I543&lt;&gt;"No aplica")</formula>
    </cfRule>
  </conditionalFormatting>
  <conditionalFormatting sqref="E543">
    <cfRule type="expression" dxfId="1471" priority="298">
      <formula>AJ543="NO"</formula>
    </cfRule>
  </conditionalFormatting>
  <conditionalFormatting sqref="D543">
    <cfRule type="expression" dxfId="1470" priority="297">
      <formula>$AI543="NO"</formula>
    </cfRule>
  </conditionalFormatting>
  <conditionalFormatting sqref="H542">
    <cfRule type="expression" dxfId="1469" priority="294">
      <formula>$AL542="NO"</formula>
    </cfRule>
  </conditionalFormatting>
  <conditionalFormatting sqref="I542">
    <cfRule type="expression" dxfId="1468" priority="293">
      <formula>AND($AM542="NO",I542&lt;&gt;"No aplica")</formula>
    </cfRule>
  </conditionalFormatting>
  <conditionalFormatting sqref="E542">
    <cfRule type="expression" dxfId="1467" priority="292">
      <formula>AJ542="NO"</formula>
    </cfRule>
  </conditionalFormatting>
  <conditionalFormatting sqref="D542">
    <cfRule type="expression" dxfId="1466" priority="291">
      <formula>$AI542="NO"</formula>
    </cfRule>
  </conditionalFormatting>
  <conditionalFormatting sqref="H539">
    <cfRule type="expression" dxfId="1465" priority="288">
      <formula>$AL539="NO"</formula>
    </cfRule>
  </conditionalFormatting>
  <conditionalFormatting sqref="I539">
    <cfRule type="expression" dxfId="1464" priority="287">
      <formula>AND($AM539="NO",I539&lt;&gt;"No aplica")</formula>
    </cfRule>
  </conditionalFormatting>
  <conditionalFormatting sqref="E539">
    <cfRule type="expression" dxfId="1463" priority="286">
      <formula>AJ539="NO"</formula>
    </cfRule>
  </conditionalFormatting>
  <conditionalFormatting sqref="D539">
    <cfRule type="expression" dxfId="1462" priority="285">
      <formula>$AI539="NO"</formula>
    </cfRule>
  </conditionalFormatting>
  <conditionalFormatting sqref="H538">
    <cfRule type="expression" dxfId="1461" priority="282">
      <formula>$AL538="NO"</formula>
    </cfRule>
  </conditionalFormatting>
  <conditionalFormatting sqref="I538">
    <cfRule type="expression" dxfId="1460" priority="281">
      <formula>AND($AM538="NO",I538&lt;&gt;"No aplica")</formula>
    </cfRule>
  </conditionalFormatting>
  <conditionalFormatting sqref="E538">
    <cfRule type="expression" dxfId="1459" priority="280">
      <formula>AJ538="NO"</formula>
    </cfRule>
  </conditionalFormatting>
  <conditionalFormatting sqref="D538">
    <cfRule type="expression" dxfId="1458" priority="279">
      <formula>$AI538="NO"</formula>
    </cfRule>
  </conditionalFormatting>
  <conditionalFormatting sqref="H541">
    <cfRule type="expression" dxfId="1457" priority="276">
      <formula>$AL541="NO"</formula>
    </cfRule>
  </conditionalFormatting>
  <conditionalFormatting sqref="I541">
    <cfRule type="expression" dxfId="1456" priority="275">
      <formula>AND($AM541="NO",I541&lt;&gt;"No aplica")</formula>
    </cfRule>
  </conditionalFormatting>
  <conditionalFormatting sqref="E541">
    <cfRule type="expression" dxfId="1455" priority="274">
      <formula>AJ541="NO"</formula>
    </cfRule>
  </conditionalFormatting>
  <conditionalFormatting sqref="D541">
    <cfRule type="expression" dxfId="1454" priority="273">
      <formula>$AI541="NO"</formula>
    </cfRule>
  </conditionalFormatting>
  <conditionalFormatting sqref="H540">
    <cfRule type="expression" dxfId="1453" priority="270">
      <formula>$AL540="NO"</formula>
    </cfRule>
  </conditionalFormatting>
  <conditionalFormatting sqref="I540">
    <cfRule type="expression" dxfId="1452" priority="269">
      <formula>AND($AM540="NO",I540&lt;&gt;"No aplica")</formula>
    </cfRule>
  </conditionalFormatting>
  <conditionalFormatting sqref="E540">
    <cfRule type="expression" dxfId="1451" priority="268">
      <formula>AJ540="NO"</formula>
    </cfRule>
  </conditionalFormatting>
  <conditionalFormatting sqref="D540">
    <cfRule type="expression" dxfId="1450" priority="267">
      <formula>$AI540="NO"</formula>
    </cfRule>
  </conditionalFormatting>
  <conditionalFormatting sqref="H570">
    <cfRule type="expression" dxfId="1449" priority="264">
      <formula>$AL570="NO"</formula>
    </cfRule>
  </conditionalFormatting>
  <conditionalFormatting sqref="I570">
    <cfRule type="expression" dxfId="1448" priority="263">
      <formula>AND($AM570="NO",I570&lt;&gt;"No aplica")</formula>
    </cfRule>
  </conditionalFormatting>
  <conditionalFormatting sqref="E570">
    <cfRule type="expression" dxfId="1447" priority="262">
      <formula>AJ570="NO"</formula>
    </cfRule>
  </conditionalFormatting>
  <conditionalFormatting sqref="D570">
    <cfRule type="expression" dxfId="1446" priority="261">
      <formula>$AI570="NO"</formula>
    </cfRule>
  </conditionalFormatting>
  <conditionalFormatting sqref="H569">
    <cfRule type="expression" dxfId="1445" priority="258">
      <formula>$AL569="NO"</formula>
    </cfRule>
  </conditionalFormatting>
  <conditionalFormatting sqref="I569">
    <cfRule type="expression" dxfId="1444" priority="257">
      <formula>AND($AM569="NO",I569&lt;&gt;"No aplica")</formula>
    </cfRule>
  </conditionalFormatting>
  <conditionalFormatting sqref="E569">
    <cfRule type="expression" dxfId="1443" priority="256">
      <formula>AJ569="NO"</formula>
    </cfRule>
  </conditionalFormatting>
  <conditionalFormatting sqref="D569">
    <cfRule type="expression" dxfId="1442" priority="255">
      <formula>$AI569="NO"</formula>
    </cfRule>
  </conditionalFormatting>
  <conditionalFormatting sqref="H558">
    <cfRule type="expression" dxfId="1441" priority="252">
      <formula>$AL558="NO"</formula>
    </cfRule>
  </conditionalFormatting>
  <conditionalFormatting sqref="I558">
    <cfRule type="expression" dxfId="1440" priority="251">
      <formula>AND($AM558="NO",I558&lt;&gt;"No aplica")</formula>
    </cfRule>
  </conditionalFormatting>
  <conditionalFormatting sqref="E558">
    <cfRule type="expression" dxfId="1439" priority="250">
      <formula>AJ558="NO"</formula>
    </cfRule>
  </conditionalFormatting>
  <conditionalFormatting sqref="D558">
    <cfRule type="expression" dxfId="1438" priority="249">
      <formula>$AI558="NO"</formula>
    </cfRule>
  </conditionalFormatting>
  <conditionalFormatting sqref="H550">
    <cfRule type="expression" dxfId="1437" priority="246">
      <formula>$AL550="NO"</formula>
    </cfRule>
  </conditionalFormatting>
  <conditionalFormatting sqref="I550">
    <cfRule type="expression" dxfId="1436" priority="245">
      <formula>AND($AM550="NO",I550&lt;&gt;"No aplica")</formula>
    </cfRule>
  </conditionalFormatting>
  <conditionalFormatting sqref="E550">
    <cfRule type="expression" dxfId="1435" priority="244">
      <formula>AJ550="NO"</formula>
    </cfRule>
  </conditionalFormatting>
  <conditionalFormatting sqref="D550">
    <cfRule type="expression" dxfId="1434" priority="243">
      <formula>$AI550="NO"</formula>
    </cfRule>
  </conditionalFormatting>
  <conditionalFormatting sqref="H557">
    <cfRule type="expression" dxfId="1433" priority="240">
      <formula>$AL557="NO"</formula>
    </cfRule>
  </conditionalFormatting>
  <conditionalFormatting sqref="I557">
    <cfRule type="expression" dxfId="1432" priority="239">
      <formula>AND($AM557="NO",I557&lt;&gt;"No aplica")</formula>
    </cfRule>
  </conditionalFormatting>
  <conditionalFormatting sqref="E557">
    <cfRule type="expression" dxfId="1431" priority="238">
      <formula>AJ557="NO"</formula>
    </cfRule>
  </conditionalFormatting>
  <conditionalFormatting sqref="D557">
    <cfRule type="expression" dxfId="1430" priority="237">
      <formula>$AI557="NO"</formula>
    </cfRule>
  </conditionalFormatting>
  <conditionalFormatting sqref="H556">
    <cfRule type="expression" dxfId="1429" priority="234">
      <formula>$AL556="NO"</formula>
    </cfRule>
  </conditionalFormatting>
  <conditionalFormatting sqref="I556">
    <cfRule type="expression" dxfId="1428" priority="233">
      <formula>AND($AM556="NO",I556&lt;&gt;"No aplica")</formula>
    </cfRule>
  </conditionalFormatting>
  <conditionalFormatting sqref="E556">
    <cfRule type="expression" dxfId="1427" priority="232">
      <formula>AJ556="NO"</formula>
    </cfRule>
  </conditionalFormatting>
  <conditionalFormatting sqref="D556">
    <cfRule type="expression" dxfId="1426" priority="231">
      <formula>$AI556="NO"</formula>
    </cfRule>
  </conditionalFormatting>
  <conditionalFormatting sqref="H555">
    <cfRule type="expression" dxfId="1425" priority="228">
      <formula>$AL555="NO"</formula>
    </cfRule>
  </conditionalFormatting>
  <conditionalFormatting sqref="I555">
    <cfRule type="expression" dxfId="1424" priority="227">
      <formula>AND($AM555="NO",I555&lt;&gt;"No aplica")</formula>
    </cfRule>
  </conditionalFormatting>
  <conditionalFormatting sqref="E555">
    <cfRule type="expression" dxfId="1423" priority="226">
      <formula>AJ555="NO"</formula>
    </cfRule>
  </conditionalFormatting>
  <conditionalFormatting sqref="D555">
    <cfRule type="expression" dxfId="1422" priority="225">
      <formula>$AI555="NO"</formula>
    </cfRule>
  </conditionalFormatting>
  <conditionalFormatting sqref="H554">
    <cfRule type="expression" dxfId="1421" priority="222">
      <formula>$AL554="NO"</formula>
    </cfRule>
  </conditionalFormatting>
  <conditionalFormatting sqref="I554">
    <cfRule type="expression" dxfId="1420" priority="221">
      <formula>AND($AM554="NO",I554&lt;&gt;"No aplica")</formula>
    </cfRule>
  </conditionalFormatting>
  <conditionalFormatting sqref="E554">
    <cfRule type="expression" dxfId="1419" priority="220">
      <formula>AJ554="NO"</formula>
    </cfRule>
  </conditionalFormatting>
  <conditionalFormatting sqref="D554">
    <cfRule type="expression" dxfId="1418" priority="219">
      <formula>$AI554="NO"</formula>
    </cfRule>
  </conditionalFormatting>
  <conditionalFormatting sqref="H553">
    <cfRule type="expression" dxfId="1417" priority="216">
      <formula>$AL553="NO"</formula>
    </cfRule>
  </conditionalFormatting>
  <conditionalFormatting sqref="I553">
    <cfRule type="expression" dxfId="1416" priority="215">
      <formula>AND($AM553="NO",I553&lt;&gt;"No aplica")</formula>
    </cfRule>
  </conditionalFormatting>
  <conditionalFormatting sqref="E553">
    <cfRule type="expression" dxfId="1415" priority="214">
      <formula>AJ553="NO"</formula>
    </cfRule>
  </conditionalFormatting>
  <conditionalFormatting sqref="D553">
    <cfRule type="expression" dxfId="1414" priority="213">
      <formula>$AI553="NO"</formula>
    </cfRule>
  </conditionalFormatting>
  <conditionalFormatting sqref="H552">
    <cfRule type="expression" dxfId="1413" priority="210">
      <formula>$AL552="NO"</formula>
    </cfRule>
  </conditionalFormatting>
  <conditionalFormatting sqref="I552">
    <cfRule type="expression" dxfId="1412" priority="209">
      <formula>AND($AM552="NO",I552&lt;&gt;"No aplica")</formula>
    </cfRule>
  </conditionalFormatting>
  <conditionalFormatting sqref="E552">
    <cfRule type="expression" dxfId="1411" priority="208">
      <formula>AJ552="NO"</formula>
    </cfRule>
  </conditionalFormatting>
  <conditionalFormatting sqref="D552">
    <cfRule type="expression" dxfId="1410" priority="207">
      <formula>$AI552="NO"</formula>
    </cfRule>
  </conditionalFormatting>
  <conditionalFormatting sqref="H551">
    <cfRule type="expression" dxfId="1409" priority="204">
      <formula>$AL551="NO"</formula>
    </cfRule>
  </conditionalFormatting>
  <conditionalFormatting sqref="I551">
    <cfRule type="expression" dxfId="1408" priority="203">
      <formula>AND($AM551="NO",I551&lt;&gt;"No aplica")</formula>
    </cfRule>
  </conditionalFormatting>
  <conditionalFormatting sqref="E551">
    <cfRule type="expression" dxfId="1407" priority="202">
      <formula>AJ551="NO"</formula>
    </cfRule>
  </conditionalFormatting>
  <conditionalFormatting sqref="D551">
    <cfRule type="expression" dxfId="1406" priority="201">
      <formula>$AI551="NO"</formula>
    </cfRule>
  </conditionalFormatting>
  <conditionalFormatting sqref="H568">
    <cfRule type="expression" dxfId="1405" priority="198">
      <formula>$AL568="NO"</formula>
    </cfRule>
  </conditionalFormatting>
  <conditionalFormatting sqref="I568">
    <cfRule type="expression" dxfId="1404" priority="197">
      <formula>AND($AM568="NO",I568&lt;&gt;"No aplica")</formula>
    </cfRule>
  </conditionalFormatting>
  <conditionalFormatting sqref="E568">
    <cfRule type="expression" dxfId="1403" priority="196">
      <formula>AJ568="NO"</formula>
    </cfRule>
  </conditionalFormatting>
  <conditionalFormatting sqref="D568">
    <cfRule type="expression" dxfId="1402" priority="195">
      <formula>$AI568="NO"</formula>
    </cfRule>
  </conditionalFormatting>
  <conditionalFormatting sqref="H566">
    <cfRule type="expression" dxfId="1401" priority="186">
      <formula>$AL566="NO"</formula>
    </cfRule>
  </conditionalFormatting>
  <conditionalFormatting sqref="I566">
    <cfRule type="expression" dxfId="1400" priority="185">
      <formula>AND($AM566="NO",I566&lt;&gt;"No aplica")</formula>
    </cfRule>
  </conditionalFormatting>
  <conditionalFormatting sqref="E566">
    <cfRule type="expression" dxfId="1399" priority="184">
      <formula>AJ566="NO"</formula>
    </cfRule>
  </conditionalFormatting>
  <conditionalFormatting sqref="D566">
    <cfRule type="expression" dxfId="1398" priority="183">
      <formula>$AI566="NO"</formula>
    </cfRule>
  </conditionalFormatting>
  <conditionalFormatting sqref="H565">
    <cfRule type="expression" dxfId="1397" priority="180">
      <formula>$AL565="NO"</formula>
    </cfRule>
  </conditionalFormatting>
  <conditionalFormatting sqref="I565">
    <cfRule type="expression" dxfId="1396" priority="179">
      <formula>AND($AM565="NO",I565&lt;&gt;"No aplica")</formula>
    </cfRule>
  </conditionalFormatting>
  <conditionalFormatting sqref="E565">
    <cfRule type="expression" dxfId="1395" priority="178">
      <formula>AJ565="NO"</formula>
    </cfRule>
  </conditionalFormatting>
  <conditionalFormatting sqref="D565">
    <cfRule type="expression" dxfId="1394" priority="177">
      <formula>$AI565="NO"</formula>
    </cfRule>
  </conditionalFormatting>
  <conditionalFormatting sqref="H564">
    <cfRule type="expression" dxfId="1393" priority="174">
      <formula>$AL564="NO"</formula>
    </cfRule>
  </conditionalFormatting>
  <conditionalFormatting sqref="I564">
    <cfRule type="expression" dxfId="1392" priority="173">
      <formula>AND($AM564="NO",I564&lt;&gt;"No aplica")</formula>
    </cfRule>
  </conditionalFormatting>
  <conditionalFormatting sqref="E564">
    <cfRule type="expression" dxfId="1391" priority="172">
      <formula>AJ564="NO"</formula>
    </cfRule>
  </conditionalFormatting>
  <conditionalFormatting sqref="D564">
    <cfRule type="expression" dxfId="1390" priority="171">
      <formula>$AI564="NO"</formula>
    </cfRule>
  </conditionalFormatting>
  <conditionalFormatting sqref="H563">
    <cfRule type="expression" dxfId="1389" priority="168">
      <formula>$AL563="NO"</formula>
    </cfRule>
  </conditionalFormatting>
  <conditionalFormatting sqref="I563">
    <cfRule type="expression" dxfId="1388" priority="167">
      <formula>AND($AM563="NO",I563&lt;&gt;"No aplica")</formula>
    </cfRule>
  </conditionalFormatting>
  <conditionalFormatting sqref="E563">
    <cfRule type="expression" dxfId="1387" priority="166">
      <formula>AJ563="NO"</formula>
    </cfRule>
  </conditionalFormatting>
  <conditionalFormatting sqref="D563">
    <cfRule type="expression" dxfId="1386" priority="165">
      <formula>$AI563="NO"</formula>
    </cfRule>
  </conditionalFormatting>
  <conditionalFormatting sqref="H560">
    <cfRule type="expression" dxfId="1385" priority="162">
      <formula>$AL560="NO"</formula>
    </cfRule>
  </conditionalFormatting>
  <conditionalFormatting sqref="I560">
    <cfRule type="expression" dxfId="1384" priority="161">
      <formula>AND($AM560="NO",I560&lt;&gt;"No aplica")</formula>
    </cfRule>
  </conditionalFormatting>
  <conditionalFormatting sqref="E560">
    <cfRule type="expression" dxfId="1383" priority="160">
      <formula>AJ560="NO"</formula>
    </cfRule>
  </conditionalFormatting>
  <conditionalFormatting sqref="D560">
    <cfRule type="expression" dxfId="1382" priority="159">
      <formula>$AI560="NO"</formula>
    </cfRule>
  </conditionalFormatting>
  <conditionalFormatting sqref="H562">
    <cfRule type="expression" dxfId="1381" priority="156">
      <formula>$AL562="NO"</formula>
    </cfRule>
  </conditionalFormatting>
  <conditionalFormatting sqref="I562">
    <cfRule type="expression" dxfId="1380" priority="155">
      <formula>AND($AM562="NO",I562&lt;&gt;"No aplica")</formula>
    </cfRule>
  </conditionalFormatting>
  <conditionalFormatting sqref="E562">
    <cfRule type="expression" dxfId="1379" priority="154">
      <formula>AJ562="NO"</formula>
    </cfRule>
  </conditionalFormatting>
  <conditionalFormatting sqref="D562">
    <cfRule type="expression" dxfId="1378" priority="153">
      <formula>$AI562="NO"</formula>
    </cfRule>
  </conditionalFormatting>
  <conditionalFormatting sqref="H561">
    <cfRule type="expression" dxfId="1377" priority="150">
      <formula>$AL561="NO"</formula>
    </cfRule>
  </conditionalFormatting>
  <conditionalFormatting sqref="I561">
    <cfRule type="expression" dxfId="1376" priority="149">
      <formula>AND($AM561="NO",I561&lt;&gt;"No aplica")</formula>
    </cfRule>
  </conditionalFormatting>
  <conditionalFormatting sqref="E561">
    <cfRule type="expression" dxfId="1375" priority="148">
      <formula>AJ561="NO"</formula>
    </cfRule>
  </conditionalFormatting>
  <conditionalFormatting sqref="D561">
    <cfRule type="expression" dxfId="1374" priority="147">
      <formula>$AI561="NO"</formula>
    </cfRule>
  </conditionalFormatting>
  <conditionalFormatting sqref="H572:H575">
    <cfRule type="expression" dxfId="1373" priority="144">
      <formula>$AL572="NO"</formula>
    </cfRule>
  </conditionalFormatting>
  <conditionalFormatting sqref="I572:I575">
    <cfRule type="expression" dxfId="1372" priority="143">
      <formula>AND($AM572="NO",I572&lt;&gt;"No aplica")</formula>
    </cfRule>
  </conditionalFormatting>
  <conditionalFormatting sqref="E572:E575">
    <cfRule type="expression" dxfId="1371" priority="142">
      <formula>AJ572="NO"</formula>
    </cfRule>
  </conditionalFormatting>
  <conditionalFormatting sqref="D572:D575">
    <cfRule type="expression" dxfId="1370" priority="141">
      <formula>$AI572="NO"</formula>
    </cfRule>
  </conditionalFormatting>
  <conditionalFormatting sqref="H577:H579">
    <cfRule type="expression" dxfId="1369" priority="96">
      <formula>$AL577="NO"</formula>
    </cfRule>
  </conditionalFormatting>
  <conditionalFormatting sqref="I577:I579">
    <cfRule type="expression" dxfId="1368" priority="95">
      <formula>AND($AM577="NO",I577&lt;&gt;"No aplica")</formula>
    </cfRule>
  </conditionalFormatting>
  <conditionalFormatting sqref="E577:E579">
    <cfRule type="expression" dxfId="1367" priority="94">
      <formula>AJ577="NO"</formula>
    </cfRule>
  </conditionalFormatting>
  <conditionalFormatting sqref="D577:D579">
    <cfRule type="expression" dxfId="1366" priority="93">
      <formula>$AI577="NO"</formula>
    </cfRule>
  </conditionalFormatting>
  <conditionalFormatting sqref="F39:F575 F37 F577:F580 F14:F35">
    <cfRule type="expression" dxfId="1365" priority="1727">
      <formula>AND($AK14="NO",$F14&lt;&gt;"No aplica")</formula>
    </cfRule>
  </conditionalFormatting>
  <conditionalFormatting sqref="H38">
    <cfRule type="expression" dxfId="1364" priority="79">
      <formula>$AL38="NO"</formula>
    </cfRule>
  </conditionalFormatting>
  <conditionalFormatting sqref="I38">
    <cfRule type="expression" dxfId="1363" priority="78">
      <formula>AND($AM38="NO",I38&lt;&gt;"No aplica")</formula>
    </cfRule>
  </conditionalFormatting>
  <conditionalFormatting sqref="F38">
    <cfRule type="expression" dxfId="1362" priority="81">
      <formula>AND($AK38="NO",$F38&lt;&gt;"No aplica")</formula>
    </cfRule>
  </conditionalFormatting>
  <conditionalFormatting sqref="H36">
    <cfRule type="expression" dxfId="1361" priority="74">
      <formula>$AL36="NO"</formula>
    </cfRule>
  </conditionalFormatting>
  <conditionalFormatting sqref="I36">
    <cfRule type="expression" dxfId="1360" priority="73">
      <formula>AND($AM36="NO",I36&lt;&gt;"No aplica")</formula>
    </cfRule>
  </conditionalFormatting>
  <conditionalFormatting sqref="F36">
    <cfRule type="expression" dxfId="1359" priority="76">
      <formula>AND($AK36="NO",$F36&lt;&gt;"No aplica")</formula>
    </cfRule>
  </conditionalFormatting>
  <conditionalFormatting sqref="H576">
    <cfRule type="expression" dxfId="1358" priority="69">
      <formula>$AL576="NO"</formula>
    </cfRule>
  </conditionalFormatting>
  <conditionalFormatting sqref="I576">
    <cfRule type="expression" dxfId="1357" priority="68">
      <formula>AND($AM576="NO",I576&lt;&gt;"No aplica")</formula>
    </cfRule>
  </conditionalFormatting>
  <conditionalFormatting sqref="E576">
    <cfRule type="expression" dxfId="1356" priority="67">
      <formula>AJ576="NO"</formula>
    </cfRule>
  </conditionalFormatting>
  <conditionalFormatting sqref="D576">
    <cfRule type="expression" dxfId="1355" priority="66">
      <formula>$AI576="NO"</formula>
    </cfRule>
  </conditionalFormatting>
  <conditionalFormatting sqref="F576">
    <cfRule type="expression" dxfId="1354" priority="71">
      <formula>AND($AK576="NO",$F576&lt;&gt;"No aplica")</formula>
    </cfRule>
  </conditionalFormatting>
  <conditionalFormatting sqref="D256">
    <cfRule type="expression" dxfId="1353" priority="65">
      <formula>AI256="NO"</formula>
    </cfRule>
  </conditionalFormatting>
  <conditionalFormatting sqref="D266:D268">
    <cfRule type="expression" dxfId="1352" priority="64">
      <formula>AI266="NO"</formula>
    </cfRule>
  </conditionalFormatting>
  <conditionalFormatting sqref="D266:D268">
    <cfRule type="expression" dxfId="1351" priority="63">
      <formula>AI266="NO"</formula>
    </cfRule>
  </conditionalFormatting>
  <conditionalFormatting sqref="D251:D252 D249">
    <cfRule type="expression" dxfId="1350" priority="62">
      <formula>#REF!="NO"</formula>
    </cfRule>
  </conditionalFormatting>
  <conditionalFormatting sqref="D265">
    <cfRule type="expression" dxfId="1349" priority="61">
      <formula>AI265="NO"</formula>
    </cfRule>
  </conditionalFormatting>
  <conditionalFormatting sqref="D255">
    <cfRule type="expression" dxfId="1348" priority="60">
      <formula>AI255="NO"</formula>
    </cfRule>
  </conditionalFormatting>
  <conditionalFormatting sqref="D133">
    <cfRule type="expression" dxfId="1347" priority="59">
      <formula>AI133="NO"</formula>
    </cfRule>
  </conditionalFormatting>
  <conditionalFormatting sqref="D133">
    <cfRule type="expression" dxfId="1346" priority="58">
      <formula>AI133="NO"</formula>
    </cfRule>
  </conditionalFormatting>
  <conditionalFormatting sqref="E137">
    <cfRule type="expression" dxfId="1345" priority="57">
      <formula>#REF!="NO"</formula>
    </cfRule>
  </conditionalFormatting>
  <conditionalFormatting sqref="E236">
    <cfRule type="expression" dxfId="1344" priority="56">
      <formula>#REF!="NO"</formula>
    </cfRule>
  </conditionalFormatting>
  <conditionalFormatting sqref="E235">
    <cfRule type="expression" dxfId="1343" priority="55">
      <formula>#REF!="NO"</formula>
    </cfRule>
  </conditionalFormatting>
  <conditionalFormatting sqref="E234">
    <cfRule type="expression" dxfId="1342" priority="54">
      <formula>#REF!="NO"</formula>
    </cfRule>
  </conditionalFormatting>
  <conditionalFormatting sqref="E233">
    <cfRule type="expression" dxfId="1341" priority="53">
      <formula>#REF!="NO"</formula>
    </cfRule>
  </conditionalFormatting>
  <conditionalFormatting sqref="E232">
    <cfRule type="expression" dxfId="1340" priority="52">
      <formula>#REF!="NO"</formula>
    </cfRule>
  </conditionalFormatting>
  <conditionalFormatting sqref="E231">
    <cfRule type="expression" dxfId="1339" priority="51">
      <formula>#REF!="NO"</formula>
    </cfRule>
  </conditionalFormatting>
  <conditionalFormatting sqref="E230">
    <cfRule type="expression" dxfId="1338" priority="50">
      <formula>#REF!="NO"</formula>
    </cfRule>
  </conditionalFormatting>
  <conditionalFormatting sqref="E229">
    <cfRule type="expression" dxfId="1337" priority="49">
      <formula>#REF!="NO"</formula>
    </cfRule>
  </conditionalFormatting>
  <conditionalFormatting sqref="E228">
    <cfRule type="expression" dxfId="1336" priority="48">
      <formula>#REF!="NO"</formula>
    </cfRule>
  </conditionalFormatting>
  <conditionalFormatting sqref="E227">
    <cfRule type="expression" dxfId="1335" priority="47">
      <formula>#REF!="NO"</formula>
    </cfRule>
  </conditionalFormatting>
  <conditionalFormatting sqref="E226">
    <cfRule type="expression" dxfId="1334" priority="46">
      <formula>#REF!="NO"</formula>
    </cfRule>
  </conditionalFormatting>
  <conditionalFormatting sqref="E225">
    <cfRule type="expression" dxfId="1333" priority="45">
      <formula>#REF!="NO"</formula>
    </cfRule>
  </conditionalFormatting>
  <conditionalFormatting sqref="E224">
    <cfRule type="expression" dxfId="1332" priority="44">
      <formula>#REF!="NO"</formula>
    </cfRule>
  </conditionalFormatting>
  <conditionalFormatting sqref="E223">
    <cfRule type="expression" dxfId="1331" priority="43">
      <formula>#REF!="NO"</formula>
    </cfRule>
  </conditionalFormatting>
  <conditionalFormatting sqref="E222">
    <cfRule type="expression" dxfId="1330" priority="42">
      <formula>#REF!="NO"</formula>
    </cfRule>
  </conditionalFormatting>
  <conditionalFormatting sqref="E221">
    <cfRule type="expression" dxfId="1329" priority="41">
      <formula>#REF!="NO"</formula>
    </cfRule>
  </conditionalFormatting>
  <conditionalFormatting sqref="E244 E257:E258">
    <cfRule type="expression" dxfId="1328" priority="40">
      <formula>#REF!="NO"</formula>
    </cfRule>
  </conditionalFormatting>
  <conditionalFormatting sqref="E243">
    <cfRule type="expression" dxfId="1327" priority="39">
      <formula>#REF!="NO"</formula>
    </cfRule>
  </conditionalFormatting>
  <conditionalFormatting sqref="E242">
    <cfRule type="expression" dxfId="1326" priority="38">
      <formula>#REF!="NO"</formula>
    </cfRule>
  </conditionalFormatting>
  <conditionalFormatting sqref="E241">
    <cfRule type="expression" dxfId="1325" priority="37">
      <formula>#REF!="NO"</formula>
    </cfRule>
  </conditionalFormatting>
  <conditionalFormatting sqref="E240">
    <cfRule type="expression" dxfId="1324" priority="36">
      <formula>#REF!="NO"</formula>
    </cfRule>
  </conditionalFormatting>
  <conditionalFormatting sqref="E239">
    <cfRule type="expression" dxfId="1323" priority="35">
      <formula>#REF!="NO"</formula>
    </cfRule>
  </conditionalFormatting>
  <conditionalFormatting sqref="E238">
    <cfRule type="expression" dxfId="1322" priority="34">
      <formula>#REF!="NO"</formula>
    </cfRule>
  </conditionalFormatting>
  <conditionalFormatting sqref="E237">
    <cfRule type="expression" dxfId="1321" priority="33">
      <formula>#REF!="NO"</formula>
    </cfRule>
  </conditionalFormatting>
  <conditionalFormatting sqref="E251:E270">
    <cfRule type="expression" dxfId="1320" priority="32">
      <formula>#REF!="NO"</formula>
    </cfRule>
  </conditionalFormatting>
  <conditionalFormatting sqref="E250">
    <cfRule type="expression" dxfId="1319" priority="31">
      <formula>#REF!="NO"</formula>
    </cfRule>
  </conditionalFormatting>
  <conditionalFormatting sqref="E249">
    <cfRule type="expression" dxfId="1318" priority="30">
      <formula>#REF!="NO"</formula>
    </cfRule>
  </conditionalFormatting>
  <conditionalFormatting sqref="E248">
    <cfRule type="expression" dxfId="1317" priority="29">
      <formula>#REF!="NO"</formula>
    </cfRule>
  </conditionalFormatting>
  <conditionalFormatting sqref="E247">
    <cfRule type="expression" dxfId="1316" priority="28">
      <formula>#REF!="NO"</formula>
    </cfRule>
  </conditionalFormatting>
  <conditionalFormatting sqref="E246">
    <cfRule type="expression" dxfId="1315" priority="27">
      <formula>#REF!="NO"</formula>
    </cfRule>
  </conditionalFormatting>
  <conditionalFormatting sqref="E245">
    <cfRule type="expression" dxfId="1314" priority="26">
      <formula>#REF!="NO"</formula>
    </cfRule>
  </conditionalFormatting>
  <conditionalFormatting sqref="E133:E135 E259:E262 E245 E229 E227 E138:E220 E254 E250 E231 E240:E243 E233:E236">
    <cfRule type="expression" dxfId="1313" priority="25">
      <formula>AK133="NO"</formula>
    </cfRule>
  </conditionalFormatting>
  <conditionalFormatting sqref="E138">
    <cfRule type="expression" dxfId="1312" priority="24">
      <formula>AK138="NO"</formula>
    </cfRule>
  </conditionalFormatting>
  <conditionalFormatting sqref="E136">
    <cfRule type="expression" dxfId="1311" priority="23">
      <formula>AK136="NO"</formula>
    </cfRule>
  </conditionalFormatting>
  <conditionalFormatting sqref="E136">
    <cfRule type="expression" dxfId="1310" priority="22">
      <formula>AK136="NO"</formula>
    </cfRule>
  </conditionalFormatting>
  <conditionalFormatting sqref="E123">
    <cfRule type="expression" dxfId="1309" priority="21">
      <formula>AK123="NO"</formula>
    </cfRule>
  </conditionalFormatting>
  <conditionalFormatting sqref="E123">
    <cfRule type="expression" dxfId="1308" priority="20">
      <formula>AK123="NO"</formula>
    </cfRule>
  </conditionalFormatting>
  <conditionalFormatting sqref="E126">
    <cfRule type="expression" dxfId="1307" priority="19">
      <formula>AK126="NO"</formula>
    </cfRule>
  </conditionalFormatting>
  <conditionalFormatting sqref="E126">
    <cfRule type="expression" dxfId="1306" priority="18">
      <formula>AK126="NO"</formula>
    </cfRule>
  </conditionalFormatting>
  <conditionalFormatting sqref="E131:E132">
    <cfRule type="expression" dxfId="1305" priority="17">
      <formula>AK131="NO"</formula>
    </cfRule>
  </conditionalFormatting>
  <conditionalFormatting sqref="E131:E132">
    <cfRule type="expression" dxfId="1304" priority="16">
      <formula>AK131="NO"</formula>
    </cfRule>
  </conditionalFormatting>
  <conditionalFormatting sqref="E129:E130">
    <cfRule type="expression" dxfId="1303" priority="15">
      <formula>AK129="NO"</formula>
    </cfRule>
  </conditionalFormatting>
  <conditionalFormatting sqref="E129:E130">
    <cfRule type="expression" dxfId="1302" priority="14">
      <formula>AK129="NO"</formula>
    </cfRule>
  </conditionalFormatting>
  <conditionalFormatting sqref="E127:E128">
    <cfRule type="expression" dxfId="1301" priority="13">
      <formula>AK127="NO"</formula>
    </cfRule>
  </conditionalFormatting>
  <conditionalFormatting sqref="E127:E128">
    <cfRule type="expression" dxfId="1300" priority="12">
      <formula>AK127="NO"</formula>
    </cfRule>
  </conditionalFormatting>
  <conditionalFormatting sqref="E124:E125">
    <cfRule type="expression" dxfId="1299" priority="11">
      <formula>AK124="NO"</formula>
    </cfRule>
  </conditionalFormatting>
  <conditionalFormatting sqref="E124:E125">
    <cfRule type="expression" dxfId="1298" priority="10">
      <formula>AK124="NO"</formula>
    </cfRule>
  </conditionalFormatting>
  <conditionalFormatting sqref="E14:E270">
    <cfRule type="expression" dxfId="1297" priority="9">
      <formula>$AI14="NO"</formula>
    </cfRule>
  </conditionalFormatting>
  <conditionalFormatting sqref="E256">
    <cfRule type="expression" dxfId="1296" priority="8">
      <formula>AK256="NO"</formula>
    </cfRule>
  </conditionalFormatting>
  <conditionalFormatting sqref="E266:E268">
    <cfRule type="expression" dxfId="1295" priority="7">
      <formula>AK266="NO"</formula>
    </cfRule>
  </conditionalFormatting>
  <conditionalFormatting sqref="E266:E268">
    <cfRule type="expression" dxfId="1294" priority="6">
      <formula>AK266="NO"</formula>
    </cfRule>
  </conditionalFormatting>
  <conditionalFormatting sqref="E251:E252 E249">
    <cfRule type="expression" dxfId="1293" priority="5">
      <formula>#REF!="NO"</formula>
    </cfRule>
  </conditionalFormatting>
  <conditionalFormatting sqref="E265">
    <cfRule type="expression" dxfId="1292" priority="4">
      <formula>AK265="NO"</formula>
    </cfRule>
  </conditionalFormatting>
  <conditionalFormatting sqref="E255">
    <cfRule type="expression" dxfId="1291" priority="3">
      <formula>AK255="NO"</formula>
    </cfRule>
  </conditionalFormatting>
  <conditionalFormatting sqref="E133">
    <cfRule type="expression" dxfId="1290" priority="2">
      <formula>AK133="NO"</formula>
    </cfRule>
  </conditionalFormatting>
  <conditionalFormatting sqref="E133">
    <cfRule type="expression" dxfId="1289" priority="1">
      <formula>AK133="NO"</formula>
    </cfRule>
  </conditionalFormatting>
  <dataValidations count="20">
    <dataValidation type="custom" allowBlank="1" showInputMessage="1" showErrorMessage="1" sqref="W7">
      <formula1>vacio()</formula1>
    </dataValidation>
    <dataValidation type="whole" operator="greaterThan" allowBlank="1" showInputMessage="1" showErrorMessage="1" sqref="D9:D10 H10 H6:H7 D6:D7">
      <formula1>0</formula1>
    </dataValidation>
    <dataValidation type="list" allowBlank="1" showInputMessage="1" showErrorMessage="1" sqref="F271:F580">
      <formula1>IF(E271="Selección abreviada",sa,IF(E271="Contratación directa",cd,IF(E271="Régimen especial",re,na)))</formula1>
    </dataValidation>
    <dataValidation type="list" showInputMessage="1" showErrorMessage="1" errorTitle="Tipo de contrato no permitido" error="El tipo de contrato debe corresponder a un número. Consulte el instructivo para más información_x000a_" sqref="D14:D580">
      <formula1>tipo</formula1>
    </dataValidation>
    <dataValidation type="list" allowBlank="1" showInputMessage="1" showErrorMessage="1" errorTitle="Error " error="Debe seleccionar una opción dentro de la lista_x000a_" sqref="E271:E580">
      <formula1>modal</formula1>
    </dataValidation>
    <dataValidation operator="greaterThan" allowBlank="1" showErrorMessage="1" errorTitle="Error" error="Debe digitar un número._x000a_" sqref="L271:L580 L249:L251 L253 L14:M248"/>
    <dataValidation type="whole" operator="greaterThan" allowBlank="1" showErrorMessage="1" errorTitle="Error " error="Debe digitar un número entero._x000a_" sqref="Y14:Z580">
      <formula1>0</formula1>
    </dataValidation>
    <dataValidation type="whole" operator="greaterThan" allowBlank="1" showInputMessage="1" showErrorMessage="1" errorTitle="Error " error="Debe digitar un número sin cáracteres especiales (comas,puntos,guiones,espacios)._x000a_" sqref="P14:P580 O271:O580 O40:O125 O134 O127:O132 O14:O38 O222:O248 O136:O220 O264 T264 U267:U270 U14:U264">
      <formula1>0</formula1>
    </dataValidation>
    <dataValidation type="whole" operator="greaterThan" showErrorMessage="1" errorTitle="Identificación incorrecta" error="El número de identificación no debe contener algún cáracter especial (coma, guión, punto, etc)_x000a_" sqref="M271:M580">
      <formula1>0</formula1>
    </dataValidation>
    <dataValidation type="whole" operator="lessThan" allowBlank="1" showErrorMessage="1" errorTitle="Error" error="Debe ser un número negativo. Ejemplo:-2,000,000_x000a_" sqref="Q14:Q580">
      <formula1>0</formula1>
    </dataValidation>
    <dataValidation type="whole" operator="greaterThan" allowBlank="1" showErrorMessage="1" errorTitle="Error " error="Debe digitar un número sin cáracteres especiales (puntos, comas, guiones, espacios,etc)._x000a_" sqref="S272:S580 S267:S270 S14:S253 S259:S264">
      <formula1>0</formula1>
    </dataValidation>
    <dataValidation type="date" operator="greaterThan" allowBlank="1" showErrorMessage="1" errorTitle="Error" error="Debe introducir una fecha en formato (DD/MM/AAAA)_x000a_" sqref="V14:X580">
      <formula1>18385</formula1>
    </dataValidation>
    <dataValidation type="whole" operator="greaterThan" allowBlank="1" showErrorMessage="1" errorTitle="Error" error="Debe digitar un número sin cáracteres especiales (puntos, comas, guiones, espacios, etc)._x000a__x000a__x000a_" sqref="R267:R580 R14:R264">
      <formula1>0</formula1>
    </dataValidation>
    <dataValidation type="list" allowBlank="1" showInputMessage="1" showErrorMessage="1" errorTitle="Error" error="Debe seleccionar un item de la lista_x000a_" sqref="H271:H580">
      <formula1>afectacion</formula1>
    </dataValidation>
    <dataValidation type="list" allowBlank="1" showInputMessage="1" showErrorMessage="1" sqref="I271:I580">
      <formula1>IF(H271="Inversión",programa,na)</formula1>
    </dataValidation>
    <dataValidation type="whole" allowBlank="1" showInputMessage="1" showErrorMessage="1" sqref="B14:B580">
      <formula1>2000</formula1>
      <formula2>2019</formula2>
    </dataValidation>
    <dataValidation type="whole" operator="greaterThanOrEqual" allowBlank="1" showInputMessage="1" showErrorMessage="1" sqref="U271:U580">
      <formula1>0</formula1>
    </dataValidation>
    <dataValidation type="list" allowBlank="1" showInputMessage="1" showErrorMessage="1" errorTitle="Error " error="Debe seleccionar una opción dentro de la lista_x000a_" sqref="E265:E269 E14:E262">
      <formula1>Mod</formula1>
    </dataValidation>
    <dataValidation type="list" allowBlank="1" showInputMessage="1" showErrorMessage="1" errorTitle="Error" error="Debe seleccionar un item de la lista_x000a_" sqref="H14:H270">
      <formula1>Afectación</formula1>
    </dataValidation>
    <dataValidation type="whole" allowBlank="1" showErrorMessage="1" errorTitle="Número de programa incorrecto" error="Debe ingresar el número de programa, para mayor información consulte el instructivo._x000a_" sqref="I270 I14:I257">
      <formula1>0</formula1>
      <formula2>45</formula2>
    </dataValidation>
  </dataValidations>
  <hyperlinks>
    <hyperlink ref="W10" r:id="rId1"/>
  </hyperlinks>
  <pageMargins left="0.7" right="0.7" top="0.75" bottom="0.75" header="0.3" footer="0.3"/>
  <pageSetup orientation="portrait" r:id="rId2"/>
  <drawing r:id="rId3"/>
  <legacyDrawing r:id="rId4"/>
  <controls>
    <mc:AlternateContent xmlns:mc="http://schemas.openxmlformats.org/markup-compatibility/2006">
      <mc:Choice Requires="x14">
        <control shapeId="1027" r:id="rId5" name="CommandButton1">
          <controlPr autoLine="0" r:id="rId6">
            <anchor moveWithCells="1">
              <from>
                <xdr:col>13</xdr:col>
                <xdr:colOff>0</xdr:colOff>
                <xdr:row>581</xdr:row>
                <xdr:rowOff>0</xdr:rowOff>
              </from>
              <to>
                <xdr:col>13</xdr:col>
                <xdr:colOff>1028700</xdr:colOff>
                <xdr:row>582</xdr:row>
                <xdr:rowOff>104775</xdr:rowOff>
              </to>
            </anchor>
          </controlPr>
        </control>
      </mc:Choice>
      <mc:Fallback>
        <control shapeId="1027" r:id="rId5" name="CommandButton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Debe seleccionar alguna opción de los datos._x000a_">
          <x14:formula1>
            <xm:f>IF(OR(E14='E:\OSCAR GIOVANNY CONTRERAS NOVOA BACK UP\VIGENCIA 2020\VEEDURIA 2020\[VEEDURIA 2019 FONTIBON OK.xlsx]Tipo '!#REF!,E14='E:\OSCAR GIOVANNY CONTRERAS NOVOA BACK UP\VIGENCIA 2020\VEEDURIA 2020\[VEEDURIA 2019 FONTIBON OK.xlsx]Tipo '!#REF!,E14='E:\OSCAR GIOVANNY CONTRERAS NOVOA BACK UP\VIGENCIA 2020\VEEDURIA 2020\[VEEDURIA 2019 FONTIBON OK.xlsx]Tipo '!#REF!,E14='E:\OSCAR GIOVANNY CONTRERAS NOVOA BACK UP\VIGENCIA 2020\VEEDURIA 2020\[VEEDURIA 2019 FONTIBON OK.xlsx]Tipo '!#REF!),'E:\OSCAR GIOVANNY CONTRERAS NOVOA BACK UP\VIGENCIA 2020\VEEDURIA 2020\[VEEDURIA 2019 FONTIBON OK.xlsx]Tipo '!#REF!,IF(E14='E:\OSCAR GIOVANNY CONTRERAS NOVOA BACK UP\VIGENCIA 2020\VEEDURIA 2020\[VEEDURIA 2019 FONTIBON OK.xlsx]Tipo '!#REF!,SeleccionAbreviada,IF(E14='E:\OSCAR GIOVANNY CONTRERAS NOVOA BACK UP\VIGENCIA 2020\VEEDURIA 2020\[VEEDURIA 2019 FONTIBON OK.xlsx]Tipo '!#REF!,ContratacionDirecta,IF(E14='E:\OSCAR GIOVANNY CONTRERAS NOVOA BACK UP\VIGENCIA 2020\VEEDURIA 2020\[VEEDURIA 2019 FONTIBON OK.xlsx]Tipo '!#REF!,RegimenEspecial,""))))</xm:f>
          </x14:formula1>
          <xm:sqref>F14:F262 F265:F269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AP581"/>
  <sheetViews>
    <sheetView tabSelected="1" zoomScale="80" zoomScaleNormal="80" workbookViewId="0">
      <selection activeCell="G272" sqref="G272"/>
    </sheetView>
  </sheetViews>
  <sheetFormatPr baseColWidth="10" defaultRowHeight="15" x14ac:dyDescent="0.25"/>
  <cols>
    <col min="1" max="1" width="15.7109375" style="65" customWidth="1"/>
    <col min="2" max="2" width="10" style="65" customWidth="1"/>
    <col min="3" max="3" width="19.85546875" style="65" customWidth="1"/>
    <col min="4" max="4" width="43.140625" style="65" customWidth="1"/>
    <col min="5" max="5" width="27.85546875" style="65" customWidth="1"/>
    <col min="6" max="6" width="37.7109375" style="65" customWidth="1"/>
    <col min="7" max="7" width="53" style="65" customWidth="1"/>
    <col min="8" max="8" width="36.140625" style="65" customWidth="1"/>
    <col min="9" max="9" width="11.42578125" style="65" customWidth="1"/>
    <col min="10" max="10" width="46.5703125" style="65" customWidth="1"/>
    <col min="11" max="11" width="38.140625" style="65" customWidth="1"/>
    <col min="12" max="12" width="16.140625" style="65" customWidth="1"/>
    <col min="13" max="13" width="22.85546875" style="65" customWidth="1"/>
    <col min="14" max="14" width="39.28515625" style="65" customWidth="1"/>
    <col min="15" max="15" width="20.7109375" style="65" customWidth="1"/>
    <col min="16" max="16" width="13.85546875" style="65" customWidth="1"/>
    <col min="17" max="17" width="20.7109375" style="65" customWidth="1"/>
    <col min="18" max="18" width="11.42578125" style="65"/>
    <col min="19" max="21" width="20.7109375" style="65" customWidth="1"/>
    <col min="22" max="22" width="15.5703125" style="65" customWidth="1"/>
    <col min="23" max="23" width="15" style="65" customWidth="1"/>
    <col min="24" max="24" width="16" style="65" customWidth="1"/>
    <col min="25" max="26" width="11.42578125" style="65"/>
    <col min="27" max="27" width="4.42578125" style="65" customWidth="1"/>
    <col min="28" max="28" width="5.28515625" style="65" customWidth="1"/>
    <col min="29" max="29" width="4.5703125" style="65" customWidth="1"/>
    <col min="30" max="31" width="3.7109375" style="65" customWidth="1"/>
    <col min="32" max="32" width="12.7109375" style="65" customWidth="1"/>
    <col min="33" max="33" width="16" style="65" customWidth="1"/>
    <col min="34" max="34" width="11.42578125" style="125"/>
    <col min="35" max="36" width="11.42578125" style="59"/>
    <col min="37" max="37" width="13.140625" style="59" customWidth="1"/>
    <col min="38" max="42" width="11.42578125" style="59"/>
    <col min="43" max="16384" width="11.42578125" style="65"/>
  </cols>
  <sheetData>
    <row r="1" spans="1:39" x14ac:dyDescent="0.25">
      <c r="D1" s="66"/>
      <c r="E1" s="66"/>
    </row>
    <row r="2" spans="1:39" ht="18.75" x14ac:dyDescent="0.25">
      <c r="A2" s="206" t="s">
        <v>39</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189"/>
    </row>
    <row r="3" spans="1:39" ht="18.75" x14ac:dyDescent="0.25">
      <c r="A3" s="206" t="s">
        <v>274</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189"/>
      <c r="AI3" s="76"/>
    </row>
    <row r="4" spans="1:39" ht="19.5" thickBot="1" x14ac:dyDescent="0.3">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row>
    <row r="5" spans="1:39" ht="24" customHeight="1" thickBot="1" x14ac:dyDescent="0.3">
      <c r="A5" s="207" t="s">
        <v>40</v>
      </c>
      <c r="B5" s="208"/>
      <c r="C5" s="208"/>
      <c r="D5" s="261"/>
      <c r="E5" s="185"/>
      <c r="F5" s="185"/>
      <c r="G5" s="191" t="s">
        <v>48</v>
      </c>
      <c r="H5" s="262"/>
      <c r="I5" s="209"/>
      <c r="J5" s="209"/>
      <c r="K5" s="72"/>
      <c r="L5" s="185"/>
      <c r="M5" s="209"/>
      <c r="N5" s="209"/>
      <c r="O5" s="71"/>
      <c r="P5" s="71"/>
      <c r="Q5" s="71"/>
      <c r="R5" s="71"/>
      <c r="S5" s="71"/>
      <c r="T5" s="71"/>
      <c r="U5" s="209"/>
      <c r="V5" s="209"/>
      <c r="W5" s="209"/>
      <c r="X5" s="209"/>
      <c r="Y5" s="209"/>
      <c r="Z5" s="209"/>
      <c r="AA5" s="209"/>
      <c r="AB5" s="209"/>
      <c r="AC5" s="209"/>
      <c r="AD5" s="209"/>
      <c r="AE5" s="209"/>
      <c r="AF5" s="209"/>
      <c r="AG5" s="186"/>
    </row>
    <row r="6" spans="1:39" ht="29.25" customHeight="1" thickBot="1" x14ac:dyDescent="0.3">
      <c r="A6" s="210" t="s">
        <v>272</v>
      </c>
      <c r="B6" s="211"/>
      <c r="C6" s="211"/>
      <c r="D6" s="263">
        <v>40987868244</v>
      </c>
      <c r="E6" s="69"/>
      <c r="F6" s="190"/>
      <c r="G6" s="187" t="s">
        <v>47</v>
      </c>
      <c r="H6" s="264">
        <v>3555213282</v>
      </c>
      <c r="I6" s="238"/>
      <c r="J6" s="238"/>
      <c r="K6" s="190"/>
      <c r="L6" s="69"/>
      <c r="M6" s="69"/>
      <c r="N6" s="69"/>
      <c r="O6" s="71"/>
      <c r="P6" s="71"/>
      <c r="Q6" s="71"/>
      <c r="R6" s="71"/>
      <c r="S6" s="71"/>
      <c r="T6" s="71"/>
      <c r="U6" s="215" t="s">
        <v>41</v>
      </c>
      <c r="V6" s="216"/>
      <c r="W6" s="217" t="s">
        <v>1024</v>
      </c>
      <c r="X6" s="218"/>
      <c r="Y6" s="218"/>
      <c r="Z6" s="218"/>
      <c r="AA6" s="218"/>
      <c r="AB6" s="218"/>
      <c r="AC6" s="218"/>
      <c r="AD6" s="218"/>
      <c r="AE6" s="218"/>
      <c r="AF6" s="218"/>
      <c r="AG6" s="218"/>
      <c r="AH6" s="219"/>
    </row>
    <row r="7" spans="1:39" ht="26.25" customHeight="1" thickBot="1" x14ac:dyDescent="0.3">
      <c r="A7" s="213" t="s">
        <v>273</v>
      </c>
      <c r="B7" s="214"/>
      <c r="C7" s="214"/>
      <c r="D7" s="265">
        <v>40738915582</v>
      </c>
      <c r="E7" s="69"/>
      <c r="F7" s="190"/>
      <c r="G7" s="188" t="s">
        <v>271</v>
      </c>
      <c r="H7" s="265">
        <v>3295866161</v>
      </c>
      <c r="I7" s="212"/>
      <c r="J7" s="212"/>
      <c r="K7" s="190"/>
      <c r="L7" s="69"/>
      <c r="M7" s="69"/>
      <c r="N7" s="69"/>
      <c r="O7" s="71"/>
      <c r="P7" s="71"/>
      <c r="Q7" s="71"/>
      <c r="R7" s="71"/>
      <c r="S7" s="71"/>
      <c r="T7" s="71"/>
      <c r="U7" s="202" t="s">
        <v>42</v>
      </c>
      <c r="V7" s="203"/>
      <c r="W7" s="266" t="s">
        <v>1023</v>
      </c>
      <c r="X7" s="266"/>
      <c r="Y7" s="266"/>
      <c r="Z7" s="266"/>
      <c r="AA7" s="266"/>
      <c r="AB7" s="266"/>
      <c r="AC7" s="266"/>
      <c r="AD7" s="266"/>
      <c r="AE7" s="266"/>
      <c r="AF7" s="267"/>
      <c r="AG7" s="82"/>
    </row>
    <row r="8" spans="1:39" ht="23.25" customHeight="1" thickBot="1" x14ac:dyDescent="0.3">
      <c r="A8" s="229"/>
      <c r="B8" s="229"/>
      <c r="C8" s="229"/>
      <c r="D8" s="229"/>
      <c r="E8" s="229"/>
      <c r="F8" s="229"/>
      <c r="G8" s="229"/>
      <c r="H8" s="229"/>
      <c r="I8" s="229"/>
      <c r="J8" s="229"/>
      <c r="K8" s="229"/>
      <c r="L8" s="229"/>
      <c r="M8" s="229"/>
      <c r="N8" s="229"/>
      <c r="O8" s="71"/>
      <c r="P8" s="71"/>
      <c r="Q8" s="71"/>
      <c r="R8" s="71"/>
      <c r="S8" s="71"/>
      <c r="T8" s="71"/>
      <c r="U8" s="220" t="s">
        <v>43</v>
      </c>
      <c r="V8" s="221"/>
      <c r="W8" s="268" t="s">
        <v>1025</v>
      </c>
      <c r="X8" s="268"/>
      <c r="Y8" s="268"/>
      <c r="Z8" s="268"/>
      <c r="AA8" s="268"/>
      <c r="AB8" s="268"/>
      <c r="AC8" s="268"/>
      <c r="AD8" s="268"/>
      <c r="AE8" s="268"/>
      <c r="AF8" s="269"/>
      <c r="AG8" s="82"/>
    </row>
    <row r="9" spans="1:39" ht="34.5" customHeight="1" x14ac:dyDescent="0.3">
      <c r="A9" s="230" t="s">
        <v>44</v>
      </c>
      <c r="B9" s="231"/>
      <c r="C9" s="231"/>
      <c r="D9" s="270"/>
      <c r="E9" s="209"/>
      <c r="F9" s="209"/>
      <c r="G9" s="209"/>
      <c r="H9" s="122"/>
      <c r="I9" s="209"/>
      <c r="J9" s="209"/>
      <c r="K9" s="209"/>
      <c r="L9" s="209"/>
      <c r="M9" s="209"/>
      <c r="N9" s="209"/>
      <c r="O9" s="71"/>
      <c r="P9" s="71"/>
      <c r="Q9" s="71"/>
      <c r="R9" s="71"/>
      <c r="S9" s="71"/>
      <c r="T9" s="71"/>
      <c r="U9" s="202" t="s">
        <v>45</v>
      </c>
      <c r="V9" s="203"/>
      <c r="W9" s="268">
        <v>3118580630</v>
      </c>
      <c r="X9" s="268"/>
      <c r="Y9" s="268"/>
      <c r="Z9" s="268"/>
      <c r="AA9" s="268"/>
      <c r="AB9" s="268"/>
      <c r="AC9" s="268"/>
      <c r="AD9" s="268"/>
      <c r="AE9" s="268"/>
      <c r="AF9" s="269"/>
      <c r="AG9" s="82"/>
      <c r="AI9" s="77"/>
    </row>
    <row r="10" spans="1:39" ht="32.25" customHeight="1" thickBot="1" x14ac:dyDescent="0.3">
      <c r="A10" s="232" t="s">
        <v>270</v>
      </c>
      <c r="B10" s="233"/>
      <c r="C10" s="233"/>
      <c r="D10" s="271"/>
      <c r="E10" s="234"/>
      <c r="F10" s="234"/>
      <c r="G10" s="234"/>
      <c r="H10" s="272"/>
      <c r="I10" s="209"/>
      <c r="J10" s="209"/>
      <c r="K10" s="209"/>
      <c r="L10" s="209"/>
      <c r="M10" s="209"/>
      <c r="N10" s="209"/>
      <c r="O10" s="71"/>
      <c r="P10" s="71"/>
      <c r="Q10" s="71"/>
      <c r="R10" s="71"/>
      <c r="S10" s="71"/>
      <c r="T10" s="71"/>
      <c r="U10" s="224" t="s">
        <v>46</v>
      </c>
      <c r="V10" s="225"/>
      <c r="W10" s="273" t="s">
        <v>1026</v>
      </c>
      <c r="X10" s="274"/>
      <c r="Y10" s="274"/>
      <c r="Z10" s="274"/>
      <c r="AA10" s="274"/>
      <c r="AB10" s="274"/>
      <c r="AC10" s="274"/>
      <c r="AD10" s="274"/>
      <c r="AE10" s="274"/>
      <c r="AF10" s="275"/>
      <c r="AG10" s="82"/>
    </row>
    <row r="11" spans="1:39" ht="38.25" customHeight="1" x14ac:dyDescent="0.25">
      <c r="A11" s="193" t="s">
        <v>0</v>
      </c>
      <c r="B11" s="194"/>
      <c r="C11" s="194"/>
      <c r="D11" s="194"/>
      <c r="E11" s="195"/>
      <c r="F11" s="195"/>
      <c r="G11" s="195"/>
      <c r="H11" s="195"/>
      <c r="I11" s="195"/>
      <c r="J11" s="195"/>
      <c r="K11" s="195"/>
      <c r="L11" s="195"/>
      <c r="M11" s="195"/>
      <c r="N11" s="196"/>
      <c r="O11" s="197" t="s">
        <v>1</v>
      </c>
      <c r="P11" s="194"/>
      <c r="Q11" s="194"/>
      <c r="R11" s="194"/>
      <c r="S11" s="194"/>
      <c r="T11" s="194"/>
      <c r="U11" s="196"/>
      <c r="V11" s="235" t="s">
        <v>2</v>
      </c>
      <c r="W11" s="236"/>
      <c r="X11" s="236"/>
      <c r="Y11" s="236"/>
      <c r="Z11" s="237"/>
      <c r="AA11" s="235" t="s">
        <v>3</v>
      </c>
      <c r="AB11" s="236"/>
      <c r="AC11" s="236"/>
      <c r="AD11" s="236"/>
      <c r="AE11" s="237"/>
      <c r="AF11" s="60" t="s">
        <v>4</v>
      </c>
      <c r="AG11" s="83"/>
      <c r="AH11" s="126"/>
    </row>
    <row r="12" spans="1:39" x14ac:dyDescent="0.25">
      <c r="A12" s="1">
        <v>1</v>
      </c>
      <c r="B12" s="2">
        <v>2</v>
      </c>
      <c r="C12" s="2">
        <v>3</v>
      </c>
      <c r="D12" s="192">
        <v>4</v>
      </c>
      <c r="E12" s="3">
        <v>5</v>
      </c>
      <c r="F12" s="3">
        <v>6</v>
      </c>
      <c r="G12" s="3">
        <v>7</v>
      </c>
      <c r="H12" s="199">
        <v>8</v>
      </c>
      <c r="I12" s="200"/>
      <c r="J12" s="200"/>
      <c r="K12" s="200"/>
      <c r="L12" s="192">
        <v>9</v>
      </c>
      <c r="M12" s="199">
        <v>10</v>
      </c>
      <c r="N12" s="201"/>
      <c r="O12" s="4">
        <v>11</v>
      </c>
      <c r="P12" s="4">
        <v>12</v>
      </c>
      <c r="Q12" s="4">
        <v>13</v>
      </c>
      <c r="R12" s="4">
        <v>14</v>
      </c>
      <c r="S12" s="4">
        <v>15</v>
      </c>
      <c r="T12" s="4">
        <v>16</v>
      </c>
      <c r="U12" s="4">
        <v>17</v>
      </c>
      <c r="V12" s="2">
        <v>18</v>
      </c>
      <c r="W12" s="2">
        <v>19</v>
      </c>
      <c r="X12" s="2">
        <v>20</v>
      </c>
      <c r="Y12" s="2">
        <v>21</v>
      </c>
      <c r="Z12" s="2">
        <v>22</v>
      </c>
      <c r="AA12" s="199">
        <v>23</v>
      </c>
      <c r="AB12" s="200"/>
      <c r="AC12" s="200"/>
      <c r="AD12" s="200"/>
      <c r="AE12" s="201"/>
      <c r="AF12" s="2">
        <v>24</v>
      </c>
      <c r="AG12" s="84"/>
      <c r="AH12" s="127"/>
    </row>
    <row r="13" spans="1:39" ht="69.75" customHeight="1" x14ac:dyDescent="0.25">
      <c r="A13" s="3" t="s">
        <v>5</v>
      </c>
      <c r="B13" s="3" t="s">
        <v>6</v>
      </c>
      <c r="C13" s="3" t="s">
        <v>7</v>
      </c>
      <c r="D13" s="3" t="s">
        <v>8</v>
      </c>
      <c r="E13" s="3" t="s">
        <v>9</v>
      </c>
      <c r="F13" s="3" t="s">
        <v>10</v>
      </c>
      <c r="G13" s="3" t="s">
        <v>11</v>
      </c>
      <c r="H13" s="3" t="s">
        <v>245</v>
      </c>
      <c r="I13" s="3" t="s">
        <v>13</v>
      </c>
      <c r="J13" s="3" t="s">
        <v>14</v>
      </c>
      <c r="K13" s="3" t="s">
        <v>15</v>
      </c>
      <c r="L13" s="3" t="s">
        <v>16</v>
      </c>
      <c r="M13" s="3" t="s">
        <v>263</v>
      </c>
      <c r="N13" s="3" t="s">
        <v>17</v>
      </c>
      <c r="O13" s="5" t="s">
        <v>18</v>
      </c>
      <c r="P13" s="5" t="s">
        <v>19</v>
      </c>
      <c r="Q13" s="5" t="s">
        <v>20</v>
      </c>
      <c r="R13" s="5" t="s">
        <v>21</v>
      </c>
      <c r="S13" s="5" t="s">
        <v>22</v>
      </c>
      <c r="T13" s="6" t="s">
        <v>23</v>
      </c>
      <c r="U13" s="3" t="s">
        <v>24</v>
      </c>
      <c r="V13" s="7" t="s">
        <v>25</v>
      </c>
      <c r="W13" s="3" t="s">
        <v>26</v>
      </c>
      <c r="X13" s="3" t="s">
        <v>27</v>
      </c>
      <c r="Y13" s="3" t="s">
        <v>28</v>
      </c>
      <c r="Z13" s="3" t="s">
        <v>29</v>
      </c>
      <c r="AA13" s="8" t="s">
        <v>30</v>
      </c>
      <c r="AB13" s="8" t="s">
        <v>31</v>
      </c>
      <c r="AC13" s="8" t="s">
        <v>32</v>
      </c>
      <c r="AD13" s="8" t="s">
        <v>33</v>
      </c>
      <c r="AE13" s="8" t="s">
        <v>34</v>
      </c>
      <c r="AF13" s="8" t="s">
        <v>35</v>
      </c>
      <c r="AG13" s="85"/>
      <c r="AH13" s="128" t="s">
        <v>36</v>
      </c>
      <c r="AI13" s="80" t="s">
        <v>246</v>
      </c>
      <c r="AJ13" s="80" t="s">
        <v>247</v>
      </c>
      <c r="AK13" s="81" t="s">
        <v>248</v>
      </c>
      <c r="AL13" s="80" t="s">
        <v>249</v>
      </c>
      <c r="AM13" s="80" t="s">
        <v>250</v>
      </c>
    </row>
    <row r="14" spans="1:39" ht="27" customHeight="1" x14ac:dyDescent="0.25">
      <c r="A14" s="276">
        <v>1</v>
      </c>
      <c r="B14" s="277">
        <v>2019</v>
      </c>
      <c r="C14" s="278" t="s">
        <v>284</v>
      </c>
      <c r="D14" s="278" t="s">
        <v>161</v>
      </c>
      <c r="E14" s="278" t="s">
        <v>38</v>
      </c>
      <c r="F14" s="279" t="s">
        <v>182</v>
      </c>
      <c r="G14" s="280" t="s">
        <v>531</v>
      </c>
      <c r="H14" s="281" t="s">
        <v>156</v>
      </c>
      <c r="I14" s="282">
        <v>45</v>
      </c>
      <c r="J14" s="96" t="s">
        <v>239</v>
      </c>
      <c r="K14" s="96" t="s">
        <v>236</v>
      </c>
      <c r="L14" s="283" t="s">
        <v>778</v>
      </c>
      <c r="M14" s="276">
        <v>1026279711</v>
      </c>
      <c r="N14" s="284" t="s">
        <v>806</v>
      </c>
      <c r="O14" s="285">
        <v>76505000</v>
      </c>
      <c r="P14" s="286"/>
      <c r="Q14" s="287"/>
      <c r="R14" s="288">
        <v>2</v>
      </c>
      <c r="S14" s="285">
        <v>27820000</v>
      </c>
      <c r="T14" s="103">
        <f>+O14+Q14+S14</f>
        <v>104325000</v>
      </c>
      <c r="U14" s="289">
        <v>77896000</v>
      </c>
      <c r="V14" s="290">
        <v>43489</v>
      </c>
      <c r="W14" s="290">
        <v>43490</v>
      </c>
      <c r="X14" s="290">
        <v>43945</v>
      </c>
      <c r="Y14" s="277">
        <v>330</v>
      </c>
      <c r="Z14" s="277">
        <v>120</v>
      </c>
      <c r="AA14" s="8"/>
      <c r="AB14" s="276"/>
      <c r="AC14" s="276" t="s">
        <v>1022</v>
      </c>
      <c r="AD14" s="276"/>
      <c r="AE14" s="276"/>
      <c r="AF14" s="107">
        <f>IF(ISERROR(U14/T14),"-",(U14/T14))</f>
        <v>0.7466666666666667</v>
      </c>
      <c r="AG14" s="291"/>
      <c r="AH14" s="129">
        <f>IF(SUMPRODUCT((A$14:A14=A14)*(B$14:B14=B14)*(C$14:C14=C14))&gt;1,0,1)</f>
        <v>1</v>
      </c>
      <c r="AI14" s="109" t="str">
        <f t="shared" ref="AI14:AI45" si="0">IFERROR(VLOOKUP(D14,tipo,1,FALSE),"NO")</f>
        <v>Contratos de prestación de servicios profesionales y de apoyo a la gestión</v>
      </c>
      <c r="AJ14" s="109" t="str">
        <f t="shared" ref="AJ14:AJ45" si="1">IFERROR(VLOOKUP(E14,modal,1,FALSE),"NO")</f>
        <v>Contratación directa</v>
      </c>
      <c r="AK14" s="110" t="str">
        <f>IFERROR(VLOOKUP(F14,[6]Tipo!$C$12:$C$27,1,FALSE),"NO")</f>
        <v>Prestación de servicios profesionales y de apoyo a la gestión, o para la ejecución de trabajos artísticos que sólo puedan encomendarse a determinadas personas naturales;</v>
      </c>
      <c r="AL14" s="109" t="str">
        <f t="shared" ref="AL14:AL45" si="2">IFERROR(VLOOKUP(H14,afectacion,1,FALSE),"NO")</f>
        <v>Inversión</v>
      </c>
      <c r="AM14" s="109">
        <f t="shared" ref="AM14:AM45" si="3">IFERROR(VLOOKUP(I14,programa,1,FALSE),"NO")</f>
        <v>45</v>
      </c>
    </row>
    <row r="15" spans="1:39" ht="27" customHeight="1" x14ac:dyDescent="0.25">
      <c r="A15" s="276">
        <v>2</v>
      </c>
      <c r="B15" s="277">
        <v>2019</v>
      </c>
      <c r="C15" s="278" t="s">
        <v>285</v>
      </c>
      <c r="D15" s="278" t="s">
        <v>161</v>
      </c>
      <c r="E15" s="278" t="s">
        <v>38</v>
      </c>
      <c r="F15" s="279" t="s">
        <v>182</v>
      </c>
      <c r="G15" s="280" t="s">
        <v>532</v>
      </c>
      <c r="H15" s="281" t="s">
        <v>156</v>
      </c>
      <c r="I15" s="282">
        <v>45</v>
      </c>
      <c r="J15" s="96" t="s">
        <v>239</v>
      </c>
      <c r="K15" s="96" t="s">
        <v>236</v>
      </c>
      <c r="L15" s="283" t="s">
        <v>778</v>
      </c>
      <c r="M15" s="276">
        <v>1026279711</v>
      </c>
      <c r="N15" s="284" t="s">
        <v>807</v>
      </c>
      <c r="O15" s="285">
        <v>95700000</v>
      </c>
      <c r="P15" s="286"/>
      <c r="Q15" s="287"/>
      <c r="R15" s="288">
        <v>2</v>
      </c>
      <c r="S15" s="285">
        <v>43500000</v>
      </c>
      <c r="T15" s="103">
        <f t="shared" ref="T15:T78" si="4">+O15+Q15+S15</f>
        <v>139200000</v>
      </c>
      <c r="U15" s="289">
        <v>97440000</v>
      </c>
      <c r="V15" s="290">
        <v>43489</v>
      </c>
      <c r="W15" s="290">
        <v>43490</v>
      </c>
      <c r="X15" s="290">
        <v>43975</v>
      </c>
      <c r="Y15" s="277">
        <v>330</v>
      </c>
      <c r="Z15" s="277">
        <v>120</v>
      </c>
      <c r="AA15" s="8"/>
      <c r="AB15" s="276"/>
      <c r="AC15" s="276"/>
      <c r="AD15" s="276" t="s">
        <v>1022</v>
      </c>
      <c r="AE15" s="276"/>
      <c r="AF15" s="107">
        <f t="shared" ref="AF15:AF78" si="5">IF(ISERROR(U15/T15),"-",(U15/T15))</f>
        <v>0.7</v>
      </c>
      <c r="AG15" s="291"/>
      <c r="AH15" s="129">
        <f>IF(SUMPRODUCT((A$14:A15=A15)*(B$14:B15=B15)*(C$14:C15=C15))&gt;1,0,1)</f>
        <v>1</v>
      </c>
      <c r="AI15" s="109" t="str">
        <f t="shared" si="0"/>
        <v>Contratos de prestación de servicios profesionales y de apoyo a la gestión</v>
      </c>
      <c r="AJ15" s="109" t="str">
        <f t="shared" si="1"/>
        <v>Contratación directa</v>
      </c>
      <c r="AK15" s="110" t="str">
        <f>IFERROR(VLOOKUP(F15,[6]Tipo!$C$12:$C$27,1,FALSE),"NO")</f>
        <v>Prestación de servicios profesionales y de apoyo a la gestión, o para la ejecución de trabajos artísticos que sólo puedan encomendarse a determinadas personas naturales;</v>
      </c>
      <c r="AL15" s="109" t="str">
        <f t="shared" si="2"/>
        <v>Inversión</v>
      </c>
      <c r="AM15" s="109">
        <f t="shared" si="3"/>
        <v>45</v>
      </c>
    </row>
    <row r="16" spans="1:39" ht="27" customHeight="1" x14ac:dyDescent="0.25">
      <c r="A16" s="276">
        <v>3</v>
      </c>
      <c r="B16" s="277">
        <v>2019</v>
      </c>
      <c r="C16" s="278" t="s">
        <v>286</v>
      </c>
      <c r="D16" s="278" t="s">
        <v>161</v>
      </c>
      <c r="E16" s="278" t="s">
        <v>38</v>
      </c>
      <c r="F16" s="279" t="s">
        <v>182</v>
      </c>
      <c r="G16" s="280" t="s">
        <v>533</v>
      </c>
      <c r="H16" s="281" t="s">
        <v>156</v>
      </c>
      <c r="I16" s="282">
        <v>45</v>
      </c>
      <c r="J16" s="96" t="s">
        <v>239</v>
      </c>
      <c r="K16" s="96" t="s">
        <v>236</v>
      </c>
      <c r="L16" s="283" t="s">
        <v>778</v>
      </c>
      <c r="M16" s="276">
        <v>52321265</v>
      </c>
      <c r="N16" s="284" t="s">
        <v>808</v>
      </c>
      <c r="O16" s="285">
        <v>50105000</v>
      </c>
      <c r="P16" s="286"/>
      <c r="Q16" s="287"/>
      <c r="R16" s="288">
        <v>1</v>
      </c>
      <c r="S16" s="285">
        <v>9110000</v>
      </c>
      <c r="T16" s="103">
        <f t="shared" si="4"/>
        <v>59215000</v>
      </c>
      <c r="U16" s="289">
        <v>50105000</v>
      </c>
      <c r="V16" s="290">
        <v>43489</v>
      </c>
      <c r="W16" s="290">
        <v>43490</v>
      </c>
      <c r="X16" s="290">
        <v>43890</v>
      </c>
      <c r="Y16" s="277">
        <v>330</v>
      </c>
      <c r="Z16" s="277">
        <v>28</v>
      </c>
      <c r="AA16" s="8"/>
      <c r="AB16" s="276"/>
      <c r="AC16" s="276" t="s">
        <v>1022</v>
      </c>
      <c r="AD16" s="276"/>
      <c r="AE16" s="276"/>
      <c r="AF16" s="107">
        <f t="shared" si="5"/>
        <v>0.84615384615384615</v>
      </c>
      <c r="AG16" s="291"/>
      <c r="AH16" s="129">
        <f>IF(SUMPRODUCT((A$14:A16=A16)*(B$14:B16=B16)*(C$14:C16=C16))&gt;1,0,1)</f>
        <v>1</v>
      </c>
      <c r="AI16" s="109" t="str">
        <f t="shared" si="0"/>
        <v>Contratos de prestación de servicios profesionales y de apoyo a la gestión</v>
      </c>
      <c r="AJ16" s="109" t="str">
        <f t="shared" si="1"/>
        <v>Contratación directa</v>
      </c>
      <c r="AK16" s="110" t="str">
        <f>IFERROR(VLOOKUP(F16,[6]Tipo!$C$12:$C$27,1,FALSE),"NO")</f>
        <v>Prestación de servicios profesionales y de apoyo a la gestión, o para la ejecución de trabajos artísticos que sólo puedan encomendarse a determinadas personas naturales;</v>
      </c>
      <c r="AL16" s="109" t="str">
        <f t="shared" si="2"/>
        <v>Inversión</v>
      </c>
      <c r="AM16" s="109">
        <f t="shared" si="3"/>
        <v>45</v>
      </c>
    </row>
    <row r="17" spans="1:39" ht="27" customHeight="1" x14ac:dyDescent="0.25">
      <c r="A17" s="276">
        <v>4</v>
      </c>
      <c r="B17" s="277">
        <v>2019</v>
      </c>
      <c r="C17" s="278" t="s">
        <v>287</v>
      </c>
      <c r="D17" s="278" t="s">
        <v>161</v>
      </c>
      <c r="E17" s="278" t="s">
        <v>38</v>
      </c>
      <c r="F17" s="279" t="s">
        <v>182</v>
      </c>
      <c r="G17" s="280" t="s">
        <v>534</v>
      </c>
      <c r="H17" s="281" t="s">
        <v>156</v>
      </c>
      <c r="I17" s="282">
        <v>45</v>
      </c>
      <c r="J17" s="96" t="s">
        <v>239</v>
      </c>
      <c r="K17" s="96" t="s">
        <v>236</v>
      </c>
      <c r="L17" s="283" t="s">
        <v>778</v>
      </c>
      <c r="M17" s="276">
        <v>79970300</v>
      </c>
      <c r="N17" s="284" t="s">
        <v>809</v>
      </c>
      <c r="O17" s="285">
        <v>95700000</v>
      </c>
      <c r="P17" s="286"/>
      <c r="Q17" s="287"/>
      <c r="R17" s="288">
        <v>1</v>
      </c>
      <c r="S17" s="285">
        <v>47850000</v>
      </c>
      <c r="T17" s="103">
        <f t="shared" si="4"/>
        <v>143550000</v>
      </c>
      <c r="U17" s="289">
        <v>95410000</v>
      </c>
      <c r="V17" s="290">
        <v>43489</v>
      </c>
      <c r="W17" s="290">
        <v>43490</v>
      </c>
      <c r="X17" s="290">
        <v>43981</v>
      </c>
      <c r="Y17" s="277">
        <v>330</v>
      </c>
      <c r="Z17" s="277">
        <v>165</v>
      </c>
      <c r="AA17" s="8"/>
      <c r="AB17" s="276"/>
      <c r="AC17" s="276" t="s">
        <v>1022</v>
      </c>
      <c r="AD17" s="276"/>
      <c r="AE17" s="276"/>
      <c r="AF17" s="107">
        <f t="shared" si="5"/>
        <v>0.6646464646464646</v>
      </c>
      <c r="AG17" s="291"/>
      <c r="AH17" s="129">
        <f>IF(SUMPRODUCT((A$14:A17=A17)*(B$14:B17=B17)*(C$14:C17=C17))&gt;1,0,1)</f>
        <v>1</v>
      </c>
      <c r="AI17" s="109" t="str">
        <f t="shared" si="0"/>
        <v>Contratos de prestación de servicios profesionales y de apoyo a la gestión</v>
      </c>
      <c r="AJ17" s="109" t="str">
        <f t="shared" si="1"/>
        <v>Contratación directa</v>
      </c>
      <c r="AK17" s="110" t="str">
        <f>IFERROR(VLOOKUP(F17,[6]Tipo!$C$12:$C$27,1,FALSE),"NO")</f>
        <v>Prestación de servicios profesionales y de apoyo a la gestión, o para la ejecución de trabajos artísticos que sólo puedan encomendarse a determinadas personas naturales;</v>
      </c>
      <c r="AL17" s="109" t="str">
        <f t="shared" si="2"/>
        <v>Inversión</v>
      </c>
      <c r="AM17" s="109">
        <f t="shared" si="3"/>
        <v>45</v>
      </c>
    </row>
    <row r="18" spans="1:39" ht="27" customHeight="1" x14ac:dyDescent="0.25">
      <c r="A18" s="276">
        <v>5</v>
      </c>
      <c r="B18" s="277">
        <v>2019</v>
      </c>
      <c r="C18" s="278" t="s">
        <v>288</v>
      </c>
      <c r="D18" s="278" t="s">
        <v>161</v>
      </c>
      <c r="E18" s="278" t="s">
        <v>38</v>
      </c>
      <c r="F18" s="279" t="s">
        <v>182</v>
      </c>
      <c r="G18" s="280" t="s">
        <v>535</v>
      </c>
      <c r="H18" s="281" t="s">
        <v>156</v>
      </c>
      <c r="I18" s="282">
        <v>45</v>
      </c>
      <c r="J18" s="96" t="s">
        <v>239</v>
      </c>
      <c r="K18" s="96" t="s">
        <v>236</v>
      </c>
      <c r="L18" s="283" t="s">
        <v>778</v>
      </c>
      <c r="M18" s="276">
        <v>52055580</v>
      </c>
      <c r="N18" s="284" t="s">
        <v>810</v>
      </c>
      <c r="O18" s="285">
        <v>95700000</v>
      </c>
      <c r="P18" s="286"/>
      <c r="Q18" s="287"/>
      <c r="R18" s="288">
        <v>1</v>
      </c>
      <c r="S18" s="285">
        <v>47850000</v>
      </c>
      <c r="T18" s="103">
        <f t="shared" si="4"/>
        <v>143550000</v>
      </c>
      <c r="U18" s="289">
        <v>96570000</v>
      </c>
      <c r="V18" s="290">
        <v>43493</v>
      </c>
      <c r="W18" s="290">
        <v>43493</v>
      </c>
      <c r="X18" s="290">
        <v>43994</v>
      </c>
      <c r="Y18" s="277">
        <v>330</v>
      </c>
      <c r="Z18" s="277">
        <v>165</v>
      </c>
      <c r="AA18" s="8"/>
      <c r="AB18" s="276"/>
      <c r="AC18" s="276" t="s">
        <v>1022</v>
      </c>
      <c r="AD18" s="276"/>
      <c r="AE18" s="276"/>
      <c r="AF18" s="107">
        <f t="shared" si="5"/>
        <v>0.67272727272727273</v>
      </c>
      <c r="AG18" s="291"/>
      <c r="AH18" s="129">
        <f>IF(SUMPRODUCT((A$14:A18=A18)*(B$14:B18=B18)*(C$14:C18=C18))&gt;1,0,1)</f>
        <v>1</v>
      </c>
      <c r="AI18" s="109" t="str">
        <f t="shared" si="0"/>
        <v>Contratos de prestación de servicios profesionales y de apoyo a la gestión</v>
      </c>
      <c r="AJ18" s="109" t="str">
        <f t="shared" si="1"/>
        <v>Contratación directa</v>
      </c>
      <c r="AK18" s="110" t="str">
        <f>IFERROR(VLOOKUP(F18,[6]Tipo!$C$12:$C$27,1,FALSE),"NO")</f>
        <v>Prestación de servicios profesionales y de apoyo a la gestión, o para la ejecución de trabajos artísticos que sólo puedan encomendarse a determinadas personas naturales;</v>
      </c>
      <c r="AL18" s="109" t="str">
        <f t="shared" si="2"/>
        <v>Inversión</v>
      </c>
      <c r="AM18" s="109">
        <f t="shared" si="3"/>
        <v>45</v>
      </c>
    </row>
    <row r="19" spans="1:39" ht="27" customHeight="1" x14ac:dyDescent="0.25">
      <c r="A19" s="276">
        <v>6</v>
      </c>
      <c r="B19" s="277">
        <v>2019</v>
      </c>
      <c r="C19" s="278" t="s">
        <v>289</v>
      </c>
      <c r="D19" s="278" t="s">
        <v>161</v>
      </c>
      <c r="E19" s="278" t="s">
        <v>38</v>
      </c>
      <c r="F19" s="279" t="s">
        <v>182</v>
      </c>
      <c r="G19" s="280" t="s">
        <v>536</v>
      </c>
      <c r="H19" s="281" t="s">
        <v>156</v>
      </c>
      <c r="I19" s="282">
        <v>45</v>
      </c>
      <c r="J19" s="96" t="s">
        <v>239</v>
      </c>
      <c r="K19" s="96" t="s">
        <v>236</v>
      </c>
      <c r="L19" s="283" t="s">
        <v>778</v>
      </c>
      <c r="M19" s="276">
        <v>72303502</v>
      </c>
      <c r="N19" s="284" t="s">
        <v>811</v>
      </c>
      <c r="O19" s="285">
        <v>76505000</v>
      </c>
      <c r="P19" s="286"/>
      <c r="Q19" s="287"/>
      <c r="R19" s="288">
        <v>1</v>
      </c>
      <c r="S19" s="285">
        <v>34775000</v>
      </c>
      <c r="T19" s="103">
        <f t="shared" si="4"/>
        <v>111280000</v>
      </c>
      <c r="U19" s="289">
        <v>76736833</v>
      </c>
      <c r="V19" s="290">
        <v>43493</v>
      </c>
      <c r="W19" s="290">
        <v>43495</v>
      </c>
      <c r="X19" s="290">
        <v>43980</v>
      </c>
      <c r="Y19" s="277">
        <v>330</v>
      </c>
      <c r="Z19" s="277">
        <v>150</v>
      </c>
      <c r="AA19" s="8"/>
      <c r="AB19" s="276"/>
      <c r="AC19" s="276" t="s">
        <v>1022</v>
      </c>
      <c r="AD19" s="276"/>
      <c r="AE19" s="276"/>
      <c r="AF19" s="107">
        <f t="shared" si="5"/>
        <v>0.68958333033788644</v>
      </c>
      <c r="AG19" s="291"/>
      <c r="AH19" s="129">
        <f>IF(SUMPRODUCT((A$14:A19=A19)*(B$14:B19=B19)*(C$14:C19=C19))&gt;1,0,1)</f>
        <v>1</v>
      </c>
      <c r="AI19" s="109" t="str">
        <f t="shared" ref="AI19" si="6">IFERROR(VLOOKUP(D19,tipo,1,FALSE),"NO")</f>
        <v>Contratos de prestación de servicios profesionales y de apoyo a la gestión</v>
      </c>
      <c r="AJ19" s="109" t="str">
        <f t="shared" ref="AJ19" si="7">IFERROR(VLOOKUP(E19,modal,1,FALSE),"NO")</f>
        <v>Contratación directa</v>
      </c>
      <c r="AK19" s="110" t="str">
        <f>IFERROR(VLOOKUP(F19,[6]Tipo!$C$12:$C$27,1,FALSE),"NO")</f>
        <v>Prestación de servicios profesionales y de apoyo a la gestión, o para la ejecución de trabajos artísticos que sólo puedan encomendarse a determinadas personas naturales;</v>
      </c>
      <c r="AL19" s="109" t="str">
        <f t="shared" ref="AL19" si="8">IFERROR(VLOOKUP(H19,afectacion,1,FALSE),"NO")</f>
        <v>Inversión</v>
      </c>
      <c r="AM19" s="109">
        <f t="shared" ref="AM19" si="9">IFERROR(VLOOKUP(I19,programa,1,FALSE),"NO")</f>
        <v>45</v>
      </c>
    </row>
    <row r="20" spans="1:39" ht="27" customHeight="1" x14ac:dyDescent="0.25">
      <c r="A20" s="276">
        <v>7</v>
      </c>
      <c r="B20" s="277">
        <v>2019</v>
      </c>
      <c r="C20" s="278" t="s">
        <v>290</v>
      </c>
      <c r="D20" s="278" t="s">
        <v>161</v>
      </c>
      <c r="E20" s="278" t="s">
        <v>38</v>
      </c>
      <c r="F20" s="279" t="s">
        <v>182</v>
      </c>
      <c r="G20" s="280" t="s">
        <v>537</v>
      </c>
      <c r="H20" s="281" t="s">
        <v>156</v>
      </c>
      <c r="I20" s="282">
        <v>45</v>
      </c>
      <c r="J20" s="96" t="s">
        <v>239</v>
      </c>
      <c r="K20" s="96" t="s">
        <v>236</v>
      </c>
      <c r="L20" s="283" t="s">
        <v>778</v>
      </c>
      <c r="M20" s="276">
        <v>39752892</v>
      </c>
      <c r="N20" s="284" t="s">
        <v>812</v>
      </c>
      <c r="O20" s="285">
        <v>24750000</v>
      </c>
      <c r="P20" s="286"/>
      <c r="Q20" s="287"/>
      <c r="R20" s="288">
        <v>1</v>
      </c>
      <c r="S20" s="285">
        <v>11250000</v>
      </c>
      <c r="T20" s="103">
        <f t="shared" si="4"/>
        <v>36000000</v>
      </c>
      <c r="U20" s="289">
        <v>24825000</v>
      </c>
      <c r="V20" s="290">
        <v>43494</v>
      </c>
      <c r="W20" s="290">
        <v>43495</v>
      </c>
      <c r="X20" s="290">
        <v>43981</v>
      </c>
      <c r="Y20" s="277">
        <v>330</v>
      </c>
      <c r="Z20" s="277">
        <v>150</v>
      </c>
      <c r="AA20" s="8"/>
      <c r="AB20" s="276"/>
      <c r="AC20" s="276" t="s">
        <v>1022</v>
      </c>
      <c r="AD20" s="276"/>
      <c r="AE20" s="276"/>
      <c r="AF20" s="107">
        <f t="shared" si="5"/>
        <v>0.68958333333333333</v>
      </c>
      <c r="AG20" s="291"/>
      <c r="AH20" s="129">
        <f>IF(SUMPRODUCT((A$14:A20=A20)*(B$14:B20=B20)*(C$14:C20=C20))&gt;1,0,1)</f>
        <v>1</v>
      </c>
      <c r="AI20" s="109"/>
      <c r="AJ20" s="109"/>
      <c r="AK20" s="110"/>
      <c r="AL20" s="109"/>
      <c r="AM20" s="109"/>
    </row>
    <row r="21" spans="1:39" ht="27" customHeight="1" x14ac:dyDescent="0.25">
      <c r="A21" s="276">
        <v>8</v>
      </c>
      <c r="B21" s="277">
        <v>2019</v>
      </c>
      <c r="C21" s="278" t="s">
        <v>291</v>
      </c>
      <c r="D21" s="278" t="s">
        <v>161</v>
      </c>
      <c r="E21" s="278" t="s">
        <v>38</v>
      </c>
      <c r="F21" s="279" t="s">
        <v>182</v>
      </c>
      <c r="G21" s="280" t="s">
        <v>538</v>
      </c>
      <c r="H21" s="281" t="s">
        <v>156</v>
      </c>
      <c r="I21" s="282">
        <v>45</v>
      </c>
      <c r="J21" s="96" t="s">
        <v>239</v>
      </c>
      <c r="K21" s="96" t="s">
        <v>236</v>
      </c>
      <c r="L21" s="283" t="s">
        <v>778</v>
      </c>
      <c r="M21" s="276">
        <v>1016070013</v>
      </c>
      <c r="N21" s="284" t="s">
        <v>813</v>
      </c>
      <c r="O21" s="285">
        <v>38500000</v>
      </c>
      <c r="P21" s="286"/>
      <c r="Q21" s="287"/>
      <c r="R21" s="288">
        <v>1</v>
      </c>
      <c r="S21" s="285">
        <v>17500000</v>
      </c>
      <c r="T21" s="103">
        <f t="shared" si="4"/>
        <v>56000000</v>
      </c>
      <c r="U21" s="289">
        <v>38616666</v>
      </c>
      <c r="V21" s="290">
        <v>43494</v>
      </c>
      <c r="W21" s="290">
        <v>43495</v>
      </c>
      <c r="X21" s="290">
        <v>43980</v>
      </c>
      <c r="Y21" s="277">
        <v>330</v>
      </c>
      <c r="Z21" s="277">
        <v>150</v>
      </c>
      <c r="AA21" s="8"/>
      <c r="AB21" s="276"/>
      <c r="AC21" s="276" t="s">
        <v>1022</v>
      </c>
      <c r="AD21" s="276"/>
      <c r="AE21" s="276"/>
      <c r="AF21" s="107">
        <f t="shared" si="5"/>
        <v>0.68958332142857148</v>
      </c>
      <c r="AG21" s="291"/>
      <c r="AH21" s="129">
        <f>IF(SUMPRODUCT((A$14:A21=A21)*(B$14:B21=B21)*(C$14:C21=C21))&gt;1,0,1)</f>
        <v>1</v>
      </c>
      <c r="AI21" s="109"/>
      <c r="AJ21" s="109"/>
      <c r="AK21" s="110"/>
      <c r="AL21" s="109"/>
      <c r="AM21" s="109"/>
    </row>
    <row r="22" spans="1:39" ht="27" customHeight="1" x14ac:dyDescent="0.25">
      <c r="A22" s="276">
        <v>9</v>
      </c>
      <c r="B22" s="277">
        <v>2019</v>
      </c>
      <c r="C22" s="278" t="s">
        <v>292</v>
      </c>
      <c r="D22" s="278" t="s">
        <v>161</v>
      </c>
      <c r="E22" s="278" t="s">
        <v>38</v>
      </c>
      <c r="F22" s="279" t="s">
        <v>182</v>
      </c>
      <c r="G22" s="280" t="s">
        <v>539</v>
      </c>
      <c r="H22" s="281" t="s">
        <v>156</v>
      </c>
      <c r="I22" s="282">
        <v>45</v>
      </c>
      <c r="J22" s="96" t="s">
        <v>239</v>
      </c>
      <c r="K22" s="96" t="s">
        <v>236</v>
      </c>
      <c r="L22" s="283" t="s">
        <v>778</v>
      </c>
      <c r="M22" s="276">
        <v>11430819</v>
      </c>
      <c r="N22" s="284" t="s">
        <v>814</v>
      </c>
      <c r="O22" s="285">
        <v>24750000</v>
      </c>
      <c r="P22" s="286"/>
      <c r="Q22" s="287"/>
      <c r="R22" s="288"/>
      <c r="S22" s="285"/>
      <c r="T22" s="103">
        <f t="shared" si="4"/>
        <v>24750000</v>
      </c>
      <c r="U22" s="289">
        <v>24750000</v>
      </c>
      <c r="V22" s="290">
        <v>43495</v>
      </c>
      <c r="W22" s="290">
        <v>43497</v>
      </c>
      <c r="X22" s="290">
        <v>43829</v>
      </c>
      <c r="Y22" s="277">
        <v>330</v>
      </c>
      <c r="Z22" s="277"/>
      <c r="AA22" s="8"/>
      <c r="AB22" s="276"/>
      <c r="AC22" s="276"/>
      <c r="AD22" s="276" t="s">
        <v>1022</v>
      </c>
      <c r="AE22" s="276"/>
      <c r="AF22" s="107">
        <f t="shared" si="5"/>
        <v>1</v>
      </c>
      <c r="AG22" s="291"/>
      <c r="AH22" s="129">
        <f>IF(SUMPRODUCT((A$14:A22=A22)*(B$14:B22=B22)*(C$14:C22=C22))&gt;1,0,1)</f>
        <v>1</v>
      </c>
      <c r="AI22" s="109" t="str">
        <f t="shared" si="0"/>
        <v>Contratos de prestación de servicios profesionales y de apoyo a la gestión</v>
      </c>
      <c r="AJ22" s="109" t="str">
        <f t="shared" si="1"/>
        <v>Contratación directa</v>
      </c>
      <c r="AK22" s="110" t="str">
        <f>IFERROR(VLOOKUP(F22,[6]Tipo!$C$12:$C$27,1,FALSE),"NO")</f>
        <v>Prestación de servicios profesionales y de apoyo a la gestión, o para la ejecución de trabajos artísticos que sólo puedan encomendarse a determinadas personas naturales;</v>
      </c>
      <c r="AL22" s="109" t="str">
        <f t="shared" si="2"/>
        <v>Inversión</v>
      </c>
      <c r="AM22" s="109">
        <f t="shared" si="3"/>
        <v>45</v>
      </c>
    </row>
    <row r="23" spans="1:39" ht="27" customHeight="1" x14ac:dyDescent="0.25">
      <c r="A23" s="276">
        <v>10</v>
      </c>
      <c r="B23" s="277">
        <v>2019</v>
      </c>
      <c r="C23" s="278" t="s">
        <v>293</v>
      </c>
      <c r="D23" s="278" t="s">
        <v>161</v>
      </c>
      <c r="E23" s="278" t="s">
        <v>38</v>
      </c>
      <c r="F23" s="279" t="s">
        <v>182</v>
      </c>
      <c r="G23" s="280" t="s">
        <v>540</v>
      </c>
      <c r="H23" s="281" t="s">
        <v>156</v>
      </c>
      <c r="I23" s="282">
        <v>45</v>
      </c>
      <c r="J23" s="96" t="s">
        <v>239</v>
      </c>
      <c r="K23" s="96" t="s">
        <v>236</v>
      </c>
      <c r="L23" s="283" t="s">
        <v>778</v>
      </c>
      <c r="M23" s="276">
        <v>98543897</v>
      </c>
      <c r="N23" s="284" t="s">
        <v>815</v>
      </c>
      <c r="O23" s="285">
        <v>24750000</v>
      </c>
      <c r="P23" s="286"/>
      <c r="Q23" s="287"/>
      <c r="R23" s="288">
        <v>1</v>
      </c>
      <c r="S23" s="285">
        <v>11250000</v>
      </c>
      <c r="T23" s="103">
        <f t="shared" si="4"/>
        <v>36000000</v>
      </c>
      <c r="U23" s="289">
        <v>24750000</v>
      </c>
      <c r="V23" s="290">
        <v>43495</v>
      </c>
      <c r="W23" s="290">
        <v>43497</v>
      </c>
      <c r="X23" s="290">
        <v>43981</v>
      </c>
      <c r="Y23" s="277">
        <v>330</v>
      </c>
      <c r="Z23" s="277">
        <v>150</v>
      </c>
      <c r="AA23" s="8"/>
      <c r="AB23" s="276"/>
      <c r="AC23" s="276" t="s">
        <v>1022</v>
      </c>
      <c r="AD23" s="276"/>
      <c r="AE23" s="276"/>
      <c r="AF23" s="107">
        <f t="shared" si="5"/>
        <v>0.6875</v>
      </c>
      <c r="AG23" s="291"/>
      <c r="AH23" s="129">
        <f>IF(SUMPRODUCT((A$14:A23=A23)*(B$14:B23=B23)*(C$14:C23=C23))&gt;1,0,1)</f>
        <v>1</v>
      </c>
      <c r="AI23" s="109" t="str">
        <f t="shared" si="0"/>
        <v>Contratos de prestación de servicios profesionales y de apoyo a la gestión</v>
      </c>
      <c r="AJ23" s="109" t="str">
        <f t="shared" si="1"/>
        <v>Contratación directa</v>
      </c>
      <c r="AK23" s="110" t="str">
        <f>IFERROR(VLOOKUP(F23,[6]Tipo!$C$12:$C$27,1,FALSE),"NO")</f>
        <v>Prestación de servicios profesionales y de apoyo a la gestión, o para la ejecución de trabajos artísticos que sólo puedan encomendarse a determinadas personas naturales;</v>
      </c>
      <c r="AL23" s="109" t="str">
        <f t="shared" si="2"/>
        <v>Inversión</v>
      </c>
      <c r="AM23" s="109">
        <f t="shared" si="3"/>
        <v>45</v>
      </c>
    </row>
    <row r="24" spans="1:39" ht="27" customHeight="1" x14ac:dyDescent="0.25">
      <c r="A24" s="276">
        <v>11</v>
      </c>
      <c r="B24" s="277">
        <v>2019</v>
      </c>
      <c r="C24" s="278" t="s">
        <v>294</v>
      </c>
      <c r="D24" s="278" t="s">
        <v>161</v>
      </c>
      <c r="E24" s="278" t="s">
        <v>38</v>
      </c>
      <c r="F24" s="279" t="s">
        <v>182</v>
      </c>
      <c r="G24" s="280" t="s">
        <v>541</v>
      </c>
      <c r="H24" s="281" t="s">
        <v>156</v>
      </c>
      <c r="I24" s="282">
        <v>45</v>
      </c>
      <c r="J24" s="96" t="s">
        <v>239</v>
      </c>
      <c r="K24" s="96" t="s">
        <v>236</v>
      </c>
      <c r="L24" s="283" t="s">
        <v>778</v>
      </c>
      <c r="M24" s="276">
        <v>80147386</v>
      </c>
      <c r="N24" s="284" t="s">
        <v>816</v>
      </c>
      <c r="O24" s="285">
        <v>13500000</v>
      </c>
      <c r="P24" s="286"/>
      <c r="Q24" s="287"/>
      <c r="R24" s="288"/>
      <c r="S24" s="285"/>
      <c r="T24" s="103">
        <f t="shared" si="4"/>
        <v>13500000</v>
      </c>
      <c r="U24" s="289">
        <v>13500000</v>
      </c>
      <c r="V24" s="290">
        <v>43494</v>
      </c>
      <c r="W24" s="290">
        <v>43495</v>
      </c>
      <c r="X24" s="290">
        <v>43675</v>
      </c>
      <c r="Y24" s="277">
        <v>180</v>
      </c>
      <c r="Z24" s="277"/>
      <c r="AA24" s="8"/>
      <c r="AB24" s="276"/>
      <c r="AC24" s="276"/>
      <c r="AD24" s="276" t="s">
        <v>1022</v>
      </c>
      <c r="AE24" s="276"/>
      <c r="AF24" s="107">
        <f t="shared" si="5"/>
        <v>1</v>
      </c>
      <c r="AG24" s="291"/>
      <c r="AH24" s="129">
        <f>IF(SUMPRODUCT((A$14:A24=A24)*(B$14:B24=B24)*(C$14:C24=C24))&gt;1,0,1)</f>
        <v>1</v>
      </c>
      <c r="AI24" s="109" t="str">
        <f t="shared" si="0"/>
        <v>Contratos de prestación de servicios profesionales y de apoyo a la gestión</v>
      </c>
      <c r="AJ24" s="109" t="str">
        <f t="shared" si="1"/>
        <v>Contratación directa</v>
      </c>
      <c r="AK24" s="110" t="str">
        <f>IFERROR(VLOOKUP(F24,[6]Tipo!$C$12:$C$27,1,FALSE),"NO")</f>
        <v>Prestación de servicios profesionales y de apoyo a la gestión, o para la ejecución de trabajos artísticos que sólo puedan encomendarse a determinadas personas naturales;</v>
      </c>
      <c r="AL24" s="109" t="str">
        <f t="shared" si="2"/>
        <v>Inversión</v>
      </c>
      <c r="AM24" s="109">
        <f t="shared" si="3"/>
        <v>45</v>
      </c>
    </row>
    <row r="25" spans="1:39" ht="27" customHeight="1" x14ac:dyDescent="0.25">
      <c r="A25" s="276">
        <v>12</v>
      </c>
      <c r="B25" s="277">
        <v>2019</v>
      </c>
      <c r="C25" s="278" t="s">
        <v>295</v>
      </c>
      <c r="D25" s="278" t="s">
        <v>161</v>
      </c>
      <c r="E25" s="278" t="s">
        <v>38</v>
      </c>
      <c r="F25" s="279" t="s">
        <v>182</v>
      </c>
      <c r="G25" s="280" t="s">
        <v>542</v>
      </c>
      <c r="H25" s="281" t="s">
        <v>156</v>
      </c>
      <c r="I25" s="282">
        <v>45</v>
      </c>
      <c r="J25" s="96" t="s">
        <v>239</v>
      </c>
      <c r="K25" s="96" t="s">
        <v>236</v>
      </c>
      <c r="L25" s="283" t="s">
        <v>778</v>
      </c>
      <c r="M25" s="276">
        <v>52328812</v>
      </c>
      <c r="N25" s="284" t="s">
        <v>817</v>
      </c>
      <c r="O25" s="285">
        <v>24750000</v>
      </c>
      <c r="P25" s="286"/>
      <c r="Q25" s="287"/>
      <c r="R25" s="288"/>
      <c r="S25" s="285"/>
      <c r="T25" s="103">
        <f t="shared" si="4"/>
        <v>24750000</v>
      </c>
      <c r="U25" s="289">
        <v>22575000</v>
      </c>
      <c r="V25" s="290">
        <v>43494</v>
      </c>
      <c r="W25" s="290">
        <v>43495</v>
      </c>
      <c r="X25" s="290">
        <v>43829</v>
      </c>
      <c r="Y25" s="277">
        <v>330</v>
      </c>
      <c r="Z25" s="277"/>
      <c r="AA25" s="8"/>
      <c r="AB25" s="276"/>
      <c r="AC25" s="276"/>
      <c r="AD25" s="276" t="s">
        <v>1022</v>
      </c>
      <c r="AE25" s="276"/>
      <c r="AF25" s="107">
        <f t="shared" si="5"/>
        <v>0.91212121212121211</v>
      </c>
      <c r="AG25" s="291"/>
      <c r="AH25" s="129">
        <f>IF(SUMPRODUCT((A$14:A25=A25)*(B$14:B25=B25)*(C$14:C25=C25))&gt;1,0,1)</f>
        <v>1</v>
      </c>
      <c r="AI25" s="109" t="str">
        <f t="shared" si="0"/>
        <v>Contratos de prestación de servicios profesionales y de apoyo a la gestión</v>
      </c>
      <c r="AJ25" s="109" t="str">
        <f t="shared" si="1"/>
        <v>Contratación directa</v>
      </c>
      <c r="AK25" s="110" t="str">
        <f>IFERROR(VLOOKUP(F25,[6]Tipo!$C$12:$C$27,1,FALSE),"NO")</f>
        <v>Prestación de servicios profesionales y de apoyo a la gestión, o para la ejecución de trabajos artísticos que sólo puedan encomendarse a determinadas personas naturales;</v>
      </c>
      <c r="AL25" s="109" t="str">
        <f t="shared" si="2"/>
        <v>Inversión</v>
      </c>
      <c r="AM25" s="109">
        <f t="shared" si="3"/>
        <v>45</v>
      </c>
    </row>
    <row r="26" spans="1:39" ht="27" customHeight="1" x14ac:dyDescent="0.25">
      <c r="A26" s="276">
        <v>13</v>
      </c>
      <c r="B26" s="277">
        <v>2019</v>
      </c>
      <c r="C26" s="278" t="s">
        <v>296</v>
      </c>
      <c r="D26" s="278" t="s">
        <v>161</v>
      </c>
      <c r="E26" s="278" t="s">
        <v>38</v>
      </c>
      <c r="F26" s="279" t="s">
        <v>182</v>
      </c>
      <c r="G26" s="280" t="s">
        <v>543</v>
      </c>
      <c r="H26" s="281" t="s">
        <v>156</v>
      </c>
      <c r="I26" s="282">
        <v>45</v>
      </c>
      <c r="J26" s="96" t="s">
        <v>239</v>
      </c>
      <c r="K26" s="96" t="s">
        <v>236</v>
      </c>
      <c r="L26" s="283" t="s">
        <v>778</v>
      </c>
      <c r="M26" s="276">
        <v>53925244</v>
      </c>
      <c r="N26" s="284" t="s">
        <v>818</v>
      </c>
      <c r="O26" s="285">
        <v>24750000</v>
      </c>
      <c r="P26" s="286"/>
      <c r="Q26" s="287"/>
      <c r="R26" s="288">
        <v>1</v>
      </c>
      <c r="S26" s="285">
        <v>11250000</v>
      </c>
      <c r="T26" s="103">
        <f t="shared" si="4"/>
        <v>36000000</v>
      </c>
      <c r="U26" s="289">
        <v>24825000</v>
      </c>
      <c r="V26" s="290">
        <v>43494</v>
      </c>
      <c r="W26" s="290">
        <v>43495</v>
      </c>
      <c r="X26" s="290">
        <v>43980</v>
      </c>
      <c r="Y26" s="277">
        <v>330</v>
      </c>
      <c r="Z26" s="277">
        <v>150</v>
      </c>
      <c r="AA26" s="8"/>
      <c r="AB26" s="276"/>
      <c r="AC26" s="276" t="s">
        <v>1022</v>
      </c>
      <c r="AD26" s="276"/>
      <c r="AE26" s="276"/>
      <c r="AF26" s="107">
        <f t="shared" si="5"/>
        <v>0.68958333333333333</v>
      </c>
      <c r="AG26" s="291"/>
      <c r="AH26" s="129">
        <f>IF(SUMPRODUCT((A$14:A26=A26)*(B$14:B26=B26)*(C$14:C26=C26))&gt;1,0,1)</f>
        <v>1</v>
      </c>
      <c r="AI26" s="109" t="str">
        <f t="shared" si="0"/>
        <v>Contratos de prestación de servicios profesionales y de apoyo a la gestión</v>
      </c>
      <c r="AJ26" s="109" t="str">
        <f t="shared" si="1"/>
        <v>Contratación directa</v>
      </c>
      <c r="AK26" s="110" t="str">
        <f>IFERROR(VLOOKUP(F26,[6]Tipo!$C$12:$C$27,1,FALSE),"NO")</f>
        <v>Prestación de servicios profesionales y de apoyo a la gestión, o para la ejecución de trabajos artísticos que sólo puedan encomendarse a determinadas personas naturales;</v>
      </c>
      <c r="AL26" s="109" t="str">
        <f t="shared" si="2"/>
        <v>Inversión</v>
      </c>
      <c r="AM26" s="109">
        <f t="shared" si="3"/>
        <v>45</v>
      </c>
    </row>
    <row r="27" spans="1:39" ht="27" customHeight="1" x14ac:dyDescent="0.25">
      <c r="A27" s="276">
        <v>14</v>
      </c>
      <c r="B27" s="277">
        <v>2019</v>
      </c>
      <c r="C27" s="278" t="s">
        <v>297</v>
      </c>
      <c r="D27" s="278" t="s">
        <v>161</v>
      </c>
      <c r="E27" s="278" t="s">
        <v>38</v>
      </c>
      <c r="F27" s="279" t="s">
        <v>182</v>
      </c>
      <c r="G27" s="280" t="s">
        <v>544</v>
      </c>
      <c r="H27" s="281" t="s">
        <v>156</v>
      </c>
      <c r="I27" s="282">
        <v>45</v>
      </c>
      <c r="J27" s="96" t="s">
        <v>239</v>
      </c>
      <c r="K27" s="96" t="s">
        <v>236</v>
      </c>
      <c r="L27" s="283" t="s">
        <v>778</v>
      </c>
      <c r="M27" s="276">
        <v>1033776144</v>
      </c>
      <c r="N27" s="284" t="s">
        <v>819</v>
      </c>
      <c r="O27" s="285">
        <v>24750000</v>
      </c>
      <c r="P27" s="286"/>
      <c r="Q27" s="287"/>
      <c r="R27" s="288">
        <v>2</v>
      </c>
      <c r="S27" s="285">
        <v>9000000</v>
      </c>
      <c r="T27" s="103">
        <f t="shared" si="4"/>
        <v>33750000</v>
      </c>
      <c r="U27" s="289">
        <v>24750000</v>
      </c>
      <c r="V27" s="290">
        <v>43495</v>
      </c>
      <c r="W27" s="290">
        <v>43497</v>
      </c>
      <c r="X27" s="290">
        <v>43951</v>
      </c>
      <c r="Y27" s="277">
        <v>330</v>
      </c>
      <c r="Z27" s="277">
        <v>120</v>
      </c>
      <c r="AA27" s="8"/>
      <c r="AB27" s="276"/>
      <c r="AC27" s="276" t="s">
        <v>1022</v>
      </c>
      <c r="AD27" s="276"/>
      <c r="AE27" s="276"/>
      <c r="AF27" s="107">
        <f t="shared" si="5"/>
        <v>0.73333333333333328</v>
      </c>
      <c r="AG27" s="291"/>
      <c r="AH27" s="129">
        <f>IF(SUMPRODUCT((A$14:A27=A27)*(B$14:B27=B27)*(C$14:C27=C27))&gt;1,0,1)</f>
        <v>1</v>
      </c>
      <c r="AI27" s="109" t="str">
        <f t="shared" si="0"/>
        <v>Contratos de prestación de servicios profesionales y de apoyo a la gestión</v>
      </c>
      <c r="AJ27" s="109" t="str">
        <f t="shared" si="1"/>
        <v>Contratación directa</v>
      </c>
      <c r="AK27" s="110" t="str">
        <f>IFERROR(VLOOKUP(F27,[6]Tipo!$C$12:$C$27,1,FALSE),"NO")</f>
        <v>Prestación de servicios profesionales y de apoyo a la gestión, o para la ejecución de trabajos artísticos que sólo puedan encomendarse a determinadas personas naturales;</v>
      </c>
      <c r="AL27" s="109" t="str">
        <f t="shared" si="2"/>
        <v>Inversión</v>
      </c>
      <c r="AM27" s="109">
        <f t="shared" si="3"/>
        <v>45</v>
      </c>
    </row>
    <row r="28" spans="1:39" ht="27" customHeight="1" x14ac:dyDescent="0.25">
      <c r="A28" s="276">
        <v>15</v>
      </c>
      <c r="B28" s="277">
        <v>2019</v>
      </c>
      <c r="C28" s="278" t="s">
        <v>298</v>
      </c>
      <c r="D28" s="278" t="s">
        <v>161</v>
      </c>
      <c r="E28" s="278" t="s">
        <v>38</v>
      </c>
      <c r="F28" s="279" t="s">
        <v>182</v>
      </c>
      <c r="G28" s="280" t="s">
        <v>545</v>
      </c>
      <c r="H28" s="281" t="s">
        <v>156</v>
      </c>
      <c r="I28" s="282">
        <v>18</v>
      </c>
      <c r="J28" s="96" t="s">
        <v>207</v>
      </c>
      <c r="K28" s="96" t="s">
        <v>202</v>
      </c>
      <c r="L28" s="283" t="s">
        <v>779</v>
      </c>
      <c r="M28" s="276">
        <v>79132349</v>
      </c>
      <c r="N28" s="284" t="s">
        <v>820</v>
      </c>
      <c r="O28" s="285">
        <v>24750000</v>
      </c>
      <c r="P28" s="286"/>
      <c r="Q28" s="287"/>
      <c r="R28" s="288">
        <v>1</v>
      </c>
      <c r="S28" s="285">
        <v>11250000</v>
      </c>
      <c r="T28" s="103">
        <f t="shared" si="4"/>
        <v>36000000</v>
      </c>
      <c r="U28" s="289">
        <v>24750000</v>
      </c>
      <c r="V28" s="290">
        <v>43495</v>
      </c>
      <c r="W28" s="290">
        <v>43497</v>
      </c>
      <c r="X28" s="290">
        <v>43981</v>
      </c>
      <c r="Y28" s="277">
        <v>330</v>
      </c>
      <c r="Z28" s="277">
        <v>150</v>
      </c>
      <c r="AA28" s="8"/>
      <c r="AB28" s="276"/>
      <c r="AC28" s="276" t="s">
        <v>1022</v>
      </c>
      <c r="AD28" s="276"/>
      <c r="AE28" s="276"/>
      <c r="AF28" s="107">
        <f t="shared" si="5"/>
        <v>0.6875</v>
      </c>
      <c r="AG28" s="291"/>
      <c r="AH28" s="129">
        <f>IF(SUMPRODUCT((A$14:A28=A28)*(B$14:B28=B28)*(C$14:C28=C28))&gt;1,0,1)</f>
        <v>1</v>
      </c>
      <c r="AI28" s="109" t="str">
        <f t="shared" si="0"/>
        <v>Contratos de prestación de servicios profesionales y de apoyo a la gestión</v>
      </c>
      <c r="AJ28" s="109" t="str">
        <f t="shared" si="1"/>
        <v>Contratación directa</v>
      </c>
      <c r="AK28" s="110" t="str">
        <f>IFERROR(VLOOKUP(F28,[6]Tipo!$C$12:$C$27,1,FALSE),"NO")</f>
        <v>Prestación de servicios profesionales y de apoyo a la gestión, o para la ejecución de trabajos artísticos que sólo puedan encomendarse a determinadas personas naturales;</v>
      </c>
      <c r="AL28" s="109" t="str">
        <f t="shared" si="2"/>
        <v>Inversión</v>
      </c>
      <c r="AM28" s="109">
        <f t="shared" si="3"/>
        <v>18</v>
      </c>
    </row>
    <row r="29" spans="1:39" ht="27" customHeight="1" x14ac:dyDescent="0.25">
      <c r="A29" s="276">
        <v>16</v>
      </c>
      <c r="B29" s="277">
        <v>2019</v>
      </c>
      <c r="C29" s="278" t="s">
        <v>299</v>
      </c>
      <c r="D29" s="278" t="s">
        <v>161</v>
      </c>
      <c r="E29" s="278" t="s">
        <v>38</v>
      </c>
      <c r="F29" s="279" t="s">
        <v>182</v>
      </c>
      <c r="G29" s="280" t="s">
        <v>546</v>
      </c>
      <c r="H29" s="281" t="s">
        <v>156</v>
      </c>
      <c r="I29" s="282">
        <v>18</v>
      </c>
      <c r="J29" s="96" t="s">
        <v>207</v>
      </c>
      <c r="K29" s="96" t="s">
        <v>202</v>
      </c>
      <c r="L29" s="283" t="s">
        <v>779</v>
      </c>
      <c r="M29" s="276">
        <v>86004084</v>
      </c>
      <c r="N29" s="284" t="s">
        <v>821</v>
      </c>
      <c r="O29" s="285">
        <v>18700000</v>
      </c>
      <c r="P29" s="286"/>
      <c r="Q29" s="287"/>
      <c r="R29" s="288"/>
      <c r="S29" s="285"/>
      <c r="T29" s="103">
        <f t="shared" si="4"/>
        <v>18700000</v>
      </c>
      <c r="U29" s="289">
        <v>18076666</v>
      </c>
      <c r="V29" s="290">
        <v>43495</v>
      </c>
      <c r="W29" s="290">
        <v>43503</v>
      </c>
      <c r="X29" s="290">
        <v>43981</v>
      </c>
      <c r="Y29" s="277">
        <v>330</v>
      </c>
      <c r="Z29" s="277">
        <v>150</v>
      </c>
      <c r="AA29" s="8"/>
      <c r="AB29" s="276"/>
      <c r="AC29" s="276" t="s">
        <v>1022</v>
      </c>
      <c r="AD29" s="276"/>
      <c r="AE29" s="276"/>
      <c r="AF29" s="107">
        <f t="shared" si="5"/>
        <v>0.96666663101604278</v>
      </c>
      <c r="AG29" s="291"/>
      <c r="AH29" s="129">
        <f>IF(SUMPRODUCT((A$14:A29=A29)*(B$14:B29=B29)*(C$14:C29=C29))&gt;1,0,1)</f>
        <v>1</v>
      </c>
      <c r="AI29" s="109" t="str">
        <f t="shared" si="0"/>
        <v>Contratos de prestación de servicios profesionales y de apoyo a la gestión</v>
      </c>
      <c r="AJ29" s="109" t="str">
        <f t="shared" si="1"/>
        <v>Contratación directa</v>
      </c>
      <c r="AK29" s="110" t="str">
        <f>IFERROR(VLOOKUP(F29,[6]Tipo!$C$12:$C$27,1,FALSE),"NO")</f>
        <v>Prestación de servicios profesionales y de apoyo a la gestión, o para la ejecución de trabajos artísticos que sólo puedan encomendarse a determinadas personas naturales;</v>
      </c>
      <c r="AL29" s="109" t="str">
        <f t="shared" si="2"/>
        <v>Inversión</v>
      </c>
      <c r="AM29" s="109">
        <f t="shared" si="3"/>
        <v>18</v>
      </c>
    </row>
    <row r="30" spans="1:39" ht="27" customHeight="1" x14ac:dyDescent="0.25">
      <c r="A30" s="276">
        <v>17</v>
      </c>
      <c r="B30" s="277">
        <v>2019</v>
      </c>
      <c r="C30" s="278" t="s">
        <v>300</v>
      </c>
      <c r="D30" s="278" t="s">
        <v>161</v>
      </c>
      <c r="E30" s="278" t="s">
        <v>38</v>
      </c>
      <c r="F30" s="279" t="s">
        <v>182</v>
      </c>
      <c r="G30" s="280" t="s">
        <v>547</v>
      </c>
      <c r="H30" s="281" t="s">
        <v>156</v>
      </c>
      <c r="I30" s="282">
        <v>45</v>
      </c>
      <c r="J30" s="96" t="s">
        <v>239</v>
      </c>
      <c r="K30" s="96" t="s">
        <v>236</v>
      </c>
      <c r="L30" s="283" t="s">
        <v>778</v>
      </c>
      <c r="M30" s="276">
        <v>1012325528</v>
      </c>
      <c r="N30" s="284" t="s">
        <v>822</v>
      </c>
      <c r="O30" s="285">
        <v>71500000</v>
      </c>
      <c r="P30" s="286"/>
      <c r="Q30" s="287"/>
      <c r="R30" s="288">
        <v>1</v>
      </c>
      <c r="S30" s="285">
        <v>32500000</v>
      </c>
      <c r="T30" s="103">
        <f t="shared" si="4"/>
        <v>104000000</v>
      </c>
      <c r="U30" s="289">
        <v>71500000</v>
      </c>
      <c r="V30" s="290">
        <v>43495</v>
      </c>
      <c r="W30" s="290">
        <v>43497</v>
      </c>
      <c r="X30" s="290">
        <v>43981</v>
      </c>
      <c r="Y30" s="277">
        <v>330</v>
      </c>
      <c r="Z30" s="277">
        <v>150</v>
      </c>
      <c r="AA30" s="8"/>
      <c r="AB30" s="276"/>
      <c r="AC30" s="276" t="s">
        <v>1022</v>
      </c>
      <c r="AD30" s="276"/>
      <c r="AE30" s="276"/>
      <c r="AF30" s="107">
        <f t="shared" si="5"/>
        <v>0.6875</v>
      </c>
      <c r="AG30" s="291"/>
      <c r="AH30" s="129">
        <f>IF(SUMPRODUCT((A$14:A30=A30)*(B$14:B30=B30)*(C$14:C30=C30))&gt;1,0,1)</f>
        <v>1</v>
      </c>
      <c r="AI30" s="109" t="str">
        <f t="shared" si="0"/>
        <v>Contratos de prestación de servicios profesionales y de apoyo a la gestión</v>
      </c>
      <c r="AJ30" s="109" t="str">
        <f t="shared" si="1"/>
        <v>Contratación directa</v>
      </c>
      <c r="AK30" s="110" t="str">
        <f>IFERROR(VLOOKUP(F30,[6]Tipo!$C$12:$C$27,1,FALSE),"NO")</f>
        <v>Prestación de servicios profesionales y de apoyo a la gestión, o para la ejecución de trabajos artísticos que sólo puedan encomendarse a determinadas personas naturales;</v>
      </c>
      <c r="AL30" s="109" t="str">
        <f t="shared" si="2"/>
        <v>Inversión</v>
      </c>
      <c r="AM30" s="109">
        <f t="shared" si="3"/>
        <v>45</v>
      </c>
    </row>
    <row r="31" spans="1:39" ht="27" customHeight="1" x14ac:dyDescent="0.25">
      <c r="A31" s="276">
        <v>18</v>
      </c>
      <c r="B31" s="277">
        <v>2019</v>
      </c>
      <c r="C31" s="278" t="s">
        <v>301</v>
      </c>
      <c r="D31" s="278" t="s">
        <v>161</v>
      </c>
      <c r="E31" s="278" t="s">
        <v>38</v>
      </c>
      <c r="F31" s="279" t="s">
        <v>182</v>
      </c>
      <c r="G31" s="280" t="s">
        <v>548</v>
      </c>
      <c r="H31" s="281" t="s">
        <v>156</v>
      </c>
      <c r="I31" s="282">
        <v>45</v>
      </c>
      <c r="J31" s="96" t="s">
        <v>239</v>
      </c>
      <c r="K31" s="96" t="s">
        <v>236</v>
      </c>
      <c r="L31" s="283" t="s">
        <v>778</v>
      </c>
      <c r="M31" s="276">
        <v>30319955</v>
      </c>
      <c r="N31" s="284" t="s">
        <v>823</v>
      </c>
      <c r="O31" s="285">
        <v>71500000</v>
      </c>
      <c r="P31" s="286"/>
      <c r="Q31" s="287"/>
      <c r="R31" s="288"/>
      <c r="S31" s="285"/>
      <c r="T31" s="103">
        <f t="shared" si="4"/>
        <v>71500000</v>
      </c>
      <c r="U31" s="289">
        <v>65000000</v>
      </c>
      <c r="V31" s="290">
        <v>43495</v>
      </c>
      <c r="W31" s="290">
        <v>43497</v>
      </c>
      <c r="X31" s="290">
        <v>43829</v>
      </c>
      <c r="Y31" s="277">
        <v>330</v>
      </c>
      <c r="Z31" s="277"/>
      <c r="AA31" s="8"/>
      <c r="AB31" s="276"/>
      <c r="AC31" s="276"/>
      <c r="AD31" s="276" t="s">
        <v>1022</v>
      </c>
      <c r="AE31" s="276"/>
      <c r="AF31" s="107">
        <f t="shared" si="5"/>
        <v>0.90909090909090906</v>
      </c>
      <c r="AG31" s="291"/>
      <c r="AH31" s="129">
        <f>IF(SUMPRODUCT((A$14:A31=A31)*(B$14:B31=B31)*(C$14:C31=C31))&gt;1,0,1)</f>
        <v>1</v>
      </c>
      <c r="AI31" s="109" t="str">
        <f t="shared" si="0"/>
        <v>Contratos de prestación de servicios profesionales y de apoyo a la gestión</v>
      </c>
      <c r="AJ31" s="109" t="str">
        <f t="shared" si="1"/>
        <v>Contratación directa</v>
      </c>
      <c r="AK31" s="110" t="str">
        <f>IFERROR(VLOOKUP(F31,[6]Tipo!$C$12:$C$27,1,FALSE),"NO")</f>
        <v>Prestación de servicios profesionales y de apoyo a la gestión, o para la ejecución de trabajos artísticos que sólo puedan encomendarse a determinadas personas naturales;</v>
      </c>
      <c r="AL31" s="109" t="str">
        <f t="shared" si="2"/>
        <v>Inversión</v>
      </c>
      <c r="AM31" s="109">
        <f t="shared" si="3"/>
        <v>45</v>
      </c>
    </row>
    <row r="32" spans="1:39" ht="27" customHeight="1" x14ac:dyDescent="0.25">
      <c r="A32" s="276">
        <v>19</v>
      </c>
      <c r="B32" s="277">
        <v>2019</v>
      </c>
      <c r="C32" s="278" t="s">
        <v>302</v>
      </c>
      <c r="D32" s="278" t="s">
        <v>161</v>
      </c>
      <c r="E32" s="278" t="s">
        <v>38</v>
      </c>
      <c r="F32" s="279" t="s">
        <v>182</v>
      </c>
      <c r="G32" s="280" t="s">
        <v>549</v>
      </c>
      <c r="H32" s="281" t="s">
        <v>156</v>
      </c>
      <c r="I32" s="282">
        <v>45</v>
      </c>
      <c r="J32" s="96" t="s">
        <v>239</v>
      </c>
      <c r="K32" s="96" t="s">
        <v>236</v>
      </c>
      <c r="L32" s="283" t="s">
        <v>778</v>
      </c>
      <c r="M32" s="276">
        <v>79132784</v>
      </c>
      <c r="N32" s="284" t="s">
        <v>824</v>
      </c>
      <c r="O32" s="285">
        <v>24750000</v>
      </c>
      <c r="P32" s="286"/>
      <c r="Q32" s="287"/>
      <c r="R32" s="288">
        <v>1</v>
      </c>
      <c r="S32" s="285">
        <v>11250000</v>
      </c>
      <c r="T32" s="103">
        <f t="shared" si="4"/>
        <v>36000000</v>
      </c>
      <c r="U32" s="289">
        <v>24750000</v>
      </c>
      <c r="V32" s="290">
        <v>43495</v>
      </c>
      <c r="W32" s="290">
        <v>43497</v>
      </c>
      <c r="X32" s="290">
        <v>43981</v>
      </c>
      <c r="Y32" s="277">
        <v>330</v>
      </c>
      <c r="Z32" s="277">
        <v>150</v>
      </c>
      <c r="AA32" s="8"/>
      <c r="AB32" s="276"/>
      <c r="AC32" s="276" t="s">
        <v>1022</v>
      </c>
      <c r="AD32" s="276"/>
      <c r="AE32" s="276"/>
      <c r="AF32" s="107">
        <f t="shared" si="5"/>
        <v>0.6875</v>
      </c>
      <c r="AG32" s="291"/>
      <c r="AH32" s="129">
        <f>IF(SUMPRODUCT((A$14:A32=A32)*(B$14:B32=B32)*(C$14:C32=C32))&gt;1,0,1)</f>
        <v>1</v>
      </c>
      <c r="AI32" s="109" t="str">
        <f t="shared" si="0"/>
        <v>Contratos de prestación de servicios profesionales y de apoyo a la gestión</v>
      </c>
      <c r="AJ32" s="109" t="str">
        <f t="shared" si="1"/>
        <v>Contratación directa</v>
      </c>
      <c r="AK32" s="110" t="str">
        <f>IFERROR(VLOOKUP(F32,[6]Tipo!$C$12:$C$27,1,FALSE),"NO")</f>
        <v>Prestación de servicios profesionales y de apoyo a la gestión, o para la ejecución de trabajos artísticos que sólo puedan encomendarse a determinadas personas naturales;</v>
      </c>
      <c r="AL32" s="109" t="str">
        <f t="shared" si="2"/>
        <v>Inversión</v>
      </c>
      <c r="AM32" s="109">
        <f t="shared" si="3"/>
        <v>45</v>
      </c>
    </row>
    <row r="33" spans="1:39" ht="27" customHeight="1" x14ac:dyDescent="0.25">
      <c r="A33" s="276">
        <v>20</v>
      </c>
      <c r="B33" s="277">
        <v>2019</v>
      </c>
      <c r="C33" s="278" t="s">
        <v>303</v>
      </c>
      <c r="D33" s="278" t="s">
        <v>161</v>
      </c>
      <c r="E33" s="278" t="s">
        <v>38</v>
      </c>
      <c r="F33" s="279" t="s">
        <v>182</v>
      </c>
      <c r="G33" s="280" t="s">
        <v>550</v>
      </c>
      <c r="H33" s="281" t="s">
        <v>156</v>
      </c>
      <c r="I33" s="292">
        <v>19</v>
      </c>
      <c r="J33" s="96" t="s">
        <v>208</v>
      </c>
      <c r="K33" s="96" t="s">
        <v>209</v>
      </c>
      <c r="L33" s="283" t="s">
        <v>780</v>
      </c>
      <c r="M33" s="276">
        <v>7382038</v>
      </c>
      <c r="N33" s="284" t="s">
        <v>825</v>
      </c>
      <c r="O33" s="285">
        <v>35200000</v>
      </c>
      <c r="P33" s="286"/>
      <c r="Q33" s="287"/>
      <c r="R33" s="288">
        <v>1</v>
      </c>
      <c r="S33" s="285">
        <v>16000000</v>
      </c>
      <c r="T33" s="103">
        <f t="shared" si="4"/>
        <v>51200000</v>
      </c>
      <c r="U33" s="289">
        <v>32000000</v>
      </c>
      <c r="V33" s="290">
        <v>43495</v>
      </c>
      <c r="W33" s="290">
        <v>43497</v>
      </c>
      <c r="X33" s="290">
        <v>43981</v>
      </c>
      <c r="Y33" s="277">
        <v>330</v>
      </c>
      <c r="Z33" s="277">
        <v>150</v>
      </c>
      <c r="AA33" s="8"/>
      <c r="AB33" s="276"/>
      <c r="AC33" s="276" t="s">
        <v>1022</v>
      </c>
      <c r="AD33" s="276"/>
      <c r="AE33" s="276"/>
      <c r="AF33" s="107">
        <f t="shared" si="5"/>
        <v>0.625</v>
      </c>
      <c r="AG33" s="291"/>
      <c r="AH33" s="129">
        <f>IF(SUMPRODUCT((A$14:A33=A33)*(B$14:B33=B33)*(C$14:C33=C33))&gt;1,0,1)</f>
        <v>1</v>
      </c>
      <c r="AI33" s="109" t="str">
        <f t="shared" si="0"/>
        <v>Contratos de prestación de servicios profesionales y de apoyo a la gestión</v>
      </c>
      <c r="AJ33" s="109" t="str">
        <f t="shared" si="1"/>
        <v>Contratación directa</v>
      </c>
      <c r="AK33" s="110" t="str">
        <f>IFERROR(VLOOKUP(F33,[6]Tipo!$C$12:$C$27,1,FALSE),"NO")</f>
        <v>Prestación de servicios profesionales y de apoyo a la gestión, o para la ejecución de trabajos artísticos que sólo puedan encomendarse a determinadas personas naturales;</v>
      </c>
      <c r="AL33" s="109" t="str">
        <f t="shared" si="2"/>
        <v>Inversión</v>
      </c>
      <c r="AM33" s="109">
        <f t="shared" si="3"/>
        <v>19</v>
      </c>
    </row>
    <row r="34" spans="1:39" ht="27" customHeight="1" x14ac:dyDescent="0.25">
      <c r="A34" s="276">
        <v>21</v>
      </c>
      <c r="B34" s="277">
        <v>2019</v>
      </c>
      <c r="C34" s="278" t="s">
        <v>304</v>
      </c>
      <c r="D34" s="278" t="s">
        <v>161</v>
      </c>
      <c r="E34" s="278" t="s">
        <v>38</v>
      </c>
      <c r="F34" s="279" t="s">
        <v>182</v>
      </c>
      <c r="G34" s="280" t="s">
        <v>551</v>
      </c>
      <c r="H34" s="281" t="s">
        <v>156</v>
      </c>
      <c r="I34" s="282">
        <v>18</v>
      </c>
      <c r="J34" s="96" t="s">
        <v>207</v>
      </c>
      <c r="K34" s="96" t="s">
        <v>202</v>
      </c>
      <c r="L34" s="283" t="s">
        <v>779</v>
      </c>
      <c r="M34" s="276">
        <v>19497903</v>
      </c>
      <c r="N34" s="284" t="s">
        <v>826</v>
      </c>
      <c r="O34" s="285">
        <v>24750000</v>
      </c>
      <c r="P34" s="286"/>
      <c r="Q34" s="287"/>
      <c r="R34" s="288">
        <v>1</v>
      </c>
      <c r="S34" s="285">
        <v>4500000</v>
      </c>
      <c r="T34" s="103">
        <f t="shared" si="4"/>
        <v>29250000</v>
      </c>
      <c r="U34" s="289">
        <v>24750000</v>
      </c>
      <c r="V34" s="290">
        <v>43495</v>
      </c>
      <c r="W34" s="290">
        <v>43497</v>
      </c>
      <c r="X34" s="290">
        <v>43890</v>
      </c>
      <c r="Y34" s="277">
        <v>330</v>
      </c>
      <c r="Z34" s="277">
        <v>60</v>
      </c>
      <c r="AA34" s="8"/>
      <c r="AB34" s="276"/>
      <c r="AC34" s="276" t="s">
        <v>1022</v>
      </c>
      <c r="AD34" s="276"/>
      <c r="AE34" s="276"/>
      <c r="AF34" s="107">
        <f t="shared" si="5"/>
        <v>0.84615384615384615</v>
      </c>
      <c r="AG34" s="291"/>
      <c r="AH34" s="129">
        <f>IF(SUMPRODUCT((A$14:A34=A34)*(B$14:B34=B34)*(C$14:C34=C34))&gt;1,0,1)</f>
        <v>1</v>
      </c>
      <c r="AI34" s="109" t="str">
        <f t="shared" si="0"/>
        <v>Contratos de prestación de servicios profesionales y de apoyo a la gestión</v>
      </c>
      <c r="AJ34" s="109" t="str">
        <f t="shared" si="1"/>
        <v>Contratación directa</v>
      </c>
      <c r="AK34" s="110" t="str">
        <f>IFERROR(VLOOKUP(F34,[6]Tipo!$C$12:$C$27,1,FALSE),"NO")</f>
        <v>Prestación de servicios profesionales y de apoyo a la gestión, o para la ejecución de trabajos artísticos que sólo puedan encomendarse a determinadas personas naturales;</v>
      </c>
      <c r="AL34" s="109" t="str">
        <f t="shared" si="2"/>
        <v>Inversión</v>
      </c>
      <c r="AM34" s="109">
        <f t="shared" si="3"/>
        <v>18</v>
      </c>
    </row>
    <row r="35" spans="1:39" ht="27" customHeight="1" x14ac:dyDescent="0.25">
      <c r="A35" s="276">
        <v>22</v>
      </c>
      <c r="B35" s="277">
        <v>2019</v>
      </c>
      <c r="C35" s="278" t="s">
        <v>305</v>
      </c>
      <c r="D35" s="278" t="s">
        <v>161</v>
      </c>
      <c r="E35" s="278" t="s">
        <v>38</v>
      </c>
      <c r="F35" s="279" t="s">
        <v>182</v>
      </c>
      <c r="G35" s="280" t="s">
        <v>552</v>
      </c>
      <c r="H35" s="281" t="s">
        <v>156</v>
      </c>
      <c r="I35" s="282">
        <v>45</v>
      </c>
      <c r="J35" s="96" t="s">
        <v>239</v>
      </c>
      <c r="K35" s="96" t="s">
        <v>236</v>
      </c>
      <c r="L35" s="283" t="s">
        <v>778</v>
      </c>
      <c r="M35" s="276">
        <v>79125997</v>
      </c>
      <c r="N35" s="284" t="s">
        <v>827</v>
      </c>
      <c r="O35" s="285">
        <v>24750000</v>
      </c>
      <c r="P35" s="286"/>
      <c r="Q35" s="287"/>
      <c r="R35" s="288">
        <v>1</v>
      </c>
      <c r="S35" s="285">
        <v>11250000</v>
      </c>
      <c r="T35" s="103">
        <f t="shared" si="4"/>
        <v>36000000</v>
      </c>
      <c r="U35" s="289">
        <v>24750000</v>
      </c>
      <c r="V35" s="290">
        <v>43495</v>
      </c>
      <c r="W35" s="290">
        <v>43497</v>
      </c>
      <c r="X35" s="290">
        <v>43981</v>
      </c>
      <c r="Y35" s="277">
        <v>330</v>
      </c>
      <c r="Z35" s="277">
        <v>150</v>
      </c>
      <c r="AA35" s="8"/>
      <c r="AB35" s="276"/>
      <c r="AC35" s="276" t="s">
        <v>1022</v>
      </c>
      <c r="AD35" s="276"/>
      <c r="AE35" s="276"/>
      <c r="AF35" s="107">
        <f t="shared" si="5"/>
        <v>0.6875</v>
      </c>
      <c r="AG35" s="291"/>
      <c r="AH35" s="129">
        <f>IF(SUMPRODUCT((A$14:A35=A35)*(B$14:B35=B35)*(C$14:C35=C35))&gt;1,0,1)</f>
        <v>1</v>
      </c>
      <c r="AI35" s="109" t="str">
        <f t="shared" si="0"/>
        <v>Contratos de prestación de servicios profesionales y de apoyo a la gestión</v>
      </c>
      <c r="AJ35" s="109" t="str">
        <f t="shared" si="1"/>
        <v>Contratación directa</v>
      </c>
      <c r="AK35" s="110" t="str">
        <f>IFERROR(VLOOKUP(F35,[6]Tipo!$C$12:$C$27,1,FALSE),"NO")</f>
        <v>Prestación de servicios profesionales y de apoyo a la gestión, o para la ejecución de trabajos artísticos que sólo puedan encomendarse a determinadas personas naturales;</v>
      </c>
      <c r="AL35" s="109" t="str">
        <f t="shared" si="2"/>
        <v>Inversión</v>
      </c>
      <c r="AM35" s="109">
        <f t="shared" si="3"/>
        <v>45</v>
      </c>
    </row>
    <row r="36" spans="1:39" ht="27" customHeight="1" x14ac:dyDescent="0.25">
      <c r="A36" s="276">
        <v>23</v>
      </c>
      <c r="B36" s="277">
        <v>2019</v>
      </c>
      <c r="C36" s="278" t="s">
        <v>306</v>
      </c>
      <c r="D36" s="278" t="s">
        <v>161</v>
      </c>
      <c r="E36" s="278" t="s">
        <v>38</v>
      </c>
      <c r="F36" s="279" t="s">
        <v>182</v>
      </c>
      <c r="G36" s="280" t="s">
        <v>553</v>
      </c>
      <c r="H36" s="281" t="s">
        <v>156</v>
      </c>
      <c r="I36" s="282">
        <v>45</v>
      </c>
      <c r="J36" s="96" t="s">
        <v>239</v>
      </c>
      <c r="K36" s="96" t="s">
        <v>236</v>
      </c>
      <c r="L36" s="283" t="s">
        <v>778</v>
      </c>
      <c r="M36" s="276">
        <v>52057352</v>
      </c>
      <c r="N36" s="284" t="s">
        <v>828</v>
      </c>
      <c r="O36" s="285">
        <v>38500000</v>
      </c>
      <c r="P36" s="286"/>
      <c r="Q36" s="287"/>
      <c r="R36" s="288">
        <v>1</v>
      </c>
      <c r="S36" s="285">
        <v>17500000</v>
      </c>
      <c r="T36" s="103">
        <f t="shared" si="4"/>
        <v>56000000</v>
      </c>
      <c r="U36" s="289">
        <v>38500000</v>
      </c>
      <c r="V36" s="290">
        <v>43495</v>
      </c>
      <c r="W36" s="290">
        <v>43497</v>
      </c>
      <c r="X36" s="290">
        <v>43981</v>
      </c>
      <c r="Y36" s="277">
        <v>330</v>
      </c>
      <c r="Z36" s="277">
        <v>150</v>
      </c>
      <c r="AA36" s="8"/>
      <c r="AB36" s="276"/>
      <c r="AC36" s="276" t="s">
        <v>1022</v>
      </c>
      <c r="AD36" s="276"/>
      <c r="AE36" s="276"/>
      <c r="AF36" s="107">
        <f t="shared" si="5"/>
        <v>0.6875</v>
      </c>
      <c r="AG36" s="291"/>
      <c r="AH36" s="129">
        <f>IF(SUMPRODUCT((A$14:A36=A36)*(B$14:B36=B36)*(C$14:C36=C36))&gt;1,0,1)</f>
        <v>1</v>
      </c>
      <c r="AI36" s="109" t="str">
        <f t="shared" ref="AI36" si="10">IFERROR(VLOOKUP(D36,tipo,1,FALSE),"NO")</f>
        <v>Contratos de prestación de servicios profesionales y de apoyo a la gestión</v>
      </c>
      <c r="AJ36" s="109" t="str">
        <f t="shared" ref="AJ36" si="11">IFERROR(VLOOKUP(E36,modal,1,FALSE),"NO")</f>
        <v>Contratación directa</v>
      </c>
      <c r="AK36" s="110" t="str">
        <f>IFERROR(VLOOKUP(F36,[6]Tipo!$C$12:$C$27,1,FALSE),"NO")</f>
        <v>Prestación de servicios profesionales y de apoyo a la gestión, o para la ejecución de trabajos artísticos que sólo puedan encomendarse a determinadas personas naturales;</v>
      </c>
      <c r="AL36" s="109" t="str">
        <f t="shared" ref="AL36" si="12">IFERROR(VLOOKUP(H36,afectacion,1,FALSE),"NO")</f>
        <v>Inversión</v>
      </c>
      <c r="AM36" s="109">
        <f t="shared" ref="AM36" si="13">IFERROR(VLOOKUP(I36,programa,1,FALSE),"NO")</f>
        <v>45</v>
      </c>
    </row>
    <row r="37" spans="1:39" ht="27" customHeight="1" x14ac:dyDescent="0.25">
      <c r="A37" s="276">
        <v>24</v>
      </c>
      <c r="B37" s="277">
        <v>2019</v>
      </c>
      <c r="C37" s="278" t="s">
        <v>307</v>
      </c>
      <c r="D37" s="278" t="s">
        <v>161</v>
      </c>
      <c r="E37" s="278" t="s">
        <v>38</v>
      </c>
      <c r="F37" s="279" t="s">
        <v>182</v>
      </c>
      <c r="G37" s="280" t="s">
        <v>554</v>
      </c>
      <c r="H37" s="281" t="s">
        <v>156</v>
      </c>
      <c r="I37" s="282">
        <v>45</v>
      </c>
      <c r="J37" s="96" t="s">
        <v>239</v>
      </c>
      <c r="K37" s="96" t="s">
        <v>236</v>
      </c>
      <c r="L37" s="283" t="s">
        <v>778</v>
      </c>
      <c r="M37" s="276">
        <v>1016039271</v>
      </c>
      <c r="N37" s="284" t="s">
        <v>829</v>
      </c>
      <c r="O37" s="285">
        <v>13500000</v>
      </c>
      <c r="P37" s="286"/>
      <c r="Q37" s="287"/>
      <c r="R37" s="288"/>
      <c r="S37" s="285"/>
      <c r="T37" s="103">
        <f t="shared" si="4"/>
        <v>13500000</v>
      </c>
      <c r="U37" s="289">
        <v>13500000</v>
      </c>
      <c r="V37" s="290">
        <v>43496</v>
      </c>
      <c r="W37" s="290">
        <v>43497</v>
      </c>
      <c r="X37" s="290">
        <v>43676</v>
      </c>
      <c r="Y37" s="277">
        <v>180</v>
      </c>
      <c r="Z37" s="277"/>
      <c r="AA37" s="8"/>
      <c r="AB37" s="276"/>
      <c r="AC37" s="276"/>
      <c r="AD37" s="276" t="s">
        <v>1022</v>
      </c>
      <c r="AE37" s="276"/>
      <c r="AF37" s="107">
        <f t="shared" si="5"/>
        <v>1</v>
      </c>
      <c r="AG37" s="291"/>
      <c r="AH37" s="129">
        <f>IF(SUMPRODUCT((A$14:A37=A37)*(B$14:B37=B37)*(C$14:C37=C37))&gt;1,0,1)</f>
        <v>1</v>
      </c>
      <c r="AI37" s="109" t="str">
        <f t="shared" si="0"/>
        <v>Contratos de prestación de servicios profesionales y de apoyo a la gestión</v>
      </c>
      <c r="AJ37" s="109" t="str">
        <f t="shared" si="1"/>
        <v>Contratación directa</v>
      </c>
      <c r="AK37" s="110" t="str">
        <f>IFERROR(VLOOKUP(F37,[6]Tipo!$C$12:$C$27,1,FALSE),"NO")</f>
        <v>Prestación de servicios profesionales y de apoyo a la gestión, o para la ejecución de trabajos artísticos que sólo puedan encomendarse a determinadas personas naturales;</v>
      </c>
      <c r="AL37" s="109" t="str">
        <f t="shared" si="2"/>
        <v>Inversión</v>
      </c>
      <c r="AM37" s="109">
        <f t="shared" si="3"/>
        <v>45</v>
      </c>
    </row>
    <row r="38" spans="1:39" ht="27" customHeight="1" x14ac:dyDescent="0.25">
      <c r="A38" s="276">
        <v>25</v>
      </c>
      <c r="B38" s="277">
        <v>2019</v>
      </c>
      <c r="C38" s="278" t="s">
        <v>308</v>
      </c>
      <c r="D38" s="278" t="s">
        <v>161</v>
      </c>
      <c r="E38" s="278" t="s">
        <v>38</v>
      </c>
      <c r="F38" s="279" t="s">
        <v>182</v>
      </c>
      <c r="G38" s="280" t="s">
        <v>555</v>
      </c>
      <c r="H38" s="281" t="s">
        <v>156</v>
      </c>
      <c r="I38" s="282">
        <v>45</v>
      </c>
      <c r="J38" s="96" t="s">
        <v>239</v>
      </c>
      <c r="K38" s="96" t="s">
        <v>236</v>
      </c>
      <c r="L38" s="283" t="s">
        <v>778</v>
      </c>
      <c r="M38" s="276">
        <v>79746042</v>
      </c>
      <c r="N38" s="284" t="s">
        <v>830</v>
      </c>
      <c r="O38" s="285">
        <v>13500000</v>
      </c>
      <c r="P38" s="286"/>
      <c r="Q38" s="287"/>
      <c r="R38" s="288"/>
      <c r="S38" s="285"/>
      <c r="T38" s="103">
        <f t="shared" si="4"/>
        <v>13500000</v>
      </c>
      <c r="U38" s="289">
        <v>13500000</v>
      </c>
      <c r="V38" s="290">
        <v>43496</v>
      </c>
      <c r="W38" s="290">
        <v>43501</v>
      </c>
      <c r="X38" s="290">
        <v>43681</v>
      </c>
      <c r="Y38" s="277">
        <v>180</v>
      </c>
      <c r="Z38" s="277"/>
      <c r="AA38" s="8"/>
      <c r="AB38" s="276"/>
      <c r="AC38" s="276"/>
      <c r="AD38" s="276" t="s">
        <v>1022</v>
      </c>
      <c r="AE38" s="276"/>
      <c r="AF38" s="107">
        <f t="shared" si="5"/>
        <v>1</v>
      </c>
      <c r="AG38" s="291"/>
      <c r="AH38" s="129">
        <f>IF(SUMPRODUCT((A$14:A38=A38)*(B$14:B38=B38)*(C$14:C38=C38))&gt;1,0,1)</f>
        <v>1</v>
      </c>
      <c r="AI38" s="109" t="str">
        <f t="shared" ref="AI38" si="14">IFERROR(VLOOKUP(D38,tipo,1,FALSE),"NO")</f>
        <v>Contratos de prestación de servicios profesionales y de apoyo a la gestión</v>
      </c>
      <c r="AJ38" s="109" t="str">
        <f t="shared" ref="AJ38" si="15">IFERROR(VLOOKUP(E38,modal,1,FALSE),"NO")</f>
        <v>Contratación directa</v>
      </c>
      <c r="AK38" s="110" t="str">
        <f>IFERROR(VLOOKUP(F38,[6]Tipo!$C$12:$C$27,1,FALSE),"NO")</f>
        <v>Prestación de servicios profesionales y de apoyo a la gestión, o para la ejecución de trabajos artísticos que sólo puedan encomendarse a determinadas personas naturales;</v>
      </c>
      <c r="AL38" s="109" t="str">
        <f t="shared" ref="AL38" si="16">IFERROR(VLOOKUP(H38,afectacion,1,FALSE),"NO")</f>
        <v>Inversión</v>
      </c>
      <c r="AM38" s="109">
        <f t="shared" ref="AM38" si="17">IFERROR(VLOOKUP(I38,programa,1,FALSE),"NO")</f>
        <v>45</v>
      </c>
    </row>
    <row r="39" spans="1:39" ht="27" customHeight="1" x14ac:dyDescent="0.25">
      <c r="A39" s="276">
        <v>26</v>
      </c>
      <c r="B39" s="277">
        <v>2019</v>
      </c>
      <c r="C39" s="278" t="s">
        <v>309</v>
      </c>
      <c r="D39" s="278" t="s">
        <v>37</v>
      </c>
      <c r="E39" s="278" t="s">
        <v>529</v>
      </c>
      <c r="F39" s="279" t="s">
        <v>186</v>
      </c>
      <c r="G39" s="280" t="s">
        <v>556</v>
      </c>
      <c r="H39" s="281" t="s">
        <v>155</v>
      </c>
      <c r="I39" s="282">
        <v>45</v>
      </c>
      <c r="J39" s="96" t="s">
        <v>239</v>
      </c>
      <c r="K39" s="96" t="s">
        <v>236</v>
      </c>
      <c r="L39" s="283" t="s">
        <v>781</v>
      </c>
      <c r="M39" s="276">
        <v>860524654</v>
      </c>
      <c r="N39" s="284" t="s">
        <v>831</v>
      </c>
      <c r="O39" s="285">
        <v>22276397</v>
      </c>
      <c r="P39" s="286"/>
      <c r="Q39" s="287"/>
      <c r="R39" s="288"/>
      <c r="S39" s="285"/>
      <c r="T39" s="103">
        <f t="shared" si="4"/>
        <v>22276397</v>
      </c>
      <c r="U39" s="289">
        <v>21600590</v>
      </c>
      <c r="V39" s="290">
        <v>43496</v>
      </c>
      <c r="W39" s="290">
        <v>43497</v>
      </c>
      <c r="X39" s="290">
        <v>43530</v>
      </c>
      <c r="Y39" s="277">
        <v>34</v>
      </c>
      <c r="Z39" s="277"/>
      <c r="AA39" s="8"/>
      <c r="AB39" s="276"/>
      <c r="AC39" s="276"/>
      <c r="AD39" s="276" t="s">
        <v>1022</v>
      </c>
      <c r="AE39" s="276"/>
      <c r="AF39" s="107">
        <f t="shared" si="5"/>
        <v>0.96966264337989672</v>
      </c>
      <c r="AG39" s="291"/>
      <c r="AH39" s="129">
        <f>IF(SUMPRODUCT((A$14:A39=A39)*(B$14:B39=B39)*(C$14:C39=C39))&gt;1,0,1)</f>
        <v>1</v>
      </c>
      <c r="AI39" s="109" t="str">
        <f t="shared" si="0"/>
        <v>Seguros</v>
      </c>
      <c r="AJ39" s="109" t="str">
        <f t="shared" si="1"/>
        <v>NO</v>
      </c>
      <c r="AK39" s="110" t="str">
        <f>IFERROR(VLOOKUP(F39,[6]Tipo!$C$12:$C$27,1,FALSE),"NO")</f>
        <v>NO</v>
      </c>
      <c r="AL39" s="109" t="str">
        <f t="shared" si="2"/>
        <v>Funcionamiento</v>
      </c>
      <c r="AM39" s="109">
        <f t="shared" si="3"/>
        <v>45</v>
      </c>
    </row>
    <row r="40" spans="1:39" ht="27" customHeight="1" x14ac:dyDescent="0.25">
      <c r="A40" s="276">
        <v>27</v>
      </c>
      <c r="B40" s="277">
        <v>2019</v>
      </c>
      <c r="C40" s="278" t="s">
        <v>310</v>
      </c>
      <c r="D40" s="278" t="s">
        <v>161</v>
      </c>
      <c r="E40" s="278" t="s">
        <v>38</v>
      </c>
      <c r="F40" s="279" t="s">
        <v>182</v>
      </c>
      <c r="G40" s="280" t="s">
        <v>557</v>
      </c>
      <c r="H40" s="281" t="s">
        <v>156</v>
      </c>
      <c r="I40" s="282">
        <v>45</v>
      </c>
      <c r="J40" s="96" t="s">
        <v>239</v>
      </c>
      <c r="K40" s="96" t="s">
        <v>236</v>
      </c>
      <c r="L40" s="283" t="s">
        <v>778</v>
      </c>
      <c r="M40" s="276">
        <v>19339243</v>
      </c>
      <c r="N40" s="284" t="s">
        <v>832</v>
      </c>
      <c r="O40" s="285">
        <v>75831300</v>
      </c>
      <c r="P40" s="286"/>
      <c r="Q40" s="287"/>
      <c r="R40" s="288">
        <v>1</v>
      </c>
      <c r="S40" s="285">
        <v>13914000</v>
      </c>
      <c r="T40" s="103">
        <f t="shared" si="4"/>
        <v>89745300</v>
      </c>
      <c r="U40" s="289">
        <v>70961400</v>
      </c>
      <c r="V40" s="290">
        <v>43498</v>
      </c>
      <c r="W40" s="290">
        <v>43500</v>
      </c>
      <c r="X40" s="290">
        <v>43910</v>
      </c>
      <c r="Y40" s="277">
        <v>327</v>
      </c>
      <c r="Z40" s="277">
        <v>60</v>
      </c>
      <c r="AA40" s="8"/>
      <c r="AB40" s="276"/>
      <c r="AC40" s="276" t="s">
        <v>1022</v>
      </c>
      <c r="AD40" s="276"/>
      <c r="AE40" s="276"/>
      <c r="AF40" s="107">
        <f t="shared" si="5"/>
        <v>0.79069767441860461</v>
      </c>
      <c r="AG40" s="291"/>
      <c r="AH40" s="129">
        <f>IF(SUMPRODUCT((A$14:A40=A40)*(B$14:B40=B40)*(C$14:C40=C40))&gt;1,0,1)</f>
        <v>1</v>
      </c>
      <c r="AI40" s="109" t="str">
        <f t="shared" si="0"/>
        <v>Contratos de prestación de servicios profesionales y de apoyo a la gestión</v>
      </c>
      <c r="AJ40" s="109" t="str">
        <f t="shared" si="1"/>
        <v>Contratación directa</v>
      </c>
      <c r="AK40" s="110" t="str">
        <f>IFERROR(VLOOKUP(F40,[6]Tipo!$C$12:$C$27,1,FALSE),"NO")</f>
        <v>Prestación de servicios profesionales y de apoyo a la gestión, o para la ejecución de trabajos artísticos que sólo puedan encomendarse a determinadas personas naturales;</v>
      </c>
      <c r="AL40" s="109" t="str">
        <f t="shared" si="2"/>
        <v>Inversión</v>
      </c>
      <c r="AM40" s="109">
        <f t="shared" si="3"/>
        <v>45</v>
      </c>
    </row>
    <row r="41" spans="1:39" ht="27" customHeight="1" x14ac:dyDescent="0.25">
      <c r="A41" s="276">
        <v>28</v>
      </c>
      <c r="B41" s="277">
        <v>2019</v>
      </c>
      <c r="C41" s="278" t="s">
        <v>311</v>
      </c>
      <c r="D41" s="278" t="s">
        <v>161</v>
      </c>
      <c r="E41" s="278" t="s">
        <v>38</v>
      </c>
      <c r="F41" s="279" t="s">
        <v>182</v>
      </c>
      <c r="G41" s="280" t="s">
        <v>558</v>
      </c>
      <c r="H41" s="281" t="s">
        <v>156</v>
      </c>
      <c r="I41" s="282">
        <v>45</v>
      </c>
      <c r="J41" s="96" t="s">
        <v>239</v>
      </c>
      <c r="K41" s="96" t="s">
        <v>236</v>
      </c>
      <c r="L41" s="283" t="s">
        <v>778</v>
      </c>
      <c r="M41" s="276">
        <v>80492422</v>
      </c>
      <c r="N41" s="284" t="s">
        <v>833</v>
      </c>
      <c r="O41" s="285">
        <v>20165000</v>
      </c>
      <c r="P41" s="286"/>
      <c r="Q41" s="287"/>
      <c r="R41" s="288">
        <v>1</v>
      </c>
      <c r="S41" s="285">
        <v>1850000</v>
      </c>
      <c r="T41" s="103">
        <f t="shared" si="4"/>
        <v>22015000</v>
      </c>
      <c r="U41" s="289">
        <v>20165000</v>
      </c>
      <c r="V41" s="290">
        <v>43497</v>
      </c>
      <c r="W41" s="290">
        <v>43500</v>
      </c>
      <c r="X41" s="290">
        <v>43860</v>
      </c>
      <c r="Y41" s="277">
        <v>327</v>
      </c>
      <c r="Z41" s="277">
        <v>30</v>
      </c>
      <c r="AA41" s="8"/>
      <c r="AB41" s="276"/>
      <c r="AC41" s="276" t="s">
        <v>1022</v>
      </c>
      <c r="AD41" s="276"/>
      <c r="AE41" s="276"/>
      <c r="AF41" s="107">
        <f t="shared" si="5"/>
        <v>0.91596638655462181</v>
      </c>
      <c r="AG41" s="291"/>
      <c r="AH41" s="129">
        <f>IF(SUMPRODUCT((A$14:A41=A41)*(B$14:B41=B41)*(C$14:C41=C41))&gt;1,0,1)</f>
        <v>1</v>
      </c>
      <c r="AI41" s="109" t="str">
        <f t="shared" si="0"/>
        <v>Contratos de prestación de servicios profesionales y de apoyo a la gestión</v>
      </c>
      <c r="AJ41" s="109" t="str">
        <f t="shared" si="1"/>
        <v>Contratación directa</v>
      </c>
      <c r="AK41" s="110" t="str">
        <f>IFERROR(VLOOKUP(F41,[6]Tipo!$C$12:$C$27,1,FALSE),"NO")</f>
        <v>Prestación de servicios profesionales y de apoyo a la gestión, o para la ejecución de trabajos artísticos que sólo puedan encomendarse a determinadas personas naturales;</v>
      </c>
      <c r="AL41" s="109" t="str">
        <f t="shared" si="2"/>
        <v>Inversión</v>
      </c>
      <c r="AM41" s="109">
        <f t="shared" si="3"/>
        <v>45</v>
      </c>
    </row>
    <row r="42" spans="1:39" ht="27" customHeight="1" x14ac:dyDescent="0.25">
      <c r="A42" s="276">
        <v>29</v>
      </c>
      <c r="B42" s="277">
        <v>2019</v>
      </c>
      <c r="C42" s="278" t="s">
        <v>312</v>
      </c>
      <c r="D42" s="278" t="s">
        <v>161</v>
      </c>
      <c r="E42" s="278" t="s">
        <v>38</v>
      </c>
      <c r="F42" s="279" t="s">
        <v>182</v>
      </c>
      <c r="G42" s="280" t="s">
        <v>559</v>
      </c>
      <c r="H42" s="281" t="s">
        <v>156</v>
      </c>
      <c r="I42" s="282">
        <v>45</v>
      </c>
      <c r="J42" s="96" t="s">
        <v>239</v>
      </c>
      <c r="K42" s="96" t="s">
        <v>236</v>
      </c>
      <c r="L42" s="283" t="s">
        <v>778</v>
      </c>
      <c r="M42" s="276">
        <v>1016036836</v>
      </c>
      <c r="N42" s="284" t="s">
        <v>834</v>
      </c>
      <c r="O42" s="285">
        <v>13500000</v>
      </c>
      <c r="P42" s="286"/>
      <c r="Q42" s="287"/>
      <c r="R42" s="288"/>
      <c r="S42" s="285"/>
      <c r="T42" s="103">
        <f t="shared" si="4"/>
        <v>13500000</v>
      </c>
      <c r="U42" s="289">
        <v>13500000</v>
      </c>
      <c r="V42" s="290">
        <v>43497</v>
      </c>
      <c r="W42" s="290">
        <v>43500</v>
      </c>
      <c r="X42" s="290">
        <v>43680</v>
      </c>
      <c r="Y42" s="277">
        <v>180</v>
      </c>
      <c r="Z42" s="277"/>
      <c r="AA42" s="8"/>
      <c r="AB42" s="276"/>
      <c r="AC42" s="276"/>
      <c r="AD42" s="276" t="s">
        <v>1022</v>
      </c>
      <c r="AE42" s="276"/>
      <c r="AF42" s="107">
        <f t="shared" si="5"/>
        <v>1</v>
      </c>
      <c r="AG42" s="291"/>
      <c r="AH42" s="129">
        <f>IF(SUMPRODUCT((A$14:A42=A42)*(B$14:B42=B42)*(C$14:C42=C42))&gt;1,0,1)</f>
        <v>1</v>
      </c>
      <c r="AI42" s="109" t="str">
        <f t="shared" si="0"/>
        <v>Contratos de prestación de servicios profesionales y de apoyo a la gestión</v>
      </c>
      <c r="AJ42" s="109" t="str">
        <f t="shared" si="1"/>
        <v>Contratación directa</v>
      </c>
      <c r="AK42" s="110" t="str">
        <f>IFERROR(VLOOKUP(F42,[6]Tipo!$C$12:$C$27,1,FALSE),"NO")</f>
        <v>Prestación de servicios profesionales y de apoyo a la gestión, o para la ejecución de trabajos artísticos que sólo puedan encomendarse a determinadas personas naturales;</v>
      </c>
      <c r="AL42" s="109" t="str">
        <f t="shared" si="2"/>
        <v>Inversión</v>
      </c>
      <c r="AM42" s="109">
        <f t="shared" si="3"/>
        <v>45</v>
      </c>
    </row>
    <row r="43" spans="1:39" ht="27" customHeight="1" x14ac:dyDescent="0.25">
      <c r="A43" s="276">
        <v>30</v>
      </c>
      <c r="B43" s="277">
        <v>2019</v>
      </c>
      <c r="C43" s="278" t="s">
        <v>313</v>
      </c>
      <c r="D43" s="278" t="s">
        <v>161</v>
      </c>
      <c r="E43" s="278" t="s">
        <v>38</v>
      </c>
      <c r="F43" s="279" t="s">
        <v>182</v>
      </c>
      <c r="G43" s="280" t="s">
        <v>560</v>
      </c>
      <c r="H43" s="281" t="s">
        <v>156</v>
      </c>
      <c r="I43" s="282">
        <v>45</v>
      </c>
      <c r="J43" s="96" t="s">
        <v>239</v>
      </c>
      <c r="K43" s="96" t="s">
        <v>236</v>
      </c>
      <c r="L43" s="283" t="s">
        <v>778</v>
      </c>
      <c r="M43" s="276">
        <v>79123901</v>
      </c>
      <c r="N43" s="284" t="s">
        <v>835</v>
      </c>
      <c r="O43" s="285">
        <v>24900000</v>
      </c>
      <c r="P43" s="286"/>
      <c r="Q43" s="287"/>
      <c r="R43" s="288"/>
      <c r="S43" s="285"/>
      <c r="T43" s="103">
        <f t="shared" si="4"/>
        <v>24900000</v>
      </c>
      <c r="U43" s="289">
        <v>24900000</v>
      </c>
      <c r="V43" s="290">
        <v>43497</v>
      </c>
      <c r="W43" s="290">
        <v>43500</v>
      </c>
      <c r="X43" s="290">
        <v>43680</v>
      </c>
      <c r="Y43" s="277">
        <v>180</v>
      </c>
      <c r="Z43" s="277"/>
      <c r="AA43" s="8"/>
      <c r="AB43" s="276"/>
      <c r="AC43" s="276"/>
      <c r="AD43" s="276" t="s">
        <v>1022</v>
      </c>
      <c r="AE43" s="276"/>
      <c r="AF43" s="107">
        <f t="shared" si="5"/>
        <v>1</v>
      </c>
      <c r="AG43" s="291"/>
      <c r="AH43" s="129">
        <f>IF(SUMPRODUCT((A$14:A43=A43)*(B$14:B43=B43)*(C$14:C43=C43))&gt;1,0,1)</f>
        <v>1</v>
      </c>
      <c r="AI43" s="109" t="str">
        <f t="shared" si="0"/>
        <v>Contratos de prestación de servicios profesionales y de apoyo a la gestión</v>
      </c>
      <c r="AJ43" s="109" t="str">
        <f t="shared" si="1"/>
        <v>Contratación directa</v>
      </c>
      <c r="AK43" s="110" t="str">
        <f>IFERROR(VLOOKUP(F43,[6]Tipo!$C$12:$C$27,1,FALSE),"NO")</f>
        <v>Prestación de servicios profesionales y de apoyo a la gestión, o para la ejecución de trabajos artísticos que sólo puedan encomendarse a determinadas personas naturales;</v>
      </c>
      <c r="AL43" s="109" t="str">
        <f t="shared" si="2"/>
        <v>Inversión</v>
      </c>
      <c r="AM43" s="109">
        <f t="shared" si="3"/>
        <v>45</v>
      </c>
    </row>
    <row r="44" spans="1:39" ht="27" customHeight="1" x14ac:dyDescent="0.25">
      <c r="A44" s="276">
        <v>31</v>
      </c>
      <c r="B44" s="277">
        <v>2019</v>
      </c>
      <c r="C44" s="278" t="s">
        <v>314</v>
      </c>
      <c r="D44" s="278" t="s">
        <v>161</v>
      </c>
      <c r="E44" s="278" t="s">
        <v>38</v>
      </c>
      <c r="F44" s="279" t="s">
        <v>182</v>
      </c>
      <c r="G44" s="280" t="s">
        <v>561</v>
      </c>
      <c r="H44" s="281" t="s">
        <v>156</v>
      </c>
      <c r="I44" s="282">
        <v>18</v>
      </c>
      <c r="J44" s="96" t="s">
        <v>207</v>
      </c>
      <c r="K44" s="96" t="s">
        <v>202</v>
      </c>
      <c r="L44" s="283" t="s">
        <v>779</v>
      </c>
      <c r="M44" s="276">
        <v>1016053017</v>
      </c>
      <c r="N44" s="284" t="s">
        <v>836</v>
      </c>
      <c r="O44" s="285">
        <v>18350000</v>
      </c>
      <c r="P44" s="286"/>
      <c r="Q44" s="287"/>
      <c r="R44" s="288"/>
      <c r="S44" s="285"/>
      <c r="T44" s="103">
        <f t="shared" si="4"/>
        <v>18350000</v>
      </c>
      <c r="U44" s="289">
        <v>16830000</v>
      </c>
      <c r="V44" s="290">
        <v>43497</v>
      </c>
      <c r="W44" s="290">
        <v>43500</v>
      </c>
      <c r="X44" s="290">
        <v>43829</v>
      </c>
      <c r="Y44" s="277">
        <v>327</v>
      </c>
      <c r="Z44" s="277"/>
      <c r="AA44" s="8"/>
      <c r="AB44" s="276"/>
      <c r="AC44" s="276"/>
      <c r="AD44" s="276" t="s">
        <v>1022</v>
      </c>
      <c r="AE44" s="276"/>
      <c r="AF44" s="107">
        <f t="shared" si="5"/>
        <v>0.91716621253405994</v>
      </c>
      <c r="AG44" s="291"/>
      <c r="AH44" s="129">
        <f>IF(SUMPRODUCT((A$14:A44=A44)*(B$14:B44=B44)*(C$14:C44=C44))&gt;1,0,1)</f>
        <v>1</v>
      </c>
      <c r="AI44" s="109" t="str">
        <f t="shared" si="0"/>
        <v>Contratos de prestación de servicios profesionales y de apoyo a la gestión</v>
      </c>
      <c r="AJ44" s="109" t="str">
        <f t="shared" si="1"/>
        <v>Contratación directa</v>
      </c>
      <c r="AK44" s="110" t="str">
        <f>IFERROR(VLOOKUP(F44,[6]Tipo!$C$12:$C$27,1,FALSE),"NO")</f>
        <v>Prestación de servicios profesionales y de apoyo a la gestión, o para la ejecución de trabajos artísticos que sólo puedan encomendarse a determinadas personas naturales;</v>
      </c>
      <c r="AL44" s="109" t="str">
        <f t="shared" si="2"/>
        <v>Inversión</v>
      </c>
      <c r="AM44" s="109">
        <f t="shared" si="3"/>
        <v>18</v>
      </c>
    </row>
    <row r="45" spans="1:39" ht="27" customHeight="1" x14ac:dyDescent="0.25">
      <c r="A45" s="276">
        <v>32</v>
      </c>
      <c r="B45" s="277">
        <v>2019</v>
      </c>
      <c r="C45" s="278" t="s">
        <v>315</v>
      </c>
      <c r="D45" s="278" t="s">
        <v>161</v>
      </c>
      <c r="E45" s="278" t="s">
        <v>38</v>
      </c>
      <c r="F45" s="279" t="s">
        <v>182</v>
      </c>
      <c r="G45" s="280" t="s">
        <v>562</v>
      </c>
      <c r="H45" s="281" t="s">
        <v>156</v>
      </c>
      <c r="I45" s="282">
        <v>45</v>
      </c>
      <c r="J45" s="96" t="s">
        <v>239</v>
      </c>
      <c r="K45" s="96" t="s">
        <v>236</v>
      </c>
      <c r="L45" s="283" t="s">
        <v>778</v>
      </c>
      <c r="M45" s="276">
        <v>87453886</v>
      </c>
      <c r="N45" s="284" t="s">
        <v>837</v>
      </c>
      <c r="O45" s="285">
        <v>52320000</v>
      </c>
      <c r="P45" s="286"/>
      <c r="Q45" s="287"/>
      <c r="R45" s="288">
        <v>1</v>
      </c>
      <c r="S45" s="285">
        <v>19200000</v>
      </c>
      <c r="T45" s="103">
        <f t="shared" si="4"/>
        <v>71520000</v>
      </c>
      <c r="U45" s="289">
        <v>52320000</v>
      </c>
      <c r="V45" s="290">
        <v>43497</v>
      </c>
      <c r="W45" s="290">
        <v>43500</v>
      </c>
      <c r="X45" s="290">
        <v>43829</v>
      </c>
      <c r="Y45" s="277">
        <v>327</v>
      </c>
      <c r="Z45" s="277"/>
      <c r="AA45" s="8"/>
      <c r="AB45" s="276"/>
      <c r="AC45" s="276"/>
      <c r="AD45" s="276" t="s">
        <v>1022</v>
      </c>
      <c r="AE45" s="276"/>
      <c r="AF45" s="107">
        <f t="shared" si="5"/>
        <v>0.73154362416107388</v>
      </c>
      <c r="AG45" s="291"/>
      <c r="AH45" s="129">
        <f>IF(SUMPRODUCT((A$14:A45=A45)*(B$14:B45=B45)*(C$14:C45=C45))&gt;1,0,1)</f>
        <v>1</v>
      </c>
      <c r="AI45" s="109" t="str">
        <f t="shared" si="0"/>
        <v>Contratos de prestación de servicios profesionales y de apoyo a la gestión</v>
      </c>
      <c r="AJ45" s="109" t="str">
        <f t="shared" si="1"/>
        <v>Contratación directa</v>
      </c>
      <c r="AK45" s="110" t="str">
        <f>IFERROR(VLOOKUP(F45,[6]Tipo!$C$12:$C$27,1,FALSE),"NO")</f>
        <v>Prestación de servicios profesionales y de apoyo a la gestión, o para la ejecución de trabajos artísticos que sólo puedan encomendarse a determinadas personas naturales;</v>
      </c>
      <c r="AL45" s="109" t="str">
        <f t="shared" si="2"/>
        <v>Inversión</v>
      </c>
      <c r="AM45" s="109">
        <f t="shared" si="3"/>
        <v>45</v>
      </c>
    </row>
    <row r="46" spans="1:39" ht="27" customHeight="1" x14ac:dyDescent="0.25">
      <c r="A46" s="276">
        <v>33</v>
      </c>
      <c r="B46" s="277">
        <v>2019</v>
      </c>
      <c r="C46" s="278" t="s">
        <v>316</v>
      </c>
      <c r="D46" s="278" t="s">
        <v>161</v>
      </c>
      <c r="E46" s="278" t="s">
        <v>38</v>
      </c>
      <c r="F46" s="279" t="s">
        <v>182</v>
      </c>
      <c r="G46" s="280" t="s">
        <v>563</v>
      </c>
      <c r="H46" s="281" t="s">
        <v>156</v>
      </c>
      <c r="I46" s="282">
        <v>18</v>
      </c>
      <c r="J46" s="96" t="s">
        <v>207</v>
      </c>
      <c r="K46" s="96" t="s">
        <v>202</v>
      </c>
      <c r="L46" s="283" t="s">
        <v>779</v>
      </c>
      <c r="M46" s="276">
        <v>80020718</v>
      </c>
      <c r="N46" s="284" t="s">
        <v>838</v>
      </c>
      <c r="O46" s="285">
        <v>24525000</v>
      </c>
      <c r="P46" s="286"/>
      <c r="Q46" s="287"/>
      <c r="R46" s="288">
        <v>1</v>
      </c>
      <c r="S46" s="285">
        <v>2250000</v>
      </c>
      <c r="T46" s="103">
        <f t="shared" si="4"/>
        <v>26775000</v>
      </c>
      <c r="U46" s="289">
        <v>22275000</v>
      </c>
      <c r="V46" s="290">
        <v>43497</v>
      </c>
      <c r="W46" s="290">
        <v>43500</v>
      </c>
      <c r="X46" s="290">
        <v>43860</v>
      </c>
      <c r="Y46" s="277">
        <v>327</v>
      </c>
      <c r="Z46" s="277">
        <v>30</v>
      </c>
      <c r="AA46" s="8"/>
      <c r="AB46" s="276"/>
      <c r="AC46" s="276" t="s">
        <v>1022</v>
      </c>
      <c r="AD46" s="276"/>
      <c r="AE46" s="276"/>
      <c r="AF46" s="107">
        <f t="shared" si="5"/>
        <v>0.83193277310924374</v>
      </c>
      <c r="AG46" s="291"/>
      <c r="AH46" s="129">
        <f>IF(SUMPRODUCT((A$14:A46=A46)*(B$14:B46=B46)*(C$14:C46=C46))&gt;1,0,1)</f>
        <v>1</v>
      </c>
      <c r="AI46" s="109" t="str">
        <f t="shared" ref="AI46:AI112" si="18">IFERROR(VLOOKUP(D46,tipo,1,FALSE),"NO")</f>
        <v>Contratos de prestación de servicios profesionales y de apoyo a la gestión</v>
      </c>
      <c r="AJ46" s="109" t="str">
        <f t="shared" ref="AJ46:AJ112" si="19">IFERROR(VLOOKUP(E46,modal,1,FALSE),"NO")</f>
        <v>Contratación directa</v>
      </c>
      <c r="AK46" s="110" t="str">
        <f>IFERROR(VLOOKUP(F46,[6]Tipo!$C$12:$C$27,1,FALSE),"NO")</f>
        <v>Prestación de servicios profesionales y de apoyo a la gestión, o para la ejecución de trabajos artísticos que sólo puedan encomendarse a determinadas personas naturales;</v>
      </c>
      <c r="AL46" s="109" t="str">
        <f t="shared" ref="AL46:AL112" si="20">IFERROR(VLOOKUP(H46,afectacion,1,FALSE),"NO")</f>
        <v>Inversión</v>
      </c>
      <c r="AM46" s="109">
        <f t="shared" ref="AM46:AM112" si="21">IFERROR(VLOOKUP(I46,programa,1,FALSE),"NO")</f>
        <v>18</v>
      </c>
    </row>
    <row r="47" spans="1:39" ht="27" customHeight="1" x14ac:dyDescent="0.25">
      <c r="A47" s="276">
        <v>34</v>
      </c>
      <c r="B47" s="277">
        <v>2019</v>
      </c>
      <c r="C47" s="278" t="s">
        <v>317</v>
      </c>
      <c r="D47" s="278" t="s">
        <v>161</v>
      </c>
      <c r="E47" s="278" t="s">
        <v>38</v>
      </c>
      <c r="F47" s="279" t="s">
        <v>182</v>
      </c>
      <c r="G47" s="280" t="s">
        <v>564</v>
      </c>
      <c r="H47" s="281" t="s">
        <v>156</v>
      </c>
      <c r="I47" s="282">
        <v>45</v>
      </c>
      <c r="J47" s="96" t="s">
        <v>239</v>
      </c>
      <c r="K47" s="96" t="s">
        <v>236</v>
      </c>
      <c r="L47" s="283" t="s">
        <v>778</v>
      </c>
      <c r="M47" s="276">
        <v>1016064892</v>
      </c>
      <c r="N47" s="284" t="s">
        <v>839</v>
      </c>
      <c r="O47" s="285">
        <v>13500000</v>
      </c>
      <c r="P47" s="286"/>
      <c r="Q47" s="287"/>
      <c r="R47" s="288"/>
      <c r="S47" s="285"/>
      <c r="T47" s="103">
        <f t="shared" si="4"/>
        <v>13500000</v>
      </c>
      <c r="U47" s="289">
        <v>13500000</v>
      </c>
      <c r="V47" s="290">
        <v>43499</v>
      </c>
      <c r="W47" s="290">
        <v>43500</v>
      </c>
      <c r="X47" s="290">
        <v>43680</v>
      </c>
      <c r="Y47" s="277">
        <v>180</v>
      </c>
      <c r="Z47" s="277"/>
      <c r="AA47" s="8"/>
      <c r="AB47" s="276"/>
      <c r="AC47" s="276"/>
      <c r="AD47" s="276" t="s">
        <v>1022</v>
      </c>
      <c r="AE47" s="276"/>
      <c r="AF47" s="107">
        <f t="shared" si="5"/>
        <v>1</v>
      </c>
      <c r="AG47" s="291"/>
      <c r="AH47" s="129">
        <f>IF(SUMPRODUCT((A$14:A47=A47)*(B$14:B47=B47)*(C$14:C47=C47))&gt;1,0,1)</f>
        <v>1</v>
      </c>
      <c r="AI47" s="109" t="str">
        <f t="shared" si="18"/>
        <v>Contratos de prestación de servicios profesionales y de apoyo a la gestión</v>
      </c>
      <c r="AJ47" s="109" t="str">
        <f t="shared" si="19"/>
        <v>Contratación directa</v>
      </c>
      <c r="AK47" s="110" t="str">
        <f>IFERROR(VLOOKUP(F47,[6]Tipo!$C$12:$C$27,1,FALSE),"NO")</f>
        <v>Prestación de servicios profesionales y de apoyo a la gestión, o para la ejecución de trabajos artísticos que sólo puedan encomendarse a determinadas personas naturales;</v>
      </c>
      <c r="AL47" s="109" t="str">
        <f t="shared" si="20"/>
        <v>Inversión</v>
      </c>
      <c r="AM47" s="109">
        <f t="shared" si="21"/>
        <v>45</v>
      </c>
    </row>
    <row r="48" spans="1:39" ht="27" customHeight="1" x14ac:dyDescent="0.25">
      <c r="A48" s="276">
        <v>35</v>
      </c>
      <c r="B48" s="277">
        <v>2019</v>
      </c>
      <c r="C48" s="278" t="s">
        <v>318</v>
      </c>
      <c r="D48" s="278" t="s">
        <v>161</v>
      </c>
      <c r="E48" s="278" t="s">
        <v>38</v>
      </c>
      <c r="F48" s="279" t="s">
        <v>182</v>
      </c>
      <c r="G48" s="280" t="s">
        <v>565</v>
      </c>
      <c r="H48" s="281" t="s">
        <v>156</v>
      </c>
      <c r="I48" s="292">
        <v>38</v>
      </c>
      <c r="J48" s="96" t="s">
        <v>230</v>
      </c>
      <c r="K48" s="96" t="s">
        <v>231</v>
      </c>
      <c r="L48" s="283" t="s">
        <v>782</v>
      </c>
      <c r="M48" s="276">
        <v>53032345</v>
      </c>
      <c r="N48" s="284" t="s">
        <v>840</v>
      </c>
      <c r="O48" s="285">
        <v>54498910</v>
      </c>
      <c r="P48" s="286"/>
      <c r="Q48" s="287"/>
      <c r="R48" s="288"/>
      <c r="S48" s="285"/>
      <c r="T48" s="103">
        <f t="shared" si="4"/>
        <v>54498910</v>
      </c>
      <c r="U48" s="289">
        <v>49499010</v>
      </c>
      <c r="V48" s="290">
        <v>43497</v>
      </c>
      <c r="W48" s="290">
        <v>43500</v>
      </c>
      <c r="X48" s="290">
        <v>43829</v>
      </c>
      <c r="Y48" s="277">
        <v>327</v>
      </c>
      <c r="Z48" s="277"/>
      <c r="AA48" s="8"/>
      <c r="AB48" s="276"/>
      <c r="AC48" s="276"/>
      <c r="AD48" s="276" t="s">
        <v>1022</v>
      </c>
      <c r="AE48" s="276"/>
      <c r="AF48" s="107">
        <f t="shared" si="5"/>
        <v>0.90825688073394495</v>
      </c>
      <c r="AG48" s="291"/>
      <c r="AH48" s="129">
        <f>IF(SUMPRODUCT((A$14:A48=A48)*(B$14:B48=B48)*(C$14:C48=C48))&gt;1,0,1)</f>
        <v>1</v>
      </c>
      <c r="AI48" s="109" t="str">
        <f t="shared" si="18"/>
        <v>Contratos de prestación de servicios profesionales y de apoyo a la gestión</v>
      </c>
      <c r="AJ48" s="109" t="str">
        <f t="shared" si="19"/>
        <v>Contratación directa</v>
      </c>
      <c r="AK48" s="110" t="str">
        <f>IFERROR(VLOOKUP(F48,[6]Tipo!$C$12:$C$27,1,FALSE),"NO")</f>
        <v>Prestación de servicios profesionales y de apoyo a la gestión, o para la ejecución de trabajos artísticos que sólo puedan encomendarse a determinadas personas naturales;</v>
      </c>
      <c r="AL48" s="109" t="str">
        <f t="shared" si="20"/>
        <v>Inversión</v>
      </c>
      <c r="AM48" s="109">
        <f t="shared" si="21"/>
        <v>38</v>
      </c>
    </row>
    <row r="49" spans="1:39" ht="27" customHeight="1" x14ac:dyDescent="0.25">
      <c r="A49" s="276">
        <v>36</v>
      </c>
      <c r="B49" s="277">
        <v>2019</v>
      </c>
      <c r="C49" s="278" t="s">
        <v>319</v>
      </c>
      <c r="D49" s="278" t="s">
        <v>161</v>
      </c>
      <c r="E49" s="278" t="s">
        <v>38</v>
      </c>
      <c r="F49" s="279" t="s">
        <v>182</v>
      </c>
      <c r="G49" s="280" t="s">
        <v>566</v>
      </c>
      <c r="H49" s="281" t="s">
        <v>156</v>
      </c>
      <c r="I49" s="282">
        <v>45</v>
      </c>
      <c r="J49" s="96" t="s">
        <v>239</v>
      </c>
      <c r="K49" s="96" t="s">
        <v>236</v>
      </c>
      <c r="L49" s="283" t="s">
        <v>778</v>
      </c>
      <c r="M49" s="276">
        <v>52931481</v>
      </c>
      <c r="N49" s="284" t="s">
        <v>841</v>
      </c>
      <c r="O49" s="285">
        <v>36000000</v>
      </c>
      <c r="P49" s="286"/>
      <c r="Q49" s="287"/>
      <c r="R49" s="288"/>
      <c r="S49" s="285"/>
      <c r="T49" s="103">
        <f t="shared" si="4"/>
        <v>36000000</v>
      </c>
      <c r="U49" s="289">
        <v>36000000</v>
      </c>
      <c r="V49" s="290">
        <v>43497</v>
      </c>
      <c r="W49" s="290">
        <v>43500</v>
      </c>
      <c r="X49" s="290">
        <v>43686</v>
      </c>
      <c r="Y49" s="277">
        <v>180</v>
      </c>
      <c r="Z49" s="277"/>
      <c r="AA49" s="8"/>
      <c r="AB49" s="276"/>
      <c r="AC49" s="276"/>
      <c r="AD49" s="276" t="s">
        <v>1022</v>
      </c>
      <c r="AE49" s="276"/>
      <c r="AF49" s="107">
        <f t="shared" si="5"/>
        <v>1</v>
      </c>
      <c r="AG49" s="291"/>
      <c r="AH49" s="129">
        <f>IF(SUMPRODUCT((A$14:A49=A49)*(B$14:B49=B49)*(C$14:C49=C49))&gt;1,0,1)</f>
        <v>1</v>
      </c>
      <c r="AI49" s="109" t="str">
        <f t="shared" si="18"/>
        <v>Contratos de prestación de servicios profesionales y de apoyo a la gestión</v>
      </c>
      <c r="AJ49" s="109" t="str">
        <f t="shared" si="19"/>
        <v>Contratación directa</v>
      </c>
      <c r="AK49" s="110" t="str">
        <f>IFERROR(VLOOKUP(F49,[6]Tipo!$C$12:$C$27,1,FALSE),"NO")</f>
        <v>Prestación de servicios profesionales y de apoyo a la gestión, o para la ejecución de trabajos artísticos que sólo puedan encomendarse a determinadas personas naturales;</v>
      </c>
      <c r="AL49" s="109" t="str">
        <f t="shared" si="20"/>
        <v>Inversión</v>
      </c>
      <c r="AM49" s="109">
        <f t="shared" si="21"/>
        <v>45</v>
      </c>
    </row>
    <row r="50" spans="1:39" ht="27" customHeight="1" x14ac:dyDescent="0.25">
      <c r="A50" s="276">
        <v>37</v>
      </c>
      <c r="B50" s="277">
        <v>2019</v>
      </c>
      <c r="C50" s="278" t="s">
        <v>320</v>
      </c>
      <c r="D50" s="278" t="s">
        <v>161</v>
      </c>
      <c r="E50" s="278" t="s">
        <v>38</v>
      </c>
      <c r="F50" s="279" t="s">
        <v>182</v>
      </c>
      <c r="G50" s="280" t="s">
        <v>567</v>
      </c>
      <c r="H50" s="281" t="s">
        <v>156</v>
      </c>
      <c r="I50" s="282">
        <v>45</v>
      </c>
      <c r="J50" s="96" t="s">
        <v>239</v>
      </c>
      <c r="K50" s="96" t="s">
        <v>236</v>
      </c>
      <c r="L50" s="283" t="s">
        <v>778</v>
      </c>
      <c r="M50" s="276">
        <v>79974632</v>
      </c>
      <c r="N50" s="284" t="s">
        <v>842</v>
      </c>
      <c r="O50" s="285">
        <v>58674700</v>
      </c>
      <c r="P50" s="286"/>
      <c r="Q50" s="287"/>
      <c r="R50" s="288">
        <v>1</v>
      </c>
      <c r="S50" s="285">
        <v>10766000</v>
      </c>
      <c r="T50" s="103">
        <f t="shared" si="4"/>
        <v>69440700</v>
      </c>
      <c r="U50" s="289">
        <v>58674700</v>
      </c>
      <c r="V50" s="290">
        <v>43497</v>
      </c>
      <c r="W50" s="290">
        <v>43500</v>
      </c>
      <c r="X50" s="290">
        <v>43890</v>
      </c>
      <c r="Y50" s="277">
        <v>327</v>
      </c>
      <c r="Z50" s="277">
        <v>60</v>
      </c>
      <c r="AA50" s="8"/>
      <c r="AB50" s="276"/>
      <c r="AC50" s="276" t="s">
        <v>1022</v>
      </c>
      <c r="AD50" s="276"/>
      <c r="AE50" s="276"/>
      <c r="AF50" s="107">
        <f t="shared" si="5"/>
        <v>0.84496124031007747</v>
      </c>
      <c r="AG50" s="291"/>
      <c r="AH50" s="129">
        <f>IF(SUMPRODUCT((A$14:A50=A50)*(B$14:B50=B50)*(C$14:C50=C50))&gt;1,0,1)</f>
        <v>1</v>
      </c>
      <c r="AI50" s="109" t="str">
        <f t="shared" si="18"/>
        <v>Contratos de prestación de servicios profesionales y de apoyo a la gestión</v>
      </c>
      <c r="AJ50" s="109" t="str">
        <f t="shared" si="19"/>
        <v>Contratación directa</v>
      </c>
      <c r="AK50" s="110" t="str">
        <f>IFERROR(VLOOKUP(F50,[6]Tipo!$C$12:$C$27,1,FALSE),"NO")</f>
        <v>Prestación de servicios profesionales y de apoyo a la gestión, o para la ejecución de trabajos artísticos que sólo puedan encomendarse a determinadas personas naturales;</v>
      </c>
      <c r="AL50" s="109" t="str">
        <f t="shared" si="20"/>
        <v>Inversión</v>
      </c>
      <c r="AM50" s="109">
        <f t="shared" si="21"/>
        <v>45</v>
      </c>
    </row>
    <row r="51" spans="1:39" ht="27" customHeight="1" x14ac:dyDescent="0.25">
      <c r="A51" s="276">
        <v>38</v>
      </c>
      <c r="B51" s="277">
        <v>2019</v>
      </c>
      <c r="C51" s="278" t="s">
        <v>321</v>
      </c>
      <c r="D51" s="278" t="s">
        <v>161</v>
      </c>
      <c r="E51" s="278" t="s">
        <v>38</v>
      </c>
      <c r="F51" s="279" t="s">
        <v>182</v>
      </c>
      <c r="G51" s="280" t="s">
        <v>568</v>
      </c>
      <c r="H51" s="281" t="s">
        <v>156</v>
      </c>
      <c r="I51" s="282">
        <v>45</v>
      </c>
      <c r="J51" s="96" t="s">
        <v>239</v>
      </c>
      <c r="K51" s="96" t="s">
        <v>236</v>
      </c>
      <c r="L51" s="283" t="s">
        <v>778</v>
      </c>
      <c r="M51" s="276">
        <v>11413532</v>
      </c>
      <c r="N51" s="284" t="s">
        <v>843</v>
      </c>
      <c r="O51" s="285">
        <v>45780000</v>
      </c>
      <c r="P51" s="286"/>
      <c r="Q51" s="287"/>
      <c r="R51" s="288">
        <v>1</v>
      </c>
      <c r="S51" s="285">
        <v>8400000</v>
      </c>
      <c r="T51" s="103">
        <f t="shared" si="4"/>
        <v>54180000</v>
      </c>
      <c r="U51" s="289">
        <v>45780000</v>
      </c>
      <c r="V51" s="290">
        <v>43499</v>
      </c>
      <c r="W51" s="290">
        <v>43500</v>
      </c>
      <c r="X51" s="290">
        <v>43982</v>
      </c>
      <c r="Y51" s="277">
        <v>327</v>
      </c>
      <c r="Z51" s="277">
        <v>150</v>
      </c>
      <c r="AA51" s="8"/>
      <c r="AB51" s="276"/>
      <c r="AC51" s="276" t="s">
        <v>1022</v>
      </c>
      <c r="AD51" s="276"/>
      <c r="AE51" s="276"/>
      <c r="AF51" s="107">
        <f t="shared" si="5"/>
        <v>0.84496124031007747</v>
      </c>
      <c r="AG51" s="291"/>
      <c r="AH51" s="129">
        <f>IF(SUMPRODUCT((A$14:A51=A51)*(B$14:B51=B51)*(C$14:C51=C51))&gt;1,0,1)</f>
        <v>1</v>
      </c>
      <c r="AI51" s="109" t="str">
        <f t="shared" si="18"/>
        <v>Contratos de prestación de servicios profesionales y de apoyo a la gestión</v>
      </c>
      <c r="AJ51" s="109" t="str">
        <f t="shared" si="19"/>
        <v>Contratación directa</v>
      </c>
      <c r="AK51" s="110" t="str">
        <f>IFERROR(VLOOKUP(F51,[6]Tipo!$C$12:$C$27,1,FALSE),"NO")</f>
        <v>Prestación de servicios profesionales y de apoyo a la gestión, o para la ejecución de trabajos artísticos que sólo puedan encomendarse a determinadas personas naturales;</v>
      </c>
      <c r="AL51" s="109" t="str">
        <f t="shared" si="20"/>
        <v>Inversión</v>
      </c>
      <c r="AM51" s="109">
        <f t="shared" si="21"/>
        <v>45</v>
      </c>
    </row>
    <row r="52" spans="1:39" ht="27" customHeight="1" x14ac:dyDescent="0.25">
      <c r="A52" s="276">
        <v>39</v>
      </c>
      <c r="B52" s="277">
        <v>2019</v>
      </c>
      <c r="C52" s="278" t="s">
        <v>322</v>
      </c>
      <c r="D52" s="278" t="s">
        <v>161</v>
      </c>
      <c r="E52" s="278" t="s">
        <v>38</v>
      </c>
      <c r="F52" s="279" t="s">
        <v>182</v>
      </c>
      <c r="G52" s="280" t="s">
        <v>569</v>
      </c>
      <c r="H52" s="281" t="s">
        <v>156</v>
      </c>
      <c r="I52" s="282">
        <v>18</v>
      </c>
      <c r="J52" s="96" t="s">
        <v>207</v>
      </c>
      <c r="K52" s="96" t="s">
        <v>202</v>
      </c>
      <c r="L52" s="283" t="s">
        <v>779</v>
      </c>
      <c r="M52" s="276">
        <v>1019075676</v>
      </c>
      <c r="N52" s="284" t="s">
        <v>844</v>
      </c>
      <c r="O52" s="285">
        <v>54500000</v>
      </c>
      <c r="P52" s="286"/>
      <c r="Q52" s="287"/>
      <c r="R52" s="288">
        <v>1</v>
      </c>
      <c r="S52" s="285">
        <v>15000000</v>
      </c>
      <c r="T52" s="103">
        <f t="shared" si="4"/>
        <v>69500000</v>
      </c>
      <c r="U52" s="289">
        <v>54500000</v>
      </c>
      <c r="V52" s="290">
        <v>43499</v>
      </c>
      <c r="W52" s="290">
        <v>43500</v>
      </c>
      <c r="X52" s="290">
        <v>43920</v>
      </c>
      <c r="Y52" s="277">
        <v>327</v>
      </c>
      <c r="Z52" s="277">
        <v>90</v>
      </c>
      <c r="AA52" s="8"/>
      <c r="AB52" s="276"/>
      <c r="AC52" s="276" t="s">
        <v>1022</v>
      </c>
      <c r="AD52" s="276"/>
      <c r="AE52" s="276"/>
      <c r="AF52" s="107">
        <f t="shared" si="5"/>
        <v>0.78417266187050361</v>
      </c>
      <c r="AG52" s="291"/>
      <c r="AH52" s="129">
        <f>IF(SUMPRODUCT((A$14:A52=A52)*(B$14:B52=B52)*(C$14:C52=C52))&gt;1,0,1)</f>
        <v>1</v>
      </c>
      <c r="AI52" s="109" t="str">
        <f t="shared" si="18"/>
        <v>Contratos de prestación de servicios profesionales y de apoyo a la gestión</v>
      </c>
      <c r="AJ52" s="109" t="str">
        <f t="shared" si="19"/>
        <v>Contratación directa</v>
      </c>
      <c r="AK52" s="110" t="str">
        <f>IFERROR(VLOOKUP(F52,[6]Tipo!$C$12:$C$27,1,FALSE),"NO")</f>
        <v>Prestación de servicios profesionales y de apoyo a la gestión, o para la ejecución de trabajos artísticos que sólo puedan encomendarse a determinadas personas naturales;</v>
      </c>
      <c r="AL52" s="109" t="str">
        <f t="shared" si="20"/>
        <v>Inversión</v>
      </c>
      <c r="AM52" s="109">
        <f t="shared" si="21"/>
        <v>18</v>
      </c>
    </row>
    <row r="53" spans="1:39" ht="27" customHeight="1" x14ac:dyDescent="0.25">
      <c r="A53" s="276">
        <v>40</v>
      </c>
      <c r="B53" s="277">
        <v>2019</v>
      </c>
      <c r="C53" s="278" t="s">
        <v>323</v>
      </c>
      <c r="D53" s="278" t="s">
        <v>161</v>
      </c>
      <c r="E53" s="278" t="s">
        <v>38</v>
      </c>
      <c r="F53" s="279" t="s">
        <v>182</v>
      </c>
      <c r="G53" s="280" t="s">
        <v>570</v>
      </c>
      <c r="H53" s="281" t="s">
        <v>156</v>
      </c>
      <c r="I53" s="282">
        <v>45</v>
      </c>
      <c r="J53" s="96" t="s">
        <v>239</v>
      </c>
      <c r="K53" s="96" t="s">
        <v>236</v>
      </c>
      <c r="L53" s="283" t="s">
        <v>778</v>
      </c>
      <c r="M53" s="276">
        <v>52982032</v>
      </c>
      <c r="N53" s="284" t="s">
        <v>845</v>
      </c>
      <c r="O53" s="285">
        <v>27330000</v>
      </c>
      <c r="P53" s="286"/>
      <c r="Q53" s="287"/>
      <c r="R53" s="288"/>
      <c r="S53" s="285"/>
      <c r="T53" s="103">
        <f t="shared" si="4"/>
        <v>27330000</v>
      </c>
      <c r="U53" s="289">
        <v>27330000</v>
      </c>
      <c r="V53" s="290">
        <v>43499</v>
      </c>
      <c r="W53" s="290">
        <v>43500</v>
      </c>
      <c r="X53" s="290">
        <v>43680</v>
      </c>
      <c r="Y53" s="277">
        <v>180</v>
      </c>
      <c r="Z53" s="277"/>
      <c r="AA53" s="8"/>
      <c r="AB53" s="276"/>
      <c r="AC53" s="276"/>
      <c r="AD53" s="276" t="s">
        <v>1022</v>
      </c>
      <c r="AE53" s="276"/>
      <c r="AF53" s="107">
        <f t="shared" si="5"/>
        <v>1</v>
      </c>
      <c r="AG53" s="291"/>
      <c r="AH53" s="129">
        <f>IF(SUMPRODUCT((A$14:A53=A53)*(B$14:B53=B53)*(C$14:C53=C53))&gt;1,0,1)</f>
        <v>1</v>
      </c>
      <c r="AI53" s="109" t="str">
        <f t="shared" si="18"/>
        <v>Contratos de prestación de servicios profesionales y de apoyo a la gestión</v>
      </c>
      <c r="AJ53" s="109" t="str">
        <f t="shared" si="19"/>
        <v>Contratación directa</v>
      </c>
      <c r="AK53" s="110" t="str">
        <f>IFERROR(VLOOKUP(F53,[6]Tipo!$C$12:$C$27,1,FALSE),"NO")</f>
        <v>Prestación de servicios profesionales y de apoyo a la gestión, o para la ejecución de trabajos artísticos que sólo puedan encomendarse a determinadas personas naturales;</v>
      </c>
      <c r="AL53" s="109" t="str">
        <f t="shared" si="20"/>
        <v>Inversión</v>
      </c>
      <c r="AM53" s="109">
        <f t="shared" si="21"/>
        <v>45</v>
      </c>
    </row>
    <row r="54" spans="1:39" ht="27" customHeight="1" x14ac:dyDescent="0.25">
      <c r="A54" s="276">
        <v>41</v>
      </c>
      <c r="B54" s="277">
        <v>2019</v>
      </c>
      <c r="C54" s="278" t="s">
        <v>324</v>
      </c>
      <c r="D54" s="278" t="s">
        <v>161</v>
      </c>
      <c r="E54" s="278" t="s">
        <v>38</v>
      </c>
      <c r="F54" s="279" t="s">
        <v>182</v>
      </c>
      <c r="G54" s="280" t="s">
        <v>571</v>
      </c>
      <c r="H54" s="281" t="s">
        <v>156</v>
      </c>
      <c r="I54" s="282">
        <v>45</v>
      </c>
      <c r="J54" s="96" t="s">
        <v>239</v>
      </c>
      <c r="K54" s="96" t="s">
        <v>236</v>
      </c>
      <c r="L54" s="283" t="s">
        <v>778</v>
      </c>
      <c r="M54" s="276">
        <v>14320959</v>
      </c>
      <c r="N54" s="284" t="s">
        <v>846</v>
      </c>
      <c r="O54" s="285">
        <v>58674700</v>
      </c>
      <c r="P54" s="286"/>
      <c r="Q54" s="287"/>
      <c r="R54" s="288"/>
      <c r="S54" s="285"/>
      <c r="T54" s="103">
        <f t="shared" si="4"/>
        <v>58674700</v>
      </c>
      <c r="U54" s="289">
        <v>53291700</v>
      </c>
      <c r="V54" s="290">
        <v>43500</v>
      </c>
      <c r="W54" s="290">
        <v>43500</v>
      </c>
      <c r="X54" s="290">
        <v>43829</v>
      </c>
      <c r="Y54" s="277">
        <v>327</v>
      </c>
      <c r="Z54" s="277"/>
      <c r="AA54" s="8"/>
      <c r="AB54" s="276"/>
      <c r="AC54" s="276"/>
      <c r="AD54" s="276" t="s">
        <v>1022</v>
      </c>
      <c r="AE54" s="276"/>
      <c r="AF54" s="107">
        <f t="shared" si="5"/>
        <v>0.90825688073394495</v>
      </c>
      <c r="AG54" s="291"/>
      <c r="AH54" s="129">
        <f>IF(SUMPRODUCT((A$14:A54=A54)*(B$14:B54=B54)*(C$14:C54=C54))&gt;1,0,1)</f>
        <v>1</v>
      </c>
      <c r="AI54" s="109" t="str">
        <f t="shared" si="18"/>
        <v>Contratos de prestación de servicios profesionales y de apoyo a la gestión</v>
      </c>
      <c r="AJ54" s="109" t="str">
        <f t="shared" si="19"/>
        <v>Contratación directa</v>
      </c>
      <c r="AK54" s="110" t="str">
        <f>IFERROR(VLOOKUP(F54,[6]Tipo!$C$12:$C$27,1,FALSE),"NO")</f>
        <v>Prestación de servicios profesionales y de apoyo a la gestión, o para la ejecución de trabajos artísticos que sólo puedan encomendarse a determinadas personas naturales;</v>
      </c>
      <c r="AL54" s="109" t="str">
        <f t="shared" si="20"/>
        <v>Inversión</v>
      </c>
      <c r="AM54" s="109">
        <f t="shared" si="21"/>
        <v>45</v>
      </c>
    </row>
    <row r="55" spans="1:39" ht="27" customHeight="1" x14ac:dyDescent="0.25">
      <c r="A55" s="276">
        <v>42</v>
      </c>
      <c r="B55" s="277">
        <v>2019</v>
      </c>
      <c r="C55" s="278" t="s">
        <v>325</v>
      </c>
      <c r="D55" s="280" t="s">
        <v>161</v>
      </c>
      <c r="E55" s="278" t="s">
        <v>38</v>
      </c>
      <c r="F55" s="279" t="s">
        <v>182</v>
      </c>
      <c r="G55" s="280" t="s">
        <v>572</v>
      </c>
      <c r="H55" s="281" t="s">
        <v>156</v>
      </c>
      <c r="I55" s="282">
        <v>45</v>
      </c>
      <c r="J55" s="96" t="s">
        <v>239</v>
      </c>
      <c r="K55" s="96" t="s">
        <v>236</v>
      </c>
      <c r="L55" s="283" t="s">
        <v>778</v>
      </c>
      <c r="M55" s="276">
        <v>79134500</v>
      </c>
      <c r="N55" s="284" t="s">
        <v>847</v>
      </c>
      <c r="O55" s="285">
        <v>24525000</v>
      </c>
      <c r="P55" s="286"/>
      <c r="Q55" s="287"/>
      <c r="R55" s="288"/>
      <c r="S55" s="285"/>
      <c r="T55" s="103">
        <f t="shared" si="4"/>
        <v>24525000</v>
      </c>
      <c r="U55" s="289">
        <v>24525000</v>
      </c>
      <c r="V55" s="290">
        <v>43499</v>
      </c>
      <c r="W55" s="290">
        <v>43500</v>
      </c>
      <c r="X55" s="290">
        <v>43829</v>
      </c>
      <c r="Y55" s="277">
        <v>327</v>
      </c>
      <c r="Z55" s="277"/>
      <c r="AA55" s="8"/>
      <c r="AB55" s="276"/>
      <c r="AC55" s="276"/>
      <c r="AD55" s="276" t="s">
        <v>1022</v>
      </c>
      <c r="AE55" s="276"/>
      <c r="AF55" s="107">
        <f t="shared" si="5"/>
        <v>1</v>
      </c>
      <c r="AG55" s="291"/>
      <c r="AH55" s="129">
        <f>IF(SUMPRODUCT((A$14:A55=A55)*(B$14:B55=B55)*(C$14:C55=C55))&gt;1,0,1)</f>
        <v>1</v>
      </c>
      <c r="AI55" s="109" t="str">
        <f t="shared" si="18"/>
        <v>Contratos de prestación de servicios profesionales y de apoyo a la gestión</v>
      </c>
      <c r="AJ55" s="109" t="str">
        <f t="shared" si="19"/>
        <v>Contratación directa</v>
      </c>
      <c r="AK55" s="110" t="str">
        <f>IFERROR(VLOOKUP(F55,[6]Tipo!$C$12:$C$27,1,FALSE),"NO")</f>
        <v>Prestación de servicios profesionales y de apoyo a la gestión, o para la ejecución de trabajos artísticos que sólo puedan encomendarse a determinadas personas naturales;</v>
      </c>
      <c r="AL55" s="109" t="str">
        <f t="shared" si="20"/>
        <v>Inversión</v>
      </c>
      <c r="AM55" s="109">
        <f t="shared" si="21"/>
        <v>45</v>
      </c>
    </row>
    <row r="56" spans="1:39" ht="27" customHeight="1" x14ac:dyDescent="0.25">
      <c r="A56" s="276">
        <v>43</v>
      </c>
      <c r="B56" s="277">
        <v>2019</v>
      </c>
      <c r="C56" s="278" t="s">
        <v>326</v>
      </c>
      <c r="D56" s="280" t="s">
        <v>161</v>
      </c>
      <c r="E56" s="278" t="s">
        <v>38</v>
      </c>
      <c r="F56" s="279" t="s">
        <v>182</v>
      </c>
      <c r="G56" s="280" t="s">
        <v>573</v>
      </c>
      <c r="H56" s="281" t="s">
        <v>156</v>
      </c>
      <c r="I56" s="282">
        <v>45</v>
      </c>
      <c r="J56" s="96" t="s">
        <v>239</v>
      </c>
      <c r="K56" s="96" t="s">
        <v>236</v>
      </c>
      <c r="L56" s="283" t="s">
        <v>778</v>
      </c>
      <c r="M56" s="276">
        <v>1016046431</v>
      </c>
      <c r="N56" s="284" t="s">
        <v>848</v>
      </c>
      <c r="O56" s="285">
        <v>13500000</v>
      </c>
      <c r="P56" s="286"/>
      <c r="Q56" s="287"/>
      <c r="R56" s="288"/>
      <c r="S56" s="285"/>
      <c r="T56" s="103">
        <f t="shared" si="4"/>
        <v>13500000</v>
      </c>
      <c r="U56" s="289">
        <v>13125000</v>
      </c>
      <c r="V56" s="290">
        <v>43500</v>
      </c>
      <c r="W56" s="290">
        <v>43502</v>
      </c>
      <c r="X56" s="290">
        <v>43682</v>
      </c>
      <c r="Y56" s="277">
        <v>180</v>
      </c>
      <c r="Z56" s="277"/>
      <c r="AA56" s="8"/>
      <c r="AB56" s="276"/>
      <c r="AC56" s="276"/>
      <c r="AD56" s="276" t="s">
        <v>1022</v>
      </c>
      <c r="AE56" s="276"/>
      <c r="AF56" s="107">
        <f t="shared" si="5"/>
        <v>0.97222222222222221</v>
      </c>
      <c r="AG56" s="291"/>
      <c r="AH56" s="129">
        <f>IF(SUMPRODUCT((A$14:A56=A56)*(B$14:B56=B56)*(C$14:C56=C56))&gt;1,0,1)</f>
        <v>1</v>
      </c>
      <c r="AI56" s="109" t="str">
        <f t="shared" si="18"/>
        <v>Contratos de prestación de servicios profesionales y de apoyo a la gestión</v>
      </c>
      <c r="AJ56" s="109" t="str">
        <f t="shared" si="19"/>
        <v>Contratación directa</v>
      </c>
      <c r="AK56" s="110" t="str">
        <f>IFERROR(VLOOKUP(F56,[6]Tipo!$C$12:$C$27,1,FALSE),"NO")</f>
        <v>Prestación de servicios profesionales y de apoyo a la gestión, o para la ejecución de trabajos artísticos que sólo puedan encomendarse a determinadas personas naturales;</v>
      </c>
      <c r="AL56" s="109" t="str">
        <f t="shared" si="20"/>
        <v>Inversión</v>
      </c>
      <c r="AM56" s="109">
        <f t="shared" si="21"/>
        <v>45</v>
      </c>
    </row>
    <row r="57" spans="1:39" ht="27" customHeight="1" x14ac:dyDescent="0.25">
      <c r="A57" s="276">
        <v>44</v>
      </c>
      <c r="B57" s="277">
        <v>2019</v>
      </c>
      <c r="C57" s="278" t="s">
        <v>327</v>
      </c>
      <c r="D57" s="280" t="s">
        <v>161</v>
      </c>
      <c r="E57" s="278" t="s">
        <v>38</v>
      </c>
      <c r="F57" s="279" t="s">
        <v>182</v>
      </c>
      <c r="G57" s="280" t="s">
        <v>574</v>
      </c>
      <c r="H57" s="281" t="s">
        <v>156</v>
      </c>
      <c r="I57" s="282">
        <v>45</v>
      </c>
      <c r="J57" s="96" t="s">
        <v>239</v>
      </c>
      <c r="K57" s="96" t="s">
        <v>236</v>
      </c>
      <c r="L57" s="283" t="s">
        <v>778</v>
      </c>
      <c r="M57" s="276">
        <v>74323203</v>
      </c>
      <c r="N57" s="284" t="s">
        <v>849</v>
      </c>
      <c r="O57" s="285">
        <v>58495267</v>
      </c>
      <c r="P57" s="286"/>
      <c r="Q57" s="287"/>
      <c r="R57" s="288">
        <v>1</v>
      </c>
      <c r="S57" s="285">
        <v>10766000</v>
      </c>
      <c r="T57" s="103">
        <f t="shared" si="4"/>
        <v>69261267</v>
      </c>
      <c r="U57" s="289">
        <v>53112267</v>
      </c>
      <c r="V57" s="290">
        <v>43500</v>
      </c>
      <c r="W57" s="290">
        <v>43501</v>
      </c>
      <c r="X57" s="290">
        <v>43890</v>
      </c>
      <c r="Y57" s="277">
        <v>326</v>
      </c>
      <c r="Z57" s="277">
        <v>60</v>
      </c>
      <c r="AA57" s="8"/>
      <c r="AB57" s="276"/>
      <c r="AC57" s="276" t="s">
        <v>1022</v>
      </c>
      <c r="AD57" s="276"/>
      <c r="AE57" s="276"/>
      <c r="AF57" s="107">
        <f t="shared" si="5"/>
        <v>0.76683937936047286</v>
      </c>
      <c r="AG57" s="291"/>
      <c r="AH57" s="129">
        <f>IF(SUMPRODUCT((A$14:A57=A57)*(B$14:B57=B57)*(C$14:C57=C57))&gt;1,0,1)</f>
        <v>1</v>
      </c>
      <c r="AI57" s="109" t="str">
        <f t="shared" si="18"/>
        <v>Contratos de prestación de servicios profesionales y de apoyo a la gestión</v>
      </c>
      <c r="AJ57" s="109" t="str">
        <f t="shared" si="19"/>
        <v>Contratación directa</v>
      </c>
      <c r="AK57" s="110" t="str">
        <f>IFERROR(VLOOKUP(F57,[6]Tipo!$C$12:$C$27,1,FALSE),"NO")</f>
        <v>Prestación de servicios profesionales y de apoyo a la gestión, o para la ejecución de trabajos artísticos que sólo puedan encomendarse a determinadas personas naturales;</v>
      </c>
      <c r="AL57" s="109" t="str">
        <f t="shared" si="20"/>
        <v>Inversión</v>
      </c>
      <c r="AM57" s="109">
        <f t="shared" si="21"/>
        <v>45</v>
      </c>
    </row>
    <row r="58" spans="1:39" ht="27" customHeight="1" x14ac:dyDescent="0.25">
      <c r="A58" s="276">
        <v>45</v>
      </c>
      <c r="B58" s="277">
        <v>2019</v>
      </c>
      <c r="C58" s="278" t="s">
        <v>328</v>
      </c>
      <c r="D58" s="280" t="s">
        <v>161</v>
      </c>
      <c r="E58" s="278" t="s">
        <v>38</v>
      </c>
      <c r="F58" s="279" t="s">
        <v>182</v>
      </c>
      <c r="G58" s="280" t="s">
        <v>575</v>
      </c>
      <c r="H58" s="281" t="s">
        <v>156</v>
      </c>
      <c r="I58" s="282">
        <v>45</v>
      </c>
      <c r="J58" s="96" t="s">
        <v>239</v>
      </c>
      <c r="K58" s="96" t="s">
        <v>236</v>
      </c>
      <c r="L58" s="283" t="s">
        <v>778</v>
      </c>
      <c r="M58" s="276">
        <v>19470059</v>
      </c>
      <c r="N58" s="284" t="s">
        <v>850</v>
      </c>
      <c r="O58" s="285">
        <v>36000000</v>
      </c>
      <c r="P58" s="286"/>
      <c r="Q58" s="287"/>
      <c r="R58" s="288">
        <v>1</v>
      </c>
      <c r="S58" s="285">
        <v>18000000</v>
      </c>
      <c r="T58" s="103">
        <f t="shared" si="4"/>
        <v>54000000</v>
      </c>
      <c r="U58" s="289">
        <v>54000000</v>
      </c>
      <c r="V58" s="290">
        <v>43500</v>
      </c>
      <c r="W58" s="290">
        <v>43502</v>
      </c>
      <c r="X58" s="290">
        <v>43774</v>
      </c>
      <c r="Y58" s="277">
        <v>180</v>
      </c>
      <c r="Z58" s="277">
        <v>90</v>
      </c>
      <c r="AA58" s="8"/>
      <c r="AB58" s="276"/>
      <c r="AC58" s="276"/>
      <c r="AD58" s="276" t="s">
        <v>1022</v>
      </c>
      <c r="AE58" s="276"/>
      <c r="AF58" s="107">
        <f t="shared" si="5"/>
        <v>1</v>
      </c>
      <c r="AG58" s="291"/>
      <c r="AH58" s="129">
        <f>IF(SUMPRODUCT((A$14:A58=A58)*(B$14:B58=B58)*(C$14:C58=C58))&gt;1,0,1)</f>
        <v>1</v>
      </c>
      <c r="AI58" s="109" t="str">
        <f t="shared" si="18"/>
        <v>Contratos de prestación de servicios profesionales y de apoyo a la gestión</v>
      </c>
      <c r="AJ58" s="109" t="str">
        <f t="shared" si="19"/>
        <v>Contratación directa</v>
      </c>
      <c r="AK58" s="110" t="str">
        <f>IFERROR(VLOOKUP(F58,[6]Tipo!$C$12:$C$27,1,FALSE),"NO")</f>
        <v>Prestación de servicios profesionales y de apoyo a la gestión, o para la ejecución de trabajos artísticos que sólo puedan encomendarse a determinadas personas naturales;</v>
      </c>
      <c r="AL58" s="109" t="str">
        <f t="shared" si="20"/>
        <v>Inversión</v>
      </c>
      <c r="AM58" s="109">
        <f t="shared" si="21"/>
        <v>45</v>
      </c>
    </row>
    <row r="59" spans="1:39" ht="27" customHeight="1" x14ac:dyDescent="0.25">
      <c r="A59" s="276">
        <v>46</v>
      </c>
      <c r="B59" s="277">
        <v>2019</v>
      </c>
      <c r="C59" s="278" t="s">
        <v>329</v>
      </c>
      <c r="D59" s="280" t="s">
        <v>161</v>
      </c>
      <c r="E59" s="278" t="s">
        <v>38</v>
      </c>
      <c r="F59" s="279" t="s">
        <v>182</v>
      </c>
      <c r="G59" s="280" t="s">
        <v>576</v>
      </c>
      <c r="H59" s="281" t="s">
        <v>156</v>
      </c>
      <c r="I59" s="282">
        <v>45</v>
      </c>
      <c r="J59" s="96" t="s">
        <v>239</v>
      </c>
      <c r="K59" s="96" t="s">
        <v>236</v>
      </c>
      <c r="L59" s="283" t="s">
        <v>778</v>
      </c>
      <c r="M59" s="276">
        <v>1016075205</v>
      </c>
      <c r="N59" s="284" t="s">
        <v>851</v>
      </c>
      <c r="O59" s="285">
        <v>13500000</v>
      </c>
      <c r="P59" s="286"/>
      <c r="Q59" s="287"/>
      <c r="R59" s="288">
        <v>1</v>
      </c>
      <c r="S59" s="285">
        <v>6750000</v>
      </c>
      <c r="T59" s="103">
        <f t="shared" si="4"/>
        <v>20250000</v>
      </c>
      <c r="U59" s="289">
        <v>20250000</v>
      </c>
      <c r="V59" s="290">
        <v>43500</v>
      </c>
      <c r="W59" s="290">
        <v>43502</v>
      </c>
      <c r="X59" s="290">
        <v>43774</v>
      </c>
      <c r="Y59" s="277">
        <v>180</v>
      </c>
      <c r="Z59" s="277">
        <v>90</v>
      </c>
      <c r="AA59" s="8"/>
      <c r="AB59" s="276"/>
      <c r="AC59" s="276"/>
      <c r="AD59" s="276" t="s">
        <v>1022</v>
      </c>
      <c r="AE59" s="276"/>
      <c r="AF59" s="107">
        <f t="shared" si="5"/>
        <v>1</v>
      </c>
      <c r="AG59" s="291"/>
      <c r="AH59" s="129">
        <f>IF(SUMPRODUCT((A$14:A59=A59)*(B$14:B59=B59)*(C$14:C59=C59))&gt;1,0,1)</f>
        <v>1</v>
      </c>
      <c r="AI59" s="109" t="str">
        <f t="shared" si="18"/>
        <v>Contratos de prestación de servicios profesionales y de apoyo a la gestión</v>
      </c>
      <c r="AJ59" s="109" t="str">
        <f t="shared" si="19"/>
        <v>Contratación directa</v>
      </c>
      <c r="AK59" s="110" t="str">
        <f>IFERROR(VLOOKUP(F59,[6]Tipo!$C$12:$C$27,1,FALSE),"NO")</f>
        <v>Prestación de servicios profesionales y de apoyo a la gestión, o para la ejecución de trabajos artísticos que sólo puedan encomendarse a determinadas personas naturales;</v>
      </c>
      <c r="AL59" s="109" t="str">
        <f t="shared" si="20"/>
        <v>Inversión</v>
      </c>
      <c r="AM59" s="109">
        <f t="shared" si="21"/>
        <v>45</v>
      </c>
    </row>
    <row r="60" spans="1:39" ht="27" customHeight="1" x14ac:dyDescent="0.25">
      <c r="A60" s="276">
        <v>47</v>
      </c>
      <c r="B60" s="277">
        <v>2019</v>
      </c>
      <c r="C60" s="278" t="s">
        <v>330</v>
      </c>
      <c r="D60" s="280" t="s">
        <v>161</v>
      </c>
      <c r="E60" s="278" t="s">
        <v>38</v>
      </c>
      <c r="F60" s="279" t="s">
        <v>182</v>
      </c>
      <c r="G60" s="280" t="s">
        <v>577</v>
      </c>
      <c r="H60" s="281" t="s">
        <v>156</v>
      </c>
      <c r="I60" s="282">
        <v>45</v>
      </c>
      <c r="J60" s="96" t="s">
        <v>239</v>
      </c>
      <c r="K60" s="96" t="s">
        <v>236</v>
      </c>
      <c r="L60" s="283" t="s">
        <v>778</v>
      </c>
      <c r="M60" s="276">
        <v>79955070</v>
      </c>
      <c r="N60" s="284" t="s">
        <v>852</v>
      </c>
      <c r="O60" s="285">
        <v>32298000</v>
      </c>
      <c r="P60" s="286"/>
      <c r="Q60" s="287"/>
      <c r="R60" s="288"/>
      <c r="S60" s="285"/>
      <c r="T60" s="103">
        <f t="shared" si="4"/>
        <v>32298000</v>
      </c>
      <c r="U60" s="289">
        <v>32298000</v>
      </c>
      <c r="V60" s="290">
        <v>43500</v>
      </c>
      <c r="W60" s="290">
        <v>43501</v>
      </c>
      <c r="X60" s="290">
        <v>43681</v>
      </c>
      <c r="Y60" s="277">
        <v>180</v>
      </c>
      <c r="Z60" s="277"/>
      <c r="AA60" s="8"/>
      <c r="AB60" s="276"/>
      <c r="AC60" s="276"/>
      <c r="AD60" s="276" t="s">
        <v>1022</v>
      </c>
      <c r="AE60" s="276"/>
      <c r="AF60" s="107">
        <f t="shared" si="5"/>
        <v>1</v>
      </c>
      <c r="AG60" s="291"/>
      <c r="AH60" s="129">
        <f>IF(SUMPRODUCT((A$14:A60=A60)*(B$14:B60=B60)*(C$14:C60=C60))&gt;1,0,1)</f>
        <v>1</v>
      </c>
      <c r="AI60" s="109" t="str">
        <f t="shared" si="18"/>
        <v>Contratos de prestación de servicios profesionales y de apoyo a la gestión</v>
      </c>
      <c r="AJ60" s="109" t="str">
        <f t="shared" si="19"/>
        <v>Contratación directa</v>
      </c>
      <c r="AK60" s="110" t="str">
        <f>IFERROR(VLOOKUP(F60,[6]Tipo!$C$12:$C$27,1,FALSE),"NO")</f>
        <v>Prestación de servicios profesionales y de apoyo a la gestión, o para la ejecución de trabajos artísticos que sólo puedan encomendarse a determinadas personas naturales;</v>
      </c>
      <c r="AL60" s="109" t="str">
        <f t="shared" si="20"/>
        <v>Inversión</v>
      </c>
      <c r="AM60" s="109">
        <f t="shared" si="21"/>
        <v>45</v>
      </c>
    </row>
    <row r="61" spans="1:39" ht="27" customHeight="1" x14ac:dyDescent="0.25">
      <c r="A61" s="276">
        <v>48</v>
      </c>
      <c r="B61" s="277">
        <v>2019</v>
      </c>
      <c r="C61" s="278" t="s">
        <v>331</v>
      </c>
      <c r="D61" s="280" t="s">
        <v>161</v>
      </c>
      <c r="E61" s="278" t="s">
        <v>38</v>
      </c>
      <c r="F61" s="279" t="s">
        <v>182</v>
      </c>
      <c r="G61" s="280" t="s">
        <v>578</v>
      </c>
      <c r="H61" s="281" t="s">
        <v>156</v>
      </c>
      <c r="I61" s="282">
        <v>45</v>
      </c>
      <c r="J61" s="96" t="s">
        <v>239</v>
      </c>
      <c r="K61" s="96" t="s">
        <v>236</v>
      </c>
      <c r="L61" s="283" t="s">
        <v>778</v>
      </c>
      <c r="M61" s="276">
        <v>42890658</v>
      </c>
      <c r="N61" s="284" t="s">
        <v>853</v>
      </c>
      <c r="O61" s="285">
        <v>34666666</v>
      </c>
      <c r="P61" s="286"/>
      <c r="Q61" s="287"/>
      <c r="R61" s="288">
        <v>1</v>
      </c>
      <c r="S61" s="285">
        <v>16000000</v>
      </c>
      <c r="T61" s="103">
        <f t="shared" si="4"/>
        <v>50666666</v>
      </c>
      <c r="U61" s="289">
        <v>34666666</v>
      </c>
      <c r="V61" s="290">
        <v>43501</v>
      </c>
      <c r="W61" s="290">
        <v>43502</v>
      </c>
      <c r="X61" s="290">
        <v>43981</v>
      </c>
      <c r="Y61" s="277">
        <v>325</v>
      </c>
      <c r="Z61" s="277">
        <v>150</v>
      </c>
      <c r="AA61" s="8"/>
      <c r="AB61" s="276"/>
      <c r="AC61" s="276" t="s">
        <v>1022</v>
      </c>
      <c r="AD61" s="276"/>
      <c r="AE61" s="276"/>
      <c r="AF61" s="107">
        <f t="shared" si="5"/>
        <v>0.6842105221606648</v>
      </c>
      <c r="AG61" s="291"/>
      <c r="AH61" s="129">
        <f>IF(SUMPRODUCT((A$14:A61=A61)*(B$14:B61=B61)*(C$14:C61=C61))&gt;1,0,1)</f>
        <v>1</v>
      </c>
      <c r="AI61" s="109" t="str">
        <f t="shared" si="18"/>
        <v>Contratos de prestación de servicios profesionales y de apoyo a la gestión</v>
      </c>
      <c r="AJ61" s="109" t="str">
        <f t="shared" si="19"/>
        <v>Contratación directa</v>
      </c>
      <c r="AK61" s="110" t="str">
        <f>IFERROR(VLOOKUP(F61,[6]Tipo!$C$12:$C$27,1,FALSE),"NO")</f>
        <v>Prestación de servicios profesionales y de apoyo a la gestión, o para la ejecución de trabajos artísticos que sólo puedan encomendarse a determinadas personas naturales;</v>
      </c>
      <c r="AL61" s="109" t="str">
        <f t="shared" si="20"/>
        <v>Inversión</v>
      </c>
      <c r="AM61" s="109">
        <f t="shared" si="21"/>
        <v>45</v>
      </c>
    </row>
    <row r="62" spans="1:39" ht="27" customHeight="1" x14ac:dyDescent="0.25">
      <c r="A62" s="276">
        <v>49</v>
      </c>
      <c r="B62" s="277">
        <v>2019</v>
      </c>
      <c r="C62" s="278" t="s">
        <v>332</v>
      </c>
      <c r="D62" s="280" t="s">
        <v>161</v>
      </c>
      <c r="E62" s="278" t="s">
        <v>38</v>
      </c>
      <c r="F62" s="279" t="s">
        <v>182</v>
      </c>
      <c r="G62" s="280" t="s">
        <v>579</v>
      </c>
      <c r="H62" s="281" t="s">
        <v>156</v>
      </c>
      <c r="I62" s="282">
        <v>45</v>
      </c>
      <c r="J62" s="96" t="s">
        <v>239</v>
      </c>
      <c r="K62" s="96" t="s">
        <v>236</v>
      </c>
      <c r="L62" s="283" t="s">
        <v>778</v>
      </c>
      <c r="M62" s="276">
        <v>1062396549</v>
      </c>
      <c r="N62" s="284" t="s">
        <v>854</v>
      </c>
      <c r="O62" s="285">
        <v>36000000</v>
      </c>
      <c r="P62" s="286"/>
      <c r="Q62" s="287"/>
      <c r="R62" s="288">
        <v>1</v>
      </c>
      <c r="S62" s="285">
        <v>18000000</v>
      </c>
      <c r="T62" s="103">
        <f t="shared" si="4"/>
        <v>54000000</v>
      </c>
      <c r="U62" s="289">
        <v>54000000</v>
      </c>
      <c r="V62" s="290">
        <v>43501</v>
      </c>
      <c r="W62" s="290">
        <v>43503</v>
      </c>
      <c r="X62" s="290">
        <v>43775</v>
      </c>
      <c r="Y62" s="277">
        <v>180</v>
      </c>
      <c r="Z62" s="277">
        <v>90</v>
      </c>
      <c r="AA62" s="8"/>
      <c r="AB62" s="276"/>
      <c r="AC62" s="276"/>
      <c r="AD62" s="276" t="s">
        <v>1022</v>
      </c>
      <c r="AE62" s="276"/>
      <c r="AF62" s="107">
        <f t="shared" si="5"/>
        <v>1</v>
      </c>
      <c r="AG62" s="291"/>
      <c r="AH62" s="129">
        <f>IF(SUMPRODUCT((A$14:A62=A62)*(B$14:B62=B62)*(C$14:C62=C62))&gt;1,0,1)</f>
        <v>1</v>
      </c>
      <c r="AI62" s="109" t="str">
        <f t="shared" si="18"/>
        <v>Contratos de prestación de servicios profesionales y de apoyo a la gestión</v>
      </c>
      <c r="AJ62" s="109" t="str">
        <f t="shared" si="19"/>
        <v>Contratación directa</v>
      </c>
      <c r="AK62" s="110" t="str">
        <f>IFERROR(VLOOKUP(F62,[6]Tipo!$C$12:$C$27,1,FALSE),"NO")</f>
        <v>Prestación de servicios profesionales y de apoyo a la gestión, o para la ejecución de trabajos artísticos que sólo puedan encomendarse a determinadas personas naturales;</v>
      </c>
      <c r="AL62" s="109" t="str">
        <f t="shared" si="20"/>
        <v>Inversión</v>
      </c>
      <c r="AM62" s="109">
        <f t="shared" si="21"/>
        <v>45</v>
      </c>
    </row>
    <row r="63" spans="1:39" ht="27" customHeight="1" x14ac:dyDescent="0.25">
      <c r="A63" s="276">
        <v>50</v>
      </c>
      <c r="B63" s="277">
        <v>2019</v>
      </c>
      <c r="C63" s="278" t="s">
        <v>333</v>
      </c>
      <c r="D63" s="280" t="s">
        <v>161</v>
      </c>
      <c r="E63" s="278" t="s">
        <v>38</v>
      </c>
      <c r="F63" s="279" t="s">
        <v>182</v>
      </c>
      <c r="G63" s="280" t="s">
        <v>580</v>
      </c>
      <c r="H63" s="281" t="s">
        <v>156</v>
      </c>
      <c r="I63" s="282">
        <v>45</v>
      </c>
      <c r="J63" s="96" t="s">
        <v>239</v>
      </c>
      <c r="K63" s="96" t="s">
        <v>236</v>
      </c>
      <c r="L63" s="283" t="s">
        <v>778</v>
      </c>
      <c r="M63" s="276">
        <v>52896169</v>
      </c>
      <c r="N63" s="284" t="s">
        <v>855</v>
      </c>
      <c r="O63" s="285">
        <v>24375000</v>
      </c>
      <c r="P63" s="286"/>
      <c r="Q63" s="287"/>
      <c r="R63" s="288"/>
      <c r="S63" s="285"/>
      <c r="T63" s="103">
        <f t="shared" si="4"/>
        <v>24375000</v>
      </c>
      <c r="U63" s="289">
        <v>24375000</v>
      </c>
      <c r="V63" s="290">
        <v>43501</v>
      </c>
      <c r="W63" s="290">
        <v>43502</v>
      </c>
      <c r="X63" s="290">
        <v>43829</v>
      </c>
      <c r="Y63" s="277">
        <v>325</v>
      </c>
      <c r="Z63" s="277"/>
      <c r="AA63" s="8"/>
      <c r="AB63" s="276"/>
      <c r="AC63" s="276"/>
      <c r="AD63" s="276" t="s">
        <v>1022</v>
      </c>
      <c r="AE63" s="276"/>
      <c r="AF63" s="107">
        <f t="shared" si="5"/>
        <v>1</v>
      </c>
      <c r="AG63" s="291"/>
      <c r="AH63" s="129">
        <f>IF(SUMPRODUCT((A$14:A63=A63)*(B$14:B63=B63)*(C$14:C63=C63))&gt;1,0,1)</f>
        <v>1</v>
      </c>
      <c r="AI63" s="109" t="str">
        <f t="shared" si="18"/>
        <v>Contratos de prestación de servicios profesionales y de apoyo a la gestión</v>
      </c>
      <c r="AJ63" s="109" t="str">
        <f t="shared" si="19"/>
        <v>Contratación directa</v>
      </c>
      <c r="AK63" s="110" t="str">
        <f>IFERROR(VLOOKUP(F63,[6]Tipo!$C$12:$C$27,1,FALSE),"NO")</f>
        <v>Prestación de servicios profesionales y de apoyo a la gestión, o para la ejecución de trabajos artísticos que sólo puedan encomendarse a determinadas personas naturales;</v>
      </c>
      <c r="AL63" s="109" t="str">
        <f t="shared" si="20"/>
        <v>Inversión</v>
      </c>
      <c r="AM63" s="109">
        <f t="shared" si="21"/>
        <v>45</v>
      </c>
    </row>
    <row r="64" spans="1:39" ht="27" customHeight="1" x14ac:dyDescent="0.25">
      <c r="A64" s="276">
        <v>51</v>
      </c>
      <c r="B64" s="277">
        <v>2019</v>
      </c>
      <c r="C64" s="278" t="s">
        <v>334</v>
      </c>
      <c r="D64" s="280" t="s">
        <v>161</v>
      </c>
      <c r="E64" s="278" t="s">
        <v>38</v>
      </c>
      <c r="F64" s="279" t="s">
        <v>182</v>
      </c>
      <c r="G64" s="280" t="s">
        <v>581</v>
      </c>
      <c r="H64" s="281" t="s">
        <v>156</v>
      </c>
      <c r="I64" s="282">
        <v>3</v>
      </c>
      <c r="J64" s="96" t="s">
        <v>191</v>
      </c>
      <c r="K64" s="96" t="s">
        <v>189</v>
      </c>
      <c r="L64" s="283" t="s">
        <v>783</v>
      </c>
      <c r="M64" s="276">
        <v>52783244</v>
      </c>
      <c r="N64" s="284" t="s">
        <v>856</v>
      </c>
      <c r="O64" s="285">
        <v>49194000</v>
      </c>
      <c r="P64" s="286"/>
      <c r="Q64" s="287"/>
      <c r="R64" s="288">
        <v>1</v>
      </c>
      <c r="S64" s="285">
        <v>9110000</v>
      </c>
      <c r="T64" s="103">
        <f t="shared" si="4"/>
        <v>58304000</v>
      </c>
      <c r="U64" s="289">
        <v>49194000</v>
      </c>
      <c r="V64" s="290">
        <v>43501</v>
      </c>
      <c r="W64" s="290">
        <v>43503</v>
      </c>
      <c r="X64" s="290">
        <v>43829</v>
      </c>
      <c r="Y64" s="277">
        <v>324</v>
      </c>
      <c r="Z64" s="277">
        <v>60</v>
      </c>
      <c r="AA64" s="8"/>
      <c r="AB64" s="276"/>
      <c r="AC64" s="276"/>
      <c r="AD64" s="276" t="s">
        <v>1022</v>
      </c>
      <c r="AE64" s="276"/>
      <c r="AF64" s="107">
        <f t="shared" si="5"/>
        <v>0.84375</v>
      </c>
      <c r="AG64" s="291"/>
      <c r="AH64" s="129">
        <f>IF(SUMPRODUCT((A$14:A64=A64)*(B$14:B64=B64)*(C$14:C64=C64))&gt;1,0,1)</f>
        <v>1</v>
      </c>
      <c r="AI64" s="109" t="str">
        <f t="shared" si="18"/>
        <v>Contratos de prestación de servicios profesionales y de apoyo a la gestión</v>
      </c>
      <c r="AJ64" s="109" t="str">
        <f t="shared" si="19"/>
        <v>Contratación directa</v>
      </c>
      <c r="AK64" s="110" t="str">
        <f>IFERROR(VLOOKUP(F64,[6]Tipo!$C$12:$C$27,1,FALSE),"NO")</f>
        <v>Prestación de servicios profesionales y de apoyo a la gestión, o para la ejecución de trabajos artísticos que sólo puedan encomendarse a determinadas personas naturales;</v>
      </c>
      <c r="AL64" s="109" t="str">
        <f t="shared" si="20"/>
        <v>Inversión</v>
      </c>
      <c r="AM64" s="109">
        <f t="shared" si="21"/>
        <v>3</v>
      </c>
    </row>
    <row r="65" spans="1:39" ht="27" customHeight="1" x14ac:dyDescent="0.25">
      <c r="A65" s="276">
        <v>52</v>
      </c>
      <c r="B65" s="277">
        <v>2019</v>
      </c>
      <c r="C65" s="278" t="s">
        <v>335</v>
      </c>
      <c r="D65" s="280" t="s">
        <v>161</v>
      </c>
      <c r="E65" s="278" t="s">
        <v>38</v>
      </c>
      <c r="F65" s="279" t="s">
        <v>182</v>
      </c>
      <c r="G65" s="280" t="s">
        <v>582</v>
      </c>
      <c r="H65" s="281" t="s">
        <v>156</v>
      </c>
      <c r="I65" s="292">
        <v>19</v>
      </c>
      <c r="J65" s="96" t="s">
        <v>208</v>
      </c>
      <c r="K65" s="96" t="s">
        <v>209</v>
      </c>
      <c r="L65" s="283" t="s">
        <v>780</v>
      </c>
      <c r="M65" s="276">
        <v>79474153</v>
      </c>
      <c r="N65" s="284" t="s">
        <v>857</v>
      </c>
      <c r="O65" s="285">
        <v>79200000</v>
      </c>
      <c r="P65" s="286"/>
      <c r="Q65" s="287"/>
      <c r="R65" s="288"/>
      <c r="S65" s="285"/>
      <c r="T65" s="103">
        <f t="shared" si="4"/>
        <v>79200000</v>
      </c>
      <c r="U65" s="289">
        <v>78400000</v>
      </c>
      <c r="V65" s="290">
        <v>43502</v>
      </c>
      <c r="W65" s="290">
        <v>43503</v>
      </c>
      <c r="X65" s="290">
        <v>43829</v>
      </c>
      <c r="Y65" s="277">
        <v>324</v>
      </c>
      <c r="Z65" s="277"/>
      <c r="AA65" s="8"/>
      <c r="AB65" s="276"/>
      <c r="AC65" s="276"/>
      <c r="AD65" s="276" t="s">
        <v>1022</v>
      </c>
      <c r="AE65" s="276"/>
      <c r="AF65" s="107">
        <f t="shared" si="5"/>
        <v>0.98989898989898994</v>
      </c>
      <c r="AG65" s="291"/>
      <c r="AH65" s="129">
        <f>IF(SUMPRODUCT((A$14:A65=A65)*(B$14:B65=B65)*(C$14:C65=C65))&gt;1,0,1)</f>
        <v>1</v>
      </c>
      <c r="AI65" s="109" t="str">
        <f t="shared" si="18"/>
        <v>Contratos de prestación de servicios profesionales y de apoyo a la gestión</v>
      </c>
      <c r="AJ65" s="109" t="str">
        <f t="shared" si="19"/>
        <v>Contratación directa</v>
      </c>
      <c r="AK65" s="110" t="str">
        <f>IFERROR(VLOOKUP(F65,[6]Tipo!$C$12:$C$27,1,FALSE),"NO")</f>
        <v>Prestación de servicios profesionales y de apoyo a la gestión, o para la ejecución de trabajos artísticos que sólo puedan encomendarse a determinadas personas naturales;</v>
      </c>
      <c r="AL65" s="109" t="str">
        <f t="shared" si="20"/>
        <v>Inversión</v>
      </c>
      <c r="AM65" s="109">
        <f t="shared" si="21"/>
        <v>19</v>
      </c>
    </row>
    <row r="66" spans="1:39" ht="27" customHeight="1" x14ac:dyDescent="0.25">
      <c r="A66" s="276">
        <v>53</v>
      </c>
      <c r="B66" s="277">
        <v>2019</v>
      </c>
      <c r="C66" s="278" t="s">
        <v>336</v>
      </c>
      <c r="D66" s="280" t="s">
        <v>161</v>
      </c>
      <c r="E66" s="278" t="s">
        <v>38</v>
      </c>
      <c r="F66" s="279" t="s">
        <v>182</v>
      </c>
      <c r="G66" s="280" t="s">
        <v>583</v>
      </c>
      <c r="H66" s="281" t="s">
        <v>156</v>
      </c>
      <c r="I66" s="282">
        <v>11</v>
      </c>
      <c r="J66" s="96" t="s">
        <v>199</v>
      </c>
      <c r="K66" s="96" t="s">
        <v>189</v>
      </c>
      <c r="L66" s="283" t="s">
        <v>784</v>
      </c>
      <c r="M66" s="276">
        <v>36065900</v>
      </c>
      <c r="N66" s="284" t="s">
        <v>858</v>
      </c>
      <c r="O66" s="285">
        <v>49345833</v>
      </c>
      <c r="P66" s="286"/>
      <c r="Q66" s="287"/>
      <c r="R66" s="288"/>
      <c r="S66" s="285"/>
      <c r="T66" s="103">
        <f t="shared" si="4"/>
        <v>49345833</v>
      </c>
      <c r="U66" s="289">
        <v>49345833</v>
      </c>
      <c r="V66" s="290">
        <v>43501</v>
      </c>
      <c r="W66" s="290">
        <v>43502</v>
      </c>
      <c r="X66" s="290">
        <v>43829</v>
      </c>
      <c r="Y66" s="277">
        <v>325</v>
      </c>
      <c r="Z66" s="277"/>
      <c r="AA66" s="8"/>
      <c r="AB66" s="276"/>
      <c r="AC66" s="276"/>
      <c r="AD66" s="276" t="s">
        <v>1022</v>
      </c>
      <c r="AE66" s="276"/>
      <c r="AF66" s="107">
        <f t="shared" si="5"/>
        <v>1</v>
      </c>
      <c r="AG66" s="291"/>
      <c r="AH66" s="129">
        <f>IF(SUMPRODUCT((A$14:A66=A66)*(B$14:B66=B66)*(C$14:C66=C66))&gt;1,0,1)</f>
        <v>1</v>
      </c>
      <c r="AI66" s="109" t="str">
        <f t="shared" si="18"/>
        <v>Contratos de prestación de servicios profesionales y de apoyo a la gestión</v>
      </c>
      <c r="AJ66" s="109" t="str">
        <f t="shared" si="19"/>
        <v>Contratación directa</v>
      </c>
      <c r="AK66" s="110" t="str">
        <f>IFERROR(VLOOKUP(F66,[6]Tipo!$C$12:$C$27,1,FALSE),"NO")</f>
        <v>Prestación de servicios profesionales y de apoyo a la gestión, o para la ejecución de trabajos artísticos que sólo puedan encomendarse a determinadas personas naturales;</v>
      </c>
      <c r="AL66" s="109" t="str">
        <f t="shared" si="20"/>
        <v>Inversión</v>
      </c>
      <c r="AM66" s="109">
        <f t="shared" si="21"/>
        <v>11</v>
      </c>
    </row>
    <row r="67" spans="1:39" ht="27" customHeight="1" x14ac:dyDescent="0.25">
      <c r="A67" s="276">
        <v>54</v>
      </c>
      <c r="B67" s="277">
        <v>2019</v>
      </c>
      <c r="C67" s="278" t="s">
        <v>337</v>
      </c>
      <c r="D67" s="280" t="s">
        <v>161</v>
      </c>
      <c r="E67" s="278" t="s">
        <v>38</v>
      </c>
      <c r="F67" s="279" t="s">
        <v>182</v>
      </c>
      <c r="G67" s="280" t="s">
        <v>584</v>
      </c>
      <c r="H67" s="281" t="s">
        <v>156</v>
      </c>
      <c r="I67" s="282">
        <v>45</v>
      </c>
      <c r="J67" s="96" t="s">
        <v>239</v>
      </c>
      <c r="K67" s="96" t="s">
        <v>236</v>
      </c>
      <c r="L67" s="283" t="s">
        <v>778</v>
      </c>
      <c r="M67" s="276">
        <v>39760197</v>
      </c>
      <c r="N67" s="284" t="s">
        <v>859</v>
      </c>
      <c r="O67" s="285">
        <v>19980000</v>
      </c>
      <c r="P67" s="286"/>
      <c r="Q67" s="287"/>
      <c r="R67" s="288">
        <v>1</v>
      </c>
      <c r="S67" s="285">
        <v>3700000</v>
      </c>
      <c r="T67" s="103">
        <f t="shared" si="4"/>
        <v>23680000</v>
      </c>
      <c r="U67" s="289">
        <v>20041667</v>
      </c>
      <c r="V67" s="290">
        <v>43501</v>
      </c>
      <c r="W67" s="290">
        <v>43502</v>
      </c>
      <c r="X67" s="290">
        <v>43829</v>
      </c>
      <c r="Y67" s="277">
        <v>325</v>
      </c>
      <c r="Z67" s="277">
        <v>60</v>
      </c>
      <c r="AA67" s="8"/>
      <c r="AB67" s="276"/>
      <c r="AC67" s="276"/>
      <c r="AD67" s="276" t="s">
        <v>1022</v>
      </c>
      <c r="AE67" s="276"/>
      <c r="AF67" s="107">
        <f t="shared" si="5"/>
        <v>0.8463541807432432</v>
      </c>
      <c r="AG67" s="291"/>
      <c r="AH67" s="129">
        <f>IF(SUMPRODUCT((A$14:A67=A67)*(B$14:B67=B67)*(C$14:C67=C67))&gt;1,0,1)</f>
        <v>1</v>
      </c>
      <c r="AI67" s="109" t="str">
        <f t="shared" si="18"/>
        <v>Contratos de prestación de servicios profesionales y de apoyo a la gestión</v>
      </c>
      <c r="AJ67" s="109" t="str">
        <f t="shared" si="19"/>
        <v>Contratación directa</v>
      </c>
      <c r="AK67" s="110" t="str">
        <f>IFERROR(VLOOKUP(F67,[6]Tipo!$C$12:$C$27,1,FALSE),"NO")</f>
        <v>Prestación de servicios profesionales y de apoyo a la gestión, o para la ejecución de trabajos artísticos que sólo puedan encomendarse a determinadas personas naturales;</v>
      </c>
      <c r="AL67" s="109" t="str">
        <f t="shared" si="20"/>
        <v>Inversión</v>
      </c>
      <c r="AM67" s="109">
        <f t="shared" si="21"/>
        <v>45</v>
      </c>
    </row>
    <row r="68" spans="1:39" ht="27" customHeight="1" x14ac:dyDescent="0.25">
      <c r="A68" s="276">
        <v>55</v>
      </c>
      <c r="B68" s="277">
        <v>2019</v>
      </c>
      <c r="C68" s="278" t="s">
        <v>338</v>
      </c>
      <c r="D68" s="280" t="s">
        <v>161</v>
      </c>
      <c r="E68" s="278" t="s">
        <v>38</v>
      </c>
      <c r="F68" s="279" t="s">
        <v>182</v>
      </c>
      <c r="G68" s="280" t="s">
        <v>585</v>
      </c>
      <c r="H68" s="281" t="s">
        <v>156</v>
      </c>
      <c r="I68" s="282">
        <v>45</v>
      </c>
      <c r="J68" s="96" t="s">
        <v>239</v>
      </c>
      <c r="K68" s="96" t="s">
        <v>236</v>
      </c>
      <c r="L68" s="283" t="s">
        <v>778</v>
      </c>
      <c r="M68" s="276">
        <v>1016079620</v>
      </c>
      <c r="N68" s="284" t="s">
        <v>860</v>
      </c>
      <c r="O68" s="285">
        <v>11100000</v>
      </c>
      <c r="P68" s="286"/>
      <c r="Q68" s="287"/>
      <c r="R68" s="288"/>
      <c r="S68" s="285"/>
      <c r="T68" s="103">
        <f t="shared" si="4"/>
        <v>11100000</v>
      </c>
      <c r="U68" s="289">
        <v>11100000</v>
      </c>
      <c r="V68" s="290">
        <v>43502</v>
      </c>
      <c r="W68" s="290">
        <v>43503</v>
      </c>
      <c r="X68" s="290">
        <v>43683</v>
      </c>
      <c r="Y68" s="277">
        <v>180</v>
      </c>
      <c r="Z68" s="277"/>
      <c r="AA68" s="8"/>
      <c r="AB68" s="276"/>
      <c r="AC68" s="276"/>
      <c r="AD68" s="276" t="s">
        <v>1022</v>
      </c>
      <c r="AE68" s="276"/>
      <c r="AF68" s="107">
        <f t="shared" si="5"/>
        <v>1</v>
      </c>
      <c r="AG68" s="291"/>
      <c r="AH68" s="129">
        <f>IF(SUMPRODUCT((A$14:A68=A68)*(B$14:B68=B68)*(C$14:C68=C68))&gt;1,0,1)</f>
        <v>1</v>
      </c>
      <c r="AI68" s="109" t="str">
        <f t="shared" si="18"/>
        <v>Contratos de prestación de servicios profesionales y de apoyo a la gestión</v>
      </c>
      <c r="AJ68" s="109" t="str">
        <f t="shared" si="19"/>
        <v>Contratación directa</v>
      </c>
      <c r="AK68" s="110" t="str">
        <f>IFERROR(VLOOKUP(F68,[6]Tipo!$C$12:$C$27,1,FALSE),"NO")</f>
        <v>Prestación de servicios profesionales y de apoyo a la gestión, o para la ejecución de trabajos artísticos que sólo puedan encomendarse a determinadas personas naturales;</v>
      </c>
      <c r="AL68" s="109" t="str">
        <f t="shared" si="20"/>
        <v>Inversión</v>
      </c>
      <c r="AM68" s="109">
        <f t="shared" si="21"/>
        <v>45</v>
      </c>
    </row>
    <row r="69" spans="1:39" ht="27" customHeight="1" x14ac:dyDescent="0.25">
      <c r="A69" s="276">
        <v>56</v>
      </c>
      <c r="B69" s="277">
        <v>2019</v>
      </c>
      <c r="C69" s="278" t="s">
        <v>339</v>
      </c>
      <c r="D69" s="280" t="s">
        <v>161</v>
      </c>
      <c r="E69" s="278" t="s">
        <v>38</v>
      </c>
      <c r="F69" s="279" t="s">
        <v>182</v>
      </c>
      <c r="G69" s="280" t="s">
        <v>586</v>
      </c>
      <c r="H69" s="281" t="s">
        <v>156</v>
      </c>
      <c r="I69" s="282">
        <v>45</v>
      </c>
      <c r="J69" s="96" t="s">
        <v>239</v>
      </c>
      <c r="K69" s="96" t="s">
        <v>236</v>
      </c>
      <c r="L69" s="283" t="s">
        <v>778</v>
      </c>
      <c r="M69" s="276">
        <v>52507304</v>
      </c>
      <c r="N69" s="284" t="s">
        <v>861</v>
      </c>
      <c r="O69" s="285">
        <v>24900000</v>
      </c>
      <c r="P69" s="286"/>
      <c r="Q69" s="287"/>
      <c r="R69" s="288"/>
      <c r="S69" s="285"/>
      <c r="T69" s="103">
        <f t="shared" si="4"/>
        <v>24900000</v>
      </c>
      <c r="U69" s="289">
        <v>24900000</v>
      </c>
      <c r="V69" s="290">
        <v>43502</v>
      </c>
      <c r="W69" s="290">
        <v>43503</v>
      </c>
      <c r="X69" s="290">
        <v>43683</v>
      </c>
      <c r="Y69" s="277">
        <v>180</v>
      </c>
      <c r="Z69" s="277"/>
      <c r="AA69" s="8"/>
      <c r="AB69" s="276"/>
      <c r="AC69" s="276"/>
      <c r="AD69" s="276" t="s">
        <v>1022</v>
      </c>
      <c r="AE69" s="276"/>
      <c r="AF69" s="107">
        <f t="shared" si="5"/>
        <v>1</v>
      </c>
      <c r="AG69" s="291"/>
      <c r="AH69" s="129">
        <f>IF(SUMPRODUCT((A$14:A69=A69)*(B$14:B69=B69)*(C$14:C69=C69))&gt;1,0,1)</f>
        <v>1</v>
      </c>
      <c r="AI69" s="109" t="str">
        <f t="shared" si="18"/>
        <v>Contratos de prestación de servicios profesionales y de apoyo a la gestión</v>
      </c>
      <c r="AJ69" s="109" t="str">
        <f t="shared" si="19"/>
        <v>Contratación directa</v>
      </c>
      <c r="AK69" s="110" t="str">
        <f>IFERROR(VLOOKUP(F69,[6]Tipo!$C$12:$C$27,1,FALSE),"NO")</f>
        <v>Prestación de servicios profesionales y de apoyo a la gestión, o para la ejecución de trabajos artísticos que sólo puedan encomendarse a determinadas personas naturales;</v>
      </c>
      <c r="AL69" s="109" t="str">
        <f t="shared" si="20"/>
        <v>Inversión</v>
      </c>
      <c r="AM69" s="109">
        <f t="shared" si="21"/>
        <v>45</v>
      </c>
    </row>
    <row r="70" spans="1:39" ht="27" customHeight="1" x14ac:dyDescent="0.25">
      <c r="A70" s="276">
        <v>58</v>
      </c>
      <c r="B70" s="277">
        <v>2019</v>
      </c>
      <c r="C70" s="278" t="s">
        <v>340</v>
      </c>
      <c r="D70" s="280" t="s">
        <v>161</v>
      </c>
      <c r="E70" s="278" t="s">
        <v>38</v>
      </c>
      <c r="F70" s="279" t="s">
        <v>182</v>
      </c>
      <c r="G70" s="280" t="s">
        <v>587</v>
      </c>
      <c r="H70" s="281" t="s">
        <v>156</v>
      </c>
      <c r="I70" s="282">
        <v>45</v>
      </c>
      <c r="J70" s="96" t="s">
        <v>239</v>
      </c>
      <c r="K70" s="96" t="s">
        <v>236</v>
      </c>
      <c r="L70" s="283" t="s">
        <v>778</v>
      </c>
      <c r="M70" s="276">
        <v>79855996</v>
      </c>
      <c r="N70" s="284" t="s">
        <v>862</v>
      </c>
      <c r="O70" s="285">
        <v>27330000</v>
      </c>
      <c r="P70" s="286"/>
      <c r="Q70" s="287"/>
      <c r="R70" s="288">
        <v>1</v>
      </c>
      <c r="S70" s="285">
        <v>13665000</v>
      </c>
      <c r="T70" s="103">
        <f t="shared" si="4"/>
        <v>40995000</v>
      </c>
      <c r="U70" s="289">
        <v>40995000</v>
      </c>
      <c r="V70" s="290">
        <v>43502</v>
      </c>
      <c r="W70" s="290">
        <v>43503</v>
      </c>
      <c r="X70" s="290">
        <v>43683</v>
      </c>
      <c r="Y70" s="277">
        <v>180</v>
      </c>
      <c r="Z70" s="277"/>
      <c r="AA70" s="8"/>
      <c r="AB70" s="276"/>
      <c r="AC70" s="276"/>
      <c r="AD70" s="276" t="s">
        <v>1022</v>
      </c>
      <c r="AE70" s="276"/>
      <c r="AF70" s="107">
        <f t="shared" si="5"/>
        <v>1</v>
      </c>
      <c r="AG70" s="291"/>
      <c r="AH70" s="129">
        <f>IF(SUMPRODUCT((A$14:A70=A70)*(B$14:B70=B70)*(C$14:C70=C70))&gt;1,0,1)</f>
        <v>1</v>
      </c>
      <c r="AI70" s="109" t="str">
        <f t="shared" si="18"/>
        <v>Contratos de prestación de servicios profesionales y de apoyo a la gestión</v>
      </c>
      <c r="AJ70" s="109" t="str">
        <f t="shared" si="19"/>
        <v>Contratación directa</v>
      </c>
      <c r="AK70" s="110" t="str">
        <f>IFERROR(VLOOKUP(F70,[6]Tipo!$C$12:$C$27,1,FALSE),"NO")</f>
        <v>Prestación de servicios profesionales y de apoyo a la gestión, o para la ejecución de trabajos artísticos que sólo puedan encomendarse a determinadas personas naturales;</v>
      </c>
      <c r="AL70" s="109" t="str">
        <f t="shared" si="20"/>
        <v>Inversión</v>
      </c>
      <c r="AM70" s="109">
        <f t="shared" si="21"/>
        <v>45</v>
      </c>
    </row>
    <row r="71" spans="1:39" ht="27" customHeight="1" x14ac:dyDescent="0.25">
      <c r="A71" s="276">
        <v>59</v>
      </c>
      <c r="B71" s="277">
        <v>2019</v>
      </c>
      <c r="C71" s="278" t="s">
        <v>341</v>
      </c>
      <c r="D71" s="280" t="s">
        <v>161</v>
      </c>
      <c r="E71" s="278" t="s">
        <v>38</v>
      </c>
      <c r="F71" s="279" t="s">
        <v>182</v>
      </c>
      <c r="G71" s="280" t="s">
        <v>588</v>
      </c>
      <c r="H71" s="281" t="s">
        <v>156</v>
      </c>
      <c r="I71" s="282">
        <v>45</v>
      </c>
      <c r="J71" s="96" t="s">
        <v>239</v>
      </c>
      <c r="K71" s="96" t="s">
        <v>236</v>
      </c>
      <c r="L71" s="283" t="s">
        <v>778</v>
      </c>
      <c r="M71" s="276">
        <v>1032388493</v>
      </c>
      <c r="N71" s="284" t="s">
        <v>863</v>
      </c>
      <c r="O71" s="285">
        <v>32298000</v>
      </c>
      <c r="P71" s="286"/>
      <c r="Q71" s="287"/>
      <c r="R71" s="288">
        <v>1</v>
      </c>
      <c r="S71" s="285">
        <v>16149000</v>
      </c>
      <c r="T71" s="103">
        <f t="shared" si="4"/>
        <v>48447000</v>
      </c>
      <c r="U71" s="289">
        <v>48447000</v>
      </c>
      <c r="V71" s="290">
        <v>43502</v>
      </c>
      <c r="W71" s="290">
        <v>43503</v>
      </c>
      <c r="X71" s="290">
        <v>43775</v>
      </c>
      <c r="Y71" s="277">
        <v>180</v>
      </c>
      <c r="Z71" s="277">
        <v>90</v>
      </c>
      <c r="AA71" s="8"/>
      <c r="AB71" s="276"/>
      <c r="AC71" s="276"/>
      <c r="AD71" s="276" t="s">
        <v>1022</v>
      </c>
      <c r="AE71" s="276"/>
      <c r="AF71" s="107">
        <f t="shared" si="5"/>
        <v>1</v>
      </c>
      <c r="AG71" s="291"/>
      <c r="AH71" s="129">
        <f>IF(SUMPRODUCT((A$14:A71=A71)*(B$14:B71=B71)*(C$14:C71=C71))&gt;1,0,1)</f>
        <v>1</v>
      </c>
      <c r="AI71" s="109" t="str">
        <f t="shared" si="18"/>
        <v>Contratos de prestación de servicios profesionales y de apoyo a la gestión</v>
      </c>
      <c r="AJ71" s="109" t="str">
        <f t="shared" si="19"/>
        <v>Contratación directa</v>
      </c>
      <c r="AK71" s="110" t="str">
        <f>IFERROR(VLOOKUP(F71,[6]Tipo!$C$12:$C$27,1,FALSE),"NO")</f>
        <v>Prestación de servicios profesionales y de apoyo a la gestión, o para la ejecución de trabajos artísticos que sólo puedan encomendarse a determinadas personas naturales;</v>
      </c>
      <c r="AL71" s="109" t="str">
        <f t="shared" si="20"/>
        <v>Inversión</v>
      </c>
      <c r="AM71" s="109">
        <f t="shared" si="21"/>
        <v>45</v>
      </c>
    </row>
    <row r="72" spans="1:39" ht="27" customHeight="1" x14ac:dyDescent="0.25">
      <c r="A72" s="276">
        <v>60</v>
      </c>
      <c r="B72" s="277">
        <v>2019</v>
      </c>
      <c r="C72" s="278" t="s">
        <v>342</v>
      </c>
      <c r="D72" s="280" t="s">
        <v>161</v>
      </c>
      <c r="E72" s="278" t="s">
        <v>38</v>
      </c>
      <c r="F72" s="279" t="s">
        <v>182</v>
      </c>
      <c r="G72" s="280" t="s">
        <v>589</v>
      </c>
      <c r="H72" s="281" t="s">
        <v>156</v>
      </c>
      <c r="I72" s="282">
        <v>45</v>
      </c>
      <c r="J72" s="96" t="s">
        <v>239</v>
      </c>
      <c r="K72" s="96" t="s">
        <v>236</v>
      </c>
      <c r="L72" s="283" t="s">
        <v>778</v>
      </c>
      <c r="M72" s="276">
        <v>1015402473</v>
      </c>
      <c r="N72" s="284" t="s">
        <v>864</v>
      </c>
      <c r="O72" s="285">
        <v>13500000</v>
      </c>
      <c r="P72" s="286"/>
      <c r="Q72" s="287"/>
      <c r="R72" s="288"/>
      <c r="S72" s="285"/>
      <c r="T72" s="103">
        <f t="shared" si="4"/>
        <v>13500000</v>
      </c>
      <c r="U72" s="289">
        <v>11925000</v>
      </c>
      <c r="V72" s="290">
        <v>43502</v>
      </c>
      <c r="W72" s="290">
        <v>43503</v>
      </c>
      <c r="X72" s="290">
        <v>43683</v>
      </c>
      <c r="Y72" s="277">
        <v>180</v>
      </c>
      <c r="Z72" s="277"/>
      <c r="AA72" s="8"/>
      <c r="AB72" s="276"/>
      <c r="AC72" s="276"/>
      <c r="AD72" s="276" t="s">
        <v>1022</v>
      </c>
      <c r="AE72" s="276"/>
      <c r="AF72" s="107">
        <f t="shared" si="5"/>
        <v>0.8833333333333333</v>
      </c>
      <c r="AG72" s="291"/>
      <c r="AH72" s="129">
        <f>IF(SUMPRODUCT((A$14:A72=A72)*(B$14:B72=B72)*(C$14:C72=C72))&gt;1,0,1)</f>
        <v>1</v>
      </c>
      <c r="AI72" s="109" t="str">
        <f t="shared" si="18"/>
        <v>Contratos de prestación de servicios profesionales y de apoyo a la gestión</v>
      </c>
      <c r="AJ72" s="109" t="str">
        <f t="shared" si="19"/>
        <v>Contratación directa</v>
      </c>
      <c r="AK72" s="110" t="str">
        <f>IFERROR(VLOOKUP(F72,[6]Tipo!$C$12:$C$27,1,FALSE),"NO")</f>
        <v>Prestación de servicios profesionales y de apoyo a la gestión, o para la ejecución de trabajos artísticos que sólo puedan encomendarse a determinadas personas naturales;</v>
      </c>
      <c r="AL72" s="109" t="str">
        <f t="shared" si="20"/>
        <v>Inversión</v>
      </c>
      <c r="AM72" s="109">
        <f t="shared" si="21"/>
        <v>45</v>
      </c>
    </row>
    <row r="73" spans="1:39" ht="27" customHeight="1" x14ac:dyDescent="0.25">
      <c r="A73" s="276">
        <v>61</v>
      </c>
      <c r="B73" s="277">
        <v>2019</v>
      </c>
      <c r="C73" s="278" t="s">
        <v>343</v>
      </c>
      <c r="D73" s="280" t="s">
        <v>161</v>
      </c>
      <c r="E73" s="278" t="s">
        <v>38</v>
      </c>
      <c r="F73" s="279" t="s">
        <v>182</v>
      </c>
      <c r="G73" s="280" t="s">
        <v>590</v>
      </c>
      <c r="H73" s="281" t="s">
        <v>156</v>
      </c>
      <c r="I73" s="282">
        <v>45</v>
      </c>
      <c r="J73" s="96" t="s">
        <v>239</v>
      </c>
      <c r="K73" s="96" t="s">
        <v>236</v>
      </c>
      <c r="L73" s="283" t="s">
        <v>778</v>
      </c>
      <c r="M73" s="276">
        <v>1115856312</v>
      </c>
      <c r="N73" s="284" t="s">
        <v>865</v>
      </c>
      <c r="O73" s="285">
        <v>49042166</v>
      </c>
      <c r="P73" s="286"/>
      <c r="Q73" s="287"/>
      <c r="R73" s="288">
        <v>1</v>
      </c>
      <c r="S73" s="285">
        <v>9110000</v>
      </c>
      <c r="T73" s="103">
        <f t="shared" si="4"/>
        <v>58152166</v>
      </c>
      <c r="U73" s="289">
        <v>49194000</v>
      </c>
      <c r="V73" s="290">
        <v>43502</v>
      </c>
      <c r="W73" s="290">
        <v>43503</v>
      </c>
      <c r="X73" s="290">
        <v>43890</v>
      </c>
      <c r="Y73" s="277">
        <v>323</v>
      </c>
      <c r="Z73" s="277">
        <v>60</v>
      </c>
      <c r="AA73" s="8"/>
      <c r="AB73" s="276"/>
      <c r="AC73" s="276" t="s">
        <v>1022</v>
      </c>
      <c r="AD73" s="276"/>
      <c r="AE73" s="276"/>
      <c r="AF73" s="107">
        <f t="shared" si="5"/>
        <v>0.84595301230912023</v>
      </c>
      <c r="AG73" s="291"/>
      <c r="AH73" s="129">
        <f>IF(SUMPRODUCT((A$14:A73=A73)*(B$14:B73=B73)*(C$14:C73=C73))&gt;1,0,1)</f>
        <v>1</v>
      </c>
      <c r="AI73" s="109" t="str">
        <f t="shared" si="18"/>
        <v>Contratos de prestación de servicios profesionales y de apoyo a la gestión</v>
      </c>
      <c r="AJ73" s="109" t="str">
        <f t="shared" si="19"/>
        <v>Contratación directa</v>
      </c>
      <c r="AK73" s="110" t="str">
        <f>IFERROR(VLOOKUP(F73,[6]Tipo!$C$12:$C$27,1,FALSE),"NO")</f>
        <v>Prestación de servicios profesionales y de apoyo a la gestión, o para la ejecución de trabajos artísticos que sólo puedan encomendarse a determinadas personas naturales;</v>
      </c>
      <c r="AL73" s="109" t="str">
        <f t="shared" si="20"/>
        <v>Inversión</v>
      </c>
      <c r="AM73" s="109">
        <f t="shared" si="21"/>
        <v>45</v>
      </c>
    </row>
    <row r="74" spans="1:39" ht="27" customHeight="1" x14ac:dyDescent="0.25">
      <c r="A74" s="276">
        <v>62</v>
      </c>
      <c r="B74" s="277">
        <v>2019</v>
      </c>
      <c r="C74" s="278" t="s">
        <v>344</v>
      </c>
      <c r="D74" s="280" t="s">
        <v>161</v>
      </c>
      <c r="E74" s="278" t="s">
        <v>38</v>
      </c>
      <c r="F74" s="279" t="s">
        <v>182</v>
      </c>
      <c r="G74" s="280" t="s">
        <v>591</v>
      </c>
      <c r="H74" s="281" t="s">
        <v>156</v>
      </c>
      <c r="I74" s="282">
        <v>17</v>
      </c>
      <c r="J74" s="96" t="s">
        <v>206</v>
      </c>
      <c r="K74" s="96" t="s">
        <v>202</v>
      </c>
      <c r="L74" s="283" t="s">
        <v>785</v>
      </c>
      <c r="M74" s="276">
        <v>1014225672</v>
      </c>
      <c r="N74" s="284" t="s">
        <v>866</v>
      </c>
      <c r="O74" s="285">
        <v>53833333</v>
      </c>
      <c r="P74" s="286"/>
      <c r="Q74" s="287"/>
      <c r="R74" s="288"/>
      <c r="S74" s="285"/>
      <c r="T74" s="103">
        <f t="shared" si="4"/>
        <v>53833333</v>
      </c>
      <c r="U74" s="289">
        <v>48833333</v>
      </c>
      <c r="V74" s="290">
        <v>43504</v>
      </c>
      <c r="W74" s="290">
        <v>43504</v>
      </c>
      <c r="X74" s="290">
        <v>43829</v>
      </c>
      <c r="Y74" s="277">
        <v>323</v>
      </c>
      <c r="Z74" s="277"/>
      <c r="AA74" s="8"/>
      <c r="AB74" s="276"/>
      <c r="AC74" s="276"/>
      <c r="AD74" s="276" t="s">
        <v>1022</v>
      </c>
      <c r="AE74" s="276"/>
      <c r="AF74" s="107">
        <f t="shared" si="5"/>
        <v>0.90712074245895191</v>
      </c>
      <c r="AG74" s="291"/>
      <c r="AH74" s="129">
        <f>IF(SUMPRODUCT((A$14:A74=A74)*(B$14:B74=B74)*(C$14:C74=C74))&gt;1,0,1)</f>
        <v>1</v>
      </c>
      <c r="AI74" s="109" t="str">
        <f t="shared" si="18"/>
        <v>Contratos de prestación de servicios profesionales y de apoyo a la gestión</v>
      </c>
      <c r="AJ74" s="109" t="str">
        <f t="shared" si="19"/>
        <v>Contratación directa</v>
      </c>
      <c r="AK74" s="110" t="str">
        <f>IFERROR(VLOOKUP(F74,[6]Tipo!$C$12:$C$27,1,FALSE),"NO")</f>
        <v>Prestación de servicios profesionales y de apoyo a la gestión, o para la ejecución de trabajos artísticos que sólo puedan encomendarse a determinadas personas naturales;</v>
      </c>
      <c r="AL74" s="109" t="str">
        <f t="shared" si="20"/>
        <v>Inversión</v>
      </c>
      <c r="AM74" s="109">
        <f t="shared" si="21"/>
        <v>17</v>
      </c>
    </row>
    <row r="75" spans="1:39" ht="27" customHeight="1" x14ac:dyDescent="0.25">
      <c r="A75" s="276">
        <v>63</v>
      </c>
      <c r="B75" s="277">
        <v>2019</v>
      </c>
      <c r="C75" s="278" t="s">
        <v>345</v>
      </c>
      <c r="D75" s="280" t="s">
        <v>161</v>
      </c>
      <c r="E75" s="278" t="s">
        <v>38</v>
      </c>
      <c r="F75" s="279" t="s">
        <v>182</v>
      </c>
      <c r="G75" s="280" t="s">
        <v>592</v>
      </c>
      <c r="H75" s="281" t="s">
        <v>156</v>
      </c>
      <c r="I75" s="282">
        <v>3</v>
      </c>
      <c r="J75" s="96" t="s">
        <v>191</v>
      </c>
      <c r="K75" s="96" t="s">
        <v>189</v>
      </c>
      <c r="L75" s="283" t="s">
        <v>783</v>
      </c>
      <c r="M75" s="276">
        <v>1010172202</v>
      </c>
      <c r="N75" s="284" t="s">
        <v>867</v>
      </c>
      <c r="O75" s="285">
        <v>32300000</v>
      </c>
      <c r="P75" s="286"/>
      <c r="Q75" s="287"/>
      <c r="R75" s="288">
        <v>1</v>
      </c>
      <c r="S75" s="285">
        <v>6000000</v>
      </c>
      <c r="T75" s="103">
        <f t="shared" si="4"/>
        <v>38300000</v>
      </c>
      <c r="U75" s="289">
        <v>32300000</v>
      </c>
      <c r="V75" s="290">
        <v>43502</v>
      </c>
      <c r="W75" s="290">
        <v>43504</v>
      </c>
      <c r="X75" s="290">
        <v>43890</v>
      </c>
      <c r="Y75" s="277">
        <v>323</v>
      </c>
      <c r="Z75" s="277">
        <v>60</v>
      </c>
      <c r="AA75" s="8"/>
      <c r="AB75" s="276"/>
      <c r="AC75" s="276" t="s">
        <v>1022</v>
      </c>
      <c r="AD75" s="276"/>
      <c r="AE75" s="276"/>
      <c r="AF75" s="107">
        <f t="shared" si="5"/>
        <v>0.8433420365535248</v>
      </c>
      <c r="AG75" s="291"/>
      <c r="AH75" s="129">
        <f>IF(SUMPRODUCT((A$14:A75=A75)*(B$14:B75=B75)*(C$14:C75=C75))&gt;1,0,1)</f>
        <v>1</v>
      </c>
      <c r="AI75" s="109" t="str">
        <f t="shared" si="18"/>
        <v>Contratos de prestación de servicios profesionales y de apoyo a la gestión</v>
      </c>
      <c r="AJ75" s="109" t="str">
        <f t="shared" si="19"/>
        <v>Contratación directa</v>
      </c>
      <c r="AK75" s="110" t="str">
        <f>IFERROR(VLOOKUP(F75,[6]Tipo!$C$12:$C$27,1,FALSE),"NO")</f>
        <v>Prestación de servicios profesionales y de apoyo a la gestión, o para la ejecución de trabajos artísticos que sólo puedan encomendarse a determinadas personas naturales;</v>
      </c>
      <c r="AL75" s="109" t="str">
        <f t="shared" si="20"/>
        <v>Inversión</v>
      </c>
      <c r="AM75" s="109">
        <f t="shared" si="21"/>
        <v>3</v>
      </c>
    </row>
    <row r="76" spans="1:39" ht="27" customHeight="1" x14ac:dyDescent="0.25">
      <c r="A76" s="276">
        <v>64</v>
      </c>
      <c r="B76" s="277">
        <v>2019</v>
      </c>
      <c r="C76" s="278" t="s">
        <v>346</v>
      </c>
      <c r="D76" s="280" t="s">
        <v>161</v>
      </c>
      <c r="E76" s="278" t="s">
        <v>38</v>
      </c>
      <c r="F76" s="279" t="s">
        <v>182</v>
      </c>
      <c r="G76" s="280" t="s">
        <v>593</v>
      </c>
      <c r="H76" s="281" t="s">
        <v>156</v>
      </c>
      <c r="I76" s="282">
        <v>45</v>
      </c>
      <c r="J76" s="96" t="s">
        <v>239</v>
      </c>
      <c r="K76" s="96" t="s">
        <v>236</v>
      </c>
      <c r="L76" s="283" t="s">
        <v>778</v>
      </c>
      <c r="M76" s="276">
        <v>52321863</v>
      </c>
      <c r="N76" s="284" t="s">
        <v>868</v>
      </c>
      <c r="O76" s="285">
        <v>13500000</v>
      </c>
      <c r="P76" s="286"/>
      <c r="Q76" s="287"/>
      <c r="R76" s="288">
        <v>1</v>
      </c>
      <c r="S76" s="285">
        <v>6750000</v>
      </c>
      <c r="T76" s="103">
        <f t="shared" si="4"/>
        <v>20250000</v>
      </c>
      <c r="U76" s="289">
        <v>20250000</v>
      </c>
      <c r="V76" s="290">
        <v>43502</v>
      </c>
      <c r="W76" s="290">
        <v>43503</v>
      </c>
      <c r="X76" s="290">
        <v>43775</v>
      </c>
      <c r="Y76" s="277">
        <v>180</v>
      </c>
      <c r="Z76" s="277">
        <v>90</v>
      </c>
      <c r="AA76" s="8"/>
      <c r="AB76" s="276"/>
      <c r="AC76" s="276"/>
      <c r="AD76" s="276" t="s">
        <v>1022</v>
      </c>
      <c r="AE76" s="276"/>
      <c r="AF76" s="107">
        <f t="shared" si="5"/>
        <v>1</v>
      </c>
      <c r="AG76" s="291"/>
      <c r="AH76" s="129">
        <f>IF(SUMPRODUCT((A$14:A76=A76)*(B$14:B76=B76)*(C$14:C76=C76))&gt;1,0,1)</f>
        <v>1</v>
      </c>
      <c r="AI76" s="109" t="str">
        <f t="shared" si="18"/>
        <v>Contratos de prestación de servicios profesionales y de apoyo a la gestión</v>
      </c>
      <c r="AJ76" s="109" t="str">
        <f t="shared" si="19"/>
        <v>Contratación directa</v>
      </c>
      <c r="AK76" s="110" t="str">
        <f>IFERROR(VLOOKUP(F76,[6]Tipo!$C$12:$C$27,1,FALSE),"NO")</f>
        <v>Prestación de servicios profesionales y de apoyo a la gestión, o para la ejecución de trabajos artísticos que sólo puedan encomendarse a determinadas personas naturales;</v>
      </c>
      <c r="AL76" s="109" t="str">
        <f t="shared" si="20"/>
        <v>Inversión</v>
      </c>
      <c r="AM76" s="109">
        <f t="shared" si="21"/>
        <v>45</v>
      </c>
    </row>
    <row r="77" spans="1:39" ht="27" customHeight="1" x14ac:dyDescent="0.25">
      <c r="A77" s="276">
        <v>65</v>
      </c>
      <c r="B77" s="277">
        <v>2019</v>
      </c>
      <c r="C77" s="278" t="s">
        <v>347</v>
      </c>
      <c r="D77" s="280" t="s">
        <v>161</v>
      </c>
      <c r="E77" s="278" t="s">
        <v>38</v>
      </c>
      <c r="F77" s="279" t="s">
        <v>182</v>
      </c>
      <c r="G77" s="280" t="s">
        <v>594</v>
      </c>
      <c r="H77" s="281" t="s">
        <v>156</v>
      </c>
      <c r="I77" s="282">
        <v>45</v>
      </c>
      <c r="J77" s="96" t="s">
        <v>239</v>
      </c>
      <c r="K77" s="96" t="s">
        <v>236</v>
      </c>
      <c r="L77" s="283" t="s">
        <v>778</v>
      </c>
      <c r="M77" s="276">
        <v>79907951</v>
      </c>
      <c r="N77" s="284" t="s">
        <v>869</v>
      </c>
      <c r="O77" s="285">
        <v>32298000</v>
      </c>
      <c r="P77" s="286"/>
      <c r="Q77" s="287"/>
      <c r="R77" s="288"/>
      <c r="S77" s="285"/>
      <c r="T77" s="103">
        <f t="shared" si="4"/>
        <v>32298000</v>
      </c>
      <c r="U77" s="289">
        <v>30503666</v>
      </c>
      <c r="V77" s="290">
        <v>43503</v>
      </c>
      <c r="W77" s="290">
        <v>43507</v>
      </c>
      <c r="X77" s="290">
        <v>43687</v>
      </c>
      <c r="Y77" s="277">
        <v>180</v>
      </c>
      <c r="Z77" s="277"/>
      <c r="AA77" s="8"/>
      <c r="AB77" s="276"/>
      <c r="AC77" s="276"/>
      <c r="AD77" s="276" t="s">
        <v>1022</v>
      </c>
      <c r="AE77" s="276"/>
      <c r="AF77" s="107">
        <f t="shared" si="5"/>
        <v>0.94444442380333149</v>
      </c>
      <c r="AG77" s="291"/>
      <c r="AH77" s="129">
        <f>IF(SUMPRODUCT((A$14:A77=A77)*(B$14:B77=B77)*(C$14:C77=C77))&gt;1,0,1)</f>
        <v>1</v>
      </c>
      <c r="AI77" s="109" t="str">
        <f t="shared" si="18"/>
        <v>Contratos de prestación de servicios profesionales y de apoyo a la gestión</v>
      </c>
      <c r="AJ77" s="109" t="str">
        <f t="shared" si="19"/>
        <v>Contratación directa</v>
      </c>
      <c r="AK77" s="110" t="str">
        <f>IFERROR(VLOOKUP(F77,[6]Tipo!$C$12:$C$27,1,FALSE),"NO")</f>
        <v>Prestación de servicios profesionales y de apoyo a la gestión, o para la ejecución de trabajos artísticos que sólo puedan encomendarse a determinadas personas naturales;</v>
      </c>
      <c r="AL77" s="109" t="str">
        <f t="shared" si="20"/>
        <v>Inversión</v>
      </c>
      <c r="AM77" s="109">
        <f t="shared" si="21"/>
        <v>45</v>
      </c>
    </row>
    <row r="78" spans="1:39" ht="27" customHeight="1" x14ac:dyDescent="0.25">
      <c r="A78" s="276">
        <v>66</v>
      </c>
      <c r="B78" s="277">
        <v>2019</v>
      </c>
      <c r="C78" s="278" t="s">
        <v>348</v>
      </c>
      <c r="D78" s="280" t="s">
        <v>161</v>
      </c>
      <c r="E78" s="278" t="s">
        <v>38</v>
      </c>
      <c r="F78" s="279" t="s">
        <v>182</v>
      </c>
      <c r="G78" s="280" t="s">
        <v>595</v>
      </c>
      <c r="H78" s="281" t="s">
        <v>156</v>
      </c>
      <c r="I78" s="282">
        <v>45</v>
      </c>
      <c r="J78" s="96" t="s">
        <v>239</v>
      </c>
      <c r="K78" s="96" t="s">
        <v>236</v>
      </c>
      <c r="L78" s="283" t="s">
        <v>778</v>
      </c>
      <c r="M78" s="276">
        <v>51803932</v>
      </c>
      <c r="N78" s="284" t="s">
        <v>870</v>
      </c>
      <c r="O78" s="285">
        <v>48250000</v>
      </c>
      <c r="P78" s="286"/>
      <c r="Q78" s="287"/>
      <c r="R78" s="288"/>
      <c r="S78" s="285"/>
      <c r="T78" s="103">
        <f t="shared" si="4"/>
        <v>48250000</v>
      </c>
      <c r="U78" s="289">
        <v>43576167</v>
      </c>
      <c r="V78" s="290">
        <v>43508</v>
      </c>
      <c r="W78" s="290">
        <v>43509</v>
      </c>
      <c r="X78" s="290">
        <v>43829</v>
      </c>
      <c r="Y78" s="277">
        <v>318</v>
      </c>
      <c r="Z78" s="277"/>
      <c r="AA78" s="8"/>
      <c r="AB78" s="276"/>
      <c r="AC78" s="276"/>
      <c r="AD78" s="276" t="s">
        <v>1022</v>
      </c>
      <c r="AE78" s="276"/>
      <c r="AF78" s="107">
        <f t="shared" si="5"/>
        <v>0.90313299481865283</v>
      </c>
      <c r="AG78" s="291"/>
      <c r="AH78" s="129">
        <f>IF(SUMPRODUCT((A$14:A78=A78)*(B$14:B78=B78)*(C$14:C78=C78))&gt;1,0,1)</f>
        <v>1</v>
      </c>
      <c r="AI78" s="109" t="str">
        <f t="shared" si="18"/>
        <v>Contratos de prestación de servicios profesionales y de apoyo a la gestión</v>
      </c>
      <c r="AJ78" s="109" t="str">
        <f t="shared" si="19"/>
        <v>Contratación directa</v>
      </c>
      <c r="AK78" s="110" t="str">
        <f>IFERROR(VLOOKUP(F78,[6]Tipo!$C$12:$C$27,1,FALSE),"NO")</f>
        <v>Prestación de servicios profesionales y de apoyo a la gestión, o para la ejecución de trabajos artísticos que sólo puedan encomendarse a determinadas personas naturales;</v>
      </c>
      <c r="AL78" s="109" t="str">
        <f t="shared" si="20"/>
        <v>Inversión</v>
      </c>
      <c r="AM78" s="109">
        <f t="shared" si="21"/>
        <v>45</v>
      </c>
    </row>
    <row r="79" spans="1:39" ht="27" customHeight="1" x14ac:dyDescent="0.25">
      <c r="A79" s="276">
        <v>67</v>
      </c>
      <c r="B79" s="277">
        <v>2019</v>
      </c>
      <c r="C79" s="278" t="s">
        <v>349</v>
      </c>
      <c r="D79" s="280" t="s">
        <v>161</v>
      </c>
      <c r="E79" s="278" t="s">
        <v>38</v>
      </c>
      <c r="F79" s="279" t="s">
        <v>182</v>
      </c>
      <c r="G79" s="280" t="s">
        <v>596</v>
      </c>
      <c r="H79" s="281" t="s">
        <v>156</v>
      </c>
      <c r="I79" s="282">
        <v>18</v>
      </c>
      <c r="J79" s="96" t="s">
        <v>207</v>
      </c>
      <c r="K79" s="96" t="s">
        <v>202</v>
      </c>
      <c r="L79" s="283" t="s">
        <v>779</v>
      </c>
      <c r="M79" s="276">
        <v>1016019344</v>
      </c>
      <c r="N79" s="284" t="s">
        <v>871</v>
      </c>
      <c r="O79" s="285">
        <v>18303333</v>
      </c>
      <c r="P79" s="286"/>
      <c r="Q79" s="287"/>
      <c r="R79" s="288"/>
      <c r="S79" s="285"/>
      <c r="T79" s="103">
        <f t="shared" ref="T79:T142" si="22">+O79+Q79+S79</f>
        <v>18303333</v>
      </c>
      <c r="U79" s="289">
        <v>18133333</v>
      </c>
      <c r="V79" s="290">
        <v>43503</v>
      </c>
      <c r="W79" s="290">
        <v>43507</v>
      </c>
      <c r="X79" s="290">
        <v>43829</v>
      </c>
      <c r="Y79" s="277">
        <v>323</v>
      </c>
      <c r="Z79" s="277"/>
      <c r="AA79" s="8"/>
      <c r="AB79" s="276"/>
      <c r="AC79" s="276"/>
      <c r="AD79" s="276" t="s">
        <v>1022</v>
      </c>
      <c r="AE79" s="276"/>
      <c r="AF79" s="107">
        <f t="shared" ref="AF79:AF142" si="23">IF(ISERROR(U79/T79),"-",(U79/T79))</f>
        <v>0.99071207413425744</v>
      </c>
      <c r="AG79" s="291"/>
      <c r="AH79" s="129">
        <f>IF(SUMPRODUCT((A$14:A79=A79)*(B$14:B79=B79)*(C$14:C79=C79))&gt;1,0,1)</f>
        <v>1</v>
      </c>
      <c r="AI79" s="109" t="str">
        <f t="shared" si="18"/>
        <v>Contratos de prestación de servicios profesionales y de apoyo a la gestión</v>
      </c>
      <c r="AJ79" s="109" t="str">
        <f t="shared" si="19"/>
        <v>Contratación directa</v>
      </c>
      <c r="AK79" s="110" t="str">
        <f>IFERROR(VLOOKUP(F79,[6]Tipo!$C$12:$C$27,1,FALSE),"NO")</f>
        <v>Prestación de servicios profesionales y de apoyo a la gestión, o para la ejecución de trabajos artísticos que sólo puedan encomendarse a determinadas personas naturales;</v>
      </c>
      <c r="AL79" s="109" t="str">
        <f t="shared" si="20"/>
        <v>Inversión</v>
      </c>
      <c r="AM79" s="109">
        <f t="shared" si="21"/>
        <v>18</v>
      </c>
    </row>
    <row r="80" spans="1:39" ht="27" customHeight="1" x14ac:dyDescent="0.25">
      <c r="A80" s="276">
        <v>68</v>
      </c>
      <c r="B80" s="277">
        <v>2019</v>
      </c>
      <c r="C80" s="278" t="s">
        <v>350</v>
      </c>
      <c r="D80" s="280" t="s">
        <v>161</v>
      </c>
      <c r="E80" s="278" t="s">
        <v>38</v>
      </c>
      <c r="F80" s="279" t="s">
        <v>182</v>
      </c>
      <c r="G80" s="280" t="s">
        <v>597</v>
      </c>
      <c r="H80" s="281" t="s">
        <v>156</v>
      </c>
      <c r="I80" s="282">
        <v>45</v>
      </c>
      <c r="J80" s="96" t="s">
        <v>239</v>
      </c>
      <c r="K80" s="96" t="s">
        <v>236</v>
      </c>
      <c r="L80" s="283" t="s">
        <v>778</v>
      </c>
      <c r="M80" s="276">
        <v>52482933</v>
      </c>
      <c r="N80" s="284" t="s">
        <v>872</v>
      </c>
      <c r="O80" s="285">
        <v>23775000</v>
      </c>
      <c r="P80" s="286"/>
      <c r="Q80" s="287"/>
      <c r="R80" s="288">
        <v>1</v>
      </c>
      <c r="S80" s="285">
        <v>4500000</v>
      </c>
      <c r="T80" s="103">
        <f t="shared" si="22"/>
        <v>28275000</v>
      </c>
      <c r="U80" s="289">
        <v>23775000</v>
      </c>
      <c r="V80" s="290">
        <v>43509</v>
      </c>
      <c r="W80" s="290">
        <v>43510</v>
      </c>
      <c r="X80" s="290">
        <v>43829</v>
      </c>
      <c r="Y80" s="277">
        <v>317</v>
      </c>
      <c r="Z80" s="277">
        <v>60</v>
      </c>
      <c r="AA80" s="8"/>
      <c r="AB80" s="276"/>
      <c r="AC80" s="276"/>
      <c r="AD80" s="276" t="s">
        <v>1022</v>
      </c>
      <c r="AE80" s="276"/>
      <c r="AF80" s="107">
        <f t="shared" si="23"/>
        <v>0.84084880636604775</v>
      </c>
      <c r="AG80" s="291"/>
      <c r="AH80" s="129">
        <f>IF(SUMPRODUCT((A$14:A80=A80)*(B$14:B80=B80)*(C$14:C80=C80))&gt;1,0,1)</f>
        <v>1</v>
      </c>
      <c r="AI80" s="109" t="str">
        <f t="shared" si="18"/>
        <v>Contratos de prestación de servicios profesionales y de apoyo a la gestión</v>
      </c>
      <c r="AJ80" s="109" t="str">
        <f t="shared" si="19"/>
        <v>Contratación directa</v>
      </c>
      <c r="AK80" s="110" t="str">
        <f>IFERROR(VLOOKUP(F80,[6]Tipo!$C$12:$C$27,1,FALSE),"NO")</f>
        <v>Prestación de servicios profesionales y de apoyo a la gestión, o para la ejecución de trabajos artísticos que sólo puedan encomendarse a determinadas personas naturales;</v>
      </c>
      <c r="AL80" s="109" t="str">
        <f t="shared" si="20"/>
        <v>Inversión</v>
      </c>
      <c r="AM80" s="109">
        <f t="shared" si="21"/>
        <v>45</v>
      </c>
    </row>
    <row r="81" spans="1:39" ht="27" customHeight="1" x14ac:dyDescent="0.25">
      <c r="A81" s="276">
        <v>69</v>
      </c>
      <c r="B81" s="277">
        <v>2019</v>
      </c>
      <c r="C81" s="278" t="s">
        <v>351</v>
      </c>
      <c r="D81" s="280" t="s">
        <v>161</v>
      </c>
      <c r="E81" s="278" t="s">
        <v>38</v>
      </c>
      <c r="F81" s="279" t="s">
        <v>182</v>
      </c>
      <c r="G81" s="280" t="s">
        <v>598</v>
      </c>
      <c r="H81" s="281" t="s">
        <v>156</v>
      </c>
      <c r="I81" s="282">
        <v>45</v>
      </c>
      <c r="J81" s="96" t="s">
        <v>239</v>
      </c>
      <c r="K81" s="96" t="s">
        <v>236</v>
      </c>
      <c r="L81" s="283" t="s">
        <v>778</v>
      </c>
      <c r="M81" s="276">
        <v>84087935</v>
      </c>
      <c r="N81" s="284" t="s">
        <v>873</v>
      </c>
      <c r="O81" s="285">
        <v>32298000</v>
      </c>
      <c r="P81" s="286"/>
      <c r="Q81" s="287"/>
      <c r="R81" s="288"/>
      <c r="S81" s="285"/>
      <c r="T81" s="103">
        <f t="shared" si="22"/>
        <v>32298000</v>
      </c>
      <c r="U81" s="289">
        <v>32298000</v>
      </c>
      <c r="V81" s="290">
        <v>43503</v>
      </c>
      <c r="W81" s="290">
        <v>43504</v>
      </c>
      <c r="X81" s="290">
        <v>43684</v>
      </c>
      <c r="Y81" s="277">
        <v>180</v>
      </c>
      <c r="Z81" s="277"/>
      <c r="AA81" s="8"/>
      <c r="AB81" s="276"/>
      <c r="AC81" s="276"/>
      <c r="AD81" s="276" t="s">
        <v>1022</v>
      </c>
      <c r="AE81" s="276"/>
      <c r="AF81" s="107">
        <f t="shared" si="23"/>
        <v>1</v>
      </c>
      <c r="AG81" s="291"/>
      <c r="AH81" s="129">
        <f>IF(SUMPRODUCT((A$14:A81=A81)*(B$14:B81=B81)*(C$14:C81=C81))&gt;1,0,1)</f>
        <v>1</v>
      </c>
      <c r="AI81" s="109" t="str">
        <f t="shared" si="18"/>
        <v>Contratos de prestación de servicios profesionales y de apoyo a la gestión</v>
      </c>
      <c r="AJ81" s="109" t="str">
        <f t="shared" si="19"/>
        <v>Contratación directa</v>
      </c>
      <c r="AK81" s="110" t="str">
        <f>IFERROR(VLOOKUP(F81,[6]Tipo!$C$12:$C$27,1,FALSE),"NO")</f>
        <v>Prestación de servicios profesionales y de apoyo a la gestión, o para la ejecución de trabajos artísticos que sólo puedan encomendarse a determinadas personas naturales;</v>
      </c>
      <c r="AL81" s="109" t="str">
        <f t="shared" si="20"/>
        <v>Inversión</v>
      </c>
      <c r="AM81" s="109">
        <f t="shared" si="21"/>
        <v>45</v>
      </c>
    </row>
    <row r="82" spans="1:39" ht="27" customHeight="1" x14ac:dyDescent="0.25">
      <c r="A82" s="276">
        <v>70</v>
      </c>
      <c r="B82" s="277">
        <v>2019</v>
      </c>
      <c r="C82" s="278" t="s">
        <v>352</v>
      </c>
      <c r="D82" s="280" t="s">
        <v>161</v>
      </c>
      <c r="E82" s="278" t="s">
        <v>38</v>
      </c>
      <c r="F82" s="279" t="s">
        <v>182</v>
      </c>
      <c r="G82" s="280" t="s">
        <v>599</v>
      </c>
      <c r="H82" s="281" t="s">
        <v>156</v>
      </c>
      <c r="I82" s="282">
        <v>45</v>
      </c>
      <c r="J82" s="96" t="s">
        <v>239</v>
      </c>
      <c r="K82" s="96" t="s">
        <v>236</v>
      </c>
      <c r="L82" s="283" t="s">
        <v>778</v>
      </c>
      <c r="M82" s="276">
        <v>1019034987</v>
      </c>
      <c r="N82" s="284" t="s">
        <v>874</v>
      </c>
      <c r="O82" s="285">
        <v>27330000</v>
      </c>
      <c r="P82" s="286"/>
      <c r="Q82" s="287"/>
      <c r="R82" s="288"/>
      <c r="S82" s="285"/>
      <c r="T82" s="103">
        <f t="shared" si="22"/>
        <v>27330000</v>
      </c>
      <c r="U82" s="289">
        <v>26419000</v>
      </c>
      <c r="V82" s="290">
        <v>43503</v>
      </c>
      <c r="W82" s="290">
        <v>43503</v>
      </c>
      <c r="X82" s="290">
        <v>43683</v>
      </c>
      <c r="Y82" s="277">
        <v>180</v>
      </c>
      <c r="Z82" s="277"/>
      <c r="AA82" s="8"/>
      <c r="AB82" s="276"/>
      <c r="AC82" s="276"/>
      <c r="AD82" s="276" t="s">
        <v>1022</v>
      </c>
      <c r="AE82" s="276"/>
      <c r="AF82" s="107">
        <f t="shared" si="23"/>
        <v>0.96666666666666667</v>
      </c>
      <c r="AG82" s="291"/>
      <c r="AH82" s="129">
        <f>IF(SUMPRODUCT((A$14:A82=A82)*(B$14:B82=B82)*(C$14:C82=C82))&gt;1,0,1)</f>
        <v>1</v>
      </c>
      <c r="AI82" s="109" t="str">
        <f t="shared" si="18"/>
        <v>Contratos de prestación de servicios profesionales y de apoyo a la gestión</v>
      </c>
      <c r="AJ82" s="109" t="str">
        <f t="shared" si="19"/>
        <v>Contratación directa</v>
      </c>
      <c r="AK82" s="110" t="str">
        <f>IFERROR(VLOOKUP(F82,[6]Tipo!$C$12:$C$27,1,FALSE),"NO")</f>
        <v>Prestación de servicios profesionales y de apoyo a la gestión, o para la ejecución de trabajos artísticos que sólo puedan encomendarse a determinadas personas naturales;</v>
      </c>
      <c r="AL82" s="109" t="str">
        <f t="shared" si="20"/>
        <v>Inversión</v>
      </c>
      <c r="AM82" s="109">
        <f t="shared" si="21"/>
        <v>45</v>
      </c>
    </row>
    <row r="83" spans="1:39" ht="27" customHeight="1" x14ac:dyDescent="0.25">
      <c r="A83" s="276">
        <v>71</v>
      </c>
      <c r="B83" s="277">
        <v>2019</v>
      </c>
      <c r="C83" s="278" t="s">
        <v>353</v>
      </c>
      <c r="D83" s="280" t="s">
        <v>161</v>
      </c>
      <c r="E83" s="278" t="s">
        <v>38</v>
      </c>
      <c r="F83" s="279" t="s">
        <v>182</v>
      </c>
      <c r="G83" s="280" t="s">
        <v>600</v>
      </c>
      <c r="H83" s="281" t="s">
        <v>156</v>
      </c>
      <c r="I83" s="282">
        <v>45</v>
      </c>
      <c r="J83" s="96" t="s">
        <v>239</v>
      </c>
      <c r="K83" s="96" t="s">
        <v>236</v>
      </c>
      <c r="L83" s="283" t="s">
        <v>778</v>
      </c>
      <c r="M83" s="276">
        <v>79649063</v>
      </c>
      <c r="N83" s="284" t="s">
        <v>875</v>
      </c>
      <c r="O83" s="285">
        <v>32298000</v>
      </c>
      <c r="P83" s="286"/>
      <c r="Q83" s="287"/>
      <c r="R83" s="288"/>
      <c r="S83" s="285"/>
      <c r="T83" s="103">
        <f t="shared" si="22"/>
        <v>32298000</v>
      </c>
      <c r="U83" s="289">
        <v>32298000</v>
      </c>
      <c r="V83" s="290">
        <v>43503</v>
      </c>
      <c r="W83" s="290">
        <v>43504</v>
      </c>
      <c r="X83" s="290">
        <v>43684</v>
      </c>
      <c r="Y83" s="277">
        <v>180</v>
      </c>
      <c r="Z83" s="277"/>
      <c r="AA83" s="8"/>
      <c r="AB83" s="276"/>
      <c r="AC83" s="276"/>
      <c r="AD83" s="276" t="s">
        <v>1022</v>
      </c>
      <c r="AE83" s="276"/>
      <c r="AF83" s="107">
        <f t="shared" si="23"/>
        <v>1</v>
      </c>
      <c r="AG83" s="291"/>
      <c r="AH83" s="129">
        <f>IF(SUMPRODUCT((A$14:A83=A83)*(B$14:B83=B83)*(C$14:C83=C83))&gt;1,0,1)</f>
        <v>1</v>
      </c>
      <c r="AI83" s="109" t="str">
        <f t="shared" si="18"/>
        <v>Contratos de prestación de servicios profesionales y de apoyo a la gestión</v>
      </c>
      <c r="AJ83" s="109" t="str">
        <f t="shared" si="19"/>
        <v>Contratación directa</v>
      </c>
      <c r="AK83" s="110" t="str">
        <f>IFERROR(VLOOKUP(F83,[6]Tipo!$C$12:$C$27,1,FALSE),"NO")</f>
        <v>Prestación de servicios profesionales y de apoyo a la gestión, o para la ejecución de trabajos artísticos que sólo puedan encomendarse a determinadas personas naturales;</v>
      </c>
      <c r="AL83" s="109" t="str">
        <f t="shared" si="20"/>
        <v>Inversión</v>
      </c>
      <c r="AM83" s="109">
        <f t="shared" si="21"/>
        <v>45</v>
      </c>
    </row>
    <row r="84" spans="1:39" ht="27" customHeight="1" x14ac:dyDescent="0.25">
      <c r="A84" s="276">
        <v>72</v>
      </c>
      <c r="B84" s="277">
        <v>2019</v>
      </c>
      <c r="C84" s="278" t="s">
        <v>354</v>
      </c>
      <c r="D84" s="280" t="s">
        <v>161</v>
      </c>
      <c r="E84" s="278" t="s">
        <v>38</v>
      </c>
      <c r="F84" s="279" t="s">
        <v>182</v>
      </c>
      <c r="G84" s="280" t="s">
        <v>601</v>
      </c>
      <c r="H84" s="281" t="s">
        <v>156</v>
      </c>
      <c r="I84" s="282">
        <v>45</v>
      </c>
      <c r="J84" s="96" t="s">
        <v>239</v>
      </c>
      <c r="K84" s="96" t="s">
        <v>236</v>
      </c>
      <c r="L84" s="283" t="s">
        <v>778</v>
      </c>
      <c r="M84" s="276">
        <v>1016011299</v>
      </c>
      <c r="N84" s="284" t="s">
        <v>876</v>
      </c>
      <c r="O84" s="285">
        <v>27330000</v>
      </c>
      <c r="P84" s="286"/>
      <c r="Q84" s="287"/>
      <c r="R84" s="288"/>
      <c r="S84" s="285"/>
      <c r="T84" s="103">
        <f t="shared" si="22"/>
        <v>27330000</v>
      </c>
      <c r="U84" s="289">
        <v>26419000</v>
      </c>
      <c r="V84" s="290">
        <v>43503</v>
      </c>
      <c r="W84" s="290">
        <v>43503</v>
      </c>
      <c r="X84" s="290">
        <v>43683</v>
      </c>
      <c r="Y84" s="277">
        <v>180</v>
      </c>
      <c r="Z84" s="277"/>
      <c r="AA84" s="8"/>
      <c r="AB84" s="276"/>
      <c r="AC84" s="276"/>
      <c r="AD84" s="276" t="s">
        <v>1022</v>
      </c>
      <c r="AE84" s="276"/>
      <c r="AF84" s="107">
        <f t="shared" si="23"/>
        <v>0.96666666666666667</v>
      </c>
      <c r="AG84" s="291"/>
      <c r="AH84" s="129">
        <f>IF(SUMPRODUCT((A$14:A84=A84)*(B$14:B84=B84)*(C$14:C84=C84))&gt;1,0,1)</f>
        <v>1</v>
      </c>
      <c r="AI84" s="109" t="str">
        <f t="shared" si="18"/>
        <v>Contratos de prestación de servicios profesionales y de apoyo a la gestión</v>
      </c>
      <c r="AJ84" s="109" t="str">
        <f t="shared" si="19"/>
        <v>Contratación directa</v>
      </c>
      <c r="AK84" s="110" t="str">
        <f>IFERROR(VLOOKUP(F84,[6]Tipo!$C$12:$C$27,1,FALSE),"NO")</f>
        <v>Prestación de servicios profesionales y de apoyo a la gestión, o para la ejecución de trabajos artísticos que sólo puedan encomendarse a determinadas personas naturales;</v>
      </c>
      <c r="AL84" s="109" t="str">
        <f t="shared" si="20"/>
        <v>Inversión</v>
      </c>
      <c r="AM84" s="109">
        <f t="shared" si="21"/>
        <v>45</v>
      </c>
    </row>
    <row r="85" spans="1:39" ht="27" customHeight="1" x14ac:dyDescent="0.25">
      <c r="A85" s="276">
        <v>73</v>
      </c>
      <c r="B85" s="277">
        <v>2019</v>
      </c>
      <c r="C85" s="278" t="s">
        <v>355</v>
      </c>
      <c r="D85" s="280" t="s">
        <v>161</v>
      </c>
      <c r="E85" s="278" t="s">
        <v>38</v>
      </c>
      <c r="F85" s="279" t="s">
        <v>182</v>
      </c>
      <c r="G85" s="280" t="s">
        <v>602</v>
      </c>
      <c r="H85" s="281" t="s">
        <v>156</v>
      </c>
      <c r="I85" s="282">
        <v>45</v>
      </c>
      <c r="J85" s="96" t="s">
        <v>239</v>
      </c>
      <c r="K85" s="96" t="s">
        <v>236</v>
      </c>
      <c r="L85" s="283" t="s">
        <v>778</v>
      </c>
      <c r="M85" s="276">
        <v>80799413</v>
      </c>
      <c r="N85" s="284" t="s">
        <v>877</v>
      </c>
      <c r="O85" s="285">
        <v>50603333</v>
      </c>
      <c r="P85" s="286"/>
      <c r="Q85" s="287"/>
      <c r="R85" s="288">
        <v>1</v>
      </c>
      <c r="S85" s="285">
        <v>9400000</v>
      </c>
      <c r="T85" s="103">
        <f t="shared" si="22"/>
        <v>60003333</v>
      </c>
      <c r="U85" s="289">
        <v>50603333</v>
      </c>
      <c r="V85" s="290">
        <v>43503</v>
      </c>
      <c r="W85" s="290">
        <v>43504</v>
      </c>
      <c r="X85" s="290">
        <v>43890</v>
      </c>
      <c r="Y85" s="277">
        <v>180</v>
      </c>
      <c r="Z85" s="277">
        <v>60</v>
      </c>
      <c r="AA85" s="8"/>
      <c r="AB85" s="276"/>
      <c r="AC85" s="276" t="s">
        <v>1022</v>
      </c>
      <c r="AD85" s="276"/>
      <c r="AE85" s="276"/>
      <c r="AF85" s="107">
        <f t="shared" si="23"/>
        <v>0.84334203568325117</v>
      </c>
      <c r="AG85" s="291"/>
      <c r="AH85" s="129">
        <f>IF(SUMPRODUCT((A$14:A85=A85)*(B$14:B85=B85)*(C$14:C85=C85))&gt;1,0,1)</f>
        <v>1</v>
      </c>
      <c r="AI85" s="109" t="str">
        <f t="shared" si="18"/>
        <v>Contratos de prestación de servicios profesionales y de apoyo a la gestión</v>
      </c>
      <c r="AJ85" s="109" t="str">
        <f t="shared" si="19"/>
        <v>Contratación directa</v>
      </c>
      <c r="AK85" s="110" t="str">
        <f>IFERROR(VLOOKUP(F85,[6]Tipo!$C$12:$C$27,1,FALSE),"NO")</f>
        <v>Prestación de servicios profesionales y de apoyo a la gestión, o para la ejecución de trabajos artísticos que sólo puedan encomendarse a determinadas personas naturales;</v>
      </c>
      <c r="AL85" s="109" t="str">
        <f t="shared" si="20"/>
        <v>Inversión</v>
      </c>
      <c r="AM85" s="109">
        <f t="shared" si="21"/>
        <v>45</v>
      </c>
    </row>
    <row r="86" spans="1:39" ht="27" customHeight="1" x14ac:dyDescent="0.25">
      <c r="A86" s="276">
        <v>74</v>
      </c>
      <c r="B86" s="277">
        <v>2019</v>
      </c>
      <c r="C86" s="278" t="s">
        <v>356</v>
      </c>
      <c r="D86" s="280" t="s">
        <v>161</v>
      </c>
      <c r="E86" s="278" t="s">
        <v>38</v>
      </c>
      <c r="F86" s="279" t="s">
        <v>182</v>
      </c>
      <c r="G86" s="280" t="s">
        <v>603</v>
      </c>
      <c r="H86" s="281" t="s">
        <v>156</v>
      </c>
      <c r="I86" s="282">
        <v>18</v>
      </c>
      <c r="J86" s="96" t="s">
        <v>207</v>
      </c>
      <c r="K86" s="96" t="s">
        <v>202</v>
      </c>
      <c r="L86" s="283" t="s">
        <v>779</v>
      </c>
      <c r="M86" s="276">
        <v>2954658</v>
      </c>
      <c r="N86" s="284" t="s">
        <v>878</v>
      </c>
      <c r="O86" s="285">
        <v>24225000</v>
      </c>
      <c r="P86" s="286"/>
      <c r="Q86" s="287"/>
      <c r="R86" s="288">
        <v>1</v>
      </c>
      <c r="S86" s="285">
        <v>2250000</v>
      </c>
      <c r="T86" s="103">
        <f t="shared" si="22"/>
        <v>26475000</v>
      </c>
      <c r="U86" s="289">
        <v>24225000</v>
      </c>
      <c r="V86" s="290">
        <v>43503</v>
      </c>
      <c r="W86" s="290">
        <v>43504</v>
      </c>
      <c r="X86" s="290">
        <v>43829</v>
      </c>
      <c r="Y86" s="277">
        <v>323</v>
      </c>
      <c r="Z86" s="277"/>
      <c r="AA86" s="8"/>
      <c r="AB86" s="276"/>
      <c r="AC86" s="276"/>
      <c r="AD86" s="276" t="s">
        <v>1022</v>
      </c>
      <c r="AE86" s="276"/>
      <c r="AF86" s="107">
        <f t="shared" si="23"/>
        <v>0.91501416430594906</v>
      </c>
      <c r="AG86" s="291"/>
      <c r="AH86" s="129">
        <f>IF(SUMPRODUCT((A$14:A86=A86)*(B$14:B86=B86)*(C$14:C86=C86))&gt;1,0,1)</f>
        <v>1</v>
      </c>
      <c r="AI86" s="109" t="str">
        <f t="shared" si="18"/>
        <v>Contratos de prestación de servicios profesionales y de apoyo a la gestión</v>
      </c>
      <c r="AJ86" s="109" t="str">
        <f t="shared" si="19"/>
        <v>Contratación directa</v>
      </c>
      <c r="AK86" s="110" t="str">
        <f>IFERROR(VLOOKUP(F86,[6]Tipo!$C$12:$C$27,1,FALSE),"NO")</f>
        <v>Prestación de servicios profesionales y de apoyo a la gestión, o para la ejecución de trabajos artísticos que sólo puedan encomendarse a determinadas personas naturales;</v>
      </c>
      <c r="AL86" s="109" t="str">
        <f t="shared" si="20"/>
        <v>Inversión</v>
      </c>
      <c r="AM86" s="109">
        <f t="shared" si="21"/>
        <v>18</v>
      </c>
    </row>
    <row r="87" spans="1:39" ht="27" customHeight="1" x14ac:dyDescent="0.25">
      <c r="A87" s="276">
        <v>75</v>
      </c>
      <c r="B87" s="277">
        <v>2019</v>
      </c>
      <c r="C87" s="278" t="s">
        <v>357</v>
      </c>
      <c r="D87" s="280" t="s">
        <v>161</v>
      </c>
      <c r="E87" s="278" t="s">
        <v>38</v>
      </c>
      <c r="F87" s="279" t="s">
        <v>182</v>
      </c>
      <c r="G87" s="280" t="s">
        <v>604</v>
      </c>
      <c r="H87" s="281" t="s">
        <v>156</v>
      </c>
      <c r="I87" s="282">
        <v>45</v>
      </c>
      <c r="J87" s="96" t="s">
        <v>239</v>
      </c>
      <c r="K87" s="96" t="s">
        <v>236</v>
      </c>
      <c r="L87" s="283" t="s">
        <v>778</v>
      </c>
      <c r="M87" s="276">
        <v>80024092</v>
      </c>
      <c r="N87" s="284" t="s">
        <v>879</v>
      </c>
      <c r="O87" s="285">
        <v>32298000</v>
      </c>
      <c r="P87" s="286"/>
      <c r="Q87" s="287"/>
      <c r="R87" s="288"/>
      <c r="S87" s="285"/>
      <c r="T87" s="103">
        <f t="shared" si="22"/>
        <v>32298000</v>
      </c>
      <c r="U87" s="289">
        <v>32298000</v>
      </c>
      <c r="V87" s="290">
        <v>43504</v>
      </c>
      <c r="W87" s="290">
        <v>43504</v>
      </c>
      <c r="X87" s="290">
        <v>43699</v>
      </c>
      <c r="Y87" s="277">
        <v>180</v>
      </c>
      <c r="Z87" s="277"/>
      <c r="AA87" s="8"/>
      <c r="AB87" s="276"/>
      <c r="AC87" s="276"/>
      <c r="AD87" s="276" t="s">
        <v>1022</v>
      </c>
      <c r="AE87" s="276"/>
      <c r="AF87" s="107">
        <f t="shared" si="23"/>
        <v>1</v>
      </c>
      <c r="AG87" s="291"/>
      <c r="AH87" s="129">
        <f>IF(SUMPRODUCT((A$14:A87=A87)*(B$14:B87=B87)*(C$14:C87=C87))&gt;1,0,1)</f>
        <v>1</v>
      </c>
      <c r="AI87" s="109" t="str">
        <f t="shared" si="18"/>
        <v>Contratos de prestación de servicios profesionales y de apoyo a la gestión</v>
      </c>
      <c r="AJ87" s="109" t="str">
        <f t="shared" si="19"/>
        <v>Contratación directa</v>
      </c>
      <c r="AK87" s="110" t="str">
        <f>IFERROR(VLOOKUP(F87,[6]Tipo!$C$12:$C$27,1,FALSE),"NO")</f>
        <v>Prestación de servicios profesionales y de apoyo a la gestión, o para la ejecución de trabajos artísticos que sólo puedan encomendarse a determinadas personas naturales;</v>
      </c>
      <c r="AL87" s="109" t="str">
        <f t="shared" si="20"/>
        <v>Inversión</v>
      </c>
      <c r="AM87" s="109">
        <f t="shared" si="21"/>
        <v>45</v>
      </c>
    </row>
    <row r="88" spans="1:39" ht="27" customHeight="1" x14ac:dyDescent="0.25">
      <c r="A88" s="276">
        <v>76</v>
      </c>
      <c r="B88" s="277">
        <v>2019</v>
      </c>
      <c r="C88" s="278" t="s">
        <v>358</v>
      </c>
      <c r="D88" s="280" t="s">
        <v>161</v>
      </c>
      <c r="E88" s="278" t="s">
        <v>38</v>
      </c>
      <c r="F88" s="279" t="s">
        <v>182</v>
      </c>
      <c r="G88" s="280" t="s">
        <v>605</v>
      </c>
      <c r="H88" s="281" t="s">
        <v>156</v>
      </c>
      <c r="I88" s="282">
        <v>45</v>
      </c>
      <c r="J88" s="96" t="s">
        <v>239</v>
      </c>
      <c r="K88" s="96" t="s">
        <v>236</v>
      </c>
      <c r="L88" s="283" t="s">
        <v>778</v>
      </c>
      <c r="M88" s="276">
        <v>1024482506</v>
      </c>
      <c r="N88" s="284" t="s">
        <v>880</v>
      </c>
      <c r="O88" s="285">
        <v>53295000</v>
      </c>
      <c r="P88" s="286"/>
      <c r="Q88" s="287"/>
      <c r="R88" s="288">
        <v>1</v>
      </c>
      <c r="S88" s="285">
        <v>19800000</v>
      </c>
      <c r="T88" s="103">
        <f t="shared" si="22"/>
        <v>73095000</v>
      </c>
      <c r="U88" s="289">
        <v>53295000</v>
      </c>
      <c r="V88" s="290">
        <v>43503</v>
      </c>
      <c r="W88" s="290">
        <v>43504</v>
      </c>
      <c r="X88" s="290">
        <v>43951</v>
      </c>
      <c r="Y88" s="277">
        <v>323</v>
      </c>
      <c r="Z88" s="277">
        <v>120</v>
      </c>
      <c r="AA88" s="8"/>
      <c r="AB88" s="276"/>
      <c r="AC88" s="276" t="s">
        <v>1022</v>
      </c>
      <c r="AD88" s="276"/>
      <c r="AE88" s="276"/>
      <c r="AF88" s="107">
        <f t="shared" si="23"/>
        <v>0.72911963882618513</v>
      </c>
      <c r="AG88" s="291"/>
      <c r="AH88" s="129">
        <f>IF(SUMPRODUCT((A$14:A88=A88)*(B$14:B88=B88)*(C$14:C88=C88))&gt;1,0,1)</f>
        <v>1</v>
      </c>
      <c r="AI88" s="109" t="str">
        <f t="shared" si="18"/>
        <v>Contratos de prestación de servicios profesionales y de apoyo a la gestión</v>
      </c>
      <c r="AJ88" s="109" t="str">
        <f t="shared" si="19"/>
        <v>Contratación directa</v>
      </c>
      <c r="AK88" s="110" t="str">
        <f>IFERROR(VLOOKUP(F88,[6]Tipo!$C$12:$C$27,1,FALSE),"NO")</f>
        <v>Prestación de servicios profesionales y de apoyo a la gestión, o para la ejecución de trabajos artísticos que sólo puedan encomendarse a determinadas personas naturales;</v>
      </c>
      <c r="AL88" s="109" t="str">
        <f t="shared" si="20"/>
        <v>Inversión</v>
      </c>
      <c r="AM88" s="109">
        <f t="shared" si="21"/>
        <v>45</v>
      </c>
    </row>
    <row r="89" spans="1:39" ht="27" customHeight="1" x14ac:dyDescent="0.25">
      <c r="A89" s="276">
        <v>77</v>
      </c>
      <c r="B89" s="277">
        <v>2019</v>
      </c>
      <c r="C89" s="278" t="s">
        <v>359</v>
      </c>
      <c r="D89" s="280" t="s">
        <v>161</v>
      </c>
      <c r="E89" s="278" t="s">
        <v>38</v>
      </c>
      <c r="F89" s="279" t="s">
        <v>182</v>
      </c>
      <c r="G89" s="280" t="s">
        <v>606</v>
      </c>
      <c r="H89" s="281" t="s">
        <v>156</v>
      </c>
      <c r="I89" s="282">
        <v>45</v>
      </c>
      <c r="J89" s="96" t="s">
        <v>239</v>
      </c>
      <c r="K89" s="96" t="s">
        <v>236</v>
      </c>
      <c r="L89" s="283" t="s">
        <v>778</v>
      </c>
      <c r="M89" s="276">
        <v>1110523046</v>
      </c>
      <c r="N89" s="284" t="s">
        <v>881</v>
      </c>
      <c r="O89" s="285">
        <v>57418666</v>
      </c>
      <c r="P89" s="286"/>
      <c r="Q89" s="287"/>
      <c r="R89" s="288">
        <v>1</v>
      </c>
      <c r="S89" s="285">
        <v>10766000</v>
      </c>
      <c r="T89" s="103">
        <f t="shared" si="22"/>
        <v>68184666</v>
      </c>
      <c r="U89" s="289">
        <v>55265466</v>
      </c>
      <c r="V89" s="290">
        <v>43504</v>
      </c>
      <c r="W89" s="290">
        <v>43507</v>
      </c>
      <c r="X89" s="290">
        <v>43901</v>
      </c>
      <c r="Y89" s="277">
        <v>320</v>
      </c>
      <c r="Z89" s="277">
        <v>60</v>
      </c>
      <c r="AA89" s="8"/>
      <c r="AB89" s="276"/>
      <c r="AC89" s="276" t="s">
        <v>1022</v>
      </c>
      <c r="AD89" s="276"/>
      <c r="AE89" s="276"/>
      <c r="AF89" s="107">
        <f t="shared" si="23"/>
        <v>0.81052631393691943</v>
      </c>
      <c r="AG89" s="291"/>
      <c r="AH89" s="129">
        <f>IF(SUMPRODUCT((A$14:A89=A89)*(B$14:B89=B89)*(C$14:C89=C89))&gt;1,0,1)</f>
        <v>1</v>
      </c>
      <c r="AI89" s="109" t="str">
        <f t="shared" si="18"/>
        <v>Contratos de prestación de servicios profesionales y de apoyo a la gestión</v>
      </c>
      <c r="AJ89" s="109" t="str">
        <f t="shared" si="19"/>
        <v>Contratación directa</v>
      </c>
      <c r="AK89" s="110" t="str">
        <f>IFERROR(VLOOKUP(F89,[6]Tipo!$C$12:$C$27,1,FALSE),"NO")</f>
        <v>Prestación de servicios profesionales y de apoyo a la gestión, o para la ejecución de trabajos artísticos que sólo puedan encomendarse a determinadas personas naturales;</v>
      </c>
      <c r="AL89" s="109" t="str">
        <f t="shared" si="20"/>
        <v>Inversión</v>
      </c>
      <c r="AM89" s="109">
        <f t="shared" si="21"/>
        <v>45</v>
      </c>
    </row>
    <row r="90" spans="1:39" ht="27" customHeight="1" x14ac:dyDescent="0.25">
      <c r="A90" s="276">
        <v>78</v>
      </c>
      <c r="B90" s="277">
        <v>2019</v>
      </c>
      <c r="C90" s="278" t="s">
        <v>360</v>
      </c>
      <c r="D90" s="280" t="s">
        <v>161</v>
      </c>
      <c r="E90" s="278" t="s">
        <v>38</v>
      </c>
      <c r="F90" s="279" t="s">
        <v>182</v>
      </c>
      <c r="G90" s="280" t="s">
        <v>607</v>
      </c>
      <c r="H90" s="281" t="s">
        <v>156</v>
      </c>
      <c r="I90" s="282">
        <v>45</v>
      </c>
      <c r="J90" s="96" t="s">
        <v>239</v>
      </c>
      <c r="K90" s="96" t="s">
        <v>236</v>
      </c>
      <c r="L90" s="283" t="s">
        <v>778</v>
      </c>
      <c r="M90" s="276">
        <v>80351426</v>
      </c>
      <c r="N90" s="284" t="s">
        <v>882</v>
      </c>
      <c r="O90" s="285">
        <v>40000000</v>
      </c>
      <c r="P90" s="286"/>
      <c r="Q90" s="287"/>
      <c r="R90" s="288">
        <v>1</v>
      </c>
      <c r="S90" s="285">
        <v>11333333</v>
      </c>
      <c r="T90" s="103">
        <f t="shared" si="22"/>
        <v>51333333</v>
      </c>
      <c r="U90" s="289">
        <v>46666660</v>
      </c>
      <c r="V90" s="290">
        <v>43503</v>
      </c>
      <c r="W90" s="290">
        <v>43503</v>
      </c>
      <c r="X90" s="290">
        <v>43829</v>
      </c>
      <c r="Y90" s="277">
        <v>240</v>
      </c>
      <c r="Z90" s="277">
        <v>68</v>
      </c>
      <c r="AA90" s="8"/>
      <c r="AB90" s="276"/>
      <c r="AC90" s="276"/>
      <c r="AD90" s="276" t="s">
        <v>1022</v>
      </c>
      <c r="AE90" s="276"/>
      <c r="AF90" s="107">
        <f t="shared" si="23"/>
        <v>0.90909078512396613</v>
      </c>
      <c r="AG90" s="291"/>
      <c r="AH90" s="129">
        <f>IF(SUMPRODUCT((A$14:A90=A90)*(B$14:B90=B90)*(C$14:C90=C90))&gt;1,0,1)</f>
        <v>1</v>
      </c>
      <c r="AI90" s="109" t="str">
        <f t="shared" si="18"/>
        <v>Contratos de prestación de servicios profesionales y de apoyo a la gestión</v>
      </c>
      <c r="AJ90" s="109" t="str">
        <f t="shared" si="19"/>
        <v>Contratación directa</v>
      </c>
      <c r="AK90" s="110" t="str">
        <f>IFERROR(VLOOKUP(F90,[6]Tipo!$C$12:$C$27,1,FALSE),"NO")</f>
        <v>Prestación de servicios profesionales y de apoyo a la gestión, o para la ejecución de trabajos artísticos que sólo puedan encomendarse a determinadas personas naturales;</v>
      </c>
      <c r="AL90" s="109" t="str">
        <f t="shared" si="20"/>
        <v>Inversión</v>
      </c>
      <c r="AM90" s="109">
        <f t="shared" si="21"/>
        <v>45</v>
      </c>
    </row>
    <row r="91" spans="1:39" ht="27" customHeight="1" x14ac:dyDescent="0.25">
      <c r="A91" s="276">
        <v>79</v>
      </c>
      <c r="B91" s="277">
        <v>2019</v>
      </c>
      <c r="C91" s="278" t="s">
        <v>361</v>
      </c>
      <c r="D91" s="280" t="s">
        <v>161</v>
      </c>
      <c r="E91" s="278" t="s">
        <v>38</v>
      </c>
      <c r="F91" s="279" t="s">
        <v>182</v>
      </c>
      <c r="G91" s="280" t="s">
        <v>608</v>
      </c>
      <c r="H91" s="281" t="s">
        <v>156</v>
      </c>
      <c r="I91" s="282">
        <v>45</v>
      </c>
      <c r="J91" s="96" t="s">
        <v>239</v>
      </c>
      <c r="K91" s="96" t="s">
        <v>236</v>
      </c>
      <c r="L91" s="283" t="s">
        <v>778</v>
      </c>
      <c r="M91" s="276">
        <v>33307650</v>
      </c>
      <c r="N91" s="284" t="s">
        <v>883</v>
      </c>
      <c r="O91" s="285">
        <v>27300000</v>
      </c>
      <c r="P91" s="286"/>
      <c r="Q91" s="287"/>
      <c r="R91" s="288"/>
      <c r="S91" s="285"/>
      <c r="T91" s="103">
        <f t="shared" si="22"/>
        <v>27300000</v>
      </c>
      <c r="U91" s="289">
        <v>27300000</v>
      </c>
      <c r="V91" s="290">
        <v>43506</v>
      </c>
      <c r="W91" s="290">
        <v>43507</v>
      </c>
      <c r="X91" s="290">
        <v>43687</v>
      </c>
      <c r="Y91" s="277">
        <v>180</v>
      </c>
      <c r="Z91" s="277"/>
      <c r="AA91" s="8"/>
      <c r="AB91" s="276"/>
      <c r="AC91" s="276"/>
      <c r="AD91" s="276" t="s">
        <v>1022</v>
      </c>
      <c r="AE91" s="276"/>
      <c r="AF91" s="107">
        <f t="shared" si="23"/>
        <v>1</v>
      </c>
      <c r="AG91" s="291"/>
      <c r="AH91" s="129">
        <f>IF(SUMPRODUCT((A$14:A91=A91)*(B$14:B91=B91)*(C$14:C91=C91))&gt;1,0,1)</f>
        <v>1</v>
      </c>
      <c r="AI91" s="109" t="str">
        <f t="shared" si="18"/>
        <v>Contratos de prestación de servicios profesionales y de apoyo a la gestión</v>
      </c>
      <c r="AJ91" s="109" t="str">
        <f t="shared" si="19"/>
        <v>Contratación directa</v>
      </c>
      <c r="AK91" s="110" t="str">
        <f>IFERROR(VLOOKUP(F91,[6]Tipo!$C$12:$C$27,1,FALSE),"NO")</f>
        <v>Prestación de servicios profesionales y de apoyo a la gestión, o para la ejecución de trabajos artísticos que sólo puedan encomendarse a determinadas personas naturales;</v>
      </c>
      <c r="AL91" s="109" t="str">
        <f t="shared" si="20"/>
        <v>Inversión</v>
      </c>
      <c r="AM91" s="109">
        <f t="shared" si="21"/>
        <v>45</v>
      </c>
    </row>
    <row r="92" spans="1:39" ht="27" customHeight="1" x14ac:dyDescent="0.25">
      <c r="A92" s="276">
        <v>80</v>
      </c>
      <c r="B92" s="277">
        <v>2019</v>
      </c>
      <c r="C92" s="278" t="s">
        <v>362</v>
      </c>
      <c r="D92" s="280" t="s">
        <v>161</v>
      </c>
      <c r="E92" s="278" t="s">
        <v>38</v>
      </c>
      <c r="F92" s="279" t="s">
        <v>182</v>
      </c>
      <c r="G92" s="280" t="s">
        <v>609</v>
      </c>
      <c r="H92" s="281" t="s">
        <v>156</v>
      </c>
      <c r="I92" s="282">
        <v>45</v>
      </c>
      <c r="J92" s="96" t="s">
        <v>239</v>
      </c>
      <c r="K92" s="96" t="s">
        <v>236</v>
      </c>
      <c r="L92" s="283" t="s">
        <v>778</v>
      </c>
      <c r="M92" s="276">
        <v>7701170</v>
      </c>
      <c r="N92" s="284" t="s">
        <v>884</v>
      </c>
      <c r="O92" s="285">
        <v>69973333</v>
      </c>
      <c r="P92" s="286"/>
      <c r="Q92" s="287"/>
      <c r="R92" s="288">
        <v>1</v>
      </c>
      <c r="S92" s="285">
        <v>13120000</v>
      </c>
      <c r="T92" s="103">
        <f t="shared" si="22"/>
        <v>83093333</v>
      </c>
      <c r="U92" s="289">
        <v>69973333</v>
      </c>
      <c r="V92" s="290">
        <v>43503</v>
      </c>
      <c r="W92" s="290">
        <v>43507</v>
      </c>
      <c r="X92" s="290">
        <v>43890</v>
      </c>
      <c r="Y92" s="277">
        <v>320</v>
      </c>
      <c r="Z92" s="277">
        <v>60</v>
      </c>
      <c r="AA92" s="8"/>
      <c r="AB92" s="276"/>
      <c r="AC92" s="276" t="s">
        <v>1022</v>
      </c>
      <c r="AD92" s="276"/>
      <c r="AE92" s="276"/>
      <c r="AF92" s="107">
        <f t="shared" si="23"/>
        <v>0.84210526252449158</v>
      </c>
      <c r="AG92" s="291"/>
      <c r="AH92" s="129">
        <f>IF(SUMPRODUCT((A$14:A92=A92)*(B$14:B92=B92)*(C$14:C92=C92))&gt;1,0,1)</f>
        <v>1</v>
      </c>
      <c r="AI92" s="109" t="str">
        <f t="shared" si="18"/>
        <v>Contratos de prestación de servicios profesionales y de apoyo a la gestión</v>
      </c>
      <c r="AJ92" s="109" t="str">
        <f t="shared" si="19"/>
        <v>Contratación directa</v>
      </c>
      <c r="AK92" s="110" t="str">
        <f>IFERROR(VLOOKUP(F92,[6]Tipo!$C$12:$C$27,1,FALSE),"NO")</f>
        <v>Prestación de servicios profesionales y de apoyo a la gestión, o para la ejecución de trabajos artísticos que sólo puedan encomendarse a determinadas personas naturales;</v>
      </c>
      <c r="AL92" s="109" t="str">
        <f t="shared" si="20"/>
        <v>Inversión</v>
      </c>
      <c r="AM92" s="109">
        <f t="shared" si="21"/>
        <v>45</v>
      </c>
    </row>
    <row r="93" spans="1:39" ht="27" customHeight="1" x14ac:dyDescent="0.25">
      <c r="A93" s="276">
        <v>81</v>
      </c>
      <c r="B93" s="277">
        <v>2019</v>
      </c>
      <c r="C93" s="278" t="s">
        <v>363</v>
      </c>
      <c r="D93" s="280" t="s">
        <v>161</v>
      </c>
      <c r="E93" s="278" t="s">
        <v>38</v>
      </c>
      <c r="F93" s="279" t="s">
        <v>182</v>
      </c>
      <c r="G93" s="280" t="s">
        <v>610</v>
      </c>
      <c r="H93" s="281" t="s">
        <v>156</v>
      </c>
      <c r="I93" s="282">
        <v>45</v>
      </c>
      <c r="J93" s="96" t="s">
        <v>239</v>
      </c>
      <c r="K93" s="96" t="s">
        <v>236</v>
      </c>
      <c r="L93" s="283" t="s">
        <v>778</v>
      </c>
      <c r="M93" s="276">
        <v>1016053840</v>
      </c>
      <c r="N93" s="284" t="s">
        <v>885</v>
      </c>
      <c r="O93" s="285">
        <v>27330333</v>
      </c>
      <c r="P93" s="286"/>
      <c r="Q93" s="287"/>
      <c r="R93" s="288"/>
      <c r="S93" s="285"/>
      <c r="T93" s="103">
        <f t="shared" si="22"/>
        <v>27330333</v>
      </c>
      <c r="U93" s="289">
        <v>27330000</v>
      </c>
      <c r="V93" s="290">
        <v>43503</v>
      </c>
      <c r="W93" s="290">
        <v>43507</v>
      </c>
      <c r="X93" s="290">
        <v>43687</v>
      </c>
      <c r="Y93" s="277">
        <v>180</v>
      </c>
      <c r="Z93" s="277"/>
      <c r="AA93" s="8"/>
      <c r="AB93" s="276"/>
      <c r="AC93" s="276"/>
      <c r="AD93" s="276" t="s">
        <v>1022</v>
      </c>
      <c r="AE93" s="276"/>
      <c r="AF93" s="107">
        <f t="shared" si="23"/>
        <v>0.99998781573572482</v>
      </c>
      <c r="AG93" s="291"/>
      <c r="AH93" s="129">
        <f>IF(SUMPRODUCT((A$14:A93=A93)*(B$14:B93=B93)*(C$14:C93=C93))&gt;1,0,1)</f>
        <v>1</v>
      </c>
      <c r="AI93" s="109" t="str">
        <f t="shared" si="18"/>
        <v>Contratos de prestación de servicios profesionales y de apoyo a la gestión</v>
      </c>
      <c r="AJ93" s="109" t="str">
        <f t="shared" si="19"/>
        <v>Contratación directa</v>
      </c>
      <c r="AK93" s="110" t="str">
        <f>IFERROR(VLOOKUP(F93,[6]Tipo!$C$12:$C$27,1,FALSE),"NO")</f>
        <v>Prestación de servicios profesionales y de apoyo a la gestión, o para la ejecución de trabajos artísticos que sólo puedan encomendarse a determinadas personas naturales;</v>
      </c>
      <c r="AL93" s="109" t="str">
        <f t="shared" si="20"/>
        <v>Inversión</v>
      </c>
      <c r="AM93" s="109">
        <f t="shared" si="21"/>
        <v>45</v>
      </c>
    </row>
    <row r="94" spans="1:39" ht="27" customHeight="1" x14ac:dyDescent="0.25">
      <c r="A94" s="276">
        <v>82</v>
      </c>
      <c r="B94" s="277">
        <v>2019</v>
      </c>
      <c r="C94" s="278" t="s">
        <v>364</v>
      </c>
      <c r="D94" s="280" t="s">
        <v>161</v>
      </c>
      <c r="E94" s="278" t="s">
        <v>38</v>
      </c>
      <c r="F94" s="279" t="s">
        <v>182</v>
      </c>
      <c r="G94" s="280" t="s">
        <v>611</v>
      </c>
      <c r="H94" s="281" t="s">
        <v>156</v>
      </c>
      <c r="I94" s="282">
        <v>45</v>
      </c>
      <c r="J94" s="96" t="s">
        <v>239</v>
      </c>
      <c r="K94" s="96" t="s">
        <v>236</v>
      </c>
      <c r="L94" s="283" t="s">
        <v>778</v>
      </c>
      <c r="M94" s="276">
        <v>80163954</v>
      </c>
      <c r="N94" s="284" t="s">
        <v>886</v>
      </c>
      <c r="O94" s="285">
        <v>27330000</v>
      </c>
      <c r="P94" s="286"/>
      <c r="Q94" s="287"/>
      <c r="R94" s="288"/>
      <c r="S94" s="285"/>
      <c r="T94" s="103">
        <f t="shared" si="22"/>
        <v>27330000</v>
      </c>
      <c r="U94" s="289">
        <v>27330000</v>
      </c>
      <c r="V94" s="290">
        <v>43503</v>
      </c>
      <c r="W94" s="290">
        <v>43507</v>
      </c>
      <c r="X94" s="290">
        <v>43687</v>
      </c>
      <c r="Y94" s="277">
        <v>180</v>
      </c>
      <c r="Z94" s="277"/>
      <c r="AA94" s="8"/>
      <c r="AB94" s="276"/>
      <c r="AC94" s="276"/>
      <c r="AD94" s="276" t="s">
        <v>1022</v>
      </c>
      <c r="AE94" s="276"/>
      <c r="AF94" s="107">
        <f t="shared" si="23"/>
        <v>1</v>
      </c>
      <c r="AG94" s="291"/>
      <c r="AH94" s="129">
        <f>IF(SUMPRODUCT((A$14:A94=A94)*(B$14:B94=B94)*(C$14:C94=C94))&gt;1,0,1)</f>
        <v>1</v>
      </c>
      <c r="AI94" s="109" t="str">
        <f t="shared" si="18"/>
        <v>Contratos de prestación de servicios profesionales y de apoyo a la gestión</v>
      </c>
      <c r="AJ94" s="109" t="str">
        <f t="shared" si="19"/>
        <v>Contratación directa</v>
      </c>
      <c r="AK94" s="110" t="str">
        <f>IFERROR(VLOOKUP(F94,[6]Tipo!$C$12:$C$27,1,FALSE),"NO")</f>
        <v>Prestación de servicios profesionales y de apoyo a la gestión, o para la ejecución de trabajos artísticos que sólo puedan encomendarse a determinadas personas naturales;</v>
      </c>
      <c r="AL94" s="109" t="str">
        <f t="shared" si="20"/>
        <v>Inversión</v>
      </c>
      <c r="AM94" s="109">
        <f t="shared" si="21"/>
        <v>45</v>
      </c>
    </row>
    <row r="95" spans="1:39" ht="27" customHeight="1" x14ac:dyDescent="0.25">
      <c r="A95" s="276">
        <v>83</v>
      </c>
      <c r="B95" s="277">
        <v>2019</v>
      </c>
      <c r="C95" s="278" t="s">
        <v>365</v>
      </c>
      <c r="D95" s="280" t="s">
        <v>161</v>
      </c>
      <c r="E95" s="278" t="s">
        <v>38</v>
      </c>
      <c r="F95" s="279" t="s">
        <v>182</v>
      </c>
      <c r="G95" s="280" t="s">
        <v>612</v>
      </c>
      <c r="H95" s="281" t="s">
        <v>156</v>
      </c>
      <c r="I95" s="282">
        <v>11</v>
      </c>
      <c r="J95" s="96" t="s">
        <v>199</v>
      </c>
      <c r="K95" s="96" t="s">
        <v>189</v>
      </c>
      <c r="L95" s="283" t="s">
        <v>784</v>
      </c>
      <c r="M95" s="276">
        <v>53092719</v>
      </c>
      <c r="N95" s="284" t="s">
        <v>887</v>
      </c>
      <c r="O95" s="285">
        <v>52800000</v>
      </c>
      <c r="P95" s="286"/>
      <c r="Q95" s="287"/>
      <c r="R95" s="288"/>
      <c r="S95" s="285"/>
      <c r="T95" s="103">
        <f t="shared" si="22"/>
        <v>52800000</v>
      </c>
      <c r="U95" s="289">
        <v>47850000</v>
      </c>
      <c r="V95" s="290">
        <v>43504</v>
      </c>
      <c r="W95" s="290">
        <v>43507</v>
      </c>
      <c r="X95" s="290">
        <v>43829</v>
      </c>
      <c r="Y95" s="277">
        <v>320</v>
      </c>
      <c r="Z95" s="277"/>
      <c r="AA95" s="8"/>
      <c r="AB95" s="276"/>
      <c r="AC95" s="276"/>
      <c r="AD95" s="276" t="s">
        <v>1022</v>
      </c>
      <c r="AE95" s="276"/>
      <c r="AF95" s="107">
        <f t="shared" si="23"/>
        <v>0.90625</v>
      </c>
      <c r="AG95" s="291"/>
      <c r="AH95" s="129">
        <f>IF(SUMPRODUCT((A$14:A95=A95)*(B$14:B95=B95)*(C$14:C95=C95))&gt;1,0,1)</f>
        <v>1</v>
      </c>
      <c r="AI95" s="109" t="str">
        <f t="shared" si="18"/>
        <v>Contratos de prestación de servicios profesionales y de apoyo a la gestión</v>
      </c>
      <c r="AJ95" s="109" t="str">
        <f t="shared" si="19"/>
        <v>Contratación directa</v>
      </c>
      <c r="AK95" s="110" t="str">
        <f>IFERROR(VLOOKUP(F95,[6]Tipo!$C$12:$C$27,1,FALSE),"NO")</f>
        <v>Prestación de servicios profesionales y de apoyo a la gestión, o para la ejecución de trabajos artísticos que sólo puedan encomendarse a determinadas personas naturales;</v>
      </c>
      <c r="AL95" s="109" t="str">
        <f t="shared" si="20"/>
        <v>Inversión</v>
      </c>
      <c r="AM95" s="109">
        <f t="shared" si="21"/>
        <v>11</v>
      </c>
    </row>
    <row r="96" spans="1:39" ht="27" customHeight="1" x14ac:dyDescent="0.25">
      <c r="A96" s="276">
        <v>84</v>
      </c>
      <c r="B96" s="277">
        <v>2019</v>
      </c>
      <c r="C96" s="278" t="s">
        <v>366</v>
      </c>
      <c r="D96" s="280" t="s">
        <v>161</v>
      </c>
      <c r="E96" s="278" t="s">
        <v>38</v>
      </c>
      <c r="F96" s="279" t="s">
        <v>182</v>
      </c>
      <c r="G96" s="280" t="s">
        <v>613</v>
      </c>
      <c r="H96" s="281" t="s">
        <v>156</v>
      </c>
      <c r="I96" s="282">
        <v>11</v>
      </c>
      <c r="J96" s="96" t="s">
        <v>199</v>
      </c>
      <c r="K96" s="96" t="s">
        <v>189</v>
      </c>
      <c r="L96" s="283" t="s">
        <v>784</v>
      </c>
      <c r="M96" s="276">
        <v>52151739</v>
      </c>
      <c r="N96" s="284" t="s">
        <v>888</v>
      </c>
      <c r="O96" s="285">
        <v>47220166</v>
      </c>
      <c r="P96" s="286"/>
      <c r="Q96" s="287"/>
      <c r="R96" s="288"/>
      <c r="S96" s="285"/>
      <c r="T96" s="103">
        <f t="shared" si="22"/>
        <v>47220166</v>
      </c>
      <c r="U96" s="289">
        <v>42665166</v>
      </c>
      <c r="V96" s="290">
        <v>43539</v>
      </c>
      <c r="W96" s="290">
        <v>43539</v>
      </c>
      <c r="X96" s="290">
        <v>43829</v>
      </c>
      <c r="Y96" s="277">
        <v>286</v>
      </c>
      <c r="Z96" s="277"/>
      <c r="AA96" s="8"/>
      <c r="AB96" s="276"/>
      <c r="AC96" s="276"/>
      <c r="AD96" s="276" t="s">
        <v>1022</v>
      </c>
      <c r="AE96" s="276"/>
      <c r="AF96" s="107">
        <f t="shared" si="23"/>
        <v>0.90353697613007122</v>
      </c>
      <c r="AG96" s="291"/>
      <c r="AH96" s="129">
        <f>IF(SUMPRODUCT((A$14:A96=A96)*(B$14:B96=B96)*(C$14:C96=C96))&gt;1,0,1)</f>
        <v>1</v>
      </c>
      <c r="AI96" s="109" t="str">
        <f t="shared" si="18"/>
        <v>Contratos de prestación de servicios profesionales y de apoyo a la gestión</v>
      </c>
      <c r="AJ96" s="109" t="str">
        <f t="shared" si="19"/>
        <v>Contratación directa</v>
      </c>
      <c r="AK96" s="110" t="str">
        <f>IFERROR(VLOOKUP(F96,[6]Tipo!$C$12:$C$27,1,FALSE),"NO")</f>
        <v>Prestación de servicios profesionales y de apoyo a la gestión, o para la ejecución de trabajos artísticos que sólo puedan encomendarse a determinadas personas naturales;</v>
      </c>
      <c r="AL96" s="109" t="str">
        <f t="shared" si="20"/>
        <v>Inversión</v>
      </c>
      <c r="AM96" s="109">
        <f t="shared" si="21"/>
        <v>11</v>
      </c>
    </row>
    <row r="97" spans="1:39" ht="27" customHeight="1" x14ac:dyDescent="0.25">
      <c r="A97" s="276">
        <v>85</v>
      </c>
      <c r="B97" s="277">
        <v>2019</v>
      </c>
      <c r="C97" s="278" t="s">
        <v>367</v>
      </c>
      <c r="D97" s="280" t="s">
        <v>161</v>
      </c>
      <c r="E97" s="278" t="s">
        <v>38</v>
      </c>
      <c r="F97" s="279" t="s">
        <v>182</v>
      </c>
      <c r="G97" s="280" t="s">
        <v>614</v>
      </c>
      <c r="H97" s="281" t="s">
        <v>156</v>
      </c>
      <c r="I97" s="282">
        <v>45</v>
      </c>
      <c r="J97" s="96" t="s">
        <v>239</v>
      </c>
      <c r="K97" s="96" t="s">
        <v>236</v>
      </c>
      <c r="L97" s="283" t="s">
        <v>778</v>
      </c>
      <c r="M97" s="276">
        <v>80828265</v>
      </c>
      <c r="N97" s="284" t="s">
        <v>889</v>
      </c>
      <c r="O97" s="285">
        <v>29999400</v>
      </c>
      <c r="P97" s="286"/>
      <c r="Q97" s="287"/>
      <c r="R97" s="288"/>
      <c r="S97" s="285"/>
      <c r="T97" s="103">
        <f t="shared" si="22"/>
        <v>29999400</v>
      </c>
      <c r="U97" s="289">
        <v>29999400</v>
      </c>
      <c r="V97" s="290">
        <v>43420</v>
      </c>
      <c r="W97" s="290">
        <v>43512</v>
      </c>
      <c r="X97" s="290">
        <v>43694</v>
      </c>
      <c r="Y97" s="277">
        <v>180</v>
      </c>
      <c r="Z97" s="277"/>
      <c r="AA97" s="8"/>
      <c r="AB97" s="276"/>
      <c r="AC97" s="276"/>
      <c r="AD97" s="276" t="s">
        <v>1022</v>
      </c>
      <c r="AE97" s="276"/>
      <c r="AF97" s="107">
        <f t="shared" si="23"/>
        <v>1</v>
      </c>
      <c r="AG97" s="291"/>
      <c r="AH97" s="129">
        <f>IF(SUMPRODUCT((A$14:A97=A97)*(B$14:B97=B97)*(C$14:C97=C97))&gt;1,0,1)</f>
        <v>1</v>
      </c>
      <c r="AI97" s="109" t="str">
        <f t="shared" si="18"/>
        <v>Contratos de prestación de servicios profesionales y de apoyo a la gestión</v>
      </c>
      <c r="AJ97" s="109" t="str">
        <f t="shared" si="19"/>
        <v>Contratación directa</v>
      </c>
      <c r="AK97" s="110" t="str">
        <f>IFERROR(VLOOKUP(F97,[6]Tipo!$C$12:$C$27,1,FALSE),"NO")</f>
        <v>Prestación de servicios profesionales y de apoyo a la gestión, o para la ejecución de trabajos artísticos que sólo puedan encomendarse a determinadas personas naturales;</v>
      </c>
      <c r="AL97" s="109" t="str">
        <f t="shared" si="20"/>
        <v>Inversión</v>
      </c>
      <c r="AM97" s="109">
        <f t="shared" si="21"/>
        <v>45</v>
      </c>
    </row>
    <row r="98" spans="1:39" ht="27" customHeight="1" x14ac:dyDescent="0.25">
      <c r="A98" s="276">
        <v>86</v>
      </c>
      <c r="B98" s="277">
        <v>2019</v>
      </c>
      <c r="C98" s="278" t="s">
        <v>368</v>
      </c>
      <c r="D98" s="280" t="s">
        <v>161</v>
      </c>
      <c r="E98" s="278" t="s">
        <v>38</v>
      </c>
      <c r="F98" s="279" t="s">
        <v>182</v>
      </c>
      <c r="G98" s="280" t="s">
        <v>615</v>
      </c>
      <c r="H98" s="281" t="s">
        <v>156</v>
      </c>
      <c r="I98" s="282">
        <v>45</v>
      </c>
      <c r="J98" s="96" t="s">
        <v>239</v>
      </c>
      <c r="K98" s="96" t="s">
        <v>236</v>
      </c>
      <c r="L98" s="283" t="s">
        <v>778</v>
      </c>
      <c r="M98" s="276">
        <v>86004084</v>
      </c>
      <c r="N98" s="284" t="s">
        <v>821</v>
      </c>
      <c r="O98" s="285">
        <v>24000000</v>
      </c>
      <c r="P98" s="286"/>
      <c r="Q98" s="287"/>
      <c r="R98" s="288">
        <v>1</v>
      </c>
      <c r="S98" s="285">
        <v>4500000</v>
      </c>
      <c r="T98" s="103">
        <f t="shared" si="22"/>
        <v>28500000</v>
      </c>
      <c r="U98" s="289">
        <v>24000000</v>
      </c>
      <c r="V98" s="290">
        <v>43504</v>
      </c>
      <c r="W98" s="290">
        <v>43507</v>
      </c>
      <c r="X98" s="290">
        <v>43829</v>
      </c>
      <c r="Y98" s="277">
        <v>320</v>
      </c>
      <c r="Z98" s="277"/>
      <c r="AA98" s="8"/>
      <c r="AB98" s="276"/>
      <c r="AC98" s="276"/>
      <c r="AD98" s="276" t="s">
        <v>1022</v>
      </c>
      <c r="AE98" s="276"/>
      <c r="AF98" s="107">
        <f t="shared" si="23"/>
        <v>0.84210526315789469</v>
      </c>
      <c r="AG98" s="291"/>
      <c r="AH98" s="129">
        <f>IF(SUMPRODUCT((A$14:A98=A98)*(B$14:B98=B98)*(C$14:C98=C98))&gt;1,0,1)</f>
        <v>1</v>
      </c>
      <c r="AI98" s="109" t="str">
        <f t="shared" si="18"/>
        <v>Contratos de prestación de servicios profesionales y de apoyo a la gestión</v>
      </c>
      <c r="AJ98" s="109" t="str">
        <f t="shared" si="19"/>
        <v>Contratación directa</v>
      </c>
      <c r="AK98" s="110" t="str">
        <f>IFERROR(VLOOKUP(F98,[6]Tipo!$C$12:$C$27,1,FALSE),"NO")</f>
        <v>Prestación de servicios profesionales y de apoyo a la gestión, o para la ejecución de trabajos artísticos que sólo puedan encomendarse a determinadas personas naturales;</v>
      </c>
      <c r="AL98" s="109" t="str">
        <f t="shared" si="20"/>
        <v>Inversión</v>
      </c>
      <c r="AM98" s="109">
        <f t="shared" si="21"/>
        <v>45</v>
      </c>
    </row>
    <row r="99" spans="1:39" ht="27" customHeight="1" x14ac:dyDescent="0.25">
      <c r="A99" s="276">
        <v>87</v>
      </c>
      <c r="B99" s="277">
        <v>2019</v>
      </c>
      <c r="C99" s="278" t="s">
        <v>369</v>
      </c>
      <c r="D99" s="280" t="s">
        <v>161</v>
      </c>
      <c r="E99" s="278" t="s">
        <v>38</v>
      </c>
      <c r="F99" s="279" t="s">
        <v>182</v>
      </c>
      <c r="G99" s="280" t="s">
        <v>616</v>
      </c>
      <c r="H99" s="281" t="s">
        <v>156</v>
      </c>
      <c r="I99" s="282">
        <v>45</v>
      </c>
      <c r="J99" s="96" t="s">
        <v>239</v>
      </c>
      <c r="K99" s="96" t="s">
        <v>236</v>
      </c>
      <c r="L99" s="283" t="s">
        <v>778</v>
      </c>
      <c r="M99" s="276">
        <v>1010188901</v>
      </c>
      <c r="N99" s="284" t="s">
        <v>890</v>
      </c>
      <c r="O99" s="285">
        <v>48586666</v>
      </c>
      <c r="P99" s="286"/>
      <c r="Q99" s="287"/>
      <c r="R99" s="288">
        <v>1</v>
      </c>
      <c r="S99" s="285">
        <v>18220000</v>
      </c>
      <c r="T99" s="103">
        <f t="shared" si="22"/>
        <v>66806666</v>
      </c>
      <c r="U99" s="289">
        <v>47220166</v>
      </c>
      <c r="V99" s="290">
        <v>43504</v>
      </c>
      <c r="W99" s="290">
        <v>43507</v>
      </c>
      <c r="X99" s="290">
        <v>43959</v>
      </c>
      <c r="Y99" s="277">
        <v>320</v>
      </c>
      <c r="Z99" s="277">
        <v>120</v>
      </c>
      <c r="AA99" s="8"/>
      <c r="AB99" s="276"/>
      <c r="AC99" s="276" t="s">
        <v>1022</v>
      </c>
      <c r="AD99" s="276"/>
      <c r="AE99" s="276"/>
      <c r="AF99" s="107">
        <f t="shared" si="23"/>
        <v>0.70681817889250753</v>
      </c>
      <c r="AG99" s="291"/>
      <c r="AH99" s="129">
        <f>IF(SUMPRODUCT((A$14:A99=A99)*(B$14:B99=B99)*(C$14:C99=C99))&gt;1,0,1)</f>
        <v>1</v>
      </c>
      <c r="AI99" s="109" t="str">
        <f t="shared" si="18"/>
        <v>Contratos de prestación de servicios profesionales y de apoyo a la gestión</v>
      </c>
      <c r="AJ99" s="109" t="str">
        <f t="shared" si="19"/>
        <v>Contratación directa</v>
      </c>
      <c r="AK99" s="110" t="str">
        <f>IFERROR(VLOOKUP(F99,[6]Tipo!$C$12:$C$27,1,FALSE),"NO")</f>
        <v>Prestación de servicios profesionales y de apoyo a la gestión, o para la ejecución de trabajos artísticos que sólo puedan encomendarse a determinadas personas naturales;</v>
      </c>
      <c r="AL99" s="109" t="str">
        <f t="shared" si="20"/>
        <v>Inversión</v>
      </c>
      <c r="AM99" s="109">
        <f t="shared" si="21"/>
        <v>45</v>
      </c>
    </row>
    <row r="100" spans="1:39" ht="27" customHeight="1" x14ac:dyDescent="0.25">
      <c r="A100" s="276">
        <v>88</v>
      </c>
      <c r="B100" s="277">
        <v>2019</v>
      </c>
      <c r="C100" s="278" t="s">
        <v>370</v>
      </c>
      <c r="D100" s="280" t="s">
        <v>161</v>
      </c>
      <c r="E100" s="278" t="s">
        <v>38</v>
      </c>
      <c r="F100" s="279" t="s">
        <v>182</v>
      </c>
      <c r="G100" s="280" t="s">
        <v>617</v>
      </c>
      <c r="H100" s="281" t="s">
        <v>156</v>
      </c>
      <c r="I100" s="282">
        <v>45</v>
      </c>
      <c r="J100" s="96" t="s">
        <v>239</v>
      </c>
      <c r="K100" s="96" t="s">
        <v>236</v>
      </c>
      <c r="L100" s="283" t="s">
        <v>778</v>
      </c>
      <c r="M100" s="276">
        <v>85272493</v>
      </c>
      <c r="N100" s="284" t="s">
        <v>891</v>
      </c>
      <c r="O100" s="285">
        <v>27330000</v>
      </c>
      <c r="P100" s="286"/>
      <c r="Q100" s="287"/>
      <c r="R100" s="288"/>
      <c r="S100" s="285"/>
      <c r="T100" s="103">
        <f t="shared" si="22"/>
        <v>27330000</v>
      </c>
      <c r="U100" s="289">
        <v>27330000</v>
      </c>
      <c r="V100" s="290">
        <v>43504</v>
      </c>
      <c r="W100" s="290">
        <v>43514</v>
      </c>
      <c r="X100" s="290">
        <v>43694</v>
      </c>
      <c r="Y100" s="277">
        <v>180</v>
      </c>
      <c r="Z100" s="277"/>
      <c r="AA100" s="8"/>
      <c r="AB100" s="276"/>
      <c r="AC100" s="276"/>
      <c r="AD100" s="276" t="s">
        <v>1022</v>
      </c>
      <c r="AE100" s="276"/>
      <c r="AF100" s="107">
        <f t="shared" si="23"/>
        <v>1</v>
      </c>
      <c r="AG100" s="291"/>
      <c r="AH100" s="129">
        <f>IF(SUMPRODUCT((A$14:A100=A100)*(B$14:B100=B100)*(C$14:C100=C100))&gt;1,0,1)</f>
        <v>1</v>
      </c>
      <c r="AI100" s="109" t="str">
        <f t="shared" si="18"/>
        <v>Contratos de prestación de servicios profesionales y de apoyo a la gestión</v>
      </c>
      <c r="AJ100" s="109" t="str">
        <f t="shared" si="19"/>
        <v>Contratación directa</v>
      </c>
      <c r="AK100" s="110" t="str">
        <f>IFERROR(VLOOKUP(F100,[6]Tipo!$C$12:$C$27,1,FALSE),"NO")</f>
        <v>Prestación de servicios profesionales y de apoyo a la gestión, o para la ejecución de trabajos artísticos que sólo puedan encomendarse a determinadas personas naturales;</v>
      </c>
      <c r="AL100" s="109" t="str">
        <f t="shared" si="20"/>
        <v>Inversión</v>
      </c>
      <c r="AM100" s="109">
        <f t="shared" si="21"/>
        <v>45</v>
      </c>
    </row>
    <row r="101" spans="1:39" ht="27" customHeight="1" x14ac:dyDescent="0.25">
      <c r="A101" s="276">
        <v>89</v>
      </c>
      <c r="B101" s="277">
        <v>2019</v>
      </c>
      <c r="C101" s="278" t="s">
        <v>371</v>
      </c>
      <c r="D101" s="280" t="s">
        <v>161</v>
      </c>
      <c r="E101" s="278" t="s">
        <v>38</v>
      </c>
      <c r="F101" s="279" t="s">
        <v>182</v>
      </c>
      <c r="G101" s="280" t="s">
        <v>618</v>
      </c>
      <c r="H101" s="281" t="s">
        <v>156</v>
      </c>
      <c r="I101" s="282">
        <v>45</v>
      </c>
      <c r="J101" s="96" t="s">
        <v>239</v>
      </c>
      <c r="K101" s="96" t="s">
        <v>236</v>
      </c>
      <c r="L101" s="283" t="s">
        <v>778</v>
      </c>
      <c r="M101" s="276">
        <v>79306113</v>
      </c>
      <c r="N101" s="284" t="s">
        <v>892</v>
      </c>
      <c r="O101" s="285">
        <v>57418666</v>
      </c>
      <c r="P101" s="286"/>
      <c r="Q101" s="287"/>
      <c r="R101" s="288">
        <v>1</v>
      </c>
      <c r="S101" s="285">
        <v>5383000</v>
      </c>
      <c r="T101" s="103">
        <f t="shared" si="22"/>
        <v>62801666</v>
      </c>
      <c r="U101" s="289">
        <v>52038666</v>
      </c>
      <c r="V101" s="290">
        <v>43504</v>
      </c>
      <c r="W101" s="290">
        <v>43507</v>
      </c>
      <c r="X101" s="290">
        <v>43860</v>
      </c>
      <c r="Y101" s="277">
        <v>320</v>
      </c>
      <c r="Z101" s="277">
        <v>30</v>
      </c>
      <c r="AA101" s="8"/>
      <c r="AB101" s="276"/>
      <c r="AC101" s="276" t="s">
        <v>1022</v>
      </c>
      <c r="AD101" s="276"/>
      <c r="AE101" s="276"/>
      <c r="AF101" s="107">
        <f t="shared" si="23"/>
        <v>0.82861919618501845</v>
      </c>
      <c r="AG101" s="291"/>
      <c r="AH101" s="129">
        <f>IF(SUMPRODUCT((A$14:A101=A101)*(B$14:B101=B101)*(C$14:C101=C101))&gt;1,0,1)</f>
        <v>1</v>
      </c>
      <c r="AI101" s="109" t="str">
        <f t="shared" si="18"/>
        <v>Contratos de prestación de servicios profesionales y de apoyo a la gestión</v>
      </c>
      <c r="AJ101" s="109" t="str">
        <f t="shared" si="19"/>
        <v>Contratación directa</v>
      </c>
      <c r="AK101" s="110" t="str">
        <f>IFERROR(VLOOKUP(F101,[6]Tipo!$C$12:$C$27,1,FALSE),"NO")</f>
        <v>Prestación de servicios profesionales y de apoyo a la gestión, o para la ejecución de trabajos artísticos que sólo puedan encomendarse a determinadas personas naturales;</v>
      </c>
      <c r="AL101" s="109" t="str">
        <f t="shared" si="20"/>
        <v>Inversión</v>
      </c>
      <c r="AM101" s="109">
        <f t="shared" si="21"/>
        <v>45</v>
      </c>
    </row>
    <row r="102" spans="1:39" ht="27" customHeight="1" x14ac:dyDescent="0.25">
      <c r="A102" s="276">
        <v>90</v>
      </c>
      <c r="B102" s="277">
        <v>2019</v>
      </c>
      <c r="C102" s="278" t="s">
        <v>372</v>
      </c>
      <c r="D102" s="280" t="s">
        <v>161</v>
      </c>
      <c r="E102" s="278" t="s">
        <v>38</v>
      </c>
      <c r="F102" s="279" t="s">
        <v>182</v>
      </c>
      <c r="G102" s="280" t="s">
        <v>619</v>
      </c>
      <c r="H102" s="281" t="s">
        <v>156</v>
      </c>
      <c r="I102" s="282">
        <v>45</v>
      </c>
      <c r="J102" s="96" t="s">
        <v>239</v>
      </c>
      <c r="K102" s="96" t="s">
        <v>236</v>
      </c>
      <c r="L102" s="283" t="s">
        <v>778</v>
      </c>
      <c r="M102" s="276">
        <v>53123014</v>
      </c>
      <c r="N102" s="284" t="s">
        <v>893</v>
      </c>
      <c r="O102" s="285">
        <v>27330000</v>
      </c>
      <c r="P102" s="286"/>
      <c r="Q102" s="287"/>
      <c r="R102" s="288"/>
      <c r="S102" s="285"/>
      <c r="T102" s="103">
        <f t="shared" si="22"/>
        <v>27330000</v>
      </c>
      <c r="U102" s="289">
        <v>27330000</v>
      </c>
      <c r="V102" s="290">
        <v>43504</v>
      </c>
      <c r="W102" s="290">
        <v>43507</v>
      </c>
      <c r="X102" s="290">
        <v>43687</v>
      </c>
      <c r="Y102" s="277">
        <v>180</v>
      </c>
      <c r="Z102" s="277"/>
      <c r="AA102" s="8"/>
      <c r="AB102" s="276"/>
      <c r="AC102" s="276"/>
      <c r="AD102" s="276" t="s">
        <v>1022</v>
      </c>
      <c r="AE102" s="276"/>
      <c r="AF102" s="107">
        <f t="shared" si="23"/>
        <v>1</v>
      </c>
      <c r="AG102" s="291"/>
      <c r="AH102" s="129">
        <f>IF(SUMPRODUCT((A$14:A102=A102)*(B$14:B102=B102)*(C$14:C102=C102))&gt;1,0,1)</f>
        <v>1</v>
      </c>
      <c r="AI102" s="109" t="str">
        <f t="shared" si="18"/>
        <v>Contratos de prestación de servicios profesionales y de apoyo a la gestión</v>
      </c>
      <c r="AJ102" s="109" t="str">
        <f t="shared" si="19"/>
        <v>Contratación directa</v>
      </c>
      <c r="AK102" s="110" t="str">
        <f>IFERROR(VLOOKUP(F102,[6]Tipo!$C$12:$C$27,1,FALSE),"NO")</f>
        <v>Prestación de servicios profesionales y de apoyo a la gestión, o para la ejecución de trabajos artísticos que sólo puedan encomendarse a determinadas personas naturales;</v>
      </c>
      <c r="AL102" s="109" t="str">
        <f t="shared" si="20"/>
        <v>Inversión</v>
      </c>
      <c r="AM102" s="109">
        <f t="shared" si="21"/>
        <v>45</v>
      </c>
    </row>
    <row r="103" spans="1:39" ht="27" customHeight="1" x14ac:dyDescent="0.25">
      <c r="A103" s="276">
        <v>91</v>
      </c>
      <c r="B103" s="277">
        <v>2019</v>
      </c>
      <c r="C103" s="278" t="s">
        <v>373</v>
      </c>
      <c r="D103" s="280" t="s">
        <v>161</v>
      </c>
      <c r="E103" s="278" t="s">
        <v>38</v>
      </c>
      <c r="F103" s="279" t="s">
        <v>182</v>
      </c>
      <c r="G103" s="280" t="s">
        <v>620</v>
      </c>
      <c r="H103" s="281" t="s">
        <v>156</v>
      </c>
      <c r="I103" s="282">
        <v>11</v>
      </c>
      <c r="J103" s="96" t="s">
        <v>199</v>
      </c>
      <c r="K103" s="96" t="s">
        <v>189</v>
      </c>
      <c r="L103" s="283" t="s">
        <v>784</v>
      </c>
      <c r="M103" s="276">
        <v>1030534533</v>
      </c>
      <c r="N103" s="284" t="s">
        <v>894</v>
      </c>
      <c r="O103" s="285">
        <v>48586666</v>
      </c>
      <c r="P103" s="286"/>
      <c r="Q103" s="287"/>
      <c r="R103" s="288">
        <v>1</v>
      </c>
      <c r="S103" s="285">
        <v>18220000</v>
      </c>
      <c r="T103" s="103">
        <f t="shared" si="22"/>
        <v>66806666</v>
      </c>
      <c r="U103" s="289">
        <v>47979333</v>
      </c>
      <c r="V103" s="290">
        <v>43506</v>
      </c>
      <c r="W103" s="290">
        <v>43511</v>
      </c>
      <c r="X103" s="290">
        <v>43951</v>
      </c>
      <c r="Y103" s="277">
        <v>316</v>
      </c>
      <c r="Z103" s="277">
        <v>120</v>
      </c>
      <c r="AA103" s="8"/>
      <c r="AB103" s="276"/>
      <c r="AC103" s="276" t="s">
        <v>1022</v>
      </c>
      <c r="AD103" s="276"/>
      <c r="AE103" s="276"/>
      <c r="AF103" s="107">
        <f t="shared" si="23"/>
        <v>0.71818182035906419</v>
      </c>
      <c r="AG103" s="291"/>
      <c r="AH103" s="129">
        <f>IF(SUMPRODUCT((A$14:A103=A103)*(B$14:B103=B103)*(C$14:C103=C103))&gt;1,0,1)</f>
        <v>1</v>
      </c>
      <c r="AI103" s="109" t="str">
        <f t="shared" si="18"/>
        <v>Contratos de prestación de servicios profesionales y de apoyo a la gestión</v>
      </c>
      <c r="AJ103" s="109" t="str">
        <f t="shared" si="19"/>
        <v>Contratación directa</v>
      </c>
      <c r="AK103" s="110" t="str">
        <f>IFERROR(VLOOKUP(F103,[6]Tipo!$C$12:$C$27,1,FALSE),"NO")</f>
        <v>Prestación de servicios profesionales y de apoyo a la gestión, o para la ejecución de trabajos artísticos que sólo puedan encomendarse a determinadas personas naturales;</v>
      </c>
      <c r="AL103" s="109" t="str">
        <f t="shared" si="20"/>
        <v>Inversión</v>
      </c>
      <c r="AM103" s="109">
        <f t="shared" si="21"/>
        <v>11</v>
      </c>
    </row>
    <row r="104" spans="1:39" ht="27" customHeight="1" x14ac:dyDescent="0.25">
      <c r="A104" s="276">
        <v>92</v>
      </c>
      <c r="B104" s="277">
        <v>2019</v>
      </c>
      <c r="C104" s="278" t="s">
        <v>374</v>
      </c>
      <c r="D104" s="280" t="s">
        <v>161</v>
      </c>
      <c r="E104" s="278" t="s">
        <v>38</v>
      </c>
      <c r="F104" s="279" t="s">
        <v>182</v>
      </c>
      <c r="G104" s="280" t="s">
        <v>621</v>
      </c>
      <c r="H104" s="281" t="s">
        <v>156</v>
      </c>
      <c r="I104" s="282">
        <v>45</v>
      </c>
      <c r="J104" s="96" t="s">
        <v>239</v>
      </c>
      <c r="K104" s="96" t="s">
        <v>236</v>
      </c>
      <c r="L104" s="283" t="s">
        <v>778</v>
      </c>
      <c r="M104" s="276">
        <v>1031152968</v>
      </c>
      <c r="N104" s="284" t="s">
        <v>895</v>
      </c>
      <c r="O104" s="285">
        <v>27330000</v>
      </c>
      <c r="P104" s="286"/>
      <c r="Q104" s="287"/>
      <c r="R104" s="288"/>
      <c r="S104" s="285"/>
      <c r="T104" s="103">
        <f t="shared" si="22"/>
        <v>27330000</v>
      </c>
      <c r="U104" s="289">
        <v>27330000</v>
      </c>
      <c r="V104" s="290">
        <v>43504</v>
      </c>
      <c r="W104" s="290">
        <v>43507</v>
      </c>
      <c r="X104" s="290">
        <v>43687</v>
      </c>
      <c r="Y104" s="277">
        <v>180</v>
      </c>
      <c r="Z104" s="277"/>
      <c r="AA104" s="8"/>
      <c r="AB104" s="276"/>
      <c r="AC104" s="276"/>
      <c r="AD104" s="276" t="s">
        <v>1022</v>
      </c>
      <c r="AE104" s="276"/>
      <c r="AF104" s="107">
        <f t="shared" si="23"/>
        <v>1</v>
      </c>
      <c r="AG104" s="291"/>
      <c r="AH104" s="129">
        <f>IF(SUMPRODUCT((A$14:A104=A104)*(B$14:B104=B104)*(C$14:C104=C104))&gt;1,0,1)</f>
        <v>1</v>
      </c>
      <c r="AI104" s="109" t="str">
        <f t="shared" si="18"/>
        <v>Contratos de prestación de servicios profesionales y de apoyo a la gestión</v>
      </c>
      <c r="AJ104" s="109" t="str">
        <f t="shared" si="19"/>
        <v>Contratación directa</v>
      </c>
      <c r="AK104" s="110" t="str">
        <f>IFERROR(VLOOKUP(F104,[6]Tipo!$C$12:$C$27,1,FALSE),"NO")</f>
        <v>Prestación de servicios profesionales y de apoyo a la gestión, o para la ejecución de trabajos artísticos que sólo puedan encomendarse a determinadas personas naturales;</v>
      </c>
      <c r="AL104" s="109" t="str">
        <f t="shared" si="20"/>
        <v>Inversión</v>
      </c>
      <c r="AM104" s="109">
        <f t="shared" si="21"/>
        <v>45</v>
      </c>
    </row>
    <row r="105" spans="1:39" ht="27" customHeight="1" x14ac:dyDescent="0.25">
      <c r="A105" s="276">
        <v>93</v>
      </c>
      <c r="B105" s="277">
        <v>2019</v>
      </c>
      <c r="C105" s="278" t="s">
        <v>375</v>
      </c>
      <c r="D105" s="280" t="s">
        <v>161</v>
      </c>
      <c r="E105" s="278" t="s">
        <v>38</v>
      </c>
      <c r="F105" s="279" t="s">
        <v>182</v>
      </c>
      <c r="G105" s="280" t="s">
        <v>622</v>
      </c>
      <c r="H105" s="281" t="s">
        <v>156</v>
      </c>
      <c r="I105" s="282">
        <v>18</v>
      </c>
      <c r="J105" s="96" t="s">
        <v>207</v>
      </c>
      <c r="K105" s="96" t="s">
        <v>202</v>
      </c>
      <c r="L105" s="283" t="s">
        <v>779</v>
      </c>
      <c r="M105" s="276">
        <v>1026585031</v>
      </c>
      <c r="N105" s="284" t="s">
        <v>896</v>
      </c>
      <c r="O105" s="285">
        <v>18133333</v>
      </c>
      <c r="P105" s="286"/>
      <c r="Q105" s="287"/>
      <c r="R105" s="288">
        <v>1</v>
      </c>
      <c r="S105" s="285">
        <v>1700000</v>
      </c>
      <c r="T105" s="103">
        <f t="shared" si="22"/>
        <v>19833333</v>
      </c>
      <c r="U105" s="289">
        <v>18133333</v>
      </c>
      <c r="V105" s="290">
        <v>43504</v>
      </c>
      <c r="W105" s="290">
        <v>43507</v>
      </c>
      <c r="X105" s="290">
        <v>43860</v>
      </c>
      <c r="Y105" s="277">
        <v>320</v>
      </c>
      <c r="Z105" s="277">
        <v>30</v>
      </c>
      <c r="AA105" s="8"/>
      <c r="AB105" s="276"/>
      <c r="AC105" s="276" t="s">
        <v>1022</v>
      </c>
      <c r="AD105" s="276"/>
      <c r="AE105" s="276"/>
      <c r="AF105" s="107">
        <f t="shared" si="23"/>
        <v>0.91428571284513804</v>
      </c>
      <c r="AG105" s="291"/>
      <c r="AH105" s="129">
        <f>IF(SUMPRODUCT((A$14:A105=A105)*(B$14:B105=B105)*(C$14:C105=C105))&gt;1,0,1)</f>
        <v>1</v>
      </c>
      <c r="AI105" s="109" t="str">
        <f t="shared" si="18"/>
        <v>Contratos de prestación de servicios profesionales y de apoyo a la gestión</v>
      </c>
      <c r="AJ105" s="109" t="str">
        <f t="shared" si="19"/>
        <v>Contratación directa</v>
      </c>
      <c r="AK105" s="110" t="str">
        <f>IFERROR(VLOOKUP(F105,[6]Tipo!$C$12:$C$27,1,FALSE),"NO")</f>
        <v>Prestación de servicios profesionales y de apoyo a la gestión, o para la ejecución de trabajos artísticos que sólo puedan encomendarse a determinadas personas naturales;</v>
      </c>
      <c r="AL105" s="109" t="str">
        <f t="shared" si="20"/>
        <v>Inversión</v>
      </c>
      <c r="AM105" s="109">
        <f t="shared" si="21"/>
        <v>18</v>
      </c>
    </row>
    <row r="106" spans="1:39" ht="27" customHeight="1" x14ac:dyDescent="0.25">
      <c r="A106" s="276">
        <v>94</v>
      </c>
      <c r="B106" s="277">
        <v>2019</v>
      </c>
      <c r="C106" s="278" t="s">
        <v>376</v>
      </c>
      <c r="D106" s="280" t="s">
        <v>161</v>
      </c>
      <c r="E106" s="278" t="s">
        <v>38</v>
      </c>
      <c r="F106" s="279" t="s">
        <v>182</v>
      </c>
      <c r="G106" s="280" t="s">
        <v>623</v>
      </c>
      <c r="H106" s="281" t="s">
        <v>156</v>
      </c>
      <c r="I106" s="282">
        <v>45</v>
      </c>
      <c r="J106" s="96" t="s">
        <v>239</v>
      </c>
      <c r="K106" s="96" t="s">
        <v>236</v>
      </c>
      <c r="L106" s="283" t="s">
        <v>778</v>
      </c>
      <c r="M106" s="276">
        <v>23496384</v>
      </c>
      <c r="N106" s="284" t="s">
        <v>897</v>
      </c>
      <c r="O106" s="285">
        <v>27330000</v>
      </c>
      <c r="P106" s="286"/>
      <c r="Q106" s="287"/>
      <c r="R106" s="288"/>
      <c r="S106" s="285"/>
      <c r="T106" s="103">
        <f t="shared" si="22"/>
        <v>27330000</v>
      </c>
      <c r="U106" s="289">
        <v>27329399</v>
      </c>
      <c r="V106" s="290">
        <v>43504</v>
      </c>
      <c r="W106" s="290">
        <v>43507</v>
      </c>
      <c r="X106" s="290">
        <v>43690</v>
      </c>
      <c r="Y106" s="277">
        <v>180</v>
      </c>
      <c r="Z106" s="277"/>
      <c r="AA106" s="8"/>
      <c r="AB106" s="276"/>
      <c r="AC106" s="276"/>
      <c r="AD106" s="276" t="s">
        <v>1022</v>
      </c>
      <c r="AE106" s="276"/>
      <c r="AF106" s="107">
        <f t="shared" si="23"/>
        <v>0.99997800951335525</v>
      </c>
      <c r="AG106" s="291"/>
      <c r="AH106" s="129">
        <f>IF(SUMPRODUCT((A$14:A106=A106)*(B$14:B106=B106)*(C$14:C106=C106))&gt;1,0,1)</f>
        <v>1</v>
      </c>
      <c r="AI106" s="109" t="str">
        <f t="shared" si="18"/>
        <v>Contratos de prestación de servicios profesionales y de apoyo a la gestión</v>
      </c>
      <c r="AJ106" s="109" t="str">
        <f t="shared" si="19"/>
        <v>Contratación directa</v>
      </c>
      <c r="AK106" s="110" t="str">
        <f>IFERROR(VLOOKUP(F106,[6]Tipo!$C$12:$C$27,1,FALSE),"NO")</f>
        <v>Prestación de servicios profesionales y de apoyo a la gestión, o para la ejecución de trabajos artísticos que sólo puedan encomendarse a determinadas personas naturales;</v>
      </c>
      <c r="AL106" s="109" t="str">
        <f t="shared" si="20"/>
        <v>Inversión</v>
      </c>
      <c r="AM106" s="109">
        <f t="shared" si="21"/>
        <v>45</v>
      </c>
    </row>
    <row r="107" spans="1:39" ht="27" customHeight="1" x14ac:dyDescent="0.25">
      <c r="A107" s="276">
        <v>95</v>
      </c>
      <c r="B107" s="277">
        <v>2019</v>
      </c>
      <c r="C107" s="278" t="s">
        <v>377</v>
      </c>
      <c r="D107" s="280" t="s">
        <v>161</v>
      </c>
      <c r="E107" s="278" t="s">
        <v>38</v>
      </c>
      <c r="F107" s="279" t="s">
        <v>182</v>
      </c>
      <c r="G107" s="280" t="s">
        <v>624</v>
      </c>
      <c r="H107" s="281" t="s">
        <v>156</v>
      </c>
      <c r="I107" s="282">
        <v>45</v>
      </c>
      <c r="J107" s="96" t="s">
        <v>239</v>
      </c>
      <c r="K107" s="96" t="s">
        <v>236</v>
      </c>
      <c r="L107" s="283" t="s">
        <v>778</v>
      </c>
      <c r="M107" s="276">
        <v>1000269976</v>
      </c>
      <c r="N107" s="284" t="s">
        <v>898</v>
      </c>
      <c r="O107" s="285">
        <v>48586667</v>
      </c>
      <c r="P107" s="286"/>
      <c r="Q107" s="287"/>
      <c r="R107" s="288">
        <v>1</v>
      </c>
      <c r="S107" s="285">
        <v>4555000</v>
      </c>
      <c r="T107" s="103">
        <f t="shared" si="22"/>
        <v>53141667</v>
      </c>
      <c r="U107" s="289">
        <v>48586667</v>
      </c>
      <c r="V107" s="290">
        <v>43504</v>
      </c>
      <c r="W107" s="290">
        <v>43507</v>
      </c>
      <c r="X107" s="290">
        <v>43860</v>
      </c>
      <c r="Y107" s="277">
        <v>320</v>
      </c>
      <c r="Z107" s="277">
        <v>30</v>
      </c>
      <c r="AA107" s="8"/>
      <c r="AB107" s="276"/>
      <c r="AC107" s="276" t="s">
        <v>1022</v>
      </c>
      <c r="AD107" s="276"/>
      <c r="AE107" s="276"/>
      <c r="AF107" s="107">
        <f t="shared" si="23"/>
        <v>0.91428571482336074</v>
      </c>
      <c r="AG107" s="291"/>
      <c r="AH107" s="129">
        <f>IF(SUMPRODUCT((A$14:A107=A107)*(B$14:B107=B107)*(C$14:C107=C107))&gt;1,0,1)</f>
        <v>1</v>
      </c>
      <c r="AI107" s="109" t="str">
        <f t="shared" si="18"/>
        <v>Contratos de prestación de servicios profesionales y de apoyo a la gestión</v>
      </c>
      <c r="AJ107" s="109" t="str">
        <f t="shared" si="19"/>
        <v>Contratación directa</v>
      </c>
      <c r="AK107" s="110" t="str">
        <f>IFERROR(VLOOKUP(F107,[6]Tipo!$C$12:$C$27,1,FALSE),"NO")</f>
        <v>Prestación de servicios profesionales y de apoyo a la gestión, o para la ejecución de trabajos artísticos que sólo puedan encomendarse a determinadas personas naturales;</v>
      </c>
      <c r="AL107" s="109" t="str">
        <f t="shared" si="20"/>
        <v>Inversión</v>
      </c>
      <c r="AM107" s="109">
        <f t="shared" si="21"/>
        <v>45</v>
      </c>
    </row>
    <row r="108" spans="1:39" ht="27" customHeight="1" x14ac:dyDescent="0.25">
      <c r="A108" s="276">
        <v>96</v>
      </c>
      <c r="B108" s="277">
        <v>2019</v>
      </c>
      <c r="C108" s="278" t="s">
        <v>378</v>
      </c>
      <c r="D108" s="280" t="s">
        <v>161</v>
      </c>
      <c r="E108" s="278" t="s">
        <v>38</v>
      </c>
      <c r="F108" s="279" t="s">
        <v>182</v>
      </c>
      <c r="G108" s="280" t="s">
        <v>625</v>
      </c>
      <c r="H108" s="281" t="s">
        <v>156</v>
      </c>
      <c r="I108" s="282">
        <v>45</v>
      </c>
      <c r="J108" s="96" t="s">
        <v>239</v>
      </c>
      <c r="K108" s="96" t="s">
        <v>236</v>
      </c>
      <c r="L108" s="283" t="s">
        <v>778</v>
      </c>
      <c r="M108" s="276">
        <v>80250708</v>
      </c>
      <c r="N108" s="284" t="s">
        <v>899</v>
      </c>
      <c r="O108" s="285">
        <v>13500000</v>
      </c>
      <c r="P108" s="286"/>
      <c r="Q108" s="287"/>
      <c r="R108" s="288"/>
      <c r="S108" s="285"/>
      <c r="T108" s="103">
        <f t="shared" si="22"/>
        <v>13500000</v>
      </c>
      <c r="U108" s="289">
        <v>13500000</v>
      </c>
      <c r="V108" s="290">
        <v>43506</v>
      </c>
      <c r="W108" s="290">
        <v>43507</v>
      </c>
      <c r="X108" s="290">
        <v>43687</v>
      </c>
      <c r="Y108" s="277">
        <v>180</v>
      </c>
      <c r="Z108" s="277"/>
      <c r="AA108" s="8"/>
      <c r="AB108" s="276"/>
      <c r="AC108" s="276"/>
      <c r="AD108" s="276" t="s">
        <v>1022</v>
      </c>
      <c r="AE108" s="276"/>
      <c r="AF108" s="107">
        <f t="shared" si="23"/>
        <v>1</v>
      </c>
      <c r="AG108" s="291"/>
      <c r="AH108" s="129">
        <f>IF(SUMPRODUCT((A$14:A108=A108)*(B$14:B108=B108)*(C$14:C108=C108))&gt;1,0,1)</f>
        <v>1</v>
      </c>
      <c r="AI108" s="109" t="str">
        <f t="shared" si="18"/>
        <v>Contratos de prestación de servicios profesionales y de apoyo a la gestión</v>
      </c>
      <c r="AJ108" s="109" t="str">
        <f t="shared" si="19"/>
        <v>Contratación directa</v>
      </c>
      <c r="AK108" s="110" t="str">
        <f>IFERROR(VLOOKUP(F108,[6]Tipo!$C$12:$C$27,1,FALSE),"NO")</f>
        <v>Prestación de servicios profesionales y de apoyo a la gestión, o para la ejecución de trabajos artísticos que sólo puedan encomendarse a determinadas personas naturales;</v>
      </c>
      <c r="AL108" s="109" t="str">
        <f t="shared" si="20"/>
        <v>Inversión</v>
      </c>
      <c r="AM108" s="109">
        <f t="shared" si="21"/>
        <v>45</v>
      </c>
    </row>
    <row r="109" spans="1:39" ht="27" customHeight="1" x14ac:dyDescent="0.25">
      <c r="A109" s="276">
        <v>97</v>
      </c>
      <c r="B109" s="277">
        <v>2019</v>
      </c>
      <c r="C109" s="278" t="s">
        <v>379</v>
      </c>
      <c r="D109" s="280" t="s">
        <v>161</v>
      </c>
      <c r="E109" s="278" t="s">
        <v>38</v>
      </c>
      <c r="F109" s="279" t="s">
        <v>182</v>
      </c>
      <c r="G109" s="280" t="s">
        <v>626</v>
      </c>
      <c r="H109" s="281" t="s">
        <v>156</v>
      </c>
      <c r="I109" s="282">
        <v>45</v>
      </c>
      <c r="J109" s="96" t="s">
        <v>239</v>
      </c>
      <c r="K109" s="96" t="s">
        <v>236</v>
      </c>
      <c r="L109" s="283" t="s">
        <v>778</v>
      </c>
      <c r="M109" s="276">
        <v>79850571</v>
      </c>
      <c r="N109" s="284" t="s">
        <v>900</v>
      </c>
      <c r="O109" s="285">
        <v>53000000</v>
      </c>
      <c r="P109" s="286"/>
      <c r="Q109" s="287"/>
      <c r="R109" s="288">
        <v>1</v>
      </c>
      <c r="S109" s="285">
        <v>10000000</v>
      </c>
      <c r="T109" s="103">
        <f t="shared" si="22"/>
        <v>63000000</v>
      </c>
      <c r="U109" s="289">
        <v>52666666</v>
      </c>
      <c r="V109" s="290">
        <v>43509</v>
      </c>
      <c r="W109" s="290">
        <v>43511</v>
      </c>
      <c r="X109" s="290">
        <v>43890</v>
      </c>
      <c r="Y109" s="277">
        <v>316</v>
      </c>
      <c r="Z109" s="277">
        <v>60</v>
      </c>
      <c r="AA109" s="8"/>
      <c r="AB109" s="276"/>
      <c r="AC109" s="276" t="s">
        <v>1022</v>
      </c>
      <c r="AD109" s="276"/>
      <c r="AE109" s="276"/>
      <c r="AF109" s="107">
        <f t="shared" si="23"/>
        <v>0.83597882539682544</v>
      </c>
      <c r="AG109" s="291"/>
      <c r="AH109" s="129">
        <f>IF(SUMPRODUCT((A$14:A109=A109)*(B$14:B109=B109)*(C$14:C109=C109))&gt;1,0,1)</f>
        <v>1</v>
      </c>
      <c r="AI109" s="109" t="str">
        <f t="shared" si="18"/>
        <v>Contratos de prestación de servicios profesionales y de apoyo a la gestión</v>
      </c>
      <c r="AJ109" s="109" t="str">
        <f t="shared" si="19"/>
        <v>Contratación directa</v>
      </c>
      <c r="AK109" s="110" t="str">
        <f>IFERROR(VLOOKUP(F109,[6]Tipo!$C$12:$C$27,1,FALSE),"NO")</f>
        <v>Prestación de servicios profesionales y de apoyo a la gestión, o para la ejecución de trabajos artísticos que sólo puedan encomendarse a determinadas personas naturales;</v>
      </c>
      <c r="AL109" s="109" t="str">
        <f t="shared" si="20"/>
        <v>Inversión</v>
      </c>
      <c r="AM109" s="109">
        <f t="shared" si="21"/>
        <v>45</v>
      </c>
    </row>
    <row r="110" spans="1:39" ht="27" customHeight="1" x14ac:dyDescent="0.25">
      <c r="A110" s="276">
        <v>98</v>
      </c>
      <c r="B110" s="277">
        <v>2019</v>
      </c>
      <c r="C110" s="278" t="s">
        <v>380</v>
      </c>
      <c r="D110" s="280" t="s">
        <v>161</v>
      </c>
      <c r="E110" s="278" t="s">
        <v>38</v>
      </c>
      <c r="F110" s="279" t="s">
        <v>182</v>
      </c>
      <c r="G110" s="280" t="s">
        <v>627</v>
      </c>
      <c r="H110" s="281" t="s">
        <v>156</v>
      </c>
      <c r="I110" s="282">
        <v>45</v>
      </c>
      <c r="J110" s="96" t="s">
        <v>239</v>
      </c>
      <c r="K110" s="96" t="s">
        <v>236</v>
      </c>
      <c r="L110" s="283" t="s">
        <v>778</v>
      </c>
      <c r="M110" s="276">
        <v>1016072030</v>
      </c>
      <c r="N110" s="284" t="s">
        <v>901</v>
      </c>
      <c r="O110" s="285">
        <v>23325000</v>
      </c>
      <c r="P110" s="286"/>
      <c r="Q110" s="287"/>
      <c r="R110" s="288"/>
      <c r="S110" s="285"/>
      <c r="T110" s="103">
        <f t="shared" si="22"/>
        <v>23325000</v>
      </c>
      <c r="U110" s="289">
        <v>23325000</v>
      </c>
      <c r="V110" s="290">
        <v>43516</v>
      </c>
      <c r="W110" s="290">
        <v>43516</v>
      </c>
      <c r="X110" s="290">
        <v>43829</v>
      </c>
      <c r="Y110" s="277">
        <v>311</v>
      </c>
      <c r="Z110" s="277"/>
      <c r="AA110" s="8"/>
      <c r="AB110" s="276"/>
      <c r="AC110" s="276"/>
      <c r="AD110" s="276" t="s">
        <v>1022</v>
      </c>
      <c r="AE110" s="276"/>
      <c r="AF110" s="107">
        <f t="shared" si="23"/>
        <v>1</v>
      </c>
      <c r="AG110" s="291"/>
      <c r="AH110" s="129">
        <f>IF(SUMPRODUCT((A$14:A110=A110)*(B$14:B110=B110)*(C$14:C110=C110))&gt;1,0,1)</f>
        <v>1</v>
      </c>
      <c r="AI110" s="109" t="str">
        <f t="shared" si="18"/>
        <v>Contratos de prestación de servicios profesionales y de apoyo a la gestión</v>
      </c>
      <c r="AJ110" s="109" t="str">
        <f t="shared" si="19"/>
        <v>Contratación directa</v>
      </c>
      <c r="AK110" s="110" t="str">
        <f>IFERROR(VLOOKUP(F110,[6]Tipo!$C$12:$C$27,1,FALSE),"NO")</f>
        <v>Prestación de servicios profesionales y de apoyo a la gestión, o para la ejecución de trabajos artísticos que sólo puedan encomendarse a determinadas personas naturales;</v>
      </c>
      <c r="AL110" s="109" t="str">
        <f t="shared" si="20"/>
        <v>Inversión</v>
      </c>
      <c r="AM110" s="109">
        <f t="shared" si="21"/>
        <v>45</v>
      </c>
    </row>
    <row r="111" spans="1:39" ht="27" customHeight="1" x14ac:dyDescent="0.25">
      <c r="A111" s="276">
        <v>99</v>
      </c>
      <c r="B111" s="277">
        <v>2019</v>
      </c>
      <c r="C111" s="278" t="s">
        <v>381</v>
      </c>
      <c r="D111" s="280" t="s">
        <v>161</v>
      </c>
      <c r="E111" s="278" t="s">
        <v>38</v>
      </c>
      <c r="F111" s="279" t="s">
        <v>182</v>
      </c>
      <c r="G111" s="280" t="s">
        <v>628</v>
      </c>
      <c r="H111" s="281" t="s">
        <v>156</v>
      </c>
      <c r="I111" s="282">
        <v>45</v>
      </c>
      <c r="J111" s="96" t="s">
        <v>239</v>
      </c>
      <c r="K111" s="96" t="s">
        <v>236</v>
      </c>
      <c r="L111" s="283" t="s">
        <v>778</v>
      </c>
      <c r="M111" s="276">
        <v>52132266</v>
      </c>
      <c r="N111" s="284" t="s">
        <v>902</v>
      </c>
      <c r="O111" s="285">
        <v>33600000</v>
      </c>
      <c r="P111" s="286"/>
      <c r="Q111" s="287"/>
      <c r="R111" s="288">
        <v>1</v>
      </c>
      <c r="S111" s="285">
        <v>16800000</v>
      </c>
      <c r="T111" s="103">
        <f t="shared" si="22"/>
        <v>50400000</v>
      </c>
      <c r="U111" s="289">
        <v>50400000</v>
      </c>
      <c r="V111" s="290">
        <v>43515</v>
      </c>
      <c r="W111" s="290">
        <v>43516</v>
      </c>
      <c r="X111" s="290">
        <v>43788</v>
      </c>
      <c r="Y111" s="277">
        <v>180</v>
      </c>
      <c r="Z111" s="277">
        <v>90</v>
      </c>
      <c r="AA111" s="8"/>
      <c r="AB111" s="276"/>
      <c r="AC111" s="276"/>
      <c r="AD111" s="276" t="s">
        <v>1022</v>
      </c>
      <c r="AE111" s="276"/>
      <c r="AF111" s="107">
        <f t="shared" si="23"/>
        <v>1</v>
      </c>
      <c r="AG111" s="291"/>
      <c r="AH111" s="129">
        <f>IF(SUMPRODUCT((A$14:A111=A111)*(B$14:B111=B111)*(C$14:C111=C111))&gt;1,0,1)</f>
        <v>1</v>
      </c>
      <c r="AI111" s="109" t="str">
        <f t="shared" si="18"/>
        <v>Contratos de prestación de servicios profesionales y de apoyo a la gestión</v>
      </c>
      <c r="AJ111" s="109" t="str">
        <f t="shared" si="19"/>
        <v>Contratación directa</v>
      </c>
      <c r="AK111" s="110" t="str">
        <f>IFERROR(VLOOKUP(F111,[6]Tipo!$C$12:$C$27,1,FALSE),"NO")</f>
        <v>Prestación de servicios profesionales y de apoyo a la gestión, o para la ejecución de trabajos artísticos que sólo puedan encomendarse a determinadas personas naturales;</v>
      </c>
      <c r="AL111" s="109" t="str">
        <f t="shared" si="20"/>
        <v>Inversión</v>
      </c>
      <c r="AM111" s="109">
        <f t="shared" si="21"/>
        <v>45</v>
      </c>
    </row>
    <row r="112" spans="1:39" ht="27" customHeight="1" x14ac:dyDescent="0.25">
      <c r="A112" s="276">
        <v>100</v>
      </c>
      <c r="B112" s="277">
        <v>2019</v>
      </c>
      <c r="C112" s="278" t="s">
        <v>382</v>
      </c>
      <c r="D112" s="280" t="s">
        <v>161</v>
      </c>
      <c r="E112" s="278" t="s">
        <v>38</v>
      </c>
      <c r="F112" s="279" t="s">
        <v>182</v>
      </c>
      <c r="G112" s="280" t="s">
        <v>629</v>
      </c>
      <c r="H112" s="281" t="s">
        <v>156</v>
      </c>
      <c r="I112" s="282">
        <v>45</v>
      </c>
      <c r="J112" s="96" t="s">
        <v>239</v>
      </c>
      <c r="K112" s="96" t="s">
        <v>236</v>
      </c>
      <c r="L112" s="283" t="s">
        <v>778</v>
      </c>
      <c r="M112" s="276">
        <v>79131970</v>
      </c>
      <c r="N112" s="284" t="s">
        <v>903</v>
      </c>
      <c r="O112" s="285">
        <v>28200000</v>
      </c>
      <c r="P112" s="286"/>
      <c r="Q112" s="287"/>
      <c r="R112" s="288"/>
      <c r="S112" s="285"/>
      <c r="T112" s="103">
        <f t="shared" si="22"/>
        <v>28200000</v>
      </c>
      <c r="U112" s="289">
        <v>28200000</v>
      </c>
      <c r="V112" s="290">
        <v>43516</v>
      </c>
      <c r="W112" s="290">
        <v>43517</v>
      </c>
      <c r="X112" s="290">
        <v>43697</v>
      </c>
      <c r="Y112" s="277">
        <v>180</v>
      </c>
      <c r="Z112" s="277"/>
      <c r="AA112" s="8"/>
      <c r="AB112" s="276"/>
      <c r="AC112" s="276"/>
      <c r="AD112" s="276" t="s">
        <v>1022</v>
      </c>
      <c r="AE112" s="276"/>
      <c r="AF112" s="107">
        <f t="shared" si="23"/>
        <v>1</v>
      </c>
      <c r="AG112" s="291"/>
      <c r="AH112" s="129">
        <f>IF(SUMPRODUCT((A$14:A112=A112)*(B$14:B112=B112)*(C$14:C112=C112))&gt;1,0,1)</f>
        <v>1</v>
      </c>
      <c r="AI112" s="109" t="str">
        <f t="shared" si="18"/>
        <v>Contratos de prestación de servicios profesionales y de apoyo a la gestión</v>
      </c>
      <c r="AJ112" s="109" t="str">
        <f t="shared" si="19"/>
        <v>Contratación directa</v>
      </c>
      <c r="AK112" s="110" t="str">
        <f>IFERROR(VLOOKUP(F112,[6]Tipo!$C$12:$C$27,1,FALSE),"NO")</f>
        <v>Prestación de servicios profesionales y de apoyo a la gestión, o para la ejecución de trabajos artísticos que sólo puedan encomendarse a determinadas personas naturales;</v>
      </c>
      <c r="AL112" s="109" t="str">
        <f t="shared" si="20"/>
        <v>Inversión</v>
      </c>
      <c r="AM112" s="109">
        <f t="shared" si="21"/>
        <v>45</v>
      </c>
    </row>
    <row r="113" spans="1:39" ht="27" customHeight="1" x14ac:dyDescent="0.25">
      <c r="A113" s="276">
        <v>101</v>
      </c>
      <c r="B113" s="277">
        <v>2019</v>
      </c>
      <c r="C113" s="278" t="s">
        <v>383</v>
      </c>
      <c r="D113" s="280" t="s">
        <v>161</v>
      </c>
      <c r="E113" s="278" t="s">
        <v>38</v>
      </c>
      <c r="F113" s="279" t="s">
        <v>182</v>
      </c>
      <c r="G113" s="280" t="s">
        <v>630</v>
      </c>
      <c r="H113" s="281" t="s">
        <v>156</v>
      </c>
      <c r="I113" s="282">
        <v>45</v>
      </c>
      <c r="J113" s="96" t="s">
        <v>239</v>
      </c>
      <c r="K113" s="96" t="s">
        <v>236</v>
      </c>
      <c r="L113" s="283" t="s">
        <v>778</v>
      </c>
      <c r="M113" s="276">
        <v>79628456</v>
      </c>
      <c r="N113" s="284" t="s">
        <v>904</v>
      </c>
      <c r="O113" s="285">
        <v>28200000</v>
      </c>
      <c r="P113" s="286"/>
      <c r="Q113" s="287"/>
      <c r="R113" s="288"/>
      <c r="S113" s="285"/>
      <c r="T113" s="103">
        <f t="shared" si="22"/>
        <v>28200000</v>
      </c>
      <c r="U113" s="289">
        <v>28200000</v>
      </c>
      <c r="V113" s="290">
        <v>43118</v>
      </c>
      <c r="W113" s="290">
        <v>43511</v>
      </c>
      <c r="X113" s="290">
        <v>43691</v>
      </c>
      <c r="Y113" s="277">
        <v>180</v>
      </c>
      <c r="Z113" s="277"/>
      <c r="AA113" s="8"/>
      <c r="AB113" s="276"/>
      <c r="AC113" s="276"/>
      <c r="AD113" s="276" t="s">
        <v>1022</v>
      </c>
      <c r="AE113" s="276"/>
      <c r="AF113" s="107">
        <f t="shared" si="23"/>
        <v>1</v>
      </c>
      <c r="AG113" s="291"/>
      <c r="AH113" s="129">
        <f>IF(SUMPRODUCT((A$14:A113=A113)*(B$14:B113=B113)*(C$14:C113=C113))&gt;1,0,1)</f>
        <v>1</v>
      </c>
      <c r="AI113" s="109" t="str">
        <f t="shared" ref="AI113:AI176" si="24">IFERROR(VLOOKUP(D113,tipo,1,FALSE),"NO")</f>
        <v>Contratos de prestación de servicios profesionales y de apoyo a la gestión</v>
      </c>
      <c r="AJ113" s="109" t="str">
        <f t="shared" ref="AJ113:AJ176" si="25">IFERROR(VLOOKUP(E113,modal,1,FALSE),"NO")</f>
        <v>Contratación directa</v>
      </c>
      <c r="AK113" s="110" t="str">
        <f>IFERROR(VLOOKUP(F113,[6]Tipo!$C$12:$C$27,1,FALSE),"NO")</f>
        <v>Prestación de servicios profesionales y de apoyo a la gestión, o para la ejecución de trabajos artísticos que sólo puedan encomendarse a determinadas personas naturales;</v>
      </c>
      <c r="AL113" s="109" t="str">
        <f t="shared" ref="AL113:AL176" si="26">IFERROR(VLOOKUP(H113,afectacion,1,FALSE),"NO")</f>
        <v>Inversión</v>
      </c>
      <c r="AM113" s="109">
        <f t="shared" ref="AM113:AM176" si="27">IFERROR(VLOOKUP(I113,programa,1,FALSE),"NO")</f>
        <v>45</v>
      </c>
    </row>
    <row r="114" spans="1:39" ht="27" customHeight="1" x14ac:dyDescent="0.25">
      <c r="A114" s="276">
        <v>102</v>
      </c>
      <c r="B114" s="277">
        <v>2019</v>
      </c>
      <c r="C114" s="278" t="s">
        <v>384</v>
      </c>
      <c r="D114" s="280" t="s">
        <v>161</v>
      </c>
      <c r="E114" s="278" t="s">
        <v>38</v>
      </c>
      <c r="F114" s="279" t="s">
        <v>182</v>
      </c>
      <c r="G114" s="280" t="s">
        <v>631</v>
      </c>
      <c r="H114" s="281" t="s">
        <v>156</v>
      </c>
      <c r="I114" s="282">
        <v>18</v>
      </c>
      <c r="J114" s="96" t="s">
        <v>207</v>
      </c>
      <c r="K114" s="96" t="s">
        <v>202</v>
      </c>
      <c r="L114" s="283" t="s">
        <v>779</v>
      </c>
      <c r="M114" s="276">
        <v>1016035551</v>
      </c>
      <c r="N114" s="284" t="s">
        <v>905</v>
      </c>
      <c r="O114" s="285">
        <v>17963333</v>
      </c>
      <c r="P114" s="286"/>
      <c r="Q114" s="287"/>
      <c r="R114" s="288">
        <v>1</v>
      </c>
      <c r="S114" s="285">
        <v>1700000</v>
      </c>
      <c r="T114" s="103">
        <f t="shared" si="22"/>
        <v>19663333</v>
      </c>
      <c r="U114" s="289">
        <v>17906666</v>
      </c>
      <c r="V114" s="290">
        <v>43509</v>
      </c>
      <c r="W114" s="290">
        <v>43511</v>
      </c>
      <c r="X114" s="290">
        <v>43860</v>
      </c>
      <c r="Y114" s="277">
        <v>316</v>
      </c>
      <c r="Z114" s="277">
        <v>30</v>
      </c>
      <c r="AA114" s="8"/>
      <c r="AB114" s="276"/>
      <c r="AC114" s="276" t="s">
        <v>1022</v>
      </c>
      <c r="AD114" s="276"/>
      <c r="AE114" s="276"/>
      <c r="AF114" s="107">
        <f t="shared" si="23"/>
        <v>0.91066280574102065</v>
      </c>
      <c r="AG114" s="291"/>
      <c r="AH114" s="129">
        <f>IF(SUMPRODUCT((A$14:A114=A114)*(B$14:B114=B114)*(C$14:C114=C114))&gt;1,0,1)</f>
        <v>1</v>
      </c>
      <c r="AI114" s="109" t="str">
        <f t="shared" si="24"/>
        <v>Contratos de prestación de servicios profesionales y de apoyo a la gestión</v>
      </c>
      <c r="AJ114" s="109" t="str">
        <f t="shared" si="25"/>
        <v>Contratación directa</v>
      </c>
      <c r="AK114" s="110" t="str">
        <f>IFERROR(VLOOKUP(F114,[6]Tipo!$C$12:$C$27,1,FALSE),"NO")</f>
        <v>Prestación de servicios profesionales y de apoyo a la gestión, o para la ejecución de trabajos artísticos que sólo puedan encomendarse a determinadas personas naturales;</v>
      </c>
      <c r="AL114" s="109" t="str">
        <f t="shared" si="26"/>
        <v>Inversión</v>
      </c>
      <c r="AM114" s="109">
        <f t="shared" si="27"/>
        <v>18</v>
      </c>
    </row>
    <row r="115" spans="1:39" ht="27" customHeight="1" x14ac:dyDescent="0.25">
      <c r="A115" s="276">
        <v>103</v>
      </c>
      <c r="B115" s="277">
        <v>2019</v>
      </c>
      <c r="C115" s="278" t="s">
        <v>385</v>
      </c>
      <c r="D115" s="280" t="s">
        <v>161</v>
      </c>
      <c r="E115" s="278" t="s">
        <v>38</v>
      </c>
      <c r="F115" s="279" t="s">
        <v>182</v>
      </c>
      <c r="G115" s="280" t="s">
        <v>632</v>
      </c>
      <c r="H115" s="281" t="s">
        <v>156</v>
      </c>
      <c r="I115" s="282">
        <v>45</v>
      </c>
      <c r="J115" s="96" t="s">
        <v>239</v>
      </c>
      <c r="K115" s="96" t="s">
        <v>236</v>
      </c>
      <c r="L115" s="283" t="s">
        <v>778</v>
      </c>
      <c r="M115" s="276">
        <v>1015410053</v>
      </c>
      <c r="N115" s="284" t="s">
        <v>906</v>
      </c>
      <c r="O115" s="285">
        <v>21000000</v>
      </c>
      <c r="P115" s="286"/>
      <c r="Q115" s="287"/>
      <c r="R115" s="288"/>
      <c r="S115" s="285"/>
      <c r="T115" s="103">
        <f t="shared" si="22"/>
        <v>21000000</v>
      </c>
      <c r="U115" s="289">
        <v>20300000</v>
      </c>
      <c r="V115" s="290">
        <v>43543</v>
      </c>
      <c r="W115" s="290">
        <v>43531</v>
      </c>
      <c r="X115" s="290">
        <v>43714</v>
      </c>
      <c r="Y115" s="277">
        <v>180</v>
      </c>
      <c r="Z115" s="277"/>
      <c r="AA115" s="8"/>
      <c r="AB115" s="276"/>
      <c r="AC115" s="276"/>
      <c r="AD115" s="276" t="s">
        <v>1022</v>
      </c>
      <c r="AE115" s="276"/>
      <c r="AF115" s="107">
        <f t="shared" si="23"/>
        <v>0.96666666666666667</v>
      </c>
      <c r="AG115" s="291"/>
      <c r="AH115" s="129">
        <f>IF(SUMPRODUCT((A$14:A115=A115)*(B$14:B115=B115)*(C$14:C115=C115))&gt;1,0,1)</f>
        <v>1</v>
      </c>
      <c r="AI115" s="109" t="str">
        <f t="shared" si="24"/>
        <v>Contratos de prestación de servicios profesionales y de apoyo a la gestión</v>
      </c>
      <c r="AJ115" s="109" t="str">
        <f t="shared" si="25"/>
        <v>Contratación directa</v>
      </c>
      <c r="AK115" s="110" t="str">
        <f>IFERROR(VLOOKUP(F115,[6]Tipo!$C$12:$C$27,1,FALSE),"NO")</f>
        <v>Prestación de servicios profesionales y de apoyo a la gestión, o para la ejecución de trabajos artísticos que sólo puedan encomendarse a determinadas personas naturales;</v>
      </c>
      <c r="AL115" s="109" t="str">
        <f t="shared" si="26"/>
        <v>Inversión</v>
      </c>
      <c r="AM115" s="109">
        <f t="shared" si="27"/>
        <v>45</v>
      </c>
    </row>
    <row r="116" spans="1:39" ht="27" customHeight="1" x14ac:dyDescent="0.25">
      <c r="A116" s="276">
        <v>104</v>
      </c>
      <c r="B116" s="277">
        <v>2019</v>
      </c>
      <c r="C116" s="278" t="s">
        <v>386</v>
      </c>
      <c r="D116" s="280" t="s">
        <v>161</v>
      </c>
      <c r="E116" s="278" t="s">
        <v>38</v>
      </c>
      <c r="F116" s="279" t="s">
        <v>182</v>
      </c>
      <c r="G116" s="280" t="s">
        <v>633</v>
      </c>
      <c r="H116" s="281" t="s">
        <v>156</v>
      </c>
      <c r="I116" s="282">
        <v>45</v>
      </c>
      <c r="J116" s="96" t="s">
        <v>239</v>
      </c>
      <c r="K116" s="96" t="s">
        <v>236</v>
      </c>
      <c r="L116" s="283" t="s">
        <v>778</v>
      </c>
      <c r="M116" s="276">
        <v>1037546192</v>
      </c>
      <c r="N116" s="284" t="s">
        <v>907</v>
      </c>
      <c r="O116" s="285">
        <v>27330000</v>
      </c>
      <c r="P116" s="286"/>
      <c r="Q116" s="287"/>
      <c r="R116" s="288"/>
      <c r="S116" s="285"/>
      <c r="T116" s="103">
        <f t="shared" si="22"/>
        <v>27330000</v>
      </c>
      <c r="U116" s="289">
        <v>27330000</v>
      </c>
      <c r="V116" s="290">
        <v>43514</v>
      </c>
      <c r="W116" s="290">
        <v>43515</v>
      </c>
      <c r="X116" s="290">
        <v>43695</v>
      </c>
      <c r="Y116" s="277">
        <v>180</v>
      </c>
      <c r="Z116" s="277"/>
      <c r="AA116" s="8"/>
      <c r="AB116" s="276"/>
      <c r="AC116" s="276"/>
      <c r="AD116" s="276" t="s">
        <v>1022</v>
      </c>
      <c r="AE116" s="276"/>
      <c r="AF116" s="107">
        <f t="shared" si="23"/>
        <v>1</v>
      </c>
      <c r="AG116" s="291"/>
      <c r="AH116" s="129">
        <f>IF(SUMPRODUCT((A$14:A116=A116)*(B$14:B116=B116)*(C$14:C116=C116))&gt;1,0,1)</f>
        <v>1</v>
      </c>
      <c r="AI116" s="109" t="str">
        <f t="shared" si="24"/>
        <v>Contratos de prestación de servicios profesionales y de apoyo a la gestión</v>
      </c>
      <c r="AJ116" s="109" t="str">
        <f t="shared" si="25"/>
        <v>Contratación directa</v>
      </c>
      <c r="AK116" s="110" t="str">
        <f>IFERROR(VLOOKUP(F116,[6]Tipo!$C$12:$C$27,1,FALSE),"NO")</f>
        <v>Prestación de servicios profesionales y de apoyo a la gestión, o para la ejecución de trabajos artísticos que sólo puedan encomendarse a determinadas personas naturales;</v>
      </c>
      <c r="AL116" s="109" t="str">
        <f t="shared" si="26"/>
        <v>Inversión</v>
      </c>
      <c r="AM116" s="109">
        <f t="shared" si="27"/>
        <v>45</v>
      </c>
    </row>
    <row r="117" spans="1:39" ht="27" customHeight="1" x14ac:dyDescent="0.25">
      <c r="A117" s="276">
        <v>105</v>
      </c>
      <c r="B117" s="277">
        <v>2019</v>
      </c>
      <c r="C117" s="278" t="s">
        <v>387</v>
      </c>
      <c r="D117" s="280" t="s">
        <v>161</v>
      </c>
      <c r="E117" s="278" t="s">
        <v>38</v>
      </c>
      <c r="F117" s="279" t="s">
        <v>182</v>
      </c>
      <c r="G117" s="280" t="s">
        <v>634</v>
      </c>
      <c r="H117" s="281" t="s">
        <v>156</v>
      </c>
      <c r="I117" s="282">
        <v>45</v>
      </c>
      <c r="J117" s="96" t="s">
        <v>239</v>
      </c>
      <c r="K117" s="96" t="s">
        <v>236</v>
      </c>
      <c r="L117" s="283" t="s">
        <v>778</v>
      </c>
      <c r="M117" s="276">
        <v>1033701606</v>
      </c>
      <c r="N117" s="284" t="s">
        <v>908</v>
      </c>
      <c r="O117" s="285">
        <v>47979333</v>
      </c>
      <c r="P117" s="286"/>
      <c r="Q117" s="287"/>
      <c r="R117" s="288">
        <v>1</v>
      </c>
      <c r="S117" s="285">
        <v>18220000</v>
      </c>
      <c r="T117" s="103">
        <f t="shared" si="22"/>
        <v>66199333</v>
      </c>
      <c r="U117" s="289">
        <v>47372000</v>
      </c>
      <c r="V117" s="290">
        <v>43510</v>
      </c>
      <c r="W117" s="290">
        <v>43515</v>
      </c>
      <c r="X117" s="290">
        <v>43951</v>
      </c>
      <c r="Y117" s="277">
        <v>312</v>
      </c>
      <c r="Z117" s="277">
        <v>120</v>
      </c>
      <c r="AA117" s="8"/>
      <c r="AB117" s="276"/>
      <c r="AC117" s="276" t="s">
        <v>1022</v>
      </c>
      <c r="AD117" s="276"/>
      <c r="AE117" s="276"/>
      <c r="AF117" s="107">
        <f t="shared" si="23"/>
        <v>0.71559633387846977</v>
      </c>
      <c r="AG117" s="291"/>
      <c r="AH117" s="129">
        <f>IF(SUMPRODUCT((A$14:A117=A117)*(B$14:B117=B117)*(C$14:C117=C117))&gt;1,0,1)</f>
        <v>1</v>
      </c>
      <c r="AI117" s="109" t="str">
        <f t="shared" si="24"/>
        <v>Contratos de prestación de servicios profesionales y de apoyo a la gestión</v>
      </c>
      <c r="AJ117" s="109" t="str">
        <f t="shared" si="25"/>
        <v>Contratación directa</v>
      </c>
      <c r="AK117" s="110" t="str">
        <f>IFERROR(VLOOKUP(F117,[6]Tipo!$C$12:$C$27,1,FALSE),"NO")</f>
        <v>Prestación de servicios profesionales y de apoyo a la gestión, o para la ejecución de trabajos artísticos que sólo puedan encomendarse a determinadas personas naturales;</v>
      </c>
      <c r="AL117" s="109" t="str">
        <f t="shared" si="26"/>
        <v>Inversión</v>
      </c>
      <c r="AM117" s="109">
        <f t="shared" si="27"/>
        <v>45</v>
      </c>
    </row>
    <row r="118" spans="1:39" ht="27" customHeight="1" x14ac:dyDescent="0.25">
      <c r="A118" s="276">
        <v>106</v>
      </c>
      <c r="B118" s="277">
        <v>2019</v>
      </c>
      <c r="C118" s="278" t="s">
        <v>388</v>
      </c>
      <c r="D118" s="280" t="s">
        <v>161</v>
      </c>
      <c r="E118" s="278" t="s">
        <v>38</v>
      </c>
      <c r="F118" s="279" t="s">
        <v>182</v>
      </c>
      <c r="G118" s="280" t="s">
        <v>635</v>
      </c>
      <c r="H118" s="281" t="s">
        <v>156</v>
      </c>
      <c r="I118" s="282">
        <v>45</v>
      </c>
      <c r="J118" s="96" t="s">
        <v>239</v>
      </c>
      <c r="K118" s="96" t="s">
        <v>236</v>
      </c>
      <c r="L118" s="283" t="s">
        <v>778</v>
      </c>
      <c r="M118" s="276">
        <v>80804691</v>
      </c>
      <c r="N118" s="284" t="s">
        <v>909</v>
      </c>
      <c r="O118" s="285">
        <v>13500000</v>
      </c>
      <c r="P118" s="286"/>
      <c r="Q118" s="287"/>
      <c r="R118" s="288"/>
      <c r="S118" s="285"/>
      <c r="T118" s="103">
        <f t="shared" si="22"/>
        <v>13500000</v>
      </c>
      <c r="U118" s="289">
        <v>13500000</v>
      </c>
      <c r="V118" s="290">
        <v>43509</v>
      </c>
      <c r="W118" s="290">
        <v>43514</v>
      </c>
      <c r="X118" s="290">
        <v>43694</v>
      </c>
      <c r="Y118" s="277">
        <v>180</v>
      </c>
      <c r="Z118" s="277"/>
      <c r="AA118" s="8"/>
      <c r="AB118" s="276"/>
      <c r="AC118" s="276"/>
      <c r="AD118" s="276" t="s">
        <v>1022</v>
      </c>
      <c r="AE118" s="276"/>
      <c r="AF118" s="107">
        <f t="shared" si="23"/>
        <v>1</v>
      </c>
      <c r="AG118" s="291"/>
      <c r="AH118" s="129">
        <f>IF(SUMPRODUCT((A$14:A118=A118)*(B$14:B118=B118)*(C$14:C118=C118))&gt;1,0,1)</f>
        <v>1</v>
      </c>
      <c r="AI118" s="109" t="str">
        <f t="shared" si="24"/>
        <v>Contratos de prestación de servicios profesionales y de apoyo a la gestión</v>
      </c>
      <c r="AJ118" s="109" t="str">
        <f t="shared" si="25"/>
        <v>Contratación directa</v>
      </c>
      <c r="AK118" s="110" t="str">
        <f>IFERROR(VLOOKUP(F118,[6]Tipo!$C$12:$C$27,1,FALSE),"NO")</f>
        <v>Prestación de servicios profesionales y de apoyo a la gestión, o para la ejecución de trabajos artísticos que sólo puedan encomendarse a determinadas personas naturales;</v>
      </c>
      <c r="AL118" s="109" t="str">
        <f t="shared" si="26"/>
        <v>Inversión</v>
      </c>
      <c r="AM118" s="109">
        <f t="shared" si="27"/>
        <v>45</v>
      </c>
    </row>
    <row r="119" spans="1:39" ht="27" customHeight="1" x14ac:dyDescent="0.25">
      <c r="A119" s="276">
        <v>107</v>
      </c>
      <c r="B119" s="277">
        <v>2019</v>
      </c>
      <c r="C119" s="278" t="s">
        <v>389</v>
      </c>
      <c r="D119" s="280" t="s">
        <v>161</v>
      </c>
      <c r="E119" s="278" t="s">
        <v>38</v>
      </c>
      <c r="F119" s="279" t="s">
        <v>182</v>
      </c>
      <c r="G119" s="280" t="s">
        <v>636</v>
      </c>
      <c r="H119" s="281" t="s">
        <v>156</v>
      </c>
      <c r="I119" s="282">
        <v>45</v>
      </c>
      <c r="J119" s="96" t="s">
        <v>239</v>
      </c>
      <c r="K119" s="96" t="s">
        <v>236</v>
      </c>
      <c r="L119" s="283" t="s">
        <v>778</v>
      </c>
      <c r="M119" s="276">
        <v>19426466</v>
      </c>
      <c r="N119" s="284" t="s">
        <v>910</v>
      </c>
      <c r="O119" s="285">
        <v>13500000</v>
      </c>
      <c r="P119" s="286"/>
      <c r="Q119" s="287"/>
      <c r="R119" s="288"/>
      <c r="S119" s="285"/>
      <c r="T119" s="103">
        <f t="shared" si="22"/>
        <v>13500000</v>
      </c>
      <c r="U119" s="289">
        <v>13500000</v>
      </c>
      <c r="V119" s="290">
        <v>43509</v>
      </c>
      <c r="W119" s="290">
        <v>43511</v>
      </c>
      <c r="X119" s="290">
        <v>43691</v>
      </c>
      <c r="Y119" s="277">
        <v>180</v>
      </c>
      <c r="Z119" s="277"/>
      <c r="AA119" s="8"/>
      <c r="AB119" s="276"/>
      <c r="AC119" s="276"/>
      <c r="AD119" s="276" t="s">
        <v>1022</v>
      </c>
      <c r="AE119" s="276"/>
      <c r="AF119" s="107">
        <f t="shared" si="23"/>
        <v>1</v>
      </c>
      <c r="AG119" s="291"/>
      <c r="AH119" s="129">
        <f>IF(SUMPRODUCT((A$14:A119=A119)*(B$14:B119=B119)*(C$14:C119=C119))&gt;1,0,1)</f>
        <v>1</v>
      </c>
      <c r="AI119" s="109" t="str">
        <f t="shared" si="24"/>
        <v>Contratos de prestación de servicios profesionales y de apoyo a la gestión</v>
      </c>
      <c r="AJ119" s="109" t="str">
        <f t="shared" si="25"/>
        <v>Contratación directa</v>
      </c>
      <c r="AK119" s="110" t="str">
        <f>IFERROR(VLOOKUP(F119,[6]Tipo!$C$12:$C$27,1,FALSE),"NO")</f>
        <v>Prestación de servicios profesionales y de apoyo a la gestión, o para la ejecución de trabajos artísticos que sólo puedan encomendarse a determinadas personas naturales;</v>
      </c>
      <c r="AL119" s="109" t="str">
        <f t="shared" si="26"/>
        <v>Inversión</v>
      </c>
      <c r="AM119" s="109">
        <f t="shared" si="27"/>
        <v>45</v>
      </c>
    </row>
    <row r="120" spans="1:39" ht="27" customHeight="1" x14ac:dyDescent="0.25">
      <c r="A120" s="276">
        <v>108</v>
      </c>
      <c r="B120" s="277">
        <v>2019</v>
      </c>
      <c r="C120" s="278" t="s">
        <v>390</v>
      </c>
      <c r="D120" s="280" t="s">
        <v>161</v>
      </c>
      <c r="E120" s="278" t="s">
        <v>38</v>
      </c>
      <c r="F120" s="279" t="s">
        <v>182</v>
      </c>
      <c r="G120" s="280" t="s">
        <v>637</v>
      </c>
      <c r="H120" s="281" t="s">
        <v>156</v>
      </c>
      <c r="I120" s="282">
        <v>45</v>
      </c>
      <c r="J120" s="96" t="s">
        <v>239</v>
      </c>
      <c r="K120" s="96" t="s">
        <v>236</v>
      </c>
      <c r="L120" s="283" t="s">
        <v>778</v>
      </c>
      <c r="M120" s="276">
        <v>1024530900</v>
      </c>
      <c r="N120" s="284" t="s">
        <v>911</v>
      </c>
      <c r="O120" s="285">
        <v>27330000</v>
      </c>
      <c r="P120" s="286"/>
      <c r="Q120" s="287"/>
      <c r="R120" s="288"/>
      <c r="S120" s="285"/>
      <c r="T120" s="103">
        <f t="shared" si="22"/>
        <v>27330000</v>
      </c>
      <c r="U120" s="289">
        <v>27330000</v>
      </c>
      <c r="V120" s="290">
        <v>43510</v>
      </c>
      <c r="W120" s="290">
        <v>43516</v>
      </c>
      <c r="X120" s="290">
        <v>43696</v>
      </c>
      <c r="Y120" s="277">
        <v>180</v>
      </c>
      <c r="Z120" s="277"/>
      <c r="AA120" s="8"/>
      <c r="AB120" s="276"/>
      <c r="AC120" s="276"/>
      <c r="AD120" s="276" t="s">
        <v>1022</v>
      </c>
      <c r="AE120" s="276"/>
      <c r="AF120" s="107">
        <f t="shared" si="23"/>
        <v>1</v>
      </c>
      <c r="AG120" s="291"/>
      <c r="AH120" s="129">
        <f>IF(SUMPRODUCT((A$14:A120=A120)*(B$14:B120=B120)*(C$14:C120=C120))&gt;1,0,1)</f>
        <v>1</v>
      </c>
      <c r="AI120" s="109" t="str">
        <f t="shared" si="24"/>
        <v>Contratos de prestación de servicios profesionales y de apoyo a la gestión</v>
      </c>
      <c r="AJ120" s="109" t="str">
        <f t="shared" si="25"/>
        <v>Contratación directa</v>
      </c>
      <c r="AK120" s="110" t="str">
        <f>IFERROR(VLOOKUP(F120,[6]Tipo!$C$12:$C$27,1,FALSE),"NO")</f>
        <v>Prestación de servicios profesionales y de apoyo a la gestión, o para la ejecución de trabajos artísticos que sólo puedan encomendarse a determinadas personas naturales;</v>
      </c>
      <c r="AL120" s="109" t="str">
        <f t="shared" si="26"/>
        <v>Inversión</v>
      </c>
      <c r="AM120" s="109">
        <f t="shared" si="27"/>
        <v>45</v>
      </c>
    </row>
    <row r="121" spans="1:39" ht="27" customHeight="1" x14ac:dyDescent="0.25">
      <c r="A121" s="276">
        <v>109</v>
      </c>
      <c r="B121" s="277">
        <v>2019</v>
      </c>
      <c r="C121" s="278" t="s">
        <v>391</v>
      </c>
      <c r="D121" s="280" t="s">
        <v>161</v>
      </c>
      <c r="E121" s="278" t="s">
        <v>38</v>
      </c>
      <c r="F121" s="279" t="s">
        <v>182</v>
      </c>
      <c r="G121" s="280" t="s">
        <v>638</v>
      </c>
      <c r="H121" s="281" t="s">
        <v>156</v>
      </c>
      <c r="I121" s="282">
        <v>45</v>
      </c>
      <c r="J121" s="96" t="s">
        <v>239</v>
      </c>
      <c r="K121" s="96" t="s">
        <v>236</v>
      </c>
      <c r="L121" s="283" t="s">
        <v>778</v>
      </c>
      <c r="M121" s="276">
        <v>1052916138</v>
      </c>
      <c r="N121" s="284" t="s">
        <v>912</v>
      </c>
      <c r="O121" s="285">
        <v>27330000</v>
      </c>
      <c r="P121" s="286"/>
      <c r="Q121" s="287"/>
      <c r="R121" s="288"/>
      <c r="S121" s="285"/>
      <c r="T121" s="103">
        <f t="shared" si="22"/>
        <v>27330000</v>
      </c>
      <c r="U121" s="289">
        <v>27330000</v>
      </c>
      <c r="V121" s="290">
        <v>43515</v>
      </c>
      <c r="W121" s="290">
        <v>43517</v>
      </c>
      <c r="X121" s="290">
        <v>43697</v>
      </c>
      <c r="Y121" s="277">
        <v>180</v>
      </c>
      <c r="Z121" s="277"/>
      <c r="AA121" s="8"/>
      <c r="AB121" s="276"/>
      <c r="AC121" s="276"/>
      <c r="AD121" s="276" t="s">
        <v>1022</v>
      </c>
      <c r="AE121" s="276"/>
      <c r="AF121" s="107">
        <f t="shared" si="23"/>
        <v>1</v>
      </c>
      <c r="AG121" s="291"/>
      <c r="AH121" s="129">
        <f>IF(SUMPRODUCT((A$14:A121=A121)*(B$14:B121=B121)*(C$14:C121=C121))&gt;1,0,1)</f>
        <v>1</v>
      </c>
      <c r="AI121" s="109" t="str">
        <f t="shared" si="24"/>
        <v>Contratos de prestación de servicios profesionales y de apoyo a la gestión</v>
      </c>
      <c r="AJ121" s="109" t="str">
        <f t="shared" si="25"/>
        <v>Contratación directa</v>
      </c>
      <c r="AK121" s="110" t="str">
        <f>IFERROR(VLOOKUP(F121,[6]Tipo!$C$12:$C$27,1,FALSE),"NO")</f>
        <v>Prestación de servicios profesionales y de apoyo a la gestión, o para la ejecución de trabajos artísticos que sólo puedan encomendarse a determinadas personas naturales;</v>
      </c>
      <c r="AL121" s="109" t="str">
        <f t="shared" si="26"/>
        <v>Inversión</v>
      </c>
      <c r="AM121" s="109">
        <f t="shared" si="27"/>
        <v>45</v>
      </c>
    </row>
    <row r="122" spans="1:39" ht="27" customHeight="1" x14ac:dyDescent="0.25">
      <c r="A122" s="276">
        <v>110</v>
      </c>
      <c r="B122" s="277">
        <v>2019</v>
      </c>
      <c r="C122" s="278" t="s">
        <v>392</v>
      </c>
      <c r="D122" s="280" t="s">
        <v>161</v>
      </c>
      <c r="E122" s="278" t="s">
        <v>38</v>
      </c>
      <c r="F122" s="279" t="s">
        <v>182</v>
      </c>
      <c r="G122" s="280" t="s">
        <v>639</v>
      </c>
      <c r="H122" s="281" t="s">
        <v>156</v>
      </c>
      <c r="I122" s="282">
        <v>45</v>
      </c>
      <c r="J122" s="96" t="s">
        <v>239</v>
      </c>
      <c r="K122" s="96" t="s">
        <v>236</v>
      </c>
      <c r="L122" s="283" t="s">
        <v>778</v>
      </c>
      <c r="M122" s="276">
        <v>79129505</v>
      </c>
      <c r="N122" s="284" t="s">
        <v>913</v>
      </c>
      <c r="O122" s="285">
        <v>42240000</v>
      </c>
      <c r="P122" s="286"/>
      <c r="Q122" s="287"/>
      <c r="R122" s="288">
        <v>1</v>
      </c>
      <c r="S122" s="285">
        <v>21120000</v>
      </c>
      <c r="T122" s="103">
        <f t="shared" si="22"/>
        <v>63360000</v>
      </c>
      <c r="U122" s="289">
        <v>63360000</v>
      </c>
      <c r="V122" s="290">
        <v>43516</v>
      </c>
      <c r="W122" s="290">
        <v>43523</v>
      </c>
      <c r="X122" s="290">
        <v>43795</v>
      </c>
      <c r="Y122" s="277">
        <v>180</v>
      </c>
      <c r="Z122" s="277">
        <v>90</v>
      </c>
      <c r="AA122" s="8"/>
      <c r="AB122" s="276"/>
      <c r="AC122" s="276"/>
      <c r="AD122" s="276" t="s">
        <v>1022</v>
      </c>
      <c r="AE122" s="276"/>
      <c r="AF122" s="107">
        <f t="shared" si="23"/>
        <v>1</v>
      </c>
      <c r="AG122" s="291"/>
      <c r="AH122" s="129">
        <f>IF(SUMPRODUCT((A$14:A122=A122)*(B$14:B122=B122)*(C$14:C122=C122))&gt;1,0,1)</f>
        <v>1</v>
      </c>
      <c r="AI122" s="109" t="str">
        <f t="shared" si="24"/>
        <v>Contratos de prestación de servicios profesionales y de apoyo a la gestión</v>
      </c>
      <c r="AJ122" s="109" t="str">
        <f t="shared" si="25"/>
        <v>Contratación directa</v>
      </c>
      <c r="AK122" s="110" t="str">
        <f>IFERROR(VLOOKUP(F122,[6]Tipo!$C$12:$C$27,1,FALSE),"NO")</f>
        <v>Prestación de servicios profesionales y de apoyo a la gestión, o para la ejecución de trabajos artísticos que sólo puedan encomendarse a determinadas personas naturales;</v>
      </c>
      <c r="AL122" s="109" t="str">
        <f t="shared" si="26"/>
        <v>Inversión</v>
      </c>
      <c r="AM122" s="109">
        <f t="shared" si="27"/>
        <v>45</v>
      </c>
    </row>
    <row r="123" spans="1:39" ht="27" customHeight="1" x14ac:dyDescent="0.25">
      <c r="A123" s="276">
        <v>111</v>
      </c>
      <c r="B123" s="277">
        <v>2019</v>
      </c>
      <c r="C123" s="278" t="s">
        <v>393</v>
      </c>
      <c r="D123" s="280" t="s">
        <v>161</v>
      </c>
      <c r="E123" s="278" t="s">
        <v>38</v>
      </c>
      <c r="F123" s="279" t="s">
        <v>182</v>
      </c>
      <c r="G123" s="280" t="s">
        <v>640</v>
      </c>
      <c r="H123" s="281" t="s">
        <v>156</v>
      </c>
      <c r="I123" s="282">
        <v>45</v>
      </c>
      <c r="J123" s="96" t="s">
        <v>239</v>
      </c>
      <c r="K123" s="96" t="s">
        <v>236</v>
      </c>
      <c r="L123" s="283" t="s">
        <v>786</v>
      </c>
      <c r="M123" s="276">
        <v>78689286</v>
      </c>
      <c r="N123" s="284" t="s">
        <v>914</v>
      </c>
      <c r="O123" s="285">
        <v>71889000</v>
      </c>
      <c r="P123" s="286"/>
      <c r="Q123" s="287"/>
      <c r="R123" s="288">
        <v>1</v>
      </c>
      <c r="S123" s="285">
        <v>20871000</v>
      </c>
      <c r="T123" s="103">
        <f t="shared" si="22"/>
        <v>92760000</v>
      </c>
      <c r="U123" s="289">
        <v>71889000</v>
      </c>
      <c r="V123" s="290">
        <v>43516</v>
      </c>
      <c r="W123" s="290">
        <v>43517</v>
      </c>
      <c r="X123" s="290">
        <v>43920</v>
      </c>
      <c r="Y123" s="277">
        <v>310</v>
      </c>
      <c r="Z123" s="277">
        <v>90</v>
      </c>
      <c r="AA123" s="8"/>
      <c r="AB123" s="276"/>
      <c r="AC123" s="276" t="s">
        <v>1022</v>
      </c>
      <c r="AD123" s="276"/>
      <c r="AE123" s="276"/>
      <c r="AF123" s="107">
        <f t="shared" si="23"/>
        <v>0.77500000000000002</v>
      </c>
      <c r="AG123" s="291"/>
      <c r="AH123" s="129">
        <f>IF(SUMPRODUCT((A$14:A123=A123)*(B$14:B123=B123)*(C$14:C123=C123))&gt;1,0,1)</f>
        <v>1</v>
      </c>
      <c r="AI123" s="109" t="str">
        <f t="shared" si="24"/>
        <v>Contratos de prestación de servicios profesionales y de apoyo a la gestión</v>
      </c>
      <c r="AJ123" s="109" t="str">
        <f t="shared" si="25"/>
        <v>Contratación directa</v>
      </c>
      <c r="AK123" s="110" t="str">
        <f>IFERROR(VLOOKUP(F123,[6]Tipo!$C$12:$C$27,1,FALSE),"NO")</f>
        <v>Prestación de servicios profesionales y de apoyo a la gestión, o para la ejecución de trabajos artísticos que sólo puedan encomendarse a determinadas personas naturales;</v>
      </c>
      <c r="AL123" s="109" t="str">
        <f t="shared" si="26"/>
        <v>Inversión</v>
      </c>
      <c r="AM123" s="109">
        <f t="shared" si="27"/>
        <v>45</v>
      </c>
    </row>
    <row r="124" spans="1:39" ht="27" customHeight="1" x14ac:dyDescent="0.25">
      <c r="A124" s="276">
        <v>112</v>
      </c>
      <c r="B124" s="277">
        <v>2019</v>
      </c>
      <c r="C124" s="278" t="s">
        <v>394</v>
      </c>
      <c r="D124" s="280" t="s">
        <v>161</v>
      </c>
      <c r="E124" s="278" t="s">
        <v>38</v>
      </c>
      <c r="F124" s="279" t="s">
        <v>182</v>
      </c>
      <c r="G124" s="280" t="s">
        <v>641</v>
      </c>
      <c r="H124" s="281" t="s">
        <v>156</v>
      </c>
      <c r="I124" s="282">
        <v>45</v>
      </c>
      <c r="J124" s="96" t="s">
        <v>239</v>
      </c>
      <c r="K124" s="96" t="s">
        <v>236</v>
      </c>
      <c r="L124" s="283" t="s">
        <v>778</v>
      </c>
      <c r="M124" s="276">
        <v>79138055</v>
      </c>
      <c r="N124" s="284" t="s">
        <v>915</v>
      </c>
      <c r="O124" s="285">
        <v>13500000</v>
      </c>
      <c r="P124" s="286"/>
      <c r="Q124" s="287"/>
      <c r="R124" s="288">
        <v>1</v>
      </c>
      <c r="S124" s="285">
        <v>6750000</v>
      </c>
      <c r="T124" s="103">
        <f t="shared" si="22"/>
        <v>20250000</v>
      </c>
      <c r="U124" s="289">
        <v>20250000</v>
      </c>
      <c r="V124" s="290">
        <v>43531</v>
      </c>
      <c r="W124" s="290">
        <v>43532</v>
      </c>
      <c r="X124" s="290">
        <v>43806</v>
      </c>
      <c r="Y124" s="277">
        <v>180</v>
      </c>
      <c r="Z124" s="277">
        <v>90</v>
      </c>
      <c r="AA124" s="8"/>
      <c r="AB124" s="276"/>
      <c r="AC124" s="276"/>
      <c r="AD124" s="276" t="s">
        <v>1022</v>
      </c>
      <c r="AE124" s="276"/>
      <c r="AF124" s="107">
        <f t="shared" si="23"/>
        <v>1</v>
      </c>
      <c r="AG124" s="291"/>
      <c r="AH124" s="129">
        <f>IF(SUMPRODUCT((A$14:A124=A124)*(B$14:B124=B124)*(C$14:C124=C124))&gt;1,0,1)</f>
        <v>1</v>
      </c>
      <c r="AI124" s="109" t="str">
        <f t="shared" si="24"/>
        <v>Contratos de prestación de servicios profesionales y de apoyo a la gestión</v>
      </c>
      <c r="AJ124" s="109" t="str">
        <f t="shared" si="25"/>
        <v>Contratación directa</v>
      </c>
      <c r="AK124" s="110" t="str">
        <f>IFERROR(VLOOKUP(F124,[6]Tipo!$C$12:$C$27,1,FALSE),"NO")</f>
        <v>Prestación de servicios profesionales y de apoyo a la gestión, o para la ejecución de trabajos artísticos que sólo puedan encomendarse a determinadas personas naturales;</v>
      </c>
      <c r="AL124" s="109" t="str">
        <f t="shared" si="26"/>
        <v>Inversión</v>
      </c>
      <c r="AM124" s="109">
        <f t="shared" si="27"/>
        <v>45</v>
      </c>
    </row>
    <row r="125" spans="1:39" ht="27" customHeight="1" x14ac:dyDescent="0.25">
      <c r="A125" s="276">
        <v>113</v>
      </c>
      <c r="B125" s="277">
        <v>2019</v>
      </c>
      <c r="C125" s="278" t="s">
        <v>395</v>
      </c>
      <c r="D125" s="280" t="s">
        <v>161</v>
      </c>
      <c r="E125" s="278" t="s">
        <v>38</v>
      </c>
      <c r="F125" s="279" t="s">
        <v>182</v>
      </c>
      <c r="G125" s="280" t="s">
        <v>642</v>
      </c>
      <c r="H125" s="281" t="s">
        <v>156</v>
      </c>
      <c r="I125" s="282">
        <v>45</v>
      </c>
      <c r="J125" s="96" t="s">
        <v>239</v>
      </c>
      <c r="K125" s="96" t="s">
        <v>236</v>
      </c>
      <c r="L125" s="283" t="s">
        <v>778</v>
      </c>
      <c r="M125" s="276">
        <v>1016055535</v>
      </c>
      <c r="N125" s="284" t="s">
        <v>916</v>
      </c>
      <c r="O125" s="285">
        <v>13500000</v>
      </c>
      <c r="P125" s="286"/>
      <c r="Q125" s="287"/>
      <c r="R125" s="288"/>
      <c r="S125" s="285"/>
      <c r="T125" s="103">
        <f t="shared" si="22"/>
        <v>13500000</v>
      </c>
      <c r="U125" s="289">
        <v>9675000</v>
      </c>
      <c r="V125" s="290">
        <v>43516</v>
      </c>
      <c r="W125" s="290">
        <v>43518</v>
      </c>
      <c r="X125" s="290">
        <v>43698</v>
      </c>
      <c r="Y125" s="277">
        <v>180</v>
      </c>
      <c r="Z125" s="277"/>
      <c r="AA125" s="8"/>
      <c r="AB125" s="276"/>
      <c r="AC125" s="276"/>
      <c r="AD125" s="276" t="s">
        <v>1022</v>
      </c>
      <c r="AE125" s="276"/>
      <c r="AF125" s="107">
        <f t="shared" si="23"/>
        <v>0.71666666666666667</v>
      </c>
      <c r="AG125" s="291"/>
      <c r="AH125" s="129">
        <f>IF(SUMPRODUCT((A$14:A125=A125)*(B$14:B125=B125)*(C$14:C125=C125))&gt;1,0,1)</f>
        <v>1</v>
      </c>
      <c r="AI125" s="109" t="str">
        <f t="shared" si="24"/>
        <v>Contratos de prestación de servicios profesionales y de apoyo a la gestión</v>
      </c>
      <c r="AJ125" s="109" t="str">
        <f t="shared" si="25"/>
        <v>Contratación directa</v>
      </c>
      <c r="AK125" s="110" t="str">
        <f>IFERROR(VLOOKUP(F125,[6]Tipo!$C$12:$C$27,1,FALSE),"NO")</f>
        <v>Prestación de servicios profesionales y de apoyo a la gestión, o para la ejecución de trabajos artísticos que sólo puedan encomendarse a determinadas personas naturales;</v>
      </c>
      <c r="AL125" s="109" t="str">
        <f t="shared" si="26"/>
        <v>Inversión</v>
      </c>
      <c r="AM125" s="109">
        <f t="shared" si="27"/>
        <v>45</v>
      </c>
    </row>
    <row r="126" spans="1:39" ht="27" customHeight="1" x14ac:dyDescent="0.25">
      <c r="A126" s="276">
        <v>114</v>
      </c>
      <c r="B126" s="277">
        <v>2019</v>
      </c>
      <c r="C126" s="278" t="s">
        <v>396</v>
      </c>
      <c r="D126" s="280" t="s">
        <v>159</v>
      </c>
      <c r="E126" s="278" t="s">
        <v>38</v>
      </c>
      <c r="F126" s="279" t="s">
        <v>183</v>
      </c>
      <c r="G126" s="280" t="s">
        <v>643</v>
      </c>
      <c r="H126" s="281" t="s">
        <v>155</v>
      </c>
      <c r="I126" s="282">
        <v>45</v>
      </c>
      <c r="J126" s="96" t="s">
        <v>239</v>
      </c>
      <c r="K126" s="96" t="s">
        <v>236</v>
      </c>
      <c r="L126" s="283" t="s">
        <v>787</v>
      </c>
      <c r="M126" s="276">
        <v>900200519</v>
      </c>
      <c r="N126" s="284" t="s">
        <v>917</v>
      </c>
      <c r="O126" s="285">
        <v>108000000</v>
      </c>
      <c r="P126" s="286"/>
      <c r="Q126" s="287"/>
      <c r="R126" s="288"/>
      <c r="S126" s="285"/>
      <c r="T126" s="103">
        <f t="shared" si="22"/>
        <v>108000000</v>
      </c>
      <c r="U126" s="289">
        <v>90000000</v>
      </c>
      <c r="V126" s="290">
        <v>43518</v>
      </c>
      <c r="W126" s="290">
        <v>43521</v>
      </c>
      <c r="X126" s="290">
        <v>43885</v>
      </c>
      <c r="Y126" s="277">
        <v>365</v>
      </c>
      <c r="Z126" s="277"/>
      <c r="AA126" s="8"/>
      <c r="AB126" s="276"/>
      <c r="AC126" s="276" t="s">
        <v>1022</v>
      </c>
      <c r="AD126" s="276"/>
      <c r="AE126" s="276"/>
      <c r="AF126" s="107">
        <f t="shared" si="23"/>
        <v>0.83333333333333337</v>
      </c>
      <c r="AG126" s="291"/>
      <c r="AH126" s="129">
        <f>IF(SUMPRODUCT((A$14:A126=A126)*(B$14:B126=B126)*(C$14:C126=C126))&gt;1,0,1)</f>
        <v>1</v>
      </c>
      <c r="AI126" s="109" t="str">
        <f t="shared" si="24"/>
        <v>Contratos de prestación de servicios</v>
      </c>
      <c r="AJ126" s="109" t="str">
        <f t="shared" si="25"/>
        <v>Contratación directa</v>
      </c>
      <c r="AK126" s="110" t="str">
        <f>IFERROR(VLOOKUP(F126,[6]Tipo!$C$12:$C$27,1,FALSE),"NO")</f>
        <v>El arrendamiento o adquisición de inmuebles</v>
      </c>
      <c r="AL126" s="109" t="str">
        <f t="shared" si="26"/>
        <v>Funcionamiento</v>
      </c>
      <c r="AM126" s="109">
        <f t="shared" si="27"/>
        <v>45</v>
      </c>
    </row>
    <row r="127" spans="1:39" ht="27" customHeight="1" x14ac:dyDescent="0.25">
      <c r="A127" s="276">
        <v>115</v>
      </c>
      <c r="B127" s="277">
        <v>2019</v>
      </c>
      <c r="C127" s="278" t="s">
        <v>397</v>
      </c>
      <c r="D127" s="280" t="s">
        <v>161</v>
      </c>
      <c r="E127" s="278" t="s">
        <v>38</v>
      </c>
      <c r="F127" s="279" t="s">
        <v>182</v>
      </c>
      <c r="G127" s="280" t="s">
        <v>531</v>
      </c>
      <c r="H127" s="281" t="s">
        <v>156</v>
      </c>
      <c r="I127" s="282">
        <v>45</v>
      </c>
      <c r="J127" s="96" t="s">
        <v>239</v>
      </c>
      <c r="K127" s="96" t="s">
        <v>236</v>
      </c>
      <c r="L127" s="283" t="s">
        <v>778</v>
      </c>
      <c r="M127" s="276">
        <v>43684683</v>
      </c>
      <c r="N127" s="284" t="s">
        <v>918</v>
      </c>
      <c r="O127" s="285">
        <v>70941000</v>
      </c>
      <c r="P127" s="286"/>
      <c r="Q127" s="287"/>
      <c r="R127" s="288">
        <v>1</v>
      </c>
      <c r="S127" s="285">
        <v>27820000</v>
      </c>
      <c r="T127" s="103">
        <f t="shared" si="22"/>
        <v>98761000</v>
      </c>
      <c r="U127" s="289">
        <v>70941000</v>
      </c>
      <c r="V127" s="290">
        <v>43519</v>
      </c>
      <c r="W127" s="290">
        <v>43521</v>
      </c>
      <c r="X127" s="290">
        <v>43951</v>
      </c>
      <c r="Y127" s="277">
        <v>306</v>
      </c>
      <c r="Z127" s="277">
        <v>120</v>
      </c>
      <c r="AA127" s="8"/>
      <c r="AB127" s="276"/>
      <c r="AC127" s="276" t="s">
        <v>1022</v>
      </c>
      <c r="AD127" s="276"/>
      <c r="AE127" s="276"/>
      <c r="AF127" s="107">
        <f t="shared" si="23"/>
        <v>0.71830985915492962</v>
      </c>
      <c r="AG127" s="291"/>
      <c r="AH127" s="129">
        <f>IF(SUMPRODUCT((A$14:A127=A127)*(B$14:B127=B127)*(C$14:C127=C127))&gt;1,0,1)</f>
        <v>1</v>
      </c>
      <c r="AI127" s="109" t="str">
        <f t="shared" si="24"/>
        <v>Contratos de prestación de servicios profesionales y de apoyo a la gestión</v>
      </c>
      <c r="AJ127" s="109" t="str">
        <f t="shared" si="25"/>
        <v>Contratación directa</v>
      </c>
      <c r="AK127" s="110" t="str">
        <f>IFERROR(VLOOKUP(F127,[6]Tipo!$C$12:$C$27,1,FALSE),"NO")</f>
        <v>Prestación de servicios profesionales y de apoyo a la gestión, o para la ejecución de trabajos artísticos que sólo puedan encomendarse a determinadas personas naturales;</v>
      </c>
      <c r="AL127" s="109" t="str">
        <f t="shared" si="26"/>
        <v>Inversión</v>
      </c>
      <c r="AM127" s="109">
        <f t="shared" si="27"/>
        <v>45</v>
      </c>
    </row>
    <row r="128" spans="1:39" ht="27" customHeight="1" x14ac:dyDescent="0.25">
      <c r="A128" s="276">
        <v>116</v>
      </c>
      <c r="B128" s="277">
        <v>2019</v>
      </c>
      <c r="C128" s="278" t="s">
        <v>398</v>
      </c>
      <c r="D128" s="280" t="s">
        <v>161</v>
      </c>
      <c r="E128" s="278" t="s">
        <v>38</v>
      </c>
      <c r="F128" s="279" t="s">
        <v>182</v>
      </c>
      <c r="G128" s="280" t="s">
        <v>644</v>
      </c>
      <c r="H128" s="281" t="s">
        <v>156</v>
      </c>
      <c r="I128" s="282">
        <v>45</v>
      </c>
      <c r="J128" s="96" t="s">
        <v>239</v>
      </c>
      <c r="K128" s="96" t="s">
        <v>236</v>
      </c>
      <c r="L128" s="283" t="s">
        <v>778</v>
      </c>
      <c r="M128" s="276">
        <v>79742280</v>
      </c>
      <c r="N128" s="284" t="s">
        <v>919</v>
      </c>
      <c r="O128" s="285">
        <v>36000000</v>
      </c>
      <c r="P128" s="286"/>
      <c r="Q128" s="287"/>
      <c r="R128" s="288"/>
      <c r="S128" s="285"/>
      <c r="T128" s="103">
        <f t="shared" si="22"/>
        <v>36000000</v>
      </c>
      <c r="U128" s="289">
        <v>36000000</v>
      </c>
      <c r="V128" s="290">
        <v>43522</v>
      </c>
      <c r="W128" s="290">
        <v>43525</v>
      </c>
      <c r="X128" s="290">
        <v>43707</v>
      </c>
      <c r="Y128" s="277">
        <v>180</v>
      </c>
      <c r="Z128" s="277"/>
      <c r="AA128" s="8"/>
      <c r="AB128" s="276"/>
      <c r="AC128" s="276"/>
      <c r="AD128" s="276" t="s">
        <v>1022</v>
      </c>
      <c r="AE128" s="276"/>
      <c r="AF128" s="107">
        <f t="shared" si="23"/>
        <v>1</v>
      </c>
      <c r="AG128" s="291"/>
      <c r="AH128" s="129">
        <f>IF(SUMPRODUCT((A$14:A128=A128)*(B$14:B128=B128)*(C$14:C128=C128))&gt;1,0,1)</f>
        <v>1</v>
      </c>
      <c r="AI128" s="109" t="str">
        <f t="shared" si="24"/>
        <v>Contratos de prestación de servicios profesionales y de apoyo a la gestión</v>
      </c>
      <c r="AJ128" s="109" t="str">
        <f t="shared" si="25"/>
        <v>Contratación directa</v>
      </c>
      <c r="AK128" s="110" t="str">
        <f>IFERROR(VLOOKUP(F128,[6]Tipo!$C$12:$C$27,1,FALSE),"NO")</f>
        <v>Prestación de servicios profesionales y de apoyo a la gestión, o para la ejecución de trabajos artísticos que sólo puedan encomendarse a determinadas personas naturales;</v>
      </c>
      <c r="AL128" s="109" t="str">
        <f t="shared" si="26"/>
        <v>Inversión</v>
      </c>
      <c r="AM128" s="109">
        <f t="shared" si="27"/>
        <v>45</v>
      </c>
    </row>
    <row r="129" spans="1:39" ht="27" customHeight="1" x14ac:dyDescent="0.25">
      <c r="A129" s="276">
        <v>117</v>
      </c>
      <c r="B129" s="277">
        <v>2019</v>
      </c>
      <c r="C129" s="278" t="s">
        <v>399</v>
      </c>
      <c r="D129" s="280" t="s">
        <v>161</v>
      </c>
      <c r="E129" s="278" t="s">
        <v>38</v>
      </c>
      <c r="F129" s="279" t="s">
        <v>182</v>
      </c>
      <c r="G129" s="280" t="s">
        <v>645</v>
      </c>
      <c r="H129" s="281" t="s">
        <v>156</v>
      </c>
      <c r="I129" s="282">
        <v>45</v>
      </c>
      <c r="J129" s="96" t="s">
        <v>239</v>
      </c>
      <c r="K129" s="96" t="s">
        <v>236</v>
      </c>
      <c r="L129" s="283" t="s">
        <v>778</v>
      </c>
      <c r="M129" s="276">
        <v>1121877631</v>
      </c>
      <c r="N129" s="284" t="s">
        <v>920</v>
      </c>
      <c r="O129" s="285">
        <v>27330000</v>
      </c>
      <c r="P129" s="286"/>
      <c r="Q129" s="287"/>
      <c r="R129" s="288"/>
      <c r="S129" s="285"/>
      <c r="T129" s="103">
        <f t="shared" si="22"/>
        <v>27330000</v>
      </c>
      <c r="U129" s="289">
        <v>26874500</v>
      </c>
      <c r="V129" s="290">
        <v>43525</v>
      </c>
      <c r="W129" s="290">
        <v>43528</v>
      </c>
      <c r="X129" s="290">
        <v>43711</v>
      </c>
      <c r="Y129" s="277">
        <v>180</v>
      </c>
      <c r="Z129" s="277"/>
      <c r="AA129" s="8"/>
      <c r="AB129" s="276"/>
      <c r="AC129" s="276"/>
      <c r="AD129" s="276" t="s">
        <v>1022</v>
      </c>
      <c r="AE129" s="276"/>
      <c r="AF129" s="107">
        <f t="shared" si="23"/>
        <v>0.98333333333333328</v>
      </c>
      <c r="AG129" s="291"/>
      <c r="AH129" s="129">
        <f>IF(SUMPRODUCT((A$14:A129=A129)*(B$14:B129=B129)*(C$14:C129=C129))&gt;1,0,1)</f>
        <v>1</v>
      </c>
      <c r="AI129" s="109" t="str">
        <f t="shared" si="24"/>
        <v>Contratos de prestación de servicios profesionales y de apoyo a la gestión</v>
      </c>
      <c r="AJ129" s="109" t="str">
        <f t="shared" si="25"/>
        <v>Contratación directa</v>
      </c>
      <c r="AK129" s="110" t="str">
        <f>IFERROR(VLOOKUP(F129,[6]Tipo!$C$12:$C$27,1,FALSE),"NO")</f>
        <v>Prestación de servicios profesionales y de apoyo a la gestión, o para la ejecución de trabajos artísticos que sólo puedan encomendarse a determinadas personas naturales;</v>
      </c>
      <c r="AL129" s="109" t="str">
        <f t="shared" si="26"/>
        <v>Inversión</v>
      </c>
      <c r="AM129" s="109">
        <f t="shared" si="27"/>
        <v>45</v>
      </c>
    </row>
    <row r="130" spans="1:39" ht="27" customHeight="1" x14ac:dyDescent="0.25">
      <c r="A130" s="276">
        <v>118</v>
      </c>
      <c r="B130" s="277">
        <v>2019</v>
      </c>
      <c r="C130" s="278" t="s">
        <v>400</v>
      </c>
      <c r="D130" s="280" t="s">
        <v>161</v>
      </c>
      <c r="E130" s="278" t="s">
        <v>38</v>
      </c>
      <c r="F130" s="279" t="s">
        <v>182</v>
      </c>
      <c r="G130" s="280" t="s">
        <v>646</v>
      </c>
      <c r="H130" s="281" t="s">
        <v>156</v>
      </c>
      <c r="I130" s="282">
        <v>45</v>
      </c>
      <c r="J130" s="96" t="s">
        <v>239</v>
      </c>
      <c r="K130" s="96" t="s">
        <v>236</v>
      </c>
      <c r="L130" s="283" t="s">
        <v>778</v>
      </c>
      <c r="M130" s="276">
        <v>1023904088</v>
      </c>
      <c r="N130" s="284" t="s">
        <v>921</v>
      </c>
      <c r="O130" s="285">
        <v>13500000</v>
      </c>
      <c r="P130" s="286"/>
      <c r="Q130" s="287"/>
      <c r="R130" s="288"/>
      <c r="S130" s="285"/>
      <c r="T130" s="103">
        <f t="shared" si="22"/>
        <v>13500000</v>
      </c>
      <c r="U130" s="289">
        <v>13500000</v>
      </c>
      <c r="V130" s="290">
        <v>43537</v>
      </c>
      <c r="W130" s="290">
        <v>43542</v>
      </c>
      <c r="X130" s="290">
        <v>43725</v>
      </c>
      <c r="Y130" s="277">
        <v>180</v>
      </c>
      <c r="Z130" s="277"/>
      <c r="AA130" s="8"/>
      <c r="AB130" s="276"/>
      <c r="AC130" s="276"/>
      <c r="AD130" s="276" t="s">
        <v>1022</v>
      </c>
      <c r="AE130" s="276"/>
      <c r="AF130" s="107">
        <f t="shared" si="23"/>
        <v>1</v>
      </c>
      <c r="AG130" s="291"/>
      <c r="AH130" s="129">
        <f>IF(SUMPRODUCT((A$14:A130=A130)*(B$14:B130=B130)*(C$14:C130=C130))&gt;1,0,1)</f>
        <v>1</v>
      </c>
      <c r="AI130" s="109" t="str">
        <f t="shared" si="24"/>
        <v>Contratos de prestación de servicios profesionales y de apoyo a la gestión</v>
      </c>
      <c r="AJ130" s="109" t="str">
        <f t="shared" si="25"/>
        <v>Contratación directa</v>
      </c>
      <c r="AK130" s="110" t="str">
        <f>IFERROR(VLOOKUP(F130,[6]Tipo!$C$12:$C$27,1,FALSE),"NO")</f>
        <v>Prestación de servicios profesionales y de apoyo a la gestión, o para la ejecución de trabajos artísticos que sólo puedan encomendarse a determinadas personas naturales;</v>
      </c>
      <c r="AL130" s="109" t="str">
        <f t="shared" si="26"/>
        <v>Inversión</v>
      </c>
      <c r="AM130" s="109">
        <f t="shared" si="27"/>
        <v>45</v>
      </c>
    </row>
    <row r="131" spans="1:39" ht="27" customHeight="1" x14ac:dyDescent="0.25">
      <c r="A131" s="276">
        <v>119</v>
      </c>
      <c r="B131" s="277">
        <v>2019</v>
      </c>
      <c r="C131" s="278" t="s">
        <v>401</v>
      </c>
      <c r="D131" s="280" t="s">
        <v>161</v>
      </c>
      <c r="E131" s="278" t="s">
        <v>38</v>
      </c>
      <c r="F131" s="279" t="s">
        <v>182</v>
      </c>
      <c r="G131" s="280" t="s">
        <v>647</v>
      </c>
      <c r="H131" s="281" t="s">
        <v>156</v>
      </c>
      <c r="I131" s="282">
        <v>17</v>
      </c>
      <c r="J131" s="96" t="s">
        <v>206</v>
      </c>
      <c r="K131" s="96" t="s">
        <v>202</v>
      </c>
      <c r="L131" s="283" t="s">
        <v>785</v>
      </c>
      <c r="M131" s="276">
        <v>1019047566</v>
      </c>
      <c r="N131" s="284" t="s">
        <v>922</v>
      </c>
      <c r="O131" s="285">
        <v>45586666</v>
      </c>
      <c r="P131" s="286"/>
      <c r="Q131" s="287"/>
      <c r="R131" s="288"/>
      <c r="S131" s="285"/>
      <c r="T131" s="103">
        <f t="shared" si="22"/>
        <v>45586666</v>
      </c>
      <c r="U131" s="289">
        <v>45413333</v>
      </c>
      <c r="V131" s="290">
        <v>43560</v>
      </c>
      <c r="W131" s="290">
        <v>43564</v>
      </c>
      <c r="X131" s="290">
        <v>43829</v>
      </c>
      <c r="Y131" s="277">
        <v>262</v>
      </c>
      <c r="Z131" s="277"/>
      <c r="AA131" s="8"/>
      <c r="AB131" s="276"/>
      <c r="AC131" s="276"/>
      <c r="AD131" s="276" t="s">
        <v>1022</v>
      </c>
      <c r="AE131" s="276"/>
      <c r="AF131" s="107">
        <f t="shared" si="23"/>
        <v>0.99619772588765321</v>
      </c>
      <c r="AG131" s="291"/>
      <c r="AH131" s="129">
        <f>IF(SUMPRODUCT((A$14:A131=A131)*(B$14:B131=B131)*(C$14:C131=C131))&gt;1,0,1)</f>
        <v>1</v>
      </c>
      <c r="AI131" s="109" t="str">
        <f t="shared" si="24"/>
        <v>Contratos de prestación de servicios profesionales y de apoyo a la gestión</v>
      </c>
      <c r="AJ131" s="109" t="str">
        <f t="shared" si="25"/>
        <v>Contratación directa</v>
      </c>
      <c r="AK131" s="110" t="str">
        <f>IFERROR(VLOOKUP(F131,[6]Tipo!$C$12:$C$27,1,FALSE),"NO")</f>
        <v>Prestación de servicios profesionales y de apoyo a la gestión, o para la ejecución de trabajos artísticos que sólo puedan encomendarse a determinadas personas naturales;</v>
      </c>
      <c r="AL131" s="109" t="str">
        <f t="shared" si="26"/>
        <v>Inversión</v>
      </c>
      <c r="AM131" s="109">
        <f t="shared" si="27"/>
        <v>17</v>
      </c>
    </row>
    <row r="132" spans="1:39" ht="27" customHeight="1" x14ac:dyDescent="0.25">
      <c r="A132" s="276">
        <v>120</v>
      </c>
      <c r="B132" s="277">
        <v>2019</v>
      </c>
      <c r="C132" s="278" t="s">
        <v>402</v>
      </c>
      <c r="D132" s="280" t="s">
        <v>161</v>
      </c>
      <c r="E132" s="278" t="s">
        <v>38</v>
      </c>
      <c r="F132" s="279" t="s">
        <v>182</v>
      </c>
      <c r="G132" s="280" t="s">
        <v>648</v>
      </c>
      <c r="H132" s="281" t="s">
        <v>156</v>
      </c>
      <c r="I132" s="282">
        <v>18</v>
      </c>
      <c r="J132" s="96" t="s">
        <v>207</v>
      </c>
      <c r="K132" s="96" t="s">
        <v>202</v>
      </c>
      <c r="L132" s="283" t="s">
        <v>779</v>
      </c>
      <c r="M132" s="276">
        <v>74375345</v>
      </c>
      <c r="N132" s="284" t="s">
        <v>923</v>
      </c>
      <c r="O132" s="285">
        <v>70830000</v>
      </c>
      <c r="P132" s="286"/>
      <c r="Q132" s="287"/>
      <c r="R132" s="288"/>
      <c r="S132" s="285"/>
      <c r="T132" s="103">
        <f t="shared" si="22"/>
        <v>70830000</v>
      </c>
      <c r="U132" s="289">
        <v>65321000</v>
      </c>
      <c r="V132" s="290">
        <v>43545</v>
      </c>
      <c r="W132" s="290">
        <v>43546</v>
      </c>
      <c r="X132" s="290">
        <v>43820</v>
      </c>
      <c r="Y132" s="277">
        <v>270</v>
      </c>
      <c r="Z132" s="277"/>
      <c r="AA132" s="8"/>
      <c r="AB132" s="276"/>
      <c r="AC132" s="276"/>
      <c r="AD132" s="276" t="s">
        <v>1022</v>
      </c>
      <c r="AE132" s="276"/>
      <c r="AF132" s="107">
        <f t="shared" si="23"/>
        <v>0.92222222222222228</v>
      </c>
      <c r="AG132" s="291"/>
      <c r="AH132" s="129">
        <f>IF(SUMPRODUCT((A$14:A132=A132)*(B$14:B132=B132)*(C$14:C132=C132))&gt;1,0,1)</f>
        <v>1</v>
      </c>
      <c r="AI132" s="109" t="str">
        <f t="shared" si="24"/>
        <v>Contratos de prestación de servicios profesionales y de apoyo a la gestión</v>
      </c>
      <c r="AJ132" s="109" t="str">
        <f t="shared" si="25"/>
        <v>Contratación directa</v>
      </c>
      <c r="AK132" s="110" t="str">
        <f>IFERROR(VLOOKUP(F132,[6]Tipo!$C$12:$C$27,1,FALSE),"NO")</f>
        <v>Prestación de servicios profesionales y de apoyo a la gestión, o para la ejecución de trabajos artísticos que sólo puedan encomendarse a determinadas personas naturales;</v>
      </c>
      <c r="AL132" s="109" t="str">
        <f t="shared" si="26"/>
        <v>Inversión</v>
      </c>
      <c r="AM132" s="109">
        <f t="shared" si="27"/>
        <v>18</v>
      </c>
    </row>
    <row r="133" spans="1:39" ht="27" customHeight="1" x14ac:dyDescent="0.25">
      <c r="A133" s="276">
        <v>121</v>
      </c>
      <c r="B133" s="277">
        <v>2019</v>
      </c>
      <c r="C133" s="278" t="s">
        <v>403</v>
      </c>
      <c r="D133" s="280" t="s">
        <v>37</v>
      </c>
      <c r="E133" s="278" t="s">
        <v>529</v>
      </c>
      <c r="F133" s="279" t="s">
        <v>186</v>
      </c>
      <c r="G133" s="280" t="s">
        <v>649</v>
      </c>
      <c r="H133" s="281" t="s">
        <v>155</v>
      </c>
      <c r="I133" s="282">
        <v>45</v>
      </c>
      <c r="J133" s="96" t="s">
        <v>239</v>
      </c>
      <c r="K133" s="96" t="s">
        <v>236</v>
      </c>
      <c r="L133" s="283" t="s">
        <v>781</v>
      </c>
      <c r="M133" s="276">
        <v>860002400</v>
      </c>
      <c r="N133" s="284" t="s">
        <v>924</v>
      </c>
      <c r="O133" s="285">
        <v>150527920</v>
      </c>
      <c r="P133" s="286"/>
      <c r="Q133" s="287"/>
      <c r="R133" s="288"/>
      <c r="S133" s="285"/>
      <c r="T133" s="103">
        <f t="shared" si="22"/>
        <v>150527920</v>
      </c>
      <c r="U133" s="289">
        <v>150348970</v>
      </c>
      <c r="V133" s="290">
        <v>43546</v>
      </c>
      <c r="W133" s="290">
        <v>43546</v>
      </c>
      <c r="X133" s="290">
        <v>43911</v>
      </c>
      <c r="Y133" s="277">
        <v>365</v>
      </c>
      <c r="Z133" s="277"/>
      <c r="AA133" s="8"/>
      <c r="AB133" s="276"/>
      <c r="AC133" s="276" t="s">
        <v>1022</v>
      </c>
      <c r="AD133" s="276"/>
      <c r="AE133" s="276"/>
      <c r="AF133" s="107">
        <f t="shared" si="23"/>
        <v>0.99881118399829083</v>
      </c>
      <c r="AG133" s="291"/>
      <c r="AH133" s="129">
        <f>IF(SUMPRODUCT((A$14:A133=A133)*(B$14:B133=B133)*(C$14:C133=C133))&gt;1,0,1)</f>
        <v>1</v>
      </c>
      <c r="AI133" s="109" t="str">
        <f t="shared" si="24"/>
        <v>Seguros</v>
      </c>
      <c r="AJ133" s="109" t="str">
        <f t="shared" si="25"/>
        <v>NO</v>
      </c>
      <c r="AK133" s="110" t="str">
        <f>IFERROR(VLOOKUP(F133,[6]Tipo!$C$12:$C$27,1,FALSE),"NO")</f>
        <v>NO</v>
      </c>
      <c r="AL133" s="109" t="str">
        <f t="shared" si="26"/>
        <v>Funcionamiento</v>
      </c>
      <c r="AM133" s="109">
        <f t="shared" si="27"/>
        <v>45</v>
      </c>
    </row>
    <row r="134" spans="1:39" ht="27" customHeight="1" x14ac:dyDescent="0.25">
      <c r="A134" s="276">
        <v>123</v>
      </c>
      <c r="B134" s="277">
        <v>2019</v>
      </c>
      <c r="C134" s="278" t="s">
        <v>404</v>
      </c>
      <c r="D134" s="280" t="s">
        <v>161</v>
      </c>
      <c r="E134" s="278" t="s">
        <v>38</v>
      </c>
      <c r="F134" s="279" t="s">
        <v>182</v>
      </c>
      <c r="G134" s="280" t="s">
        <v>650</v>
      </c>
      <c r="H134" s="281" t="s">
        <v>156</v>
      </c>
      <c r="I134" s="282">
        <v>45</v>
      </c>
      <c r="J134" s="96" t="s">
        <v>239</v>
      </c>
      <c r="K134" s="96" t="s">
        <v>236</v>
      </c>
      <c r="L134" s="283" t="s">
        <v>778</v>
      </c>
      <c r="M134" s="276">
        <v>830084433</v>
      </c>
      <c r="N134" s="284" t="s">
        <v>925</v>
      </c>
      <c r="O134" s="285">
        <v>52200000</v>
      </c>
      <c r="P134" s="286"/>
      <c r="Q134" s="287"/>
      <c r="R134" s="288"/>
      <c r="S134" s="285"/>
      <c r="T134" s="103">
        <f t="shared" si="22"/>
        <v>52200000</v>
      </c>
      <c r="U134" s="289">
        <v>51910000</v>
      </c>
      <c r="V134" s="290">
        <v>43552</v>
      </c>
      <c r="W134" s="290">
        <v>43557</v>
      </c>
      <c r="X134" s="290">
        <v>43739</v>
      </c>
      <c r="Y134" s="277">
        <v>180</v>
      </c>
      <c r="Z134" s="277"/>
      <c r="AA134" s="8"/>
      <c r="AB134" s="276"/>
      <c r="AC134" s="276"/>
      <c r="AD134" s="276" t="s">
        <v>1022</v>
      </c>
      <c r="AE134" s="276"/>
      <c r="AF134" s="107">
        <f t="shared" si="23"/>
        <v>0.99444444444444446</v>
      </c>
      <c r="AG134" s="291"/>
      <c r="AH134" s="129">
        <f>IF(SUMPRODUCT((A$14:A134=A134)*(B$14:B134=B134)*(C$14:C134=C134))&gt;1,0,1)</f>
        <v>1</v>
      </c>
      <c r="AI134" s="109" t="str">
        <f t="shared" si="24"/>
        <v>Contratos de prestación de servicios profesionales y de apoyo a la gestión</v>
      </c>
      <c r="AJ134" s="109" t="str">
        <f t="shared" si="25"/>
        <v>Contratación directa</v>
      </c>
      <c r="AK134" s="110" t="str">
        <f>IFERROR(VLOOKUP(F134,[6]Tipo!$C$12:$C$27,1,FALSE),"NO")</f>
        <v>Prestación de servicios profesionales y de apoyo a la gestión, o para la ejecución de trabajos artísticos que sólo puedan encomendarse a determinadas personas naturales;</v>
      </c>
      <c r="AL134" s="109" t="str">
        <f t="shared" si="26"/>
        <v>Inversión</v>
      </c>
      <c r="AM134" s="109">
        <f t="shared" si="27"/>
        <v>45</v>
      </c>
    </row>
    <row r="135" spans="1:39" ht="27" customHeight="1" x14ac:dyDescent="0.25">
      <c r="A135" s="276">
        <v>124</v>
      </c>
      <c r="B135" s="277">
        <v>2019</v>
      </c>
      <c r="C135" s="278" t="s">
        <v>405</v>
      </c>
      <c r="D135" s="280" t="s">
        <v>93</v>
      </c>
      <c r="E135" s="278" t="s">
        <v>529</v>
      </c>
      <c r="F135" s="279" t="s">
        <v>186</v>
      </c>
      <c r="G135" s="280" t="s">
        <v>651</v>
      </c>
      <c r="H135" s="281" t="s">
        <v>155</v>
      </c>
      <c r="I135" s="282">
        <v>45</v>
      </c>
      <c r="J135" s="96" t="s">
        <v>239</v>
      </c>
      <c r="K135" s="96" t="s">
        <v>236</v>
      </c>
      <c r="L135" s="283" t="s">
        <v>788</v>
      </c>
      <c r="M135" s="276">
        <v>830084433</v>
      </c>
      <c r="N135" s="284" t="s">
        <v>926</v>
      </c>
      <c r="O135" s="285">
        <v>309567</v>
      </c>
      <c r="P135" s="286"/>
      <c r="Q135" s="287"/>
      <c r="R135" s="288"/>
      <c r="S135" s="285"/>
      <c r="T135" s="103">
        <f t="shared" si="22"/>
        <v>309567</v>
      </c>
      <c r="U135" s="289">
        <v>0</v>
      </c>
      <c r="V135" s="290">
        <v>43556</v>
      </c>
      <c r="W135" s="290">
        <v>43556</v>
      </c>
      <c r="X135" s="290">
        <v>43585</v>
      </c>
      <c r="Y135" s="277">
        <v>30</v>
      </c>
      <c r="Z135" s="277"/>
      <c r="AA135" s="8"/>
      <c r="AB135" s="276"/>
      <c r="AC135" s="276"/>
      <c r="AD135" s="276" t="s">
        <v>1022</v>
      </c>
      <c r="AE135" s="276"/>
      <c r="AF135" s="107">
        <f t="shared" si="23"/>
        <v>0</v>
      </c>
      <c r="AG135" s="291"/>
      <c r="AH135" s="129">
        <f>IF(SUMPRODUCT((A$14:A135=A135)*(B$14:B135=B135)*(C$14:C135=C135))&gt;1,0,1)</f>
        <v>1</v>
      </c>
      <c r="AI135" s="109" t="str">
        <f t="shared" si="24"/>
        <v>Suministro</v>
      </c>
      <c r="AJ135" s="109" t="str">
        <f t="shared" si="25"/>
        <v>NO</v>
      </c>
      <c r="AK135" s="110" t="str">
        <f>IFERROR(VLOOKUP(F135,[6]Tipo!$C$12:$C$27,1,FALSE),"NO")</f>
        <v>NO</v>
      </c>
      <c r="AL135" s="109" t="str">
        <f t="shared" si="26"/>
        <v>Funcionamiento</v>
      </c>
      <c r="AM135" s="109">
        <f t="shared" si="27"/>
        <v>45</v>
      </c>
    </row>
    <row r="136" spans="1:39" ht="27" customHeight="1" x14ac:dyDescent="0.25">
      <c r="A136" s="276">
        <v>126</v>
      </c>
      <c r="B136" s="277">
        <v>2019</v>
      </c>
      <c r="C136" s="278" t="s">
        <v>406</v>
      </c>
      <c r="D136" s="280" t="s">
        <v>161</v>
      </c>
      <c r="E136" s="278" t="s">
        <v>38</v>
      </c>
      <c r="F136" s="279" t="s">
        <v>182</v>
      </c>
      <c r="G136" s="280" t="s">
        <v>652</v>
      </c>
      <c r="H136" s="281" t="s">
        <v>156</v>
      </c>
      <c r="I136" s="282">
        <v>18</v>
      </c>
      <c r="J136" s="96" t="s">
        <v>207</v>
      </c>
      <c r="K136" s="96" t="s">
        <v>202</v>
      </c>
      <c r="L136" s="283" t="s">
        <v>779</v>
      </c>
      <c r="M136" s="276">
        <v>79122866</v>
      </c>
      <c r="N136" s="284" t="s">
        <v>927</v>
      </c>
      <c r="O136" s="285">
        <v>14846666</v>
      </c>
      <c r="P136" s="286"/>
      <c r="Q136" s="287"/>
      <c r="R136" s="288">
        <v>1</v>
      </c>
      <c r="S136" s="285">
        <v>1700000</v>
      </c>
      <c r="T136" s="103">
        <f t="shared" si="22"/>
        <v>16546666</v>
      </c>
      <c r="U136" s="289">
        <v>14846666</v>
      </c>
      <c r="V136" s="290">
        <v>43563</v>
      </c>
      <c r="W136" s="290">
        <v>43564</v>
      </c>
      <c r="X136" s="290">
        <v>43829</v>
      </c>
      <c r="Y136" s="277">
        <v>262</v>
      </c>
      <c r="Z136" s="277"/>
      <c r="AA136" s="8"/>
      <c r="AB136" s="276"/>
      <c r="AC136" s="276"/>
      <c r="AD136" s="276" t="s">
        <v>1022</v>
      </c>
      <c r="AE136" s="276"/>
      <c r="AF136" s="107">
        <f t="shared" si="23"/>
        <v>0.89726026983320994</v>
      </c>
      <c r="AG136" s="291"/>
      <c r="AH136" s="129">
        <f>IF(SUMPRODUCT((A$14:A136=A136)*(B$14:B136=B136)*(C$14:C136=C136))&gt;1,0,1)</f>
        <v>1</v>
      </c>
      <c r="AI136" s="109" t="str">
        <f t="shared" si="24"/>
        <v>Contratos de prestación de servicios profesionales y de apoyo a la gestión</v>
      </c>
      <c r="AJ136" s="109" t="str">
        <f t="shared" si="25"/>
        <v>Contratación directa</v>
      </c>
      <c r="AK136" s="110" t="str">
        <f>IFERROR(VLOOKUP(F136,[6]Tipo!$C$12:$C$27,1,FALSE),"NO")</f>
        <v>Prestación de servicios profesionales y de apoyo a la gestión, o para la ejecución de trabajos artísticos que sólo puedan encomendarse a determinadas personas naturales;</v>
      </c>
      <c r="AL136" s="109" t="str">
        <f t="shared" si="26"/>
        <v>Inversión</v>
      </c>
      <c r="AM136" s="109">
        <f t="shared" si="27"/>
        <v>18</v>
      </c>
    </row>
    <row r="137" spans="1:39" ht="27" customHeight="1" x14ac:dyDescent="0.25">
      <c r="A137" s="276">
        <v>127</v>
      </c>
      <c r="B137" s="277">
        <v>2019</v>
      </c>
      <c r="C137" s="278" t="s">
        <v>407</v>
      </c>
      <c r="D137" s="280" t="s">
        <v>161</v>
      </c>
      <c r="E137" s="278" t="s">
        <v>38</v>
      </c>
      <c r="F137" s="279" t="s">
        <v>182</v>
      </c>
      <c r="G137" s="280" t="s">
        <v>653</v>
      </c>
      <c r="H137" s="281" t="s">
        <v>156</v>
      </c>
      <c r="I137" s="282">
        <v>18</v>
      </c>
      <c r="J137" s="96" t="s">
        <v>207</v>
      </c>
      <c r="K137" s="96" t="s">
        <v>202</v>
      </c>
      <c r="L137" s="283" t="s">
        <v>779</v>
      </c>
      <c r="M137" s="276">
        <v>93087890</v>
      </c>
      <c r="N137" s="284" t="s">
        <v>928</v>
      </c>
      <c r="O137" s="285">
        <v>14846666</v>
      </c>
      <c r="P137" s="286"/>
      <c r="Q137" s="287"/>
      <c r="R137" s="288">
        <v>1</v>
      </c>
      <c r="S137" s="285">
        <v>1700000</v>
      </c>
      <c r="T137" s="103">
        <f t="shared" si="22"/>
        <v>16546666</v>
      </c>
      <c r="U137" s="289">
        <v>14846666</v>
      </c>
      <c r="V137" s="290">
        <v>43563</v>
      </c>
      <c r="W137" s="290">
        <v>43564</v>
      </c>
      <c r="X137" s="290">
        <v>43860</v>
      </c>
      <c r="Y137" s="277">
        <v>262</v>
      </c>
      <c r="Z137" s="277">
        <v>30</v>
      </c>
      <c r="AA137" s="8"/>
      <c r="AB137" s="276"/>
      <c r="AC137" s="276" t="s">
        <v>1022</v>
      </c>
      <c r="AD137" s="276"/>
      <c r="AE137" s="276"/>
      <c r="AF137" s="107">
        <f t="shared" si="23"/>
        <v>0.89726026983320994</v>
      </c>
      <c r="AG137" s="291"/>
      <c r="AH137" s="129">
        <f>IF(SUMPRODUCT((A$14:A137=A137)*(B$14:B137=B137)*(C$14:C137=C137))&gt;1,0,1)</f>
        <v>1</v>
      </c>
      <c r="AI137" s="109" t="str">
        <f t="shared" si="24"/>
        <v>Contratos de prestación de servicios profesionales y de apoyo a la gestión</v>
      </c>
      <c r="AJ137" s="109" t="str">
        <f t="shared" si="25"/>
        <v>Contratación directa</v>
      </c>
      <c r="AK137" s="110" t="str">
        <f>IFERROR(VLOOKUP(F137,[6]Tipo!$C$12:$C$27,1,FALSE),"NO")</f>
        <v>Prestación de servicios profesionales y de apoyo a la gestión, o para la ejecución de trabajos artísticos que sólo puedan encomendarse a determinadas personas naturales;</v>
      </c>
      <c r="AL137" s="109" t="str">
        <f t="shared" si="26"/>
        <v>Inversión</v>
      </c>
      <c r="AM137" s="109">
        <f t="shared" si="27"/>
        <v>18</v>
      </c>
    </row>
    <row r="138" spans="1:39" ht="27" customHeight="1" x14ac:dyDescent="0.25">
      <c r="A138" s="276">
        <v>128</v>
      </c>
      <c r="B138" s="277">
        <v>2019</v>
      </c>
      <c r="C138" s="278" t="s">
        <v>408</v>
      </c>
      <c r="D138" s="280" t="s">
        <v>161</v>
      </c>
      <c r="E138" s="278" t="s">
        <v>38</v>
      </c>
      <c r="F138" s="279" t="s">
        <v>182</v>
      </c>
      <c r="G138" s="280" t="s">
        <v>654</v>
      </c>
      <c r="H138" s="281" t="s">
        <v>156</v>
      </c>
      <c r="I138" s="282">
        <v>45</v>
      </c>
      <c r="J138" s="96" t="s">
        <v>239</v>
      </c>
      <c r="K138" s="96" t="s">
        <v>236</v>
      </c>
      <c r="L138" s="283" t="s">
        <v>778</v>
      </c>
      <c r="M138" s="276">
        <v>1020842781</v>
      </c>
      <c r="N138" s="284" t="s">
        <v>929</v>
      </c>
      <c r="O138" s="285">
        <v>17292000</v>
      </c>
      <c r="P138" s="286"/>
      <c r="Q138" s="287"/>
      <c r="R138" s="288"/>
      <c r="S138" s="285"/>
      <c r="T138" s="103">
        <f t="shared" si="22"/>
        <v>17292000</v>
      </c>
      <c r="U138" s="289">
        <v>15378000</v>
      </c>
      <c r="V138" s="290">
        <v>43563</v>
      </c>
      <c r="W138" s="290">
        <v>43564</v>
      </c>
      <c r="X138" s="290">
        <v>43829</v>
      </c>
      <c r="Y138" s="277">
        <v>262</v>
      </c>
      <c r="Z138" s="277"/>
      <c r="AA138" s="8"/>
      <c r="AB138" s="276"/>
      <c r="AC138" s="276"/>
      <c r="AD138" s="276" t="s">
        <v>1022</v>
      </c>
      <c r="AE138" s="276"/>
      <c r="AF138" s="107">
        <f t="shared" si="23"/>
        <v>0.88931297709923662</v>
      </c>
      <c r="AG138" s="291"/>
      <c r="AH138" s="129">
        <f>IF(SUMPRODUCT((A$14:A138=A138)*(B$14:B138=B138)*(C$14:C138=C138))&gt;1,0,1)</f>
        <v>1</v>
      </c>
      <c r="AI138" s="109" t="str">
        <f t="shared" si="24"/>
        <v>Contratos de prestación de servicios profesionales y de apoyo a la gestión</v>
      </c>
      <c r="AJ138" s="109" t="str">
        <f t="shared" si="25"/>
        <v>Contratación directa</v>
      </c>
      <c r="AK138" s="110" t="str">
        <f>IFERROR(VLOOKUP(F138,[6]Tipo!$C$12:$C$27,1,FALSE),"NO")</f>
        <v>Prestación de servicios profesionales y de apoyo a la gestión, o para la ejecución de trabajos artísticos que sólo puedan encomendarse a determinadas personas naturales;</v>
      </c>
      <c r="AL138" s="109" t="str">
        <f t="shared" si="26"/>
        <v>Inversión</v>
      </c>
      <c r="AM138" s="109">
        <f t="shared" si="27"/>
        <v>45</v>
      </c>
    </row>
    <row r="139" spans="1:39" ht="27" customHeight="1" x14ac:dyDescent="0.25">
      <c r="A139" s="276">
        <v>129</v>
      </c>
      <c r="B139" s="277">
        <v>2019</v>
      </c>
      <c r="C139" s="278" t="s">
        <v>409</v>
      </c>
      <c r="D139" s="280" t="s">
        <v>161</v>
      </c>
      <c r="E139" s="278" t="s">
        <v>38</v>
      </c>
      <c r="F139" s="279" t="s">
        <v>182</v>
      </c>
      <c r="G139" s="280" t="s">
        <v>655</v>
      </c>
      <c r="H139" s="281" t="s">
        <v>156</v>
      </c>
      <c r="I139" s="282">
        <v>18</v>
      </c>
      <c r="J139" s="96" t="s">
        <v>207</v>
      </c>
      <c r="K139" s="96" t="s">
        <v>202</v>
      </c>
      <c r="L139" s="283" t="s">
        <v>779</v>
      </c>
      <c r="M139" s="276">
        <v>14230092</v>
      </c>
      <c r="N139" s="284" t="s">
        <v>930</v>
      </c>
      <c r="O139" s="285">
        <v>39328833</v>
      </c>
      <c r="P139" s="286"/>
      <c r="Q139" s="287"/>
      <c r="R139" s="288"/>
      <c r="S139" s="285"/>
      <c r="T139" s="103">
        <f t="shared" si="22"/>
        <v>39328833</v>
      </c>
      <c r="U139" s="289">
        <v>39324833</v>
      </c>
      <c r="V139" s="290">
        <v>43566</v>
      </c>
      <c r="W139" s="290">
        <v>43567</v>
      </c>
      <c r="X139" s="290">
        <v>43829</v>
      </c>
      <c r="Y139" s="277">
        <v>259</v>
      </c>
      <c r="Z139" s="277"/>
      <c r="AA139" s="8"/>
      <c r="AB139" s="276"/>
      <c r="AC139" s="276"/>
      <c r="AD139" s="276" t="s">
        <v>1022</v>
      </c>
      <c r="AE139" s="276"/>
      <c r="AF139" s="107">
        <f t="shared" si="23"/>
        <v>0.99989829344796477</v>
      </c>
      <c r="AG139" s="291"/>
      <c r="AH139" s="129">
        <f>IF(SUMPRODUCT((A$14:A139=A139)*(B$14:B139=B139)*(C$14:C139=C139))&gt;1,0,1)</f>
        <v>1</v>
      </c>
      <c r="AI139" s="109" t="str">
        <f t="shared" si="24"/>
        <v>Contratos de prestación de servicios profesionales y de apoyo a la gestión</v>
      </c>
      <c r="AJ139" s="109" t="str">
        <f t="shared" si="25"/>
        <v>Contratación directa</v>
      </c>
      <c r="AK139" s="110" t="str">
        <f>IFERROR(VLOOKUP(F139,[6]Tipo!$C$12:$C$27,1,FALSE),"NO")</f>
        <v>Prestación de servicios profesionales y de apoyo a la gestión, o para la ejecución de trabajos artísticos que sólo puedan encomendarse a determinadas personas naturales;</v>
      </c>
      <c r="AL139" s="109" t="str">
        <f t="shared" si="26"/>
        <v>Inversión</v>
      </c>
      <c r="AM139" s="109">
        <f t="shared" si="27"/>
        <v>18</v>
      </c>
    </row>
    <row r="140" spans="1:39" ht="27" customHeight="1" x14ac:dyDescent="0.25">
      <c r="A140" s="276">
        <v>130</v>
      </c>
      <c r="B140" s="277">
        <v>2019</v>
      </c>
      <c r="C140" s="278" t="s">
        <v>410</v>
      </c>
      <c r="D140" s="280" t="s">
        <v>161</v>
      </c>
      <c r="E140" s="278" t="s">
        <v>38</v>
      </c>
      <c r="F140" s="279" t="s">
        <v>182</v>
      </c>
      <c r="G140" s="280" t="s">
        <v>656</v>
      </c>
      <c r="H140" s="281" t="s">
        <v>156</v>
      </c>
      <c r="I140" s="282">
        <v>45</v>
      </c>
      <c r="J140" s="96" t="s">
        <v>239</v>
      </c>
      <c r="K140" s="96" t="s">
        <v>236</v>
      </c>
      <c r="L140" s="283" t="s">
        <v>778</v>
      </c>
      <c r="M140" s="276">
        <v>1024563513</v>
      </c>
      <c r="N140" s="284" t="s">
        <v>931</v>
      </c>
      <c r="O140" s="285">
        <v>39328833</v>
      </c>
      <c r="P140" s="286"/>
      <c r="Q140" s="287"/>
      <c r="R140" s="288">
        <v>1</v>
      </c>
      <c r="S140" s="285">
        <v>9110000</v>
      </c>
      <c r="T140" s="103">
        <f t="shared" si="22"/>
        <v>48438833</v>
      </c>
      <c r="U140" s="289">
        <v>39324833</v>
      </c>
      <c r="V140" s="290">
        <v>43566</v>
      </c>
      <c r="W140" s="290">
        <v>43567</v>
      </c>
      <c r="X140" s="290">
        <v>43890</v>
      </c>
      <c r="Y140" s="277">
        <v>259</v>
      </c>
      <c r="Z140" s="277">
        <v>60</v>
      </c>
      <c r="AA140" s="8"/>
      <c r="AB140" s="276"/>
      <c r="AC140" s="276" t="s">
        <v>1022</v>
      </c>
      <c r="AD140" s="276"/>
      <c r="AE140" s="276"/>
      <c r="AF140" s="107">
        <f t="shared" si="23"/>
        <v>0.81184517802070089</v>
      </c>
      <c r="AG140" s="291"/>
      <c r="AH140" s="129">
        <f>IF(SUMPRODUCT((A$14:A140=A140)*(B$14:B140=B140)*(C$14:C140=C140))&gt;1,0,1)</f>
        <v>1</v>
      </c>
      <c r="AI140" s="109" t="str">
        <f t="shared" si="24"/>
        <v>Contratos de prestación de servicios profesionales y de apoyo a la gestión</v>
      </c>
      <c r="AJ140" s="109" t="str">
        <f t="shared" si="25"/>
        <v>Contratación directa</v>
      </c>
      <c r="AK140" s="110" t="str">
        <f>IFERROR(VLOOKUP(F140,[6]Tipo!$C$12:$C$27,1,FALSE),"NO")</f>
        <v>Prestación de servicios profesionales y de apoyo a la gestión, o para la ejecución de trabajos artísticos que sólo puedan encomendarse a determinadas personas naturales;</v>
      </c>
      <c r="AL140" s="109" t="str">
        <f t="shared" si="26"/>
        <v>Inversión</v>
      </c>
      <c r="AM140" s="109">
        <f t="shared" si="27"/>
        <v>45</v>
      </c>
    </row>
    <row r="141" spans="1:39" ht="27" customHeight="1" x14ac:dyDescent="0.25">
      <c r="A141" s="276">
        <v>131</v>
      </c>
      <c r="B141" s="277">
        <v>2019</v>
      </c>
      <c r="C141" s="278" t="s">
        <v>411</v>
      </c>
      <c r="D141" s="280" t="s">
        <v>161</v>
      </c>
      <c r="E141" s="278" t="s">
        <v>38</v>
      </c>
      <c r="F141" s="279" t="s">
        <v>182</v>
      </c>
      <c r="G141" s="280" t="s">
        <v>657</v>
      </c>
      <c r="H141" s="281" t="s">
        <v>156</v>
      </c>
      <c r="I141" s="282">
        <v>45</v>
      </c>
      <c r="J141" s="96" t="s">
        <v>239</v>
      </c>
      <c r="K141" s="96" t="s">
        <v>236</v>
      </c>
      <c r="L141" s="283" t="s">
        <v>778</v>
      </c>
      <c r="M141" s="276">
        <v>35221867</v>
      </c>
      <c r="N141" s="284" t="s">
        <v>932</v>
      </c>
      <c r="O141" s="285">
        <v>13500000</v>
      </c>
      <c r="P141" s="286"/>
      <c r="Q141" s="287"/>
      <c r="R141" s="288">
        <v>1</v>
      </c>
      <c r="S141" s="285">
        <v>6750000</v>
      </c>
      <c r="T141" s="103">
        <f t="shared" si="22"/>
        <v>20250000</v>
      </c>
      <c r="U141" s="289">
        <v>19425000</v>
      </c>
      <c r="V141" s="290">
        <v>43566</v>
      </c>
      <c r="W141" s="290">
        <v>43567</v>
      </c>
      <c r="X141" s="290">
        <v>43829</v>
      </c>
      <c r="Y141" s="277">
        <v>180</v>
      </c>
      <c r="Z141" s="277">
        <v>79</v>
      </c>
      <c r="AA141" s="8"/>
      <c r="AB141" s="276"/>
      <c r="AC141" s="276"/>
      <c r="AD141" s="276" t="s">
        <v>1022</v>
      </c>
      <c r="AE141" s="276"/>
      <c r="AF141" s="107">
        <f t="shared" si="23"/>
        <v>0.95925925925925926</v>
      </c>
      <c r="AG141" s="291"/>
      <c r="AH141" s="129">
        <f>IF(SUMPRODUCT((A$14:A141=A141)*(B$14:B141=B141)*(C$14:C141=C141))&gt;1,0,1)</f>
        <v>1</v>
      </c>
      <c r="AI141" s="109" t="str">
        <f t="shared" si="24"/>
        <v>Contratos de prestación de servicios profesionales y de apoyo a la gestión</v>
      </c>
      <c r="AJ141" s="109" t="str">
        <f t="shared" si="25"/>
        <v>Contratación directa</v>
      </c>
      <c r="AK141" s="110" t="str">
        <f>IFERROR(VLOOKUP(F141,[6]Tipo!$C$12:$C$27,1,FALSE),"NO")</f>
        <v>Prestación de servicios profesionales y de apoyo a la gestión, o para la ejecución de trabajos artísticos que sólo puedan encomendarse a determinadas personas naturales;</v>
      </c>
      <c r="AL141" s="109" t="str">
        <f t="shared" si="26"/>
        <v>Inversión</v>
      </c>
      <c r="AM141" s="109">
        <f t="shared" si="27"/>
        <v>45</v>
      </c>
    </row>
    <row r="142" spans="1:39" ht="27" customHeight="1" x14ac:dyDescent="0.25">
      <c r="A142" s="276">
        <v>132</v>
      </c>
      <c r="B142" s="277">
        <v>2019</v>
      </c>
      <c r="C142" s="278" t="s">
        <v>412</v>
      </c>
      <c r="D142" s="280" t="s">
        <v>161</v>
      </c>
      <c r="E142" s="278" t="s">
        <v>38</v>
      </c>
      <c r="F142" s="279" t="s">
        <v>182</v>
      </c>
      <c r="G142" s="280" t="s">
        <v>658</v>
      </c>
      <c r="H142" s="281" t="s">
        <v>156</v>
      </c>
      <c r="I142" s="282">
        <v>3</v>
      </c>
      <c r="J142" s="96" t="s">
        <v>191</v>
      </c>
      <c r="K142" s="96" t="s">
        <v>189</v>
      </c>
      <c r="L142" s="283" t="s">
        <v>783</v>
      </c>
      <c r="M142" s="276">
        <v>1013615254</v>
      </c>
      <c r="N142" s="284" t="s">
        <v>933</v>
      </c>
      <c r="O142" s="285">
        <v>38869333</v>
      </c>
      <c r="P142" s="286"/>
      <c r="Q142" s="287"/>
      <c r="R142" s="288"/>
      <c r="S142" s="285"/>
      <c r="T142" s="103">
        <f t="shared" si="22"/>
        <v>38869333</v>
      </c>
      <c r="U142" s="289">
        <v>34314333</v>
      </c>
      <c r="V142" s="290">
        <v>43566</v>
      </c>
      <c r="W142" s="290">
        <v>43570</v>
      </c>
      <c r="X142" s="290">
        <v>43829</v>
      </c>
      <c r="Y142" s="277">
        <v>256</v>
      </c>
      <c r="Z142" s="277"/>
      <c r="AA142" s="8"/>
      <c r="AB142" s="276"/>
      <c r="AC142" s="276"/>
      <c r="AD142" s="276" t="s">
        <v>1022</v>
      </c>
      <c r="AE142" s="276"/>
      <c r="AF142" s="107">
        <f t="shared" si="23"/>
        <v>0.88281249899503034</v>
      </c>
      <c r="AG142" s="291"/>
      <c r="AH142" s="129">
        <f>IF(SUMPRODUCT((A$14:A142=A142)*(B$14:B142=B142)*(C$14:C142=C142))&gt;1,0,1)</f>
        <v>1</v>
      </c>
      <c r="AI142" s="109" t="str">
        <f t="shared" si="24"/>
        <v>Contratos de prestación de servicios profesionales y de apoyo a la gestión</v>
      </c>
      <c r="AJ142" s="109" t="str">
        <f t="shared" si="25"/>
        <v>Contratación directa</v>
      </c>
      <c r="AK142" s="110" t="str">
        <f>IFERROR(VLOOKUP(F142,[6]Tipo!$C$12:$C$27,1,FALSE),"NO")</f>
        <v>Prestación de servicios profesionales y de apoyo a la gestión, o para la ejecución de trabajos artísticos que sólo puedan encomendarse a determinadas personas naturales;</v>
      </c>
      <c r="AL142" s="109" t="str">
        <f t="shared" si="26"/>
        <v>Inversión</v>
      </c>
      <c r="AM142" s="109">
        <f t="shared" si="27"/>
        <v>3</v>
      </c>
    </row>
    <row r="143" spans="1:39" ht="27" customHeight="1" x14ac:dyDescent="0.25">
      <c r="A143" s="276">
        <v>133</v>
      </c>
      <c r="B143" s="277">
        <v>2019</v>
      </c>
      <c r="C143" s="278" t="s">
        <v>413</v>
      </c>
      <c r="D143" s="280" t="s">
        <v>161</v>
      </c>
      <c r="E143" s="278" t="s">
        <v>38</v>
      </c>
      <c r="F143" s="279" t="s">
        <v>182</v>
      </c>
      <c r="G143" s="280" t="s">
        <v>659</v>
      </c>
      <c r="H143" s="281" t="s">
        <v>156</v>
      </c>
      <c r="I143" s="282">
        <v>2</v>
      </c>
      <c r="J143" s="96" t="s">
        <v>190</v>
      </c>
      <c r="K143" s="96" t="s">
        <v>189</v>
      </c>
      <c r="L143" s="283" t="s">
        <v>789</v>
      </c>
      <c r="M143" s="276">
        <v>1016087772</v>
      </c>
      <c r="N143" s="284" t="s">
        <v>934</v>
      </c>
      <c r="O143" s="285">
        <v>13500000</v>
      </c>
      <c r="P143" s="286"/>
      <c r="Q143" s="287"/>
      <c r="R143" s="288">
        <v>1</v>
      </c>
      <c r="S143" s="285">
        <v>5625000</v>
      </c>
      <c r="T143" s="103">
        <f t="shared" ref="T143:T206" si="28">+O143+Q143+S143</f>
        <v>19125000</v>
      </c>
      <c r="U143" s="289">
        <v>16875000</v>
      </c>
      <c r="V143" s="290">
        <v>43570</v>
      </c>
      <c r="W143" s="290">
        <v>43571</v>
      </c>
      <c r="X143" s="290">
        <v>43829</v>
      </c>
      <c r="Y143" s="277">
        <v>180</v>
      </c>
      <c r="Z143" s="277">
        <v>75</v>
      </c>
      <c r="AA143" s="8"/>
      <c r="AB143" s="276"/>
      <c r="AC143" s="276"/>
      <c r="AD143" s="276" t="s">
        <v>1022</v>
      </c>
      <c r="AE143" s="276"/>
      <c r="AF143" s="107">
        <f t="shared" ref="AF143:AF154" si="29">IF(ISERROR(U143/T143),"-",(U143/T143))</f>
        <v>0.88235294117647056</v>
      </c>
      <c r="AG143" s="291"/>
      <c r="AH143" s="129">
        <f>IF(SUMPRODUCT((A$14:A143=A143)*(B$14:B143=B143)*(C$14:C143=C143))&gt;1,0,1)</f>
        <v>1</v>
      </c>
      <c r="AI143" s="109" t="str">
        <f t="shared" si="24"/>
        <v>Contratos de prestación de servicios profesionales y de apoyo a la gestión</v>
      </c>
      <c r="AJ143" s="109" t="str">
        <f t="shared" si="25"/>
        <v>Contratación directa</v>
      </c>
      <c r="AK143" s="110" t="str">
        <f>IFERROR(VLOOKUP(F143,[6]Tipo!$C$12:$C$27,1,FALSE),"NO")</f>
        <v>Prestación de servicios profesionales y de apoyo a la gestión, o para la ejecución de trabajos artísticos que sólo puedan encomendarse a determinadas personas naturales;</v>
      </c>
      <c r="AL143" s="109" t="str">
        <f t="shared" si="26"/>
        <v>Inversión</v>
      </c>
      <c r="AM143" s="109">
        <f t="shared" si="27"/>
        <v>2</v>
      </c>
    </row>
    <row r="144" spans="1:39" ht="27" customHeight="1" x14ac:dyDescent="0.25">
      <c r="A144" s="276">
        <v>149</v>
      </c>
      <c r="B144" s="277">
        <v>2019</v>
      </c>
      <c r="C144" s="278" t="s">
        <v>414</v>
      </c>
      <c r="D144" s="293" t="s">
        <v>161</v>
      </c>
      <c r="E144" s="278" t="s">
        <v>38</v>
      </c>
      <c r="F144" s="279" t="s">
        <v>182</v>
      </c>
      <c r="G144" s="280" t="s">
        <v>660</v>
      </c>
      <c r="H144" s="281" t="s">
        <v>156</v>
      </c>
      <c r="I144" s="282">
        <v>2</v>
      </c>
      <c r="J144" s="96" t="s">
        <v>190</v>
      </c>
      <c r="K144" s="96" t="s">
        <v>189</v>
      </c>
      <c r="L144" s="283" t="s">
        <v>789</v>
      </c>
      <c r="M144" s="276">
        <v>1013633246</v>
      </c>
      <c r="N144" s="284" t="s">
        <v>935</v>
      </c>
      <c r="O144" s="285">
        <v>24900000</v>
      </c>
      <c r="P144" s="286"/>
      <c r="Q144" s="287"/>
      <c r="R144" s="288"/>
      <c r="S144" s="285"/>
      <c r="T144" s="103">
        <f t="shared" si="28"/>
        <v>24900000</v>
      </c>
      <c r="U144" s="289">
        <v>24900000</v>
      </c>
      <c r="V144" s="290">
        <v>43592</v>
      </c>
      <c r="W144" s="290">
        <v>43594</v>
      </c>
      <c r="X144" s="290">
        <v>43777</v>
      </c>
      <c r="Y144" s="277">
        <v>180</v>
      </c>
      <c r="Z144" s="277"/>
      <c r="AA144" s="8"/>
      <c r="AB144" s="276"/>
      <c r="AC144" s="276"/>
      <c r="AD144" s="276" t="s">
        <v>1022</v>
      </c>
      <c r="AE144" s="276"/>
      <c r="AF144" s="107">
        <f t="shared" si="29"/>
        <v>1</v>
      </c>
      <c r="AG144" s="291"/>
      <c r="AH144" s="129">
        <f>IF(SUMPRODUCT((A$14:A144=A144)*(B$14:B144=B144)*(C$14:C144=C144))&gt;1,0,1)</f>
        <v>1</v>
      </c>
      <c r="AI144" s="109" t="str">
        <f t="shared" si="24"/>
        <v>Contratos de prestación de servicios profesionales y de apoyo a la gestión</v>
      </c>
      <c r="AJ144" s="109" t="str">
        <f t="shared" si="25"/>
        <v>Contratación directa</v>
      </c>
      <c r="AK144" s="110" t="str">
        <f>IFERROR(VLOOKUP(F144,[6]Tipo!$C$12:$C$27,1,FALSE),"NO")</f>
        <v>Prestación de servicios profesionales y de apoyo a la gestión, o para la ejecución de trabajos artísticos que sólo puedan encomendarse a determinadas personas naturales;</v>
      </c>
      <c r="AL144" s="109" t="str">
        <f t="shared" si="26"/>
        <v>Inversión</v>
      </c>
      <c r="AM144" s="109">
        <f t="shared" si="27"/>
        <v>2</v>
      </c>
    </row>
    <row r="145" spans="1:39" ht="27" customHeight="1" x14ac:dyDescent="0.25">
      <c r="A145" s="276">
        <v>150</v>
      </c>
      <c r="B145" s="277">
        <v>2019</v>
      </c>
      <c r="C145" s="278" t="s">
        <v>415</v>
      </c>
      <c r="D145" s="293" t="s">
        <v>161</v>
      </c>
      <c r="E145" s="278" t="s">
        <v>38</v>
      </c>
      <c r="F145" s="279" t="s">
        <v>182</v>
      </c>
      <c r="G145" s="280" t="s">
        <v>661</v>
      </c>
      <c r="H145" s="281" t="s">
        <v>156</v>
      </c>
      <c r="I145" s="282">
        <v>18</v>
      </c>
      <c r="J145" s="96" t="s">
        <v>207</v>
      </c>
      <c r="K145" s="96" t="s">
        <v>202</v>
      </c>
      <c r="L145" s="283" t="s">
        <v>779</v>
      </c>
      <c r="M145" s="276">
        <v>67016554</v>
      </c>
      <c r="N145" s="284" t="s">
        <v>936</v>
      </c>
      <c r="O145" s="285">
        <v>24900000</v>
      </c>
      <c r="P145" s="286"/>
      <c r="Q145" s="287"/>
      <c r="R145" s="288"/>
      <c r="S145" s="285"/>
      <c r="T145" s="103">
        <f t="shared" si="28"/>
        <v>24900000</v>
      </c>
      <c r="U145" s="289">
        <v>7055000</v>
      </c>
      <c r="V145" s="290">
        <v>43594</v>
      </c>
      <c r="W145" s="290">
        <v>43595</v>
      </c>
      <c r="X145" s="290">
        <v>43778</v>
      </c>
      <c r="Y145" s="277">
        <v>180</v>
      </c>
      <c r="Z145" s="277"/>
      <c r="AA145" s="8"/>
      <c r="AB145" s="276"/>
      <c r="AC145" s="276"/>
      <c r="AD145" s="276" t="s">
        <v>1022</v>
      </c>
      <c r="AE145" s="276"/>
      <c r="AF145" s="107">
        <f t="shared" si="29"/>
        <v>0.28333333333333333</v>
      </c>
      <c r="AG145" s="291"/>
      <c r="AH145" s="129">
        <f>IF(SUMPRODUCT((A$14:A145=A145)*(B$14:B145=B145)*(C$14:C145=C145))&gt;1,0,1)</f>
        <v>1</v>
      </c>
      <c r="AI145" s="109" t="str">
        <f t="shared" si="24"/>
        <v>Contratos de prestación de servicios profesionales y de apoyo a la gestión</v>
      </c>
      <c r="AJ145" s="109" t="str">
        <f t="shared" si="25"/>
        <v>Contratación directa</v>
      </c>
      <c r="AK145" s="110" t="str">
        <f>IFERROR(VLOOKUP(F145,[6]Tipo!$C$12:$C$27,1,FALSE),"NO")</f>
        <v>Prestación de servicios profesionales y de apoyo a la gestión, o para la ejecución de trabajos artísticos que sólo puedan encomendarse a determinadas personas naturales;</v>
      </c>
      <c r="AL145" s="109" t="str">
        <f t="shared" si="26"/>
        <v>Inversión</v>
      </c>
      <c r="AM145" s="109">
        <f t="shared" si="27"/>
        <v>18</v>
      </c>
    </row>
    <row r="146" spans="1:39" ht="27" customHeight="1" x14ac:dyDescent="0.25">
      <c r="A146" s="276">
        <v>151</v>
      </c>
      <c r="B146" s="277">
        <v>2019</v>
      </c>
      <c r="C146" s="278" t="s">
        <v>416</v>
      </c>
      <c r="D146" s="293" t="s">
        <v>161</v>
      </c>
      <c r="E146" s="278" t="s">
        <v>38</v>
      </c>
      <c r="F146" s="279" t="s">
        <v>182</v>
      </c>
      <c r="G146" s="280" t="s">
        <v>662</v>
      </c>
      <c r="H146" s="281" t="s">
        <v>156</v>
      </c>
      <c r="I146" s="292">
        <v>19</v>
      </c>
      <c r="J146" s="96" t="s">
        <v>208</v>
      </c>
      <c r="K146" s="96" t="s">
        <v>209</v>
      </c>
      <c r="L146" s="283" t="s">
        <v>780</v>
      </c>
      <c r="M146" s="276">
        <v>46362634</v>
      </c>
      <c r="N146" s="284" t="s">
        <v>937</v>
      </c>
      <c r="O146" s="285">
        <v>32093333</v>
      </c>
      <c r="P146" s="286"/>
      <c r="Q146" s="287"/>
      <c r="R146" s="288">
        <v>1</v>
      </c>
      <c r="S146" s="285">
        <v>8300000</v>
      </c>
      <c r="T146" s="103">
        <f t="shared" si="28"/>
        <v>40393333</v>
      </c>
      <c r="U146" s="289">
        <v>32093333</v>
      </c>
      <c r="V146" s="290">
        <v>43594</v>
      </c>
      <c r="W146" s="290">
        <v>43594</v>
      </c>
      <c r="X146" s="290">
        <v>43890</v>
      </c>
      <c r="Y146" s="277">
        <v>232</v>
      </c>
      <c r="Z146" s="277">
        <v>60</v>
      </c>
      <c r="AA146" s="8"/>
      <c r="AB146" s="276"/>
      <c r="AC146" s="276" t="s">
        <v>1022</v>
      </c>
      <c r="AD146" s="276"/>
      <c r="AE146" s="276"/>
      <c r="AF146" s="107">
        <f t="shared" si="29"/>
        <v>0.7945205462495506</v>
      </c>
      <c r="AG146" s="291"/>
      <c r="AH146" s="129">
        <f>IF(SUMPRODUCT((A$14:A146=A146)*(B$14:B146=B146)*(C$14:C146=C146))&gt;1,0,1)</f>
        <v>1</v>
      </c>
      <c r="AI146" s="109" t="str">
        <f t="shared" si="24"/>
        <v>Contratos de prestación de servicios profesionales y de apoyo a la gestión</v>
      </c>
      <c r="AJ146" s="109" t="str">
        <f t="shared" si="25"/>
        <v>Contratación directa</v>
      </c>
      <c r="AK146" s="110" t="str">
        <f>IFERROR(VLOOKUP(F146,[6]Tipo!$C$12:$C$27,1,FALSE),"NO")</f>
        <v>Prestación de servicios profesionales y de apoyo a la gestión, o para la ejecución de trabajos artísticos que sólo puedan encomendarse a determinadas personas naturales;</v>
      </c>
      <c r="AL146" s="109" t="str">
        <f t="shared" si="26"/>
        <v>Inversión</v>
      </c>
      <c r="AM146" s="109">
        <f t="shared" si="27"/>
        <v>19</v>
      </c>
    </row>
    <row r="147" spans="1:39" ht="27" customHeight="1" x14ac:dyDescent="0.25">
      <c r="A147" s="276">
        <v>152</v>
      </c>
      <c r="B147" s="277">
        <v>2019</v>
      </c>
      <c r="C147" s="278" t="s">
        <v>417</v>
      </c>
      <c r="D147" s="293" t="s">
        <v>161</v>
      </c>
      <c r="E147" s="278" t="s">
        <v>38</v>
      </c>
      <c r="F147" s="279" t="s">
        <v>182</v>
      </c>
      <c r="G147" s="280" t="s">
        <v>663</v>
      </c>
      <c r="H147" s="281" t="s">
        <v>156</v>
      </c>
      <c r="I147" s="282">
        <v>18</v>
      </c>
      <c r="J147" s="96" t="s">
        <v>207</v>
      </c>
      <c r="K147" s="96" t="s">
        <v>202</v>
      </c>
      <c r="L147" s="283" t="s">
        <v>779</v>
      </c>
      <c r="M147" s="276">
        <v>80239804</v>
      </c>
      <c r="N147" s="284" t="s">
        <v>938</v>
      </c>
      <c r="O147" s="285">
        <v>17400000</v>
      </c>
      <c r="P147" s="286"/>
      <c r="Q147" s="287"/>
      <c r="R147" s="288"/>
      <c r="S147" s="285"/>
      <c r="T147" s="103">
        <f t="shared" si="28"/>
        <v>17400000</v>
      </c>
      <c r="U147" s="289">
        <v>15075000</v>
      </c>
      <c r="V147" s="290">
        <v>43594</v>
      </c>
      <c r="W147" s="290">
        <v>43595</v>
      </c>
      <c r="X147" s="290">
        <v>43829</v>
      </c>
      <c r="Y147" s="277">
        <v>232</v>
      </c>
      <c r="Z147" s="277">
        <v>88</v>
      </c>
      <c r="AA147" s="8"/>
      <c r="AB147" s="276"/>
      <c r="AC147" s="276"/>
      <c r="AD147" s="276" t="s">
        <v>1022</v>
      </c>
      <c r="AE147" s="276"/>
      <c r="AF147" s="107">
        <f t="shared" si="29"/>
        <v>0.86637931034482762</v>
      </c>
      <c r="AG147" s="291"/>
      <c r="AH147" s="129">
        <f>IF(SUMPRODUCT((A$14:A147=A147)*(B$14:B147=B147)*(C$14:C147=C147))&gt;1,0,1)</f>
        <v>1</v>
      </c>
      <c r="AI147" s="109" t="str">
        <f t="shared" si="24"/>
        <v>Contratos de prestación de servicios profesionales y de apoyo a la gestión</v>
      </c>
      <c r="AJ147" s="109" t="str">
        <f t="shared" si="25"/>
        <v>Contratación directa</v>
      </c>
      <c r="AK147" s="110" t="str">
        <f>IFERROR(VLOOKUP(F147,[6]Tipo!$C$12:$C$27,1,FALSE),"NO")</f>
        <v>Prestación de servicios profesionales y de apoyo a la gestión, o para la ejecución de trabajos artísticos que sólo puedan encomendarse a determinadas personas naturales;</v>
      </c>
      <c r="AL147" s="109" t="str">
        <f t="shared" si="26"/>
        <v>Inversión</v>
      </c>
      <c r="AM147" s="109">
        <f t="shared" si="27"/>
        <v>18</v>
      </c>
    </row>
    <row r="148" spans="1:39" ht="27" customHeight="1" x14ac:dyDescent="0.25">
      <c r="A148" s="276">
        <v>156</v>
      </c>
      <c r="B148" s="277">
        <v>2019</v>
      </c>
      <c r="C148" s="278" t="s">
        <v>418</v>
      </c>
      <c r="D148" s="293" t="s">
        <v>75</v>
      </c>
      <c r="E148" s="278" t="s">
        <v>154</v>
      </c>
      <c r="F148" s="279" t="s">
        <v>186</v>
      </c>
      <c r="G148" s="280" t="s">
        <v>664</v>
      </c>
      <c r="H148" s="281" t="s">
        <v>156</v>
      </c>
      <c r="I148" s="282">
        <v>18</v>
      </c>
      <c r="J148" s="96" t="s">
        <v>207</v>
      </c>
      <c r="K148" s="96" t="s">
        <v>202</v>
      </c>
      <c r="L148" s="283" t="s">
        <v>779</v>
      </c>
      <c r="M148" s="276">
        <v>900351236</v>
      </c>
      <c r="N148" s="284" t="s">
        <v>939</v>
      </c>
      <c r="O148" s="285">
        <v>217631778</v>
      </c>
      <c r="P148" s="286"/>
      <c r="Q148" s="287"/>
      <c r="R148" s="288"/>
      <c r="S148" s="285"/>
      <c r="T148" s="103">
        <f t="shared" si="28"/>
        <v>217631778</v>
      </c>
      <c r="U148" s="289">
        <v>195868600</v>
      </c>
      <c r="V148" s="290">
        <v>43598</v>
      </c>
      <c r="W148" s="290">
        <v>43607</v>
      </c>
      <c r="X148" s="290">
        <v>43851</v>
      </c>
      <c r="Y148" s="277">
        <v>240</v>
      </c>
      <c r="Z148" s="277"/>
      <c r="AA148" s="8"/>
      <c r="AB148" s="276"/>
      <c r="AC148" s="276" t="s">
        <v>1022</v>
      </c>
      <c r="AD148" s="276"/>
      <c r="AE148" s="276"/>
      <c r="AF148" s="107">
        <f t="shared" si="29"/>
        <v>0.89999999908101658</v>
      </c>
      <c r="AG148" s="291"/>
      <c r="AH148" s="129">
        <f>IF(SUMPRODUCT((A$14:A148=A148)*(B$14:B148=B148)*(C$14:C148=C148))&gt;1,0,1)</f>
        <v>1</v>
      </c>
      <c r="AI148" s="109" t="str">
        <f t="shared" si="24"/>
        <v>Consultoría</v>
      </c>
      <c r="AJ148" s="109" t="str">
        <f t="shared" si="25"/>
        <v>Concurso de méritos</v>
      </c>
      <c r="AK148" s="110" t="str">
        <f>IFERROR(VLOOKUP(F148,[6]Tipo!$C$12:$C$27,1,FALSE),"NO")</f>
        <v>NO</v>
      </c>
      <c r="AL148" s="109" t="str">
        <f t="shared" si="26"/>
        <v>Inversión</v>
      </c>
      <c r="AM148" s="109">
        <f t="shared" si="27"/>
        <v>18</v>
      </c>
    </row>
    <row r="149" spans="1:39" ht="27" customHeight="1" x14ac:dyDescent="0.25">
      <c r="A149" s="276">
        <v>157</v>
      </c>
      <c r="B149" s="277">
        <v>2019</v>
      </c>
      <c r="C149" s="278" t="s">
        <v>419</v>
      </c>
      <c r="D149" s="293" t="s">
        <v>93</v>
      </c>
      <c r="E149" s="278" t="s">
        <v>530</v>
      </c>
      <c r="F149" s="279" t="s">
        <v>165</v>
      </c>
      <c r="G149" s="280" t="s">
        <v>665</v>
      </c>
      <c r="H149" s="281" t="s">
        <v>155</v>
      </c>
      <c r="I149" s="282">
        <v>45</v>
      </c>
      <c r="J149" s="96" t="s">
        <v>239</v>
      </c>
      <c r="K149" s="96" t="s">
        <v>236</v>
      </c>
      <c r="L149" s="283" t="s">
        <v>790</v>
      </c>
      <c r="M149" s="276">
        <v>900796786</v>
      </c>
      <c r="N149" s="284" t="s">
        <v>940</v>
      </c>
      <c r="O149" s="285">
        <v>75000000</v>
      </c>
      <c r="P149" s="286"/>
      <c r="Q149" s="287"/>
      <c r="R149" s="288">
        <v>1</v>
      </c>
      <c r="S149" s="285">
        <v>24472366</v>
      </c>
      <c r="T149" s="103">
        <f t="shared" si="28"/>
        <v>99472366</v>
      </c>
      <c r="U149" s="289">
        <v>90531111</v>
      </c>
      <c r="V149" s="290">
        <v>43598</v>
      </c>
      <c r="W149" s="290">
        <v>43599</v>
      </c>
      <c r="X149" s="290">
        <v>43829</v>
      </c>
      <c r="Y149" s="277">
        <v>227</v>
      </c>
      <c r="Z149" s="277"/>
      <c r="AA149" s="8"/>
      <c r="AB149" s="276"/>
      <c r="AC149" s="276"/>
      <c r="AD149" s="276" t="s">
        <v>1022</v>
      </c>
      <c r="AE149" s="276"/>
      <c r="AF149" s="107">
        <f t="shared" si="29"/>
        <v>0.91011317655800006</v>
      </c>
      <c r="AG149" s="291"/>
      <c r="AH149" s="129">
        <f>IF(SUMPRODUCT((A$14:A149=A149)*(B$14:B149=B149)*(C$14:C149=C149))&gt;1,0,1)</f>
        <v>1</v>
      </c>
      <c r="AI149" s="109" t="str">
        <f t="shared" si="24"/>
        <v>Suministro</v>
      </c>
      <c r="AJ149" s="109" t="str">
        <f t="shared" si="25"/>
        <v>NO</v>
      </c>
      <c r="AK149" s="110" t="str">
        <f>IFERROR(VLOOKUP(F149,[6]Tipo!$C$12:$C$27,1,FALSE),"NO")</f>
        <v xml:space="preserve">Subasta inversa </v>
      </c>
      <c r="AL149" s="109" t="str">
        <f t="shared" si="26"/>
        <v>Funcionamiento</v>
      </c>
      <c r="AM149" s="109">
        <f t="shared" si="27"/>
        <v>45</v>
      </c>
    </row>
    <row r="150" spans="1:39" ht="27" customHeight="1" x14ac:dyDescent="0.25">
      <c r="A150" s="276">
        <v>168</v>
      </c>
      <c r="B150" s="277">
        <v>2019</v>
      </c>
      <c r="C150" s="278" t="s">
        <v>420</v>
      </c>
      <c r="D150" s="293" t="s">
        <v>161</v>
      </c>
      <c r="E150" s="278" t="s">
        <v>38</v>
      </c>
      <c r="F150" s="279" t="s">
        <v>182</v>
      </c>
      <c r="G150" s="280" t="s">
        <v>666</v>
      </c>
      <c r="H150" s="281" t="s">
        <v>156</v>
      </c>
      <c r="I150" s="282">
        <v>3</v>
      </c>
      <c r="J150" s="96" t="s">
        <v>191</v>
      </c>
      <c r="K150" s="96" t="s">
        <v>189</v>
      </c>
      <c r="L150" s="283" t="s">
        <v>783</v>
      </c>
      <c r="M150" s="276">
        <v>1018417224</v>
      </c>
      <c r="N150" s="284" t="s">
        <v>941</v>
      </c>
      <c r="O150" s="285">
        <v>34010667</v>
      </c>
      <c r="P150" s="286"/>
      <c r="Q150" s="287"/>
      <c r="R150" s="288">
        <v>1</v>
      </c>
      <c r="S150" s="285">
        <v>9110000</v>
      </c>
      <c r="T150" s="103">
        <f t="shared" si="28"/>
        <v>43120667</v>
      </c>
      <c r="U150" s="289">
        <v>34010667</v>
      </c>
      <c r="V150" s="290">
        <v>43601</v>
      </c>
      <c r="W150" s="290">
        <v>43602</v>
      </c>
      <c r="X150" s="290">
        <v>43890</v>
      </c>
      <c r="Y150" s="277">
        <v>224</v>
      </c>
      <c r="Z150" s="277">
        <v>60</v>
      </c>
      <c r="AA150" s="8"/>
      <c r="AB150" s="276"/>
      <c r="AC150" s="276" t="s">
        <v>1022</v>
      </c>
      <c r="AD150" s="276"/>
      <c r="AE150" s="276"/>
      <c r="AF150" s="107">
        <f t="shared" si="29"/>
        <v>0.78873239599934764</v>
      </c>
      <c r="AG150" s="291"/>
      <c r="AH150" s="129">
        <f>IF(SUMPRODUCT((A$14:A150=A150)*(B$14:B150=B150)*(C$14:C150=C150))&gt;1,0,1)</f>
        <v>1</v>
      </c>
      <c r="AI150" s="109" t="str">
        <f t="shared" si="24"/>
        <v>Contratos de prestación de servicios profesionales y de apoyo a la gestión</v>
      </c>
      <c r="AJ150" s="109" t="str">
        <f t="shared" si="25"/>
        <v>Contratación directa</v>
      </c>
      <c r="AK150" s="110" t="str">
        <f>IFERROR(VLOOKUP(F150,[6]Tipo!$C$12:$C$27,1,FALSE),"NO")</f>
        <v>Prestación de servicios profesionales y de apoyo a la gestión, o para la ejecución de trabajos artísticos que sólo puedan encomendarse a determinadas personas naturales;</v>
      </c>
      <c r="AL150" s="109" t="str">
        <f t="shared" si="26"/>
        <v>Inversión</v>
      </c>
      <c r="AM150" s="109">
        <f t="shared" si="27"/>
        <v>3</v>
      </c>
    </row>
    <row r="151" spans="1:39" ht="27" customHeight="1" x14ac:dyDescent="0.25">
      <c r="A151" s="276">
        <v>169</v>
      </c>
      <c r="B151" s="277">
        <v>2019</v>
      </c>
      <c r="C151" s="278" t="s">
        <v>421</v>
      </c>
      <c r="D151" s="293" t="s">
        <v>161</v>
      </c>
      <c r="E151" s="278" t="s">
        <v>38</v>
      </c>
      <c r="F151" s="279" t="s">
        <v>182</v>
      </c>
      <c r="G151" s="280" t="s">
        <v>667</v>
      </c>
      <c r="H151" s="281" t="s">
        <v>156</v>
      </c>
      <c r="I151" s="282">
        <v>45</v>
      </c>
      <c r="J151" s="96" t="s">
        <v>239</v>
      </c>
      <c r="K151" s="96" t="s">
        <v>236</v>
      </c>
      <c r="L151" s="283" t="s">
        <v>778</v>
      </c>
      <c r="M151" s="276">
        <v>80350963</v>
      </c>
      <c r="N151" s="284" t="s">
        <v>942</v>
      </c>
      <c r="O151" s="285">
        <v>36000000</v>
      </c>
      <c r="P151" s="286"/>
      <c r="Q151" s="287"/>
      <c r="R151" s="288"/>
      <c r="S151" s="285"/>
      <c r="T151" s="103">
        <f t="shared" si="28"/>
        <v>36000000</v>
      </c>
      <c r="U151" s="289">
        <v>36000000</v>
      </c>
      <c r="V151" s="290">
        <v>43601</v>
      </c>
      <c r="W151" s="290">
        <v>43602</v>
      </c>
      <c r="X151" s="290">
        <v>43785</v>
      </c>
      <c r="Y151" s="277">
        <v>180</v>
      </c>
      <c r="Z151" s="277"/>
      <c r="AA151" s="8"/>
      <c r="AB151" s="276"/>
      <c r="AC151" s="276"/>
      <c r="AD151" s="276" t="s">
        <v>1022</v>
      </c>
      <c r="AE151" s="276"/>
      <c r="AF151" s="107">
        <f t="shared" si="29"/>
        <v>1</v>
      </c>
      <c r="AG151" s="291"/>
      <c r="AH151" s="129">
        <f>IF(SUMPRODUCT((A$14:A151=A151)*(B$14:B151=B151)*(C$14:C151=C151))&gt;1,0,1)</f>
        <v>1</v>
      </c>
      <c r="AI151" s="109" t="str">
        <f t="shared" si="24"/>
        <v>Contratos de prestación de servicios profesionales y de apoyo a la gestión</v>
      </c>
      <c r="AJ151" s="109" t="str">
        <f t="shared" si="25"/>
        <v>Contratación directa</v>
      </c>
      <c r="AK151" s="110" t="str">
        <f>IFERROR(VLOOKUP(F151,[6]Tipo!$C$12:$C$27,1,FALSE),"NO")</f>
        <v>Prestación de servicios profesionales y de apoyo a la gestión, o para la ejecución de trabajos artísticos que sólo puedan encomendarse a determinadas personas naturales;</v>
      </c>
      <c r="AL151" s="109" t="str">
        <f t="shared" si="26"/>
        <v>Inversión</v>
      </c>
      <c r="AM151" s="109">
        <f t="shared" si="27"/>
        <v>45</v>
      </c>
    </row>
    <row r="152" spans="1:39" ht="27" customHeight="1" x14ac:dyDescent="0.25">
      <c r="A152" s="276">
        <v>170</v>
      </c>
      <c r="B152" s="277">
        <v>2019</v>
      </c>
      <c r="C152" s="278" t="s">
        <v>422</v>
      </c>
      <c r="D152" s="293" t="s">
        <v>161</v>
      </c>
      <c r="E152" s="278" t="s">
        <v>38</v>
      </c>
      <c r="F152" s="279" t="s">
        <v>182</v>
      </c>
      <c r="G152" s="280" t="s">
        <v>668</v>
      </c>
      <c r="H152" s="281" t="s">
        <v>156</v>
      </c>
      <c r="I152" s="282">
        <v>17</v>
      </c>
      <c r="J152" s="96" t="s">
        <v>206</v>
      </c>
      <c r="K152" s="96" t="s">
        <v>202</v>
      </c>
      <c r="L152" s="283" t="s">
        <v>785</v>
      </c>
      <c r="M152" s="276">
        <v>53030660</v>
      </c>
      <c r="N152" s="284" t="s">
        <v>943</v>
      </c>
      <c r="O152" s="285">
        <v>13500000</v>
      </c>
      <c r="P152" s="286"/>
      <c r="Q152" s="287"/>
      <c r="R152" s="288">
        <v>1</v>
      </c>
      <c r="S152" s="285">
        <v>6750000</v>
      </c>
      <c r="T152" s="103">
        <f t="shared" si="28"/>
        <v>20250000</v>
      </c>
      <c r="U152" s="289">
        <v>16800000</v>
      </c>
      <c r="V152" s="290">
        <v>43601</v>
      </c>
      <c r="W152" s="290">
        <v>43602</v>
      </c>
      <c r="X152" s="290">
        <v>43877</v>
      </c>
      <c r="Y152" s="277">
        <v>180</v>
      </c>
      <c r="Z152" s="277">
        <v>90</v>
      </c>
      <c r="AA152" s="8"/>
      <c r="AB152" s="276"/>
      <c r="AC152" s="276" t="s">
        <v>1022</v>
      </c>
      <c r="AD152" s="276"/>
      <c r="AE152" s="276"/>
      <c r="AF152" s="107">
        <f t="shared" si="29"/>
        <v>0.82962962962962961</v>
      </c>
      <c r="AG152" s="291"/>
      <c r="AH152" s="129">
        <f>IF(SUMPRODUCT((A$14:A152=A152)*(B$14:B152=B152)*(C$14:C152=C152))&gt;1,0,1)</f>
        <v>1</v>
      </c>
      <c r="AI152" s="109" t="str">
        <f t="shared" si="24"/>
        <v>Contratos de prestación de servicios profesionales y de apoyo a la gestión</v>
      </c>
      <c r="AJ152" s="109" t="str">
        <f t="shared" si="25"/>
        <v>Contratación directa</v>
      </c>
      <c r="AK152" s="110" t="str">
        <f>IFERROR(VLOOKUP(F152,[6]Tipo!$C$12:$C$27,1,FALSE),"NO")</f>
        <v>Prestación de servicios profesionales y de apoyo a la gestión, o para la ejecución de trabajos artísticos que sólo puedan encomendarse a determinadas personas naturales;</v>
      </c>
      <c r="AL152" s="109" t="str">
        <f t="shared" si="26"/>
        <v>Inversión</v>
      </c>
      <c r="AM152" s="109">
        <f t="shared" si="27"/>
        <v>17</v>
      </c>
    </row>
    <row r="153" spans="1:39" ht="27" customHeight="1" x14ac:dyDescent="0.25">
      <c r="A153" s="276">
        <v>172</v>
      </c>
      <c r="B153" s="277">
        <v>2019</v>
      </c>
      <c r="C153" s="278" t="s">
        <v>423</v>
      </c>
      <c r="D153" s="293" t="s">
        <v>161</v>
      </c>
      <c r="E153" s="278" t="s">
        <v>38</v>
      </c>
      <c r="F153" s="279" t="s">
        <v>182</v>
      </c>
      <c r="G153" s="280" t="s">
        <v>669</v>
      </c>
      <c r="H153" s="281" t="s">
        <v>156</v>
      </c>
      <c r="I153" s="282">
        <v>18</v>
      </c>
      <c r="J153" s="96" t="s">
        <v>207</v>
      </c>
      <c r="K153" s="96" t="s">
        <v>202</v>
      </c>
      <c r="L153" s="283" t="s">
        <v>779</v>
      </c>
      <c r="M153" s="276">
        <v>80799740</v>
      </c>
      <c r="N153" s="284" t="s">
        <v>944</v>
      </c>
      <c r="O153" s="285">
        <v>11900000</v>
      </c>
      <c r="P153" s="286"/>
      <c r="Q153" s="287"/>
      <c r="R153" s="288"/>
      <c r="S153" s="285"/>
      <c r="T153" s="103">
        <f t="shared" si="28"/>
        <v>11900000</v>
      </c>
      <c r="U153" s="289">
        <v>11900000</v>
      </c>
      <c r="V153" s="290">
        <v>43613</v>
      </c>
      <c r="W153" s="290">
        <v>43615</v>
      </c>
      <c r="X153" s="290">
        <v>43828</v>
      </c>
      <c r="Y153" s="277">
        <v>210</v>
      </c>
      <c r="Z153" s="277"/>
      <c r="AA153" s="8"/>
      <c r="AB153" s="276"/>
      <c r="AC153" s="276"/>
      <c r="AD153" s="276" t="s">
        <v>1022</v>
      </c>
      <c r="AE153" s="276"/>
      <c r="AF153" s="107">
        <f t="shared" si="29"/>
        <v>1</v>
      </c>
      <c r="AG153" s="291"/>
      <c r="AH153" s="129">
        <f>IF(SUMPRODUCT((A$14:A153=A153)*(B$14:B153=B153)*(C$14:C153=C153))&gt;1,0,1)</f>
        <v>1</v>
      </c>
      <c r="AI153" s="109" t="str">
        <f t="shared" si="24"/>
        <v>Contratos de prestación de servicios profesionales y de apoyo a la gestión</v>
      </c>
      <c r="AJ153" s="109" t="str">
        <f t="shared" si="25"/>
        <v>Contratación directa</v>
      </c>
      <c r="AK153" s="110" t="str">
        <f>IFERROR(VLOOKUP(F153,[6]Tipo!$C$12:$C$27,1,FALSE),"NO")</f>
        <v>Prestación de servicios profesionales y de apoyo a la gestión, o para la ejecución de trabajos artísticos que sólo puedan encomendarse a determinadas personas naturales;</v>
      </c>
      <c r="AL153" s="109" t="str">
        <f t="shared" si="26"/>
        <v>Inversión</v>
      </c>
      <c r="AM153" s="109">
        <f t="shared" si="27"/>
        <v>18</v>
      </c>
    </row>
    <row r="154" spans="1:39" ht="27" customHeight="1" x14ac:dyDescent="0.25">
      <c r="A154" s="276">
        <v>171</v>
      </c>
      <c r="B154" s="277">
        <v>2019</v>
      </c>
      <c r="C154" s="278" t="s">
        <v>424</v>
      </c>
      <c r="D154" s="293" t="s">
        <v>37</v>
      </c>
      <c r="E154" s="278" t="s">
        <v>529</v>
      </c>
      <c r="F154" s="279" t="s">
        <v>186</v>
      </c>
      <c r="G154" s="280" t="s">
        <v>670</v>
      </c>
      <c r="H154" s="281" t="s">
        <v>155</v>
      </c>
      <c r="I154" s="282"/>
      <c r="J154" s="96"/>
      <c r="K154" s="96" t="s">
        <v>244</v>
      </c>
      <c r="L154" s="283" t="s">
        <v>791</v>
      </c>
      <c r="M154" s="276">
        <v>860011153</v>
      </c>
      <c r="N154" s="284" t="s">
        <v>945</v>
      </c>
      <c r="O154" s="285">
        <v>15849567</v>
      </c>
      <c r="P154" s="286"/>
      <c r="Q154" s="287"/>
      <c r="R154" s="288"/>
      <c r="S154" s="285"/>
      <c r="T154" s="103">
        <f t="shared" si="28"/>
        <v>15849567</v>
      </c>
      <c r="U154" s="289">
        <v>15849567</v>
      </c>
      <c r="V154" s="290">
        <v>43609</v>
      </c>
      <c r="W154" s="290">
        <v>43609</v>
      </c>
      <c r="X154" s="290">
        <v>43975</v>
      </c>
      <c r="Y154" s="277">
        <v>365</v>
      </c>
      <c r="Z154" s="277"/>
      <c r="AA154" s="8"/>
      <c r="AB154" s="276"/>
      <c r="AC154" s="276" t="s">
        <v>1022</v>
      </c>
      <c r="AD154" s="276"/>
      <c r="AE154" s="276"/>
      <c r="AF154" s="107">
        <f t="shared" si="29"/>
        <v>1</v>
      </c>
      <c r="AG154" s="291"/>
      <c r="AH154" s="129">
        <f>IF(SUMPRODUCT((A$14:A154=A154)*(B$14:B154=B154)*(C$14:C154=C154))&gt;1,0,1)</f>
        <v>1</v>
      </c>
      <c r="AI154" s="109" t="str">
        <f t="shared" si="24"/>
        <v>Seguros</v>
      </c>
      <c r="AJ154" s="109" t="str">
        <f t="shared" si="25"/>
        <v>NO</v>
      </c>
      <c r="AK154" s="110" t="str">
        <f>IFERROR(VLOOKUP(F154,[6]Tipo!$C$12:$C$27,1,FALSE),"NO")</f>
        <v>NO</v>
      </c>
      <c r="AL154" s="109" t="str">
        <f t="shared" si="26"/>
        <v>Funcionamiento</v>
      </c>
      <c r="AM154" s="109" t="str">
        <f t="shared" si="27"/>
        <v>NO</v>
      </c>
    </row>
    <row r="155" spans="1:39" ht="27" customHeight="1" x14ac:dyDescent="0.25">
      <c r="A155" s="276">
        <v>173</v>
      </c>
      <c r="B155" s="277">
        <v>2019</v>
      </c>
      <c r="C155" s="278" t="s">
        <v>425</v>
      </c>
      <c r="D155" s="293" t="s">
        <v>93</v>
      </c>
      <c r="E155" s="278" t="s">
        <v>529</v>
      </c>
      <c r="F155" s="279" t="s">
        <v>186</v>
      </c>
      <c r="G155" s="280" t="s">
        <v>671</v>
      </c>
      <c r="H155" s="281" t="s">
        <v>155</v>
      </c>
      <c r="I155" s="282">
        <v>45</v>
      </c>
      <c r="J155" s="96" t="s">
        <v>239</v>
      </c>
      <c r="K155" s="96" t="s">
        <v>236</v>
      </c>
      <c r="L155" s="283" t="s">
        <v>792</v>
      </c>
      <c r="M155" s="276">
        <v>830073899</v>
      </c>
      <c r="N155" s="284" t="s">
        <v>946</v>
      </c>
      <c r="O155" s="285">
        <v>21000000</v>
      </c>
      <c r="P155" s="286"/>
      <c r="Q155" s="287"/>
      <c r="R155" s="288">
        <v>1</v>
      </c>
      <c r="S155" s="285">
        <v>10500000</v>
      </c>
      <c r="T155" s="103">
        <f t="shared" si="28"/>
        <v>31500000</v>
      </c>
      <c r="U155" s="289">
        <v>30289056</v>
      </c>
      <c r="V155" s="290">
        <v>43615</v>
      </c>
      <c r="W155" s="290">
        <v>43620</v>
      </c>
      <c r="X155" s="290">
        <v>43833</v>
      </c>
      <c r="Y155" s="277">
        <v>210</v>
      </c>
      <c r="Z155" s="277"/>
      <c r="AA155" s="8"/>
      <c r="AB155" s="276"/>
      <c r="AC155" s="276" t="s">
        <v>1022</v>
      </c>
      <c r="AD155" s="276"/>
      <c r="AE155" s="276"/>
      <c r="AF155" s="107">
        <v>0.96155733333333337</v>
      </c>
      <c r="AG155" s="291"/>
      <c r="AH155" s="129">
        <f>IF(SUMPRODUCT((A$14:A155=A155)*(B$14:B155=B155)*(C$14:C155=C155))&gt;1,0,1)</f>
        <v>1</v>
      </c>
      <c r="AI155" s="109" t="str">
        <f t="shared" si="24"/>
        <v>Suministro</v>
      </c>
      <c r="AJ155" s="109" t="str">
        <f t="shared" si="25"/>
        <v>NO</v>
      </c>
      <c r="AK155" s="110" t="str">
        <f>IFERROR(VLOOKUP(F155,[6]Tipo!$C$12:$C$27,1,FALSE),"NO")</f>
        <v>NO</v>
      </c>
      <c r="AL155" s="109" t="str">
        <f t="shared" si="26"/>
        <v>Funcionamiento</v>
      </c>
      <c r="AM155" s="109">
        <f t="shared" si="27"/>
        <v>45</v>
      </c>
    </row>
    <row r="156" spans="1:39" ht="27" customHeight="1" x14ac:dyDescent="0.25">
      <c r="A156" s="276">
        <v>174</v>
      </c>
      <c r="B156" s="277">
        <v>2019</v>
      </c>
      <c r="C156" s="278" t="s">
        <v>426</v>
      </c>
      <c r="D156" s="293" t="s">
        <v>161</v>
      </c>
      <c r="E156" s="278" t="s">
        <v>38</v>
      </c>
      <c r="F156" s="279" t="s">
        <v>182</v>
      </c>
      <c r="G156" s="280" t="s">
        <v>672</v>
      </c>
      <c r="H156" s="281" t="s">
        <v>156</v>
      </c>
      <c r="I156" s="282">
        <v>18</v>
      </c>
      <c r="J156" s="96" t="s">
        <v>207</v>
      </c>
      <c r="K156" s="96" t="s">
        <v>202</v>
      </c>
      <c r="L156" s="283" t="s">
        <v>779</v>
      </c>
      <c r="M156" s="276">
        <v>1010239919</v>
      </c>
      <c r="N156" s="284" t="s">
        <v>947</v>
      </c>
      <c r="O156" s="285">
        <v>11616667</v>
      </c>
      <c r="P156" s="286"/>
      <c r="Q156" s="287"/>
      <c r="R156" s="288"/>
      <c r="S156" s="285"/>
      <c r="T156" s="103">
        <f t="shared" si="28"/>
        <v>11616667</v>
      </c>
      <c r="U156" s="289">
        <v>11616667</v>
      </c>
      <c r="V156" s="290">
        <v>43621</v>
      </c>
      <c r="W156" s="290">
        <v>43623</v>
      </c>
      <c r="X156" s="290">
        <v>43829</v>
      </c>
      <c r="Y156" s="277">
        <v>205</v>
      </c>
      <c r="Z156" s="277"/>
      <c r="AA156" s="8"/>
      <c r="AB156" s="276"/>
      <c r="AC156" s="276"/>
      <c r="AD156" s="276" t="s">
        <v>1022</v>
      </c>
      <c r="AE156" s="276"/>
      <c r="AF156" s="107">
        <v>1</v>
      </c>
      <c r="AG156" s="291"/>
      <c r="AH156" s="129">
        <f>IF(SUMPRODUCT((A$14:A156=A156)*(B$14:B156=B156)*(C$14:C156=C156))&gt;1,0,1)</f>
        <v>1</v>
      </c>
      <c r="AI156" s="109" t="str">
        <f t="shared" si="24"/>
        <v>Contratos de prestación de servicios profesionales y de apoyo a la gestión</v>
      </c>
      <c r="AJ156" s="109" t="str">
        <f t="shared" si="25"/>
        <v>Contratación directa</v>
      </c>
      <c r="AK156" s="110" t="str">
        <f>IFERROR(VLOOKUP(F156,[6]Tipo!$C$12:$C$27,1,FALSE),"NO")</f>
        <v>Prestación de servicios profesionales y de apoyo a la gestión, o para la ejecución de trabajos artísticos que sólo puedan encomendarse a determinadas personas naturales;</v>
      </c>
      <c r="AL156" s="109" t="str">
        <f t="shared" si="26"/>
        <v>Inversión</v>
      </c>
      <c r="AM156" s="109">
        <f t="shared" si="27"/>
        <v>18</v>
      </c>
    </row>
    <row r="157" spans="1:39" ht="27" customHeight="1" x14ac:dyDescent="0.25">
      <c r="A157" s="276">
        <v>175</v>
      </c>
      <c r="B157" s="277">
        <v>2019</v>
      </c>
      <c r="C157" s="278" t="s">
        <v>427</v>
      </c>
      <c r="D157" s="293" t="s">
        <v>161</v>
      </c>
      <c r="E157" s="278" t="s">
        <v>38</v>
      </c>
      <c r="F157" s="279" t="s">
        <v>182</v>
      </c>
      <c r="G157" s="280" t="s">
        <v>673</v>
      </c>
      <c r="H157" s="281" t="s">
        <v>156</v>
      </c>
      <c r="I157" s="292">
        <v>19</v>
      </c>
      <c r="J157" s="96" t="s">
        <v>208</v>
      </c>
      <c r="K157" s="96" t="s">
        <v>209</v>
      </c>
      <c r="L157" s="283" t="s">
        <v>780</v>
      </c>
      <c r="M157" s="276">
        <v>53039141</v>
      </c>
      <c r="N157" s="284" t="s">
        <v>948</v>
      </c>
      <c r="O157" s="285">
        <v>30974000</v>
      </c>
      <c r="P157" s="286"/>
      <c r="Q157" s="287"/>
      <c r="R157" s="288">
        <v>1</v>
      </c>
      <c r="S157" s="285">
        <v>9110000</v>
      </c>
      <c r="T157" s="103">
        <f t="shared" si="28"/>
        <v>40084000</v>
      </c>
      <c r="U157" s="289">
        <v>31125833</v>
      </c>
      <c r="V157" s="290">
        <v>43620</v>
      </c>
      <c r="W157" s="290">
        <v>43591</v>
      </c>
      <c r="X157" s="290">
        <v>43890</v>
      </c>
      <c r="Y157" s="277">
        <v>204</v>
      </c>
      <c r="Z157" s="277">
        <v>60</v>
      </c>
      <c r="AA157" s="8"/>
      <c r="AB157" s="276"/>
      <c r="AC157" s="276" t="s">
        <v>1022</v>
      </c>
      <c r="AD157" s="276"/>
      <c r="AE157" s="276"/>
      <c r="AF157" s="107">
        <v>0.7765151431992815</v>
      </c>
      <c r="AG157" s="291"/>
      <c r="AH157" s="129">
        <f>IF(SUMPRODUCT((A$14:A157=A157)*(B$14:B157=B157)*(C$14:C157=C157))&gt;1,0,1)</f>
        <v>1</v>
      </c>
      <c r="AI157" s="109" t="str">
        <f t="shared" si="24"/>
        <v>Contratos de prestación de servicios profesionales y de apoyo a la gestión</v>
      </c>
      <c r="AJ157" s="109" t="str">
        <f t="shared" si="25"/>
        <v>Contratación directa</v>
      </c>
      <c r="AK157" s="110" t="str">
        <f>IFERROR(VLOOKUP(F157,[6]Tipo!$C$12:$C$27,1,FALSE),"NO")</f>
        <v>Prestación de servicios profesionales y de apoyo a la gestión, o para la ejecución de trabajos artísticos que sólo puedan encomendarse a determinadas personas naturales;</v>
      </c>
      <c r="AL157" s="109" t="str">
        <f t="shared" si="26"/>
        <v>Inversión</v>
      </c>
      <c r="AM157" s="109">
        <f t="shared" si="27"/>
        <v>19</v>
      </c>
    </row>
    <row r="158" spans="1:39" ht="27" customHeight="1" x14ac:dyDescent="0.25">
      <c r="A158" s="276">
        <v>176</v>
      </c>
      <c r="B158" s="277">
        <v>2019</v>
      </c>
      <c r="C158" s="278" t="s">
        <v>428</v>
      </c>
      <c r="D158" s="293" t="s">
        <v>161</v>
      </c>
      <c r="E158" s="278" t="s">
        <v>38</v>
      </c>
      <c r="F158" s="279" t="s">
        <v>182</v>
      </c>
      <c r="G158" s="280" t="s">
        <v>674</v>
      </c>
      <c r="H158" s="281" t="s">
        <v>156</v>
      </c>
      <c r="I158" s="282">
        <v>18</v>
      </c>
      <c r="J158" s="96" t="s">
        <v>207</v>
      </c>
      <c r="K158" s="96" t="s">
        <v>202</v>
      </c>
      <c r="L158" s="283" t="s">
        <v>779</v>
      </c>
      <c r="M158" s="276">
        <v>35329929</v>
      </c>
      <c r="N158" s="284" t="s">
        <v>949</v>
      </c>
      <c r="O158" s="285">
        <v>24846000</v>
      </c>
      <c r="P158" s="286"/>
      <c r="Q158" s="287"/>
      <c r="R158" s="288"/>
      <c r="S158" s="285"/>
      <c r="T158" s="103">
        <f t="shared" si="28"/>
        <v>24846000</v>
      </c>
      <c r="U158" s="289">
        <v>24846000</v>
      </c>
      <c r="V158" s="290">
        <v>43622</v>
      </c>
      <c r="W158" s="290">
        <v>43626</v>
      </c>
      <c r="X158" s="290">
        <v>43808</v>
      </c>
      <c r="Y158" s="277">
        <v>180</v>
      </c>
      <c r="Z158" s="277"/>
      <c r="AA158" s="8"/>
      <c r="AB158" s="276"/>
      <c r="AC158" s="276"/>
      <c r="AD158" s="276" t="s">
        <v>1022</v>
      </c>
      <c r="AE158" s="276"/>
      <c r="AF158" s="107">
        <v>1</v>
      </c>
      <c r="AG158" s="291"/>
      <c r="AH158" s="129">
        <f>IF(SUMPRODUCT((A$14:A158=A158)*(B$14:B158=B158)*(C$14:C158=C158))&gt;1,0,1)</f>
        <v>1</v>
      </c>
      <c r="AI158" s="109" t="str">
        <f t="shared" si="24"/>
        <v>Contratos de prestación de servicios profesionales y de apoyo a la gestión</v>
      </c>
      <c r="AJ158" s="109" t="str">
        <f t="shared" si="25"/>
        <v>Contratación directa</v>
      </c>
      <c r="AK158" s="110" t="str">
        <f>IFERROR(VLOOKUP(F158,[6]Tipo!$C$12:$C$27,1,FALSE),"NO")</f>
        <v>Prestación de servicios profesionales y de apoyo a la gestión, o para la ejecución de trabajos artísticos que sólo puedan encomendarse a determinadas personas naturales;</v>
      </c>
      <c r="AL158" s="109" t="str">
        <f t="shared" si="26"/>
        <v>Inversión</v>
      </c>
      <c r="AM158" s="109">
        <f t="shared" si="27"/>
        <v>18</v>
      </c>
    </row>
    <row r="159" spans="1:39" ht="27" customHeight="1" x14ac:dyDescent="0.25">
      <c r="A159" s="276">
        <v>177</v>
      </c>
      <c r="B159" s="277">
        <v>2019</v>
      </c>
      <c r="C159" s="278" t="s">
        <v>429</v>
      </c>
      <c r="D159" s="293" t="s">
        <v>161</v>
      </c>
      <c r="E159" s="278" t="s">
        <v>38</v>
      </c>
      <c r="F159" s="279" t="s">
        <v>182</v>
      </c>
      <c r="G159" s="280" t="s">
        <v>675</v>
      </c>
      <c r="H159" s="281" t="s">
        <v>156</v>
      </c>
      <c r="I159" s="282">
        <v>45</v>
      </c>
      <c r="J159" s="96" t="s">
        <v>239</v>
      </c>
      <c r="K159" s="96" t="s">
        <v>236</v>
      </c>
      <c r="L159" s="283" t="s">
        <v>778</v>
      </c>
      <c r="M159" s="276">
        <v>1016029324</v>
      </c>
      <c r="N159" s="284" t="s">
        <v>950</v>
      </c>
      <c r="O159" s="285">
        <v>23916667</v>
      </c>
      <c r="P159" s="286"/>
      <c r="Q159" s="287"/>
      <c r="R159" s="288">
        <v>1</v>
      </c>
      <c r="S159" s="285">
        <v>7000000</v>
      </c>
      <c r="T159" s="103">
        <f t="shared" si="28"/>
        <v>30916667</v>
      </c>
      <c r="U159" s="289">
        <v>23800000</v>
      </c>
      <c r="V159" s="290">
        <v>43621</v>
      </c>
      <c r="W159" s="290">
        <v>43623</v>
      </c>
      <c r="X159" s="290">
        <v>43829</v>
      </c>
      <c r="Y159" s="277">
        <v>204</v>
      </c>
      <c r="Z159" s="277">
        <v>60</v>
      </c>
      <c r="AA159" s="8"/>
      <c r="AB159" s="276"/>
      <c r="AC159" s="276"/>
      <c r="AD159" s="276" t="s">
        <v>1022</v>
      </c>
      <c r="AE159" s="276"/>
      <c r="AF159" s="107">
        <v>0.76981131245486456</v>
      </c>
      <c r="AG159" s="291"/>
      <c r="AH159" s="129">
        <f>IF(SUMPRODUCT((A$14:A159=A159)*(B$14:B159=B159)*(C$14:C159=C159))&gt;1,0,1)</f>
        <v>1</v>
      </c>
      <c r="AI159" s="109" t="str">
        <f t="shared" si="24"/>
        <v>Contratos de prestación de servicios profesionales y de apoyo a la gestión</v>
      </c>
      <c r="AJ159" s="109" t="str">
        <f t="shared" si="25"/>
        <v>Contratación directa</v>
      </c>
      <c r="AK159" s="110" t="str">
        <f>IFERROR(VLOOKUP(F159,[6]Tipo!$C$12:$C$27,1,FALSE),"NO")</f>
        <v>Prestación de servicios profesionales y de apoyo a la gestión, o para la ejecución de trabajos artísticos que sólo puedan encomendarse a determinadas personas naturales;</v>
      </c>
      <c r="AL159" s="109" t="str">
        <f t="shared" si="26"/>
        <v>Inversión</v>
      </c>
      <c r="AM159" s="109">
        <f t="shared" si="27"/>
        <v>45</v>
      </c>
    </row>
    <row r="160" spans="1:39" ht="27" customHeight="1" x14ac:dyDescent="0.25">
      <c r="A160" s="276">
        <v>178</v>
      </c>
      <c r="B160" s="277">
        <v>2019</v>
      </c>
      <c r="C160" s="278" t="s">
        <v>430</v>
      </c>
      <c r="D160" s="293" t="s">
        <v>161</v>
      </c>
      <c r="E160" s="278" t="s">
        <v>38</v>
      </c>
      <c r="F160" s="279" t="s">
        <v>182</v>
      </c>
      <c r="G160" s="280" t="s">
        <v>676</v>
      </c>
      <c r="H160" s="281" t="s">
        <v>156</v>
      </c>
      <c r="I160" s="282">
        <v>45</v>
      </c>
      <c r="J160" s="96" t="s">
        <v>239</v>
      </c>
      <c r="K160" s="96" t="s">
        <v>236</v>
      </c>
      <c r="L160" s="283" t="s">
        <v>778</v>
      </c>
      <c r="M160" s="276">
        <v>79127015</v>
      </c>
      <c r="N160" s="284" t="s">
        <v>951</v>
      </c>
      <c r="O160" s="285">
        <v>13500000</v>
      </c>
      <c r="P160" s="286"/>
      <c r="Q160" s="287"/>
      <c r="R160" s="288">
        <v>1</v>
      </c>
      <c r="S160" s="285">
        <v>4500000</v>
      </c>
      <c r="T160" s="103">
        <f t="shared" si="28"/>
        <v>18000000</v>
      </c>
      <c r="U160" s="289">
        <v>14925000</v>
      </c>
      <c r="V160" s="290">
        <v>43623</v>
      </c>
      <c r="W160" s="290">
        <v>43626</v>
      </c>
      <c r="X160" s="290">
        <v>43872</v>
      </c>
      <c r="Y160" s="277">
        <v>180</v>
      </c>
      <c r="Z160" s="277">
        <v>60</v>
      </c>
      <c r="AA160" s="8"/>
      <c r="AB160" s="276"/>
      <c r="AC160" s="276" t="s">
        <v>1022</v>
      </c>
      <c r="AD160" s="276"/>
      <c r="AE160" s="276"/>
      <c r="AF160" s="107">
        <v>0.82916666666666672</v>
      </c>
      <c r="AG160" s="291"/>
      <c r="AH160" s="129">
        <f>IF(SUMPRODUCT((A$14:A160=A160)*(B$14:B160=B160)*(C$14:C160=C160))&gt;1,0,1)</f>
        <v>1</v>
      </c>
      <c r="AI160" s="109" t="str">
        <f t="shared" si="24"/>
        <v>Contratos de prestación de servicios profesionales y de apoyo a la gestión</v>
      </c>
      <c r="AJ160" s="109" t="str">
        <f t="shared" si="25"/>
        <v>Contratación directa</v>
      </c>
      <c r="AK160" s="110" t="str">
        <f>IFERROR(VLOOKUP(F160,[6]Tipo!$C$12:$C$27,1,FALSE),"NO")</f>
        <v>Prestación de servicios profesionales y de apoyo a la gestión, o para la ejecución de trabajos artísticos que sólo puedan encomendarse a determinadas personas naturales;</v>
      </c>
      <c r="AL160" s="109" t="str">
        <f t="shared" si="26"/>
        <v>Inversión</v>
      </c>
      <c r="AM160" s="109">
        <f t="shared" si="27"/>
        <v>45</v>
      </c>
    </row>
    <row r="161" spans="1:39" ht="27" customHeight="1" x14ac:dyDescent="0.25">
      <c r="A161" s="276">
        <v>179</v>
      </c>
      <c r="B161" s="277">
        <v>2019</v>
      </c>
      <c r="C161" s="278" t="s">
        <v>431</v>
      </c>
      <c r="D161" s="293" t="s">
        <v>161</v>
      </c>
      <c r="E161" s="278" t="s">
        <v>38</v>
      </c>
      <c r="F161" s="279" t="s">
        <v>182</v>
      </c>
      <c r="G161" s="280" t="s">
        <v>677</v>
      </c>
      <c r="H161" s="281" t="s">
        <v>156</v>
      </c>
      <c r="I161" s="282">
        <v>45</v>
      </c>
      <c r="J161" s="96" t="s">
        <v>239</v>
      </c>
      <c r="K161" s="96" t="s">
        <v>236</v>
      </c>
      <c r="L161" s="283" t="s">
        <v>778</v>
      </c>
      <c r="M161" s="276">
        <v>79132395</v>
      </c>
      <c r="N161" s="284" t="s">
        <v>952</v>
      </c>
      <c r="O161" s="285">
        <v>27330000</v>
      </c>
      <c r="P161" s="286"/>
      <c r="Q161" s="287"/>
      <c r="R161" s="288">
        <v>1</v>
      </c>
      <c r="S161" s="285">
        <v>13665000</v>
      </c>
      <c r="T161" s="103">
        <f t="shared" si="28"/>
        <v>40995000</v>
      </c>
      <c r="U161" s="289">
        <v>29911167</v>
      </c>
      <c r="V161" s="290">
        <v>43629</v>
      </c>
      <c r="W161" s="290">
        <v>43630</v>
      </c>
      <c r="X161" s="290">
        <v>43812</v>
      </c>
      <c r="Y161" s="277">
        <v>180</v>
      </c>
      <c r="Z161" s="277"/>
      <c r="AA161" s="8"/>
      <c r="AB161" s="276"/>
      <c r="AC161" s="276"/>
      <c r="AD161" s="276" t="s">
        <v>1022</v>
      </c>
      <c r="AE161" s="276"/>
      <c r="AF161" s="107">
        <v>0.72962963776070255</v>
      </c>
      <c r="AG161" s="291"/>
      <c r="AH161" s="129">
        <f>IF(SUMPRODUCT((A$14:A161=A161)*(B$14:B161=B161)*(C$14:C161=C161))&gt;1,0,1)</f>
        <v>1</v>
      </c>
      <c r="AI161" s="109" t="str">
        <f t="shared" si="24"/>
        <v>Contratos de prestación de servicios profesionales y de apoyo a la gestión</v>
      </c>
      <c r="AJ161" s="109" t="str">
        <f t="shared" si="25"/>
        <v>Contratación directa</v>
      </c>
      <c r="AK161" s="110" t="str">
        <f>IFERROR(VLOOKUP(F161,[6]Tipo!$C$12:$C$27,1,FALSE),"NO")</f>
        <v>Prestación de servicios profesionales y de apoyo a la gestión, o para la ejecución de trabajos artísticos que sólo puedan encomendarse a determinadas personas naturales;</v>
      </c>
      <c r="AL161" s="109" t="str">
        <f t="shared" si="26"/>
        <v>Inversión</v>
      </c>
      <c r="AM161" s="109">
        <f t="shared" si="27"/>
        <v>45</v>
      </c>
    </row>
    <row r="162" spans="1:39" ht="27" customHeight="1" x14ac:dyDescent="0.25">
      <c r="A162" s="276">
        <v>180</v>
      </c>
      <c r="B162" s="277">
        <v>2019</v>
      </c>
      <c r="C162" s="278" t="s">
        <v>432</v>
      </c>
      <c r="D162" s="293" t="s">
        <v>93</v>
      </c>
      <c r="E162" s="278" t="s">
        <v>530</v>
      </c>
      <c r="F162" s="279" t="s">
        <v>165</v>
      </c>
      <c r="G162" s="280" t="s">
        <v>678</v>
      </c>
      <c r="H162" s="281" t="s">
        <v>156</v>
      </c>
      <c r="I162" s="282">
        <v>2</v>
      </c>
      <c r="J162" s="96" t="s">
        <v>190</v>
      </c>
      <c r="K162" s="96" t="s">
        <v>189</v>
      </c>
      <c r="L162" s="283" t="s">
        <v>789</v>
      </c>
      <c r="M162" s="276">
        <v>901151389</v>
      </c>
      <c r="N162" s="284" t="s">
        <v>953</v>
      </c>
      <c r="O162" s="285">
        <v>130000000</v>
      </c>
      <c r="P162" s="286"/>
      <c r="Q162" s="287"/>
      <c r="R162" s="288"/>
      <c r="S162" s="285"/>
      <c r="T162" s="103">
        <f t="shared" si="28"/>
        <v>130000000</v>
      </c>
      <c r="U162" s="289">
        <v>129998241</v>
      </c>
      <c r="V162" s="290">
        <v>43636</v>
      </c>
      <c r="W162" s="290">
        <v>43649</v>
      </c>
      <c r="X162" s="290">
        <v>43760</v>
      </c>
      <c r="Y162" s="277">
        <v>90</v>
      </c>
      <c r="Z162" s="277">
        <v>20</v>
      </c>
      <c r="AA162" s="8"/>
      <c r="AB162" s="276"/>
      <c r="AC162" s="276"/>
      <c r="AD162" s="276" t="s">
        <v>1022</v>
      </c>
      <c r="AE162" s="276"/>
      <c r="AF162" s="107">
        <v>0.99998646923076928</v>
      </c>
      <c r="AG162" s="291"/>
      <c r="AH162" s="129">
        <f>IF(SUMPRODUCT((A$14:A162=A162)*(B$14:B162=B162)*(C$14:C162=C162))&gt;1,0,1)</f>
        <v>1</v>
      </c>
      <c r="AI162" s="109" t="str">
        <f t="shared" si="24"/>
        <v>Suministro</v>
      </c>
      <c r="AJ162" s="109" t="str">
        <f t="shared" si="25"/>
        <v>NO</v>
      </c>
      <c r="AK162" s="110" t="str">
        <f>IFERROR(VLOOKUP(F162,[6]Tipo!$C$12:$C$27,1,FALSE),"NO")</f>
        <v xml:space="preserve">Subasta inversa </v>
      </c>
      <c r="AL162" s="109" t="str">
        <f t="shared" si="26"/>
        <v>Inversión</v>
      </c>
      <c r="AM162" s="109">
        <f t="shared" si="27"/>
        <v>2</v>
      </c>
    </row>
    <row r="163" spans="1:39" ht="27" customHeight="1" x14ac:dyDescent="0.25">
      <c r="A163" s="276">
        <v>181</v>
      </c>
      <c r="B163" s="277">
        <v>2019</v>
      </c>
      <c r="C163" s="278" t="s">
        <v>433</v>
      </c>
      <c r="D163" s="293" t="s">
        <v>161</v>
      </c>
      <c r="E163" s="278" t="s">
        <v>38</v>
      </c>
      <c r="F163" s="279" t="s">
        <v>182</v>
      </c>
      <c r="G163" s="280" t="s">
        <v>679</v>
      </c>
      <c r="H163" s="281" t="s">
        <v>156</v>
      </c>
      <c r="I163" s="282">
        <v>45</v>
      </c>
      <c r="J163" s="96" t="s">
        <v>239</v>
      </c>
      <c r="K163" s="96" t="s">
        <v>236</v>
      </c>
      <c r="L163" s="283" t="s">
        <v>778</v>
      </c>
      <c r="M163" s="276">
        <v>23629910</v>
      </c>
      <c r="N163" s="284" t="s">
        <v>954</v>
      </c>
      <c r="O163" s="285">
        <v>12840000</v>
      </c>
      <c r="P163" s="286"/>
      <c r="Q163" s="287"/>
      <c r="R163" s="288"/>
      <c r="S163" s="285"/>
      <c r="T163" s="103">
        <f t="shared" si="28"/>
        <v>12840000</v>
      </c>
      <c r="U163" s="289">
        <v>11056666</v>
      </c>
      <c r="V163" s="290">
        <v>43641</v>
      </c>
      <c r="W163" s="290">
        <v>43642</v>
      </c>
      <c r="X163" s="290">
        <v>43845</v>
      </c>
      <c r="Y163" s="277">
        <v>180</v>
      </c>
      <c r="Z163" s="277"/>
      <c r="AA163" s="8"/>
      <c r="AB163" s="276"/>
      <c r="AC163" s="276" t="s">
        <v>1022</v>
      </c>
      <c r="AD163" s="276"/>
      <c r="AE163" s="276"/>
      <c r="AF163" s="107">
        <v>0.86111105919003117</v>
      </c>
      <c r="AG163" s="291"/>
      <c r="AH163" s="129">
        <f>IF(SUMPRODUCT((A$14:A163=A163)*(B$14:B163=B163)*(C$14:C163=C163))&gt;1,0,1)</f>
        <v>1</v>
      </c>
      <c r="AI163" s="109" t="str">
        <f t="shared" si="24"/>
        <v>Contratos de prestación de servicios profesionales y de apoyo a la gestión</v>
      </c>
      <c r="AJ163" s="109" t="str">
        <f t="shared" si="25"/>
        <v>Contratación directa</v>
      </c>
      <c r="AK163" s="110" t="str">
        <f>IFERROR(VLOOKUP(F163,[6]Tipo!$C$12:$C$27,1,FALSE),"NO")</f>
        <v>Prestación de servicios profesionales y de apoyo a la gestión, o para la ejecución de trabajos artísticos que sólo puedan encomendarse a determinadas personas naturales;</v>
      </c>
      <c r="AL163" s="109" t="str">
        <f t="shared" si="26"/>
        <v>Inversión</v>
      </c>
      <c r="AM163" s="109">
        <f t="shared" si="27"/>
        <v>45</v>
      </c>
    </row>
    <row r="164" spans="1:39" ht="27" customHeight="1" x14ac:dyDescent="0.25">
      <c r="A164" s="276">
        <v>182</v>
      </c>
      <c r="B164" s="277">
        <v>2019</v>
      </c>
      <c r="C164" s="278" t="s">
        <v>434</v>
      </c>
      <c r="D164" s="293" t="s">
        <v>161</v>
      </c>
      <c r="E164" s="278" t="s">
        <v>38</v>
      </c>
      <c r="F164" s="279" t="s">
        <v>182</v>
      </c>
      <c r="G164" s="280" t="s">
        <v>679</v>
      </c>
      <c r="H164" s="281" t="s">
        <v>156</v>
      </c>
      <c r="I164" s="282">
        <v>45</v>
      </c>
      <c r="J164" s="96" t="s">
        <v>239</v>
      </c>
      <c r="K164" s="96" t="s">
        <v>236</v>
      </c>
      <c r="L164" s="283" t="s">
        <v>778</v>
      </c>
      <c r="M164" s="276">
        <v>1016069950</v>
      </c>
      <c r="N164" s="284" t="s">
        <v>955</v>
      </c>
      <c r="O164" s="285">
        <v>12840000</v>
      </c>
      <c r="P164" s="286"/>
      <c r="Q164" s="287"/>
      <c r="R164" s="288"/>
      <c r="S164" s="285"/>
      <c r="T164" s="103">
        <f t="shared" si="28"/>
        <v>12840000</v>
      </c>
      <c r="U164" s="289">
        <v>12840000</v>
      </c>
      <c r="V164" s="290">
        <v>43642</v>
      </c>
      <c r="W164" s="290">
        <v>43643</v>
      </c>
      <c r="X164" s="290">
        <v>43825</v>
      </c>
      <c r="Y164" s="277">
        <v>180</v>
      </c>
      <c r="Z164" s="277"/>
      <c r="AA164" s="8"/>
      <c r="AB164" s="276"/>
      <c r="AC164" s="276"/>
      <c r="AD164" s="276" t="s">
        <v>1022</v>
      </c>
      <c r="AE164" s="276"/>
      <c r="AF164" s="107">
        <v>1</v>
      </c>
      <c r="AG164" s="291"/>
      <c r="AH164" s="129">
        <f>IF(SUMPRODUCT((A$14:A164=A164)*(B$14:B164=B164)*(C$14:C164=C164))&gt;1,0,1)</f>
        <v>1</v>
      </c>
      <c r="AI164" s="109" t="str">
        <f t="shared" si="24"/>
        <v>Contratos de prestación de servicios profesionales y de apoyo a la gestión</v>
      </c>
      <c r="AJ164" s="109" t="str">
        <f t="shared" si="25"/>
        <v>Contratación directa</v>
      </c>
      <c r="AK164" s="110" t="str">
        <f>IFERROR(VLOOKUP(F164,[6]Tipo!$C$12:$C$27,1,FALSE),"NO")</f>
        <v>Prestación de servicios profesionales y de apoyo a la gestión, o para la ejecución de trabajos artísticos que sólo puedan encomendarse a determinadas personas naturales;</v>
      </c>
      <c r="AL164" s="109" t="str">
        <f t="shared" si="26"/>
        <v>Inversión</v>
      </c>
      <c r="AM164" s="109">
        <f t="shared" si="27"/>
        <v>45</v>
      </c>
    </row>
    <row r="165" spans="1:39" ht="27" customHeight="1" x14ac:dyDescent="0.25">
      <c r="A165" s="276">
        <v>183</v>
      </c>
      <c r="B165" s="277">
        <v>2019</v>
      </c>
      <c r="C165" s="278" t="s">
        <v>435</v>
      </c>
      <c r="D165" s="293" t="s">
        <v>173</v>
      </c>
      <c r="E165" s="278" t="s">
        <v>38</v>
      </c>
      <c r="F165" s="279" t="s">
        <v>182</v>
      </c>
      <c r="G165" s="280" t="s">
        <v>680</v>
      </c>
      <c r="H165" s="281" t="s">
        <v>156</v>
      </c>
      <c r="I165" s="282">
        <v>2</v>
      </c>
      <c r="J165" s="96" t="s">
        <v>190</v>
      </c>
      <c r="K165" s="96" t="s">
        <v>189</v>
      </c>
      <c r="L165" s="283" t="s">
        <v>789</v>
      </c>
      <c r="M165" s="276">
        <v>830093042</v>
      </c>
      <c r="N165" s="284" t="s">
        <v>956</v>
      </c>
      <c r="O165" s="285">
        <v>160000000</v>
      </c>
      <c r="P165" s="286"/>
      <c r="Q165" s="287"/>
      <c r="R165" s="288"/>
      <c r="S165" s="285"/>
      <c r="T165" s="103">
        <f t="shared" si="28"/>
        <v>160000000</v>
      </c>
      <c r="U165" s="289">
        <v>160000000</v>
      </c>
      <c r="V165" s="290">
        <v>43642</v>
      </c>
      <c r="W165" s="290">
        <v>43707</v>
      </c>
      <c r="X165" s="290">
        <v>43889</v>
      </c>
      <c r="Y165" s="277">
        <v>180</v>
      </c>
      <c r="Z165" s="277"/>
      <c r="AA165" s="8"/>
      <c r="AB165" s="276"/>
      <c r="AC165" s="276" t="s">
        <v>1022</v>
      </c>
      <c r="AD165" s="276"/>
      <c r="AE165" s="276"/>
      <c r="AF165" s="107">
        <v>1</v>
      </c>
      <c r="AG165" s="291"/>
      <c r="AH165" s="129">
        <f>IF(SUMPRODUCT((A$14:A165=A165)*(B$14:B165=B165)*(C$14:C165=C165))&gt;1,0,1)</f>
        <v>1</v>
      </c>
      <c r="AI165" s="109" t="str">
        <f t="shared" si="24"/>
        <v xml:space="preserve">Convenios de apoyo y/o convenios de asociación </v>
      </c>
      <c r="AJ165" s="109" t="str">
        <f t="shared" si="25"/>
        <v>Contratación directa</v>
      </c>
      <c r="AK165" s="110" t="str">
        <f>IFERROR(VLOOKUP(F165,[6]Tipo!$C$12:$C$27,1,FALSE),"NO")</f>
        <v>Prestación de servicios profesionales y de apoyo a la gestión, o para la ejecución de trabajos artísticos que sólo puedan encomendarse a determinadas personas naturales;</v>
      </c>
      <c r="AL165" s="109" t="str">
        <f t="shared" si="26"/>
        <v>Inversión</v>
      </c>
      <c r="AM165" s="109">
        <f t="shared" si="27"/>
        <v>2</v>
      </c>
    </row>
    <row r="166" spans="1:39" ht="27" customHeight="1" x14ac:dyDescent="0.25">
      <c r="A166" s="276">
        <v>184</v>
      </c>
      <c r="B166" s="277">
        <v>2019</v>
      </c>
      <c r="C166" s="278" t="s">
        <v>436</v>
      </c>
      <c r="D166" s="293" t="s">
        <v>161</v>
      </c>
      <c r="E166" s="278" t="s">
        <v>38</v>
      </c>
      <c r="F166" s="279" t="s">
        <v>182</v>
      </c>
      <c r="G166" s="280" t="s">
        <v>681</v>
      </c>
      <c r="H166" s="281" t="s">
        <v>156</v>
      </c>
      <c r="I166" s="282">
        <v>45</v>
      </c>
      <c r="J166" s="96" t="s">
        <v>239</v>
      </c>
      <c r="K166" s="96" t="s">
        <v>236</v>
      </c>
      <c r="L166" s="283" t="s">
        <v>778</v>
      </c>
      <c r="M166" s="276">
        <v>52054125</v>
      </c>
      <c r="N166" s="284" t="s">
        <v>957</v>
      </c>
      <c r="O166" s="285">
        <v>9937500</v>
      </c>
      <c r="P166" s="286"/>
      <c r="Q166" s="287"/>
      <c r="R166" s="288">
        <v>1</v>
      </c>
      <c r="S166" s="285">
        <v>4968750</v>
      </c>
      <c r="T166" s="103">
        <f t="shared" si="28"/>
        <v>14906250</v>
      </c>
      <c r="U166" s="289">
        <v>13250000</v>
      </c>
      <c r="V166" s="290">
        <v>43782</v>
      </c>
      <c r="W166" s="290">
        <v>43783</v>
      </c>
      <c r="X166" s="290">
        <v>43827</v>
      </c>
      <c r="Y166" s="277">
        <v>45</v>
      </c>
      <c r="Z166" s="277"/>
      <c r="AA166" s="8"/>
      <c r="AB166" s="276"/>
      <c r="AC166" s="276"/>
      <c r="AD166" s="276" t="s">
        <v>1022</v>
      </c>
      <c r="AE166" s="276"/>
      <c r="AF166" s="107">
        <v>0.88888888888888884</v>
      </c>
      <c r="AG166" s="291"/>
      <c r="AH166" s="129">
        <f>IF(SUMPRODUCT((A$14:A166=A166)*(B$14:B166=B166)*(C$14:C166=C166))&gt;1,0,1)</f>
        <v>1</v>
      </c>
      <c r="AI166" s="109" t="str">
        <f t="shared" si="24"/>
        <v>Contratos de prestación de servicios profesionales y de apoyo a la gestión</v>
      </c>
      <c r="AJ166" s="109" t="str">
        <f t="shared" si="25"/>
        <v>Contratación directa</v>
      </c>
      <c r="AK166" s="110" t="str">
        <f>IFERROR(VLOOKUP(F166,[6]Tipo!$C$12:$C$27,1,FALSE),"NO")</f>
        <v>Prestación de servicios profesionales y de apoyo a la gestión, o para la ejecución de trabajos artísticos que sólo puedan encomendarse a determinadas personas naturales;</v>
      </c>
      <c r="AL166" s="109" t="str">
        <f t="shared" si="26"/>
        <v>Inversión</v>
      </c>
      <c r="AM166" s="109">
        <f t="shared" si="27"/>
        <v>45</v>
      </c>
    </row>
    <row r="167" spans="1:39" ht="27" customHeight="1" x14ac:dyDescent="0.25">
      <c r="A167" s="276">
        <v>185</v>
      </c>
      <c r="B167" s="277">
        <v>2019</v>
      </c>
      <c r="C167" s="278" t="s">
        <v>437</v>
      </c>
      <c r="D167" s="293" t="s">
        <v>171</v>
      </c>
      <c r="E167" s="278" t="s">
        <v>38</v>
      </c>
      <c r="F167" s="279" t="s">
        <v>171</v>
      </c>
      <c r="G167" s="280" t="s">
        <v>682</v>
      </c>
      <c r="H167" s="281" t="s">
        <v>156</v>
      </c>
      <c r="I167" s="292">
        <v>38</v>
      </c>
      <c r="J167" s="96" t="s">
        <v>230</v>
      </c>
      <c r="K167" s="96" t="s">
        <v>231</v>
      </c>
      <c r="L167" s="283" t="s">
        <v>782</v>
      </c>
      <c r="M167" s="276">
        <v>860403137</v>
      </c>
      <c r="N167" s="284" t="s">
        <v>958</v>
      </c>
      <c r="O167" s="285">
        <v>168201090</v>
      </c>
      <c r="P167" s="286"/>
      <c r="Q167" s="287"/>
      <c r="R167" s="288"/>
      <c r="S167" s="285"/>
      <c r="T167" s="103">
        <f t="shared" si="28"/>
        <v>168201090</v>
      </c>
      <c r="U167" s="289">
        <v>84100545</v>
      </c>
      <c r="V167" s="290">
        <v>42912</v>
      </c>
      <c r="W167" s="290">
        <v>43675</v>
      </c>
      <c r="X167" s="290">
        <v>43858</v>
      </c>
      <c r="Y167" s="277">
        <v>180</v>
      </c>
      <c r="Z167" s="277"/>
      <c r="AA167" s="8"/>
      <c r="AB167" s="276"/>
      <c r="AC167" s="276" t="s">
        <v>1022</v>
      </c>
      <c r="AD167" s="276"/>
      <c r="AE167" s="276"/>
      <c r="AF167" s="107">
        <v>0.5</v>
      </c>
      <c r="AG167" s="291"/>
      <c r="AH167" s="129">
        <f>IF(SUMPRODUCT((A$14:A167=A167)*(B$14:B167=B167)*(C$14:C167=C167))&gt;1,0,1)</f>
        <v>1</v>
      </c>
      <c r="AI167" s="109" t="str">
        <f t="shared" si="24"/>
        <v>Contratos interadministrativos</v>
      </c>
      <c r="AJ167" s="109" t="str">
        <f t="shared" si="25"/>
        <v>Contratación directa</v>
      </c>
      <c r="AK167" s="110" t="str">
        <f>IFERROR(VLOOKUP(F167,[6]Tipo!$C$12:$C$27,1,FALSE),"NO")</f>
        <v>Contratos interadministrativos</v>
      </c>
      <c r="AL167" s="109" t="str">
        <f t="shared" si="26"/>
        <v>Inversión</v>
      </c>
      <c r="AM167" s="109">
        <f t="shared" si="27"/>
        <v>38</v>
      </c>
    </row>
    <row r="168" spans="1:39" ht="27" customHeight="1" x14ac:dyDescent="0.25">
      <c r="A168" s="276">
        <v>187</v>
      </c>
      <c r="B168" s="277">
        <v>2019</v>
      </c>
      <c r="C168" s="278" t="s">
        <v>438</v>
      </c>
      <c r="D168" s="293" t="s">
        <v>159</v>
      </c>
      <c r="E168" s="278" t="s">
        <v>530</v>
      </c>
      <c r="F168" s="279" t="s">
        <v>169</v>
      </c>
      <c r="G168" s="280" t="s">
        <v>683</v>
      </c>
      <c r="H168" s="281" t="s">
        <v>155</v>
      </c>
      <c r="I168" s="282">
        <v>45</v>
      </c>
      <c r="J168" s="96" t="s">
        <v>239</v>
      </c>
      <c r="K168" s="96" t="s">
        <v>236</v>
      </c>
      <c r="L168" s="283" t="s">
        <v>793</v>
      </c>
      <c r="M168" s="276">
        <v>800020006</v>
      </c>
      <c r="N168" s="284" t="s">
        <v>959</v>
      </c>
      <c r="O168" s="285">
        <v>127999410</v>
      </c>
      <c r="P168" s="286"/>
      <c r="Q168" s="287"/>
      <c r="R168" s="288"/>
      <c r="S168" s="285"/>
      <c r="T168" s="103">
        <f t="shared" si="28"/>
        <v>127999410</v>
      </c>
      <c r="U168" s="289">
        <v>87024394</v>
      </c>
      <c r="V168" s="290">
        <v>43650</v>
      </c>
      <c r="W168" s="290">
        <v>43651</v>
      </c>
      <c r="X168" s="290">
        <v>43925</v>
      </c>
      <c r="Y168" s="277">
        <v>270</v>
      </c>
      <c r="Z168" s="277"/>
      <c r="AA168" s="8"/>
      <c r="AB168" s="276"/>
      <c r="AC168" s="276" t="s">
        <v>1022</v>
      </c>
      <c r="AD168" s="276"/>
      <c r="AE168" s="276"/>
      <c r="AF168" s="107">
        <v>0.67988121195246132</v>
      </c>
      <c r="AG168" s="291"/>
      <c r="AH168" s="129">
        <f>IF(SUMPRODUCT((A$14:A168=A168)*(B$14:B168=B168)*(C$14:C168=C168))&gt;1,0,1)</f>
        <v>1</v>
      </c>
      <c r="AI168" s="109" t="str">
        <f t="shared" si="24"/>
        <v>Contratos de prestación de servicios</v>
      </c>
      <c r="AJ168" s="109" t="str">
        <f t="shared" si="25"/>
        <v>NO</v>
      </c>
      <c r="AK168" s="110" t="str">
        <f>IFERROR(VLOOKUP(F168,[6]Tipo!$C$12:$C$27,1,FALSE),"NO")</f>
        <v xml:space="preserve">Selección abreviada por menor cuantía </v>
      </c>
      <c r="AL168" s="109" t="str">
        <f t="shared" si="26"/>
        <v>Funcionamiento</v>
      </c>
      <c r="AM168" s="109">
        <f t="shared" si="27"/>
        <v>45</v>
      </c>
    </row>
    <row r="169" spans="1:39" ht="27" customHeight="1" x14ac:dyDescent="0.25">
      <c r="A169" s="276">
        <v>187</v>
      </c>
      <c r="B169" s="277">
        <v>2019</v>
      </c>
      <c r="C169" s="278" t="s">
        <v>438</v>
      </c>
      <c r="D169" s="293" t="s">
        <v>159</v>
      </c>
      <c r="E169" s="278" t="s">
        <v>530</v>
      </c>
      <c r="F169" s="279" t="s">
        <v>169</v>
      </c>
      <c r="G169" s="280" t="s">
        <v>683</v>
      </c>
      <c r="H169" s="281" t="s">
        <v>156</v>
      </c>
      <c r="I169" s="282">
        <v>18</v>
      </c>
      <c r="J169" s="96" t="s">
        <v>207</v>
      </c>
      <c r="K169" s="96" t="s">
        <v>202</v>
      </c>
      <c r="L169" s="283" t="s">
        <v>779</v>
      </c>
      <c r="M169" s="276">
        <v>800020006</v>
      </c>
      <c r="N169" s="284" t="s">
        <v>959</v>
      </c>
      <c r="O169" s="285">
        <v>70000000</v>
      </c>
      <c r="P169" s="286"/>
      <c r="Q169" s="287"/>
      <c r="R169" s="288"/>
      <c r="S169" s="285"/>
      <c r="T169" s="103">
        <f t="shared" si="28"/>
        <v>70000000</v>
      </c>
      <c r="U169" s="289">
        <v>63803721</v>
      </c>
      <c r="V169" s="290">
        <v>43650</v>
      </c>
      <c r="W169" s="290">
        <v>43651</v>
      </c>
      <c r="X169" s="290">
        <v>43925</v>
      </c>
      <c r="Y169" s="277">
        <v>270</v>
      </c>
      <c r="Z169" s="277"/>
      <c r="AA169" s="8"/>
      <c r="AB169" s="276"/>
      <c r="AC169" s="276" t="s">
        <v>1022</v>
      </c>
      <c r="AD169" s="276"/>
      <c r="AE169" s="276"/>
      <c r="AF169" s="107">
        <v>0.91148172857142862</v>
      </c>
      <c r="AG169" s="291"/>
      <c r="AH169" s="129">
        <f>IF(SUMPRODUCT((A$14:A169=A169)*(B$14:B169=B169)*(C$14:C169=C169))&gt;1,0,1)</f>
        <v>0</v>
      </c>
      <c r="AI169" s="109" t="str">
        <f t="shared" si="24"/>
        <v>Contratos de prestación de servicios</v>
      </c>
      <c r="AJ169" s="109" t="str">
        <f t="shared" si="25"/>
        <v>NO</v>
      </c>
      <c r="AK169" s="110" t="str">
        <f>IFERROR(VLOOKUP(F169,[6]Tipo!$C$12:$C$27,1,FALSE),"NO")</f>
        <v xml:space="preserve">Selección abreviada por menor cuantía </v>
      </c>
      <c r="AL169" s="109" t="str">
        <f t="shared" si="26"/>
        <v>Inversión</v>
      </c>
      <c r="AM169" s="109">
        <f t="shared" si="27"/>
        <v>18</v>
      </c>
    </row>
    <row r="170" spans="1:39" ht="27" customHeight="1" x14ac:dyDescent="0.25">
      <c r="A170" s="276">
        <v>188</v>
      </c>
      <c r="B170" s="277">
        <v>2019</v>
      </c>
      <c r="C170" s="278" t="s">
        <v>439</v>
      </c>
      <c r="D170" s="293" t="s">
        <v>159</v>
      </c>
      <c r="E170" s="278" t="s">
        <v>530</v>
      </c>
      <c r="F170" s="279" t="s">
        <v>169</v>
      </c>
      <c r="G170" s="280" t="s">
        <v>684</v>
      </c>
      <c r="H170" s="281" t="s">
        <v>155</v>
      </c>
      <c r="I170" s="282">
        <v>38</v>
      </c>
      <c r="J170" s="96" t="e">
        <v>#REF!</v>
      </c>
      <c r="K170" s="96" t="s">
        <v>231</v>
      </c>
      <c r="L170" s="283" t="s">
        <v>790</v>
      </c>
      <c r="M170" s="276">
        <v>800020006</v>
      </c>
      <c r="N170" s="284" t="s">
        <v>960</v>
      </c>
      <c r="O170" s="285">
        <v>50000000</v>
      </c>
      <c r="P170" s="286"/>
      <c r="Q170" s="287"/>
      <c r="R170" s="288"/>
      <c r="S170" s="285"/>
      <c r="T170" s="103">
        <f t="shared" si="28"/>
        <v>50000000</v>
      </c>
      <c r="U170" s="289">
        <v>44988735</v>
      </c>
      <c r="V170" s="290">
        <v>43682</v>
      </c>
      <c r="W170" s="290">
        <v>43689</v>
      </c>
      <c r="X170" s="290">
        <v>43932</v>
      </c>
      <c r="Y170" s="277">
        <v>240</v>
      </c>
      <c r="Z170" s="277"/>
      <c r="AA170" s="8"/>
      <c r="AB170" s="276"/>
      <c r="AC170" s="276" t="s">
        <v>1022</v>
      </c>
      <c r="AD170" s="276"/>
      <c r="AE170" s="276"/>
      <c r="AF170" s="107">
        <v>0.89977470000000004</v>
      </c>
      <c r="AG170" s="291"/>
      <c r="AH170" s="129">
        <f>IF(SUMPRODUCT((A$14:A170=A170)*(B$14:B170=B170)*(C$14:C170=C170))&gt;1,0,1)</f>
        <v>1</v>
      </c>
      <c r="AI170" s="109" t="str">
        <f t="shared" si="24"/>
        <v>Contratos de prestación de servicios</v>
      </c>
      <c r="AJ170" s="109" t="str">
        <f t="shared" si="25"/>
        <v>NO</v>
      </c>
      <c r="AK170" s="110" t="str">
        <f>IFERROR(VLOOKUP(F170,[6]Tipo!$C$12:$C$27,1,FALSE),"NO")</f>
        <v xml:space="preserve">Selección abreviada por menor cuantía </v>
      </c>
      <c r="AL170" s="109" t="str">
        <f t="shared" si="26"/>
        <v>Funcionamiento</v>
      </c>
      <c r="AM170" s="109">
        <f t="shared" si="27"/>
        <v>38</v>
      </c>
    </row>
    <row r="171" spans="1:39" ht="27" customHeight="1" x14ac:dyDescent="0.25">
      <c r="A171" s="276">
        <v>189</v>
      </c>
      <c r="B171" s="277">
        <v>2019</v>
      </c>
      <c r="C171" s="278" t="s">
        <v>440</v>
      </c>
      <c r="D171" s="293" t="s">
        <v>161</v>
      </c>
      <c r="E171" s="278" t="s">
        <v>38</v>
      </c>
      <c r="F171" s="279" t="s">
        <v>182</v>
      </c>
      <c r="G171" s="280" t="s">
        <v>685</v>
      </c>
      <c r="H171" s="281" t="s">
        <v>156</v>
      </c>
      <c r="I171" s="282">
        <v>45</v>
      </c>
      <c r="J171" s="96" t="s">
        <v>239</v>
      </c>
      <c r="K171" s="96" t="s">
        <v>236</v>
      </c>
      <c r="L171" s="283" t="s">
        <v>786</v>
      </c>
      <c r="M171" s="276">
        <v>900381613</v>
      </c>
      <c r="N171" s="284" t="s">
        <v>961</v>
      </c>
      <c r="O171" s="285">
        <v>12423000</v>
      </c>
      <c r="P171" s="286"/>
      <c r="Q171" s="287"/>
      <c r="R171" s="288">
        <v>1</v>
      </c>
      <c r="S171" s="285">
        <v>6211500</v>
      </c>
      <c r="T171" s="103">
        <f t="shared" si="28"/>
        <v>18634500</v>
      </c>
      <c r="U171" s="289">
        <v>14769567</v>
      </c>
      <c r="V171" s="290">
        <v>43690</v>
      </c>
      <c r="W171" s="290">
        <v>43691</v>
      </c>
      <c r="X171" s="290">
        <v>43827</v>
      </c>
      <c r="Y171" s="277">
        <v>90</v>
      </c>
      <c r="Z171" s="277">
        <v>45</v>
      </c>
      <c r="AA171" s="8"/>
      <c r="AB171" s="276"/>
      <c r="AC171" s="276"/>
      <c r="AD171" s="276" t="s">
        <v>1022</v>
      </c>
      <c r="AE171" s="276"/>
      <c r="AF171" s="107">
        <v>0.79259261048056029</v>
      </c>
      <c r="AG171" s="291"/>
      <c r="AH171" s="129">
        <f>IF(SUMPRODUCT((A$14:A171=A171)*(B$14:B171=B171)*(C$14:C171=C171))&gt;1,0,1)</f>
        <v>1</v>
      </c>
      <c r="AI171" s="109" t="str">
        <f t="shared" si="24"/>
        <v>Contratos de prestación de servicios profesionales y de apoyo a la gestión</v>
      </c>
      <c r="AJ171" s="109" t="str">
        <f t="shared" si="25"/>
        <v>Contratación directa</v>
      </c>
      <c r="AK171" s="110" t="str">
        <f>IFERROR(VLOOKUP(F171,[6]Tipo!$C$12:$C$27,1,FALSE),"NO")</f>
        <v>Prestación de servicios profesionales y de apoyo a la gestión, o para la ejecución de trabajos artísticos que sólo puedan encomendarse a determinadas personas naturales;</v>
      </c>
      <c r="AL171" s="109" t="str">
        <f t="shared" si="26"/>
        <v>Inversión</v>
      </c>
      <c r="AM171" s="109">
        <f t="shared" si="27"/>
        <v>45</v>
      </c>
    </row>
    <row r="172" spans="1:39" ht="27" customHeight="1" x14ac:dyDescent="0.25">
      <c r="A172" s="276">
        <v>190</v>
      </c>
      <c r="B172" s="277">
        <v>2019</v>
      </c>
      <c r="C172" s="278" t="s">
        <v>441</v>
      </c>
      <c r="D172" s="293" t="s">
        <v>161</v>
      </c>
      <c r="E172" s="278" t="s">
        <v>38</v>
      </c>
      <c r="F172" s="279" t="s">
        <v>182</v>
      </c>
      <c r="G172" s="280" t="s">
        <v>686</v>
      </c>
      <c r="H172" s="281" t="s">
        <v>156</v>
      </c>
      <c r="I172" s="282">
        <v>45</v>
      </c>
      <c r="J172" s="96" t="s">
        <v>239</v>
      </c>
      <c r="K172" s="96" t="s">
        <v>236</v>
      </c>
      <c r="L172" s="283" t="s">
        <v>778</v>
      </c>
      <c r="M172" s="276">
        <v>901151389</v>
      </c>
      <c r="N172" s="284" t="s">
        <v>962</v>
      </c>
      <c r="O172" s="285">
        <v>15000000</v>
      </c>
      <c r="P172" s="286"/>
      <c r="Q172" s="287"/>
      <c r="R172" s="288">
        <v>1</v>
      </c>
      <c r="S172" s="285">
        <v>7500000</v>
      </c>
      <c r="T172" s="103">
        <f t="shared" si="28"/>
        <v>22500000</v>
      </c>
      <c r="U172" s="289">
        <v>22500000</v>
      </c>
      <c r="V172" s="290">
        <v>43690</v>
      </c>
      <c r="W172" s="290">
        <v>43691</v>
      </c>
      <c r="X172" s="290">
        <v>43827</v>
      </c>
      <c r="Y172" s="277">
        <v>90</v>
      </c>
      <c r="Z172" s="277">
        <v>45</v>
      </c>
      <c r="AA172" s="8"/>
      <c r="AB172" s="276"/>
      <c r="AC172" s="276"/>
      <c r="AD172" s="276" t="s">
        <v>1022</v>
      </c>
      <c r="AE172" s="276"/>
      <c r="AF172" s="107">
        <v>1</v>
      </c>
      <c r="AG172" s="291"/>
      <c r="AH172" s="129">
        <f>IF(SUMPRODUCT((A$14:A172=A172)*(B$14:B172=B172)*(C$14:C172=C172))&gt;1,0,1)</f>
        <v>1</v>
      </c>
      <c r="AI172" s="109" t="str">
        <f t="shared" si="24"/>
        <v>Contratos de prestación de servicios profesionales y de apoyo a la gestión</v>
      </c>
      <c r="AJ172" s="109" t="str">
        <f t="shared" si="25"/>
        <v>Contratación directa</v>
      </c>
      <c r="AK172" s="110" t="str">
        <f>IFERROR(VLOOKUP(F172,[6]Tipo!$C$12:$C$27,1,FALSE),"NO")</f>
        <v>Prestación de servicios profesionales y de apoyo a la gestión, o para la ejecución de trabajos artísticos que sólo puedan encomendarse a determinadas personas naturales;</v>
      </c>
      <c r="AL172" s="109" t="str">
        <f t="shared" si="26"/>
        <v>Inversión</v>
      </c>
      <c r="AM172" s="109">
        <f t="shared" si="27"/>
        <v>45</v>
      </c>
    </row>
    <row r="173" spans="1:39" ht="27" customHeight="1" x14ac:dyDescent="0.25">
      <c r="A173" s="276">
        <v>193</v>
      </c>
      <c r="B173" s="277">
        <v>2019</v>
      </c>
      <c r="C173" s="278" t="s">
        <v>442</v>
      </c>
      <c r="D173" s="293" t="s">
        <v>161</v>
      </c>
      <c r="E173" s="278" t="s">
        <v>38</v>
      </c>
      <c r="F173" s="279" t="s">
        <v>182</v>
      </c>
      <c r="G173" s="280" t="s">
        <v>687</v>
      </c>
      <c r="H173" s="281" t="s">
        <v>156</v>
      </c>
      <c r="I173" s="282">
        <v>45</v>
      </c>
      <c r="J173" s="96" t="s">
        <v>239</v>
      </c>
      <c r="K173" s="96" t="s">
        <v>236</v>
      </c>
      <c r="L173" s="283" t="s">
        <v>778</v>
      </c>
      <c r="M173" s="276">
        <v>901321055</v>
      </c>
      <c r="N173" s="284" t="s">
        <v>963</v>
      </c>
      <c r="O173" s="285">
        <v>20497500</v>
      </c>
      <c r="P173" s="286"/>
      <c r="Q173" s="287"/>
      <c r="R173" s="288"/>
      <c r="S173" s="285"/>
      <c r="T173" s="103">
        <f t="shared" si="28"/>
        <v>20497500</v>
      </c>
      <c r="U173" s="289">
        <v>20497500</v>
      </c>
      <c r="V173" s="290">
        <v>43691</v>
      </c>
      <c r="W173" s="290">
        <v>43693</v>
      </c>
      <c r="X173" s="290">
        <v>43829</v>
      </c>
      <c r="Y173" s="277">
        <v>135</v>
      </c>
      <c r="Z173" s="277"/>
      <c r="AA173" s="8"/>
      <c r="AB173" s="276"/>
      <c r="AC173" s="276"/>
      <c r="AD173" s="276" t="s">
        <v>1022</v>
      </c>
      <c r="AE173" s="276"/>
      <c r="AF173" s="107">
        <v>1</v>
      </c>
      <c r="AG173" s="291"/>
      <c r="AH173" s="129">
        <f>IF(SUMPRODUCT((A$14:A173=A173)*(B$14:B173=B173)*(C$14:C173=C173))&gt;1,0,1)</f>
        <v>1</v>
      </c>
      <c r="AI173" s="109" t="str">
        <f t="shared" si="24"/>
        <v>Contratos de prestación de servicios profesionales y de apoyo a la gestión</v>
      </c>
      <c r="AJ173" s="109" t="str">
        <f t="shared" si="25"/>
        <v>Contratación directa</v>
      </c>
      <c r="AK173" s="110" t="str">
        <f>IFERROR(VLOOKUP(F173,[6]Tipo!$C$12:$C$27,1,FALSE),"NO")</f>
        <v>Prestación de servicios profesionales y de apoyo a la gestión, o para la ejecución de trabajos artísticos que sólo puedan encomendarse a determinadas personas naturales;</v>
      </c>
      <c r="AL173" s="109" t="str">
        <f t="shared" si="26"/>
        <v>Inversión</v>
      </c>
      <c r="AM173" s="109">
        <f t="shared" si="27"/>
        <v>45</v>
      </c>
    </row>
    <row r="174" spans="1:39" ht="27" customHeight="1" x14ac:dyDescent="0.25">
      <c r="A174" s="276">
        <v>194</v>
      </c>
      <c r="B174" s="277">
        <v>2019</v>
      </c>
      <c r="C174" s="278" t="s">
        <v>443</v>
      </c>
      <c r="D174" s="293" t="s">
        <v>161</v>
      </c>
      <c r="E174" s="278" t="s">
        <v>38</v>
      </c>
      <c r="F174" s="279" t="s">
        <v>182</v>
      </c>
      <c r="G174" s="280" t="s">
        <v>688</v>
      </c>
      <c r="H174" s="281" t="s">
        <v>156</v>
      </c>
      <c r="I174" s="282">
        <v>45</v>
      </c>
      <c r="J174" s="96" t="s">
        <v>239</v>
      </c>
      <c r="K174" s="96" t="s">
        <v>236</v>
      </c>
      <c r="L174" s="283" t="s">
        <v>778</v>
      </c>
      <c r="M174" s="276">
        <v>52387878</v>
      </c>
      <c r="N174" s="284" t="s">
        <v>964</v>
      </c>
      <c r="O174" s="285">
        <v>6420000</v>
      </c>
      <c r="P174" s="286"/>
      <c r="Q174" s="287"/>
      <c r="R174" s="288"/>
      <c r="S174" s="285"/>
      <c r="T174" s="103">
        <f t="shared" si="28"/>
        <v>6420000</v>
      </c>
      <c r="U174" s="289">
        <v>6420000</v>
      </c>
      <c r="V174" s="290">
        <v>43693</v>
      </c>
      <c r="W174" s="290">
        <v>43697</v>
      </c>
      <c r="X174" s="290">
        <v>43788</v>
      </c>
      <c r="Y174" s="277">
        <v>90</v>
      </c>
      <c r="Z174" s="277"/>
      <c r="AA174" s="8"/>
      <c r="AB174" s="276"/>
      <c r="AC174" s="276"/>
      <c r="AD174" s="276" t="s">
        <v>1022</v>
      </c>
      <c r="AE174" s="276"/>
      <c r="AF174" s="107">
        <v>1</v>
      </c>
      <c r="AG174" s="291"/>
      <c r="AH174" s="129">
        <f>IF(SUMPRODUCT((A$14:A174=A174)*(B$14:B174=B174)*(C$14:C174=C174))&gt;1,0,1)</f>
        <v>1</v>
      </c>
      <c r="AI174" s="109" t="str">
        <f t="shared" si="24"/>
        <v>Contratos de prestación de servicios profesionales y de apoyo a la gestión</v>
      </c>
      <c r="AJ174" s="109" t="str">
        <f t="shared" si="25"/>
        <v>Contratación directa</v>
      </c>
      <c r="AK174" s="110" t="str">
        <f>IFERROR(VLOOKUP(F174,[6]Tipo!$C$12:$C$27,1,FALSE),"NO")</f>
        <v>Prestación de servicios profesionales y de apoyo a la gestión, o para la ejecución de trabajos artísticos que sólo puedan encomendarse a determinadas personas naturales;</v>
      </c>
      <c r="AL174" s="109" t="str">
        <f t="shared" si="26"/>
        <v>Inversión</v>
      </c>
      <c r="AM174" s="109">
        <f t="shared" si="27"/>
        <v>45</v>
      </c>
    </row>
    <row r="175" spans="1:39" ht="27" customHeight="1" x14ac:dyDescent="0.25">
      <c r="A175" s="276">
        <v>195</v>
      </c>
      <c r="B175" s="277">
        <v>2019</v>
      </c>
      <c r="C175" s="278" t="s">
        <v>444</v>
      </c>
      <c r="D175" s="293" t="s">
        <v>161</v>
      </c>
      <c r="E175" s="278" t="s">
        <v>38</v>
      </c>
      <c r="F175" s="279" t="s">
        <v>182</v>
      </c>
      <c r="G175" s="280" t="s">
        <v>689</v>
      </c>
      <c r="H175" s="281" t="s">
        <v>156</v>
      </c>
      <c r="I175" s="282">
        <v>45</v>
      </c>
      <c r="J175" s="96" t="s">
        <v>239</v>
      </c>
      <c r="K175" s="96" t="s">
        <v>236</v>
      </c>
      <c r="L175" s="283" t="s">
        <v>778</v>
      </c>
      <c r="M175" s="276">
        <v>52082136</v>
      </c>
      <c r="N175" s="284" t="s">
        <v>965</v>
      </c>
      <c r="O175" s="285">
        <v>6420000</v>
      </c>
      <c r="P175" s="286"/>
      <c r="Q175" s="287"/>
      <c r="R175" s="288"/>
      <c r="S175" s="285"/>
      <c r="T175" s="103">
        <f t="shared" si="28"/>
        <v>6420000</v>
      </c>
      <c r="U175" s="289">
        <v>6420000</v>
      </c>
      <c r="V175" s="290">
        <v>43692</v>
      </c>
      <c r="W175" s="290">
        <v>43698</v>
      </c>
      <c r="X175" s="290">
        <v>43789</v>
      </c>
      <c r="Y175" s="277">
        <v>90</v>
      </c>
      <c r="Z175" s="277"/>
      <c r="AA175" s="8"/>
      <c r="AB175" s="276"/>
      <c r="AC175" s="276"/>
      <c r="AD175" s="276" t="s">
        <v>1022</v>
      </c>
      <c r="AE175" s="276"/>
      <c r="AF175" s="107">
        <v>1</v>
      </c>
      <c r="AG175" s="291"/>
      <c r="AH175" s="129">
        <f>IF(SUMPRODUCT((A$14:A175=A175)*(B$14:B175=B175)*(C$14:C175=C175))&gt;1,0,1)</f>
        <v>1</v>
      </c>
      <c r="AI175" s="109" t="str">
        <f t="shared" si="24"/>
        <v>Contratos de prestación de servicios profesionales y de apoyo a la gestión</v>
      </c>
      <c r="AJ175" s="109" t="str">
        <f t="shared" si="25"/>
        <v>Contratación directa</v>
      </c>
      <c r="AK175" s="110" t="str">
        <f>IFERROR(VLOOKUP(F175,[6]Tipo!$C$12:$C$27,1,FALSE),"NO")</f>
        <v>Prestación de servicios profesionales y de apoyo a la gestión, o para la ejecución de trabajos artísticos que sólo puedan encomendarse a determinadas personas naturales;</v>
      </c>
      <c r="AL175" s="109" t="str">
        <f t="shared" si="26"/>
        <v>Inversión</v>
      </c>
      <c r="AM175" s="109">
        <f t="shared" si="27"/>
        <v>45</v>
      </c>
    </row>
    <row r="176" spans="1:39" ht="27" customHeight="1" x14ac:dyDescent="0.25">
      <c r="A176" s="276">
        <v>196</v>
      </c>
      <c r="B176" s="277">
        <v>2019</v>
      </c>
      <c r="C176" s="278" t="s">
        <v>445</v>
      </c>
      <c r="D176" s="293" t="s">
        <v>161</v>
      </c>
      <c r="E176" s="278" t="s">
        <v>38</v>
      </c>
      <c r="F176" s="279" t="s">
        <v>182</v>
      </c>
      <c r="G176" s="280" t="s">
        <v>690</v>
      </c>
      <c r="H176" s="281" t="s">
        <v>156</v>
      </c>
      <c r="I176" s="282">
        <v>45</v>
      </c>
      <c r="J176" s="96" t="s">
        <v>239</v>
      </c>
      <c r="K176" s="96" t="s">
        <v>236</v>
      </c>
      <c r="L176" s="283" t="s">
        <v>778</v>
      </c>
      <c r="M176" s="276">
        <v>39546392</v>
      </c>
      <c r="N176" s="284" t="s">
        <v>966</v>
      </c>
      <c r="O176" s="285">
        <v>6420000</v>
      </c>
      <c r="P176" s="286"/>
      <c r="Q176" s="287"/>
      <c r="R176" s="288"/>
      <c r="S176" s="285"/>
      <c r="T176" s="103">
        <f t="shared" si="28"/>
        <v>6420000</v>
      </c>
      <c r="U176" s="289">
        <v>6420000</v>
      </c>
      <c r="V176" s="290">
        <v>43697</v>
      </c>
      <c r="W176" s="290">
        <v>43700</v>
      </c>
      <c r="X176" s="290">
        <v>43791</v>
      </c>
      <c r="Y176" s="277">
        <v>90</v>
      </c>
      <c r="Z176" s="277"/>
      <c r="AA176" s="8"/>
      <c r="AB176" s="276"/>
      <c r="AC176" s="276"/>
      <c r="AD176" s="276" t="s">
        <v>1022</v>
      </c>
      <c r="AE176" s="276"/>
      <c r="AF176" s="107">
        <v>1</v>
      </c>
      <c r="AG176" s="291"/>
      <c r="AH176" s="129">
        <f>IF(SUMPRODUCT((A$14:A176=A176)*(B$14:B176=B176)*(C$14:C176=C176))&gt;1,0,1)</f>
        <v>1</v>
      </c>
      <c r="AI176" s="109" t="str">
        <f t="shared" si="24"/>
        <v>Contratos de prestación de servicios profesionales y de apoyo a la gestión</v>
      </c>
      <c r="AJ176" s="109" t="str">
        <f t="shared" si="25"/>
        <v>Contratación directa</v>
      </c>
      <c r="AK176" s="110" t="str">
        <f>IFERROR(VLOOKUP(F176,[6]Tipo!$C$12:$C$27,1,FALSE),"NO")</f>
        <v>Prestación de servicios profesionales y de apoyo a la gestión, o para la ejecución de trabajos artísticos que sólo puedan encomendarse a determinadas personas naturales;</v>
      </c>
      <c r="AL176" s="109" t="str">
        <f t="shared" si="26"/>
        <v>Inversión</v>
      </c>
      <c r="AM176" s="109">
        <f t="shared" si="27"/>
        <v>45</v>
      </c>
    </row>
    <row r="177" spans="1:39" ht="27" customHeight="1" x14ac:dyDescent="0.25">
      <c r="A177" s="276">
        <v>197</v>
      </c>
      <c r="B177" s="277">
        <v>2019</v>
      </c>
      <c r="C177" s="278" t="s">
        <v>446</v>
      </c>
      <c r="D177" s="293" t="s">
        <v>161</v>
      </c>
      <c r="E177" s="278" t="s">
        <v>38</v>
      </c>
      <c r="F177" s="279" t="s">
        <v>182</v>
      </c>
      <c r="G177" s="280" t="s">
        <v>691</v>
      </c>
      <c r="H177" s="281" t="s">
        <v>156</v>
      </c>
      <c r="I177" s="282">
        <v>45</v>
      </c>
      <c r="J177" s="96" t="s">
        <v>239</v>
      </c>
      <c r="K177" s="96" t="s">
        <v>236</v>
      </c>
      <c r="L177" s="283" t="s">
        <v>778</v>
      </c>
      <c r="M177" s="276">
        <v>1016073194</v>
      </c>
      <c r="N177" s="284" t="s">
        <v>967</v>
      </c>
      <c r="O177" s="285">
        <v>6420000</v>
      </c>
      <c r="P177" s="286"/>
      <c r="Q177" s="287"/>
      <c r="R177" s="288"/>
      <c r="S177" s="285"/>
      <c r="T177" s="103">
        <f t="shared" si="28"/>
        <v>6420000</v>
      </c>
      <c r="U177" s="289">
        <v>6420000</v>
      </c>
      <c r="V177" s="290">
        <v>43697</v>
      </c>
      <c r="W177" s="290">
        <v>43699</v>
      </c>
      <c r="X177" s="290">
        <v>43790</v>
      </c>
      <c r="Y177" s="277">
        <v>90</v>
      </c>
      <c r="Z177" s="277"/>
      <c r="AA177" s="8"/>
      <c r="AB177" s="276"/>
      <c r="AC177" s="276"/>
      <c r="AD177" s="276" t="s">
        <v>1022</v>
      </c>
      <c r="AE177" s="276"/>
      <c r="AF177" s="107">
        <v>1</v>
      </c>
      <c r="AG177" s="291"/>
      <c r="AH177" s="129">
        <f>IF(SUMPRODUCT((A$14:A177=A177)*(B$14:B177=B177)*(C$14:C177=C177))&gt;1,0,1)</f>
        <v>1</v>
      </c>
      <c r="AI177" s="109" t="str">
        <f t="shared" ref="AI177:AI240" si="30">IFERROR(VLOOKUP(D177,tipo,1,FALSE),"NO")</f>
        <v>Contratos de prestación de servicios profesionales y de apoyo a la gestión</v>
      </c>
      <c r="AJ177" s="109" t="str">
        <f t="shared" ref="AJ177:AJ240" si="31">IFERROR(VLOOKUP(E177,modal,1,FALSE),"NO")</f>
        <v>Contratación directa</v>
      </c>
      <c r="AK177" s="110" t="str">
        <f>IFERROR(VLOOKUP(F177,[6]Tipo!$C$12:$C$27,1,FALSE),"NO")</f>
        <v>Prestación de servicios profesionales y de apoyo a la gestión, o para la ejecución de trabajos artísticos que sólo puedan encomendarse a determinadas personas naturales;</v>
      </c>
      <c r="AL177" s="109" t="str">
        <f t="shared" ref="AL177:AL240" si="32">IFERROR(VLOOKUP(H177,afectacion,1,FALSE),"NO")</f>
        <v>Inversión</v>
      </c>
      <c r="AM177" s="109">
        <f t="shared" ref="AM177:AM240" si="33">IFERROR(VLOOKUP(I177,programa,1,FALSE),"NO")</f>
        <v>45</v>
      </c>
    </row>
    <row r="178" spans="1:39" ht="27" customHeight="1" x14ac:dyDescent="0.25">
      <c r="A178" s="276">
        <v>198</v>
      </c>
      <c r="B178" s="277">
        <v>2019</v>
      </c>
      <c r="C178" s="278" t="s">
        <v>447</v>
      </c>
      <c r="D178" s="293" t="s">
        <v>161</v>
      </c>
      <c r="E178" s="278" t="s">
        <v>38</v>
      </c>
      <c r="F178" s="279" t="s">
        <v>182</v>
      </c>
      <c r="G178" s="280" t="s">
        <v>692</v>
      </c>
      <c r="H178" s="281" t="s">
        <v>156</v>
      </c>
      <c r="I178" s="282">
        <v>45</v>
      </c>
      <c r="J178" s="96" t="s">
        <v>239</v>
      </c>
      <c r="K178" s="96" t="s">
        <v>236</v>
      </c>
      <c r="L178" s="283" t="s">
        <v>778</v>
      </c>
      <c r="M178" s="276">
        <v>52545834</v>
      </c>
      <c r="N178" s="284" t="s">
        <v>968</v>
      </c>
      <c r="O178" s="285">
        <v>6420000</v>
      </c>
      <c r="P178" s="286"/>
      <c r="Q178" s="287"/>
      <c r="R178" s="288"/>
      <c r="S178" s="285"/>
      <c r="T178" s="103">
        <f t="shared" si="28"/>
        <v>6420000</v>
      </c>
      <c r="U178" s="289">
        <v>6420000</v>
      </c>
      <c r="V178" s="290">
        <v>43698</v>
      </c>
      <c r="W178" s="290">
        <v>43699</v>
      </c>
      <c r="X178" s="290">
        <v>43790</v>
      </c>
      <c r="Y178" s="277">
        <v>90</v>
      </c>
      <c r="Z178" s="277"/>
      <c r="AA178" s="8"/>
      <c r="AB178" s="276"/>
      <c r="AC178" s="276"/>
      <c r="AD178" s="276" t="s">
        <v>1022</v>
      </c>
      <c r="AE178" s="276"/>
      <c r="AF178" s="107">
        <v>1</v>
      </c>
      <c r="AG178" s="291"/>
      <c r="AH178" s="129">
        <f>IF(SUMPRODUCT((A$14:A178=A178)*(B$14:B178=B178)*(C$14:C178=C178))&gt;1,0,1)</f>
        <v>1</v>
      </c>
      <c r="AI178" s="109" t="str">
        <f t="shared" si="30"/>
        <v>Contratos de prestación de servicios profesionales y de apoyo a la gestión</v>
      </c>
      <c r="AJ178" s="109" t="str">
        <f t="shared" si="31"/>
        <v>Contratación directa</v>
      </c>
      <c r="AK178" s="110" t="str">
        <f>IFERROR(VLOOKUP(F178,[6]Tipo!$C$12:$C$27,1,FALSE),"NO")</f>
        <v>Prestación de servicios profesionales y de apoyo a la gestión, o para la ejecución de trabajos artísticos que sólo puedan encomendarse a determinadas personas naturales;</v>
      </c>
      <c r="AL178" s="109" t="str">
        <f t="shared" si="32"/>
        <v>Inversión</v>
      </c>
      <c r="AM178" s="109">
        <f t="shared" si="33"/>
        <v>45</v>
      </c>
    </row>
    <row r="179" spans="1:39" ht="27" customHeight="1" x14ac:dyDescent="0.25">
      <c r="A179" s="276">
        <v>199</v>
      </c>
      <c r="B179" s="277">
        <v>2019</v>
      </c>
      <c r="C179" s="278" t="s">
        <v>448</v>
      </c>
      <c r="D179" s="293" t="s">
        <v>161</v>
      </c>
      <c r="E179" s="278" t="s">
        <v>38</v>
      </c>
      <c r="F179" s="279" t="s">
        <v>182</v>
      </c>
      <c r="G179" s="280" t="s">
        <v>693</v>
      </c>
      <c r="H179" s="281" t="s">
        <v>156</v>
      </c>
      <c r="I179" s="282">
        <v>45</v>
      </c>
      <c r="J179" s="96" t="s">
        <v>239</v>
      </c>
      <c r="K179" s="96" t="s">
        <v>236</v>
      </c>
      <c r="L179" s="283" t="s">
        <v>786</v>
      </c>
      <c r="M179" s="276">
        <v>1016076971</v>
      </c>
      <c r="N179" s="284" t="s">
        <v>969</v>
      </c>
      <c r="O179" s="285">
        <v>19434667</v>
      </c>
      <c r="P179" s="286"/>
      <c r="Q179" s="287"/>
      <c r="R179" s="288"/>
      <c r="S179" s="285"/>
      <c r="T179" s="103">
        <f t="shared" si="28"/>
        <v>19434667</v>
      </c>
      <c r="U179" s="289">
        <v>13361333</v>
      </c>
      <c r="V179" s="290">
        <v>43698</v>
      </c>
      <c r="W179" s="290">
        <v>43711</v>
      </c>
      <c r="X179" s="290">
        <v>43829</v>
      </c>
      <c r="Y179" s="277">
        <v>118</v>
      </c>
      <c r="Z179" s="277"/>
      <c r="AA179" s="8"/>
      <c r="AB179" s="276"/>
      <c r="AC179" s="276"/>
      <c r="AD179" s="276" t="s">
        <v>1022</v>
      </c>
      <c r="AE179" s="276"/>
      <c r="AF179" s="107">
        <v>0.68749997105687477</v>
      </c>
      <c r="AG179" s="291"/>
      <c r="AH179" s="129">
        <f>IF(SUMPRODUCT((A$14:A179=A179)*(B$14:B179=B179)*(C$14:C179=C179))&gt;1,0,1)</f>
        <v>1</v>
      </c>
      <c r="AI179" s="109" t="str">
        <f t="shared" si="30"/>
        <v>Contratos de prestación de servicios profesionales y de apoyo a la gestión</v>
      </c>
      <c r="AJ179" s="109" t="str">
        <f t="shared" si="31"/>
        <v>Contratación directa</v>
      </c>
      <c r="AK179" s="110" t="str">
        <f>IFERROR(VLOOKUP(F179,[6]Tipo!$C$12:$C$27,1,FALSE),"NO")</f>
        <v>Prestación de servicios profesionales y de apoyo a la gestión, o para la ejecución de trabajos artísticos que sólo puedan encomendarse a determinadas personas naturales;</v>
      </c>
      <c r="AL179" s="109" t="str">
        <f t="shared" si="32"/>
        <v>Inversión</v>
      </c>
      <c r="AM179" s="109">
        <f t="shared" si="33"/>
        <v>45</v>
      </c>
    </row>
    <row r="180" spans="1:39" ht="27" customHeight="1" x14ac:dyDescent="0.25">
      <c r="A180" s="276">
        <v>200</v>
      </c>
      <c r="B180" s="277">
        <v>2019</v>
      </c>
      <c r="C180" s="278" t="s">
        <v>449</v>
      </c>
      <c r="D180" s="293" t="s">
        <v>93</v>
      </c>
      <c r="E180" s="278" t="s">
        <v>530</v>
      </c>
      <c r="F180" s="279" t="s">
        <v>169</v>
      </c>
      <c r="G180" s="280" t="s">
        <v>694</v>
      </c>
      <c r="H180" s="281" t="s">
        <v>155</v>
      </c>
      <c r="I180" s="282">
        <v>45</v>
      </c>
      <c r="J180" s="96" t="s">
        <v>239</v>
      </c>
      <c r="K180" s="96" t="s">
        <v>236</v>
      </c>
      <c r="L180" s="283" t="s">
        <v>794</v>
      </c>
      <c r="M180" s="276">
        <v>901151389</v>
      </c>
      <c r="N180" s="284" t="s">
        <v>953</v>
      </c>
      <c r="O180" s="285">
        <v>67704590</v>
      </c>
      <c r="P180" s="286"/>
      <c r="Q180" s="287"/>
      <c r="R180" s="288"/>
      <c r="S180" s="285"/>
      <c r="T180" s="103">
        <f t="shared" si="28"/>
        <v>67704590</v>
      </c>
      <c r="U180" s="289">
        <v>29723882</v>
      </c>
      <c r="V180" s="290">
        <v>43700</v>
      </c>
      <c r="W180" s="290">
        <v>43704</v>
      </c>
      <c r="X180" s="290">
        <v>43887</v>
      </c>
      <c r="Y180" s="277">
        <v>180</v>
      </c>
      <c r="Z180" s="277"/>
      <c r="AA180" s="8"/>
      <c r="AB180" s="276"/>
      <c r="AC180" s="276" t="s">
        <v>1022</v>
      </c>
      <c r="AD180" s="276"/>
      <c r="AE180" s="276"/>
      <c r="AF180" s="107">
        <v>0.43902314451649438</v>
      </c>
      <c r="AG180" s="291"/>
      <c r="AH180" s="129">
        <f>IF(SUMPRODUCT((A$14:A180=A180)*(B$14:B180=B180)*(C$14:C180=C180))&gt;1,0,1)</f>
        <v>1</v>
      </c>
      <c r="AI180" s="109" t="str">
        <f t="shared" si="30"/>
        <v>Suministro</v>
      </c>
      <c r="AJ180" s="109" t="str">
        <f t="shared" si="31"/>
        <v>NO</v>
      </c>
      <c r="AK180" s="110" t="str">
        <f>IFERROR(VLOOKUP(F180,[6]Tipo!$C$12:$C$27,1,FALSE),"NO")</f>
        <v xml:space="preserve">Selección abreviada por menor cuantía </v>
      </c>
      <c r="AL180" s="109" t="str">
        <f t="shared" si="32"/>
        <v>Funcionamiento</v>
      </c>
      <c r="AM180" s="109">
        <f t="shared" si="33"/>
        <v>45</v>
      </c>
    </row>
    <row r="181" spans="1:39" ht="27" customHeight="1" x14ac:dyDescent="0.25">
      <c r="A181" s="276">
        <v>201</v>
      </c>
      <c r="B181" s="277">
        <v>2019</v>
      </c>
      <c r="C181" s="278" t="s">
        <v>450</v>
      </c>
      <c r="D181" s="293" t="s">
        <v>161</v>
      </c>
      <c r="E181" s="278" t="s">
        <v>38</v>
      </c>
      <c r="F181" s="279" t="s">
        <v>182</v>
      </c>
      <c r="G181" s="280" t="s">
        <v>695</v>
      </c>
      <c r="H181" s="281" t="s">
        <v>156</v>
      </c>
      <c r="I181" s="282">
        <v>45</v>
      </c>
      <c r="J181" s="96" t="s">
        <v>239</v>
      </c>
      <c r="K181" s="96" t="s">
        <v>236</v>
      </c>
      <c r="L181" s="283" t="s">
        <v>778</v>
      </c>
      <c r="M181" s="276">
        <v>1030654509</v>
      </c>
      <c r="N181" s="284" t="s">
        <v>970</v>
      </c>
      <c r="O181" s="285">
        <v>6420000</v>
      </c>
      <c r="P181" s="286"/>
      <c r="Q181" s="287"/>
      <c r="R181" s="288">
        <v>1</v>
      </c>
      <c r="S181" s="285">
        <v>1997333</v>
      </c>
      <c r="T181" s="103">
        <f t="shared" si="28"/>
        <v>8417333</v>
      </c>
      <c r="U181" s="289">
        <v>6420000</v>
      </c>
      <c r="V181" s="290">
        <v>43707</v>
      </c>
      <c r="W181" s="290">
        <v>43711</v>
      </c>
      <c r="X181" s="290">
        <v>43829</v>
      </c>
      <c r="Y181" s="277">
        <v>90</v>
      </c>
      <c r="Z181" s="277">
        <v>28</v>
      </c>
      <c r="AA181" s="8"/>
      <c r="AB181" s="276"/>
      <c r="AC181" s="276"/>
      <c r="AD181" s="276" t="s">
        <v>1022</v>
      </c>
      <c r="AE181" s="276"/>
      <c r="AF181" s="107">
        <v>0.76271189461079891</v>
      </c>
      <c r="AG181" s="291"/>
      <c r="AH181" s="129">
        <f>IF(SUMPRODUCT((A$14:A181=A181)*(B$14:B181=B181)*(C$14:C181=C181))&gt;1,0,1)</f>
        <v>1</v>
      </c>
      <c r="AI181" s="109" t="str">
        <f t="shared" si="30"/>
        <v>Contratos de prestación de servicios profesionales y de apoyo a la gestión</v>
      </c>
      <c r="AJ181" s="109" t="str">
        <f t="shared" si="31"/>
        <v>Contratación directa</v>
      </c>
      <c r="AK181" s="110" t="str">
        <f>IFERROR(VLOOKUP(F181,[6]Tipo!$C$12:$C$27,1,FALSE),"NO")</f>
        <v>Prestación de servicios profesionales y de apoyo a la gestión, o para la ejecución de trabajos artísticos que sólo puedan encomendarse a determinadas personas naturales;</v>
      </c>
      <c r="AL181" s="109" t="str">
        <f t="shared" si="32"/>
        <v>Inversión</v>
      </c>
      <c r="AM181" s="109">
        <f t="shared" si="33"/>
        <v>45</v>
      </c>
    </row>
    <row r="182" spans="1:39" ht="27" customHeight="1" x14ac:dyDescent="0.25">
      <c r="A182" s="276">
        <v>202</v>
      </c>
      <c r="B182" s="277">
        <v>2019</v>
      </c>
      <c r="C182" s="278" t="s">
        <v>451</v>
      </c>
      <c r="D182" s="293" t="s">
        <v>161</v>
      </c>
      <c r="E182" s="278" t="s">
        <v>38</v>
      </c>
      <c r="F182" s="279" t="s">
        <v>182</v>
      </c>
      <c r="G182" s="280" t="s">
        <v>696</v>
      </c>
      <c r="H182" s="281" t="s">
        <v>156</v>
      </c>
      <c r="I182" s="282">
        <v>45</v>
      </c>
      <c r="J182" s="96" t="s">
        <v>239</v>
      </c>
      <c r="K182" s="96" t="s">
        <v>236</v>
      </c>
      <c r="L182" s="283" t="s">
        <v>778</v>
      </c>
      <c r="M182" s="276">
        <v>1016039271</v>
      </c>
      <c r="N182" s="284" t="s">
        <v>829</v>
      </c>
      <c r="O182" s="285">
        <v>4500000</v>
      </c>
      <c r="P182" s="286"/>
      <c r="Q182" s="287"/>
      <c r="R182" s="288"/>
      <c r="S182" s="285"/>
      <c r="T182" s="103">
        <f t="shared" si="28"/>
        <v>4500000</v>
      </c>
      <c r="U182" s="289">
        <v>4500000</v>
      </c>
      <c r="V182" s="290">
        <v>43714</v>
      </c>
      <c r="W182" s="290">
        <v>43714</v>
      </c>
      <c r="X182" s="290">
        <v>43774</v>
      </c>
      <c r="Y182" s="277">
        <v>60</v>
      </c>
      <c r="Z182" s="277"/>
      <c r="AA182" s="8"/>
      <c r="AB182" s="276"/>
      <c r="AC182" s="276"/>
      <c r="AD182" s="276" t="s">
        <v>1022</v>
      </c>
      <c r="AE182" s="276"/>
      <c r="AF182" s="107">
        <v>1</v>
      </c>
      <c r="AG182" s="291"/>
      <c r="AH182" s="129">
        <f>IF(SUMPRODUCT((A$14:A182=A182)*(B$14:B182=B182)*(C$14:C182=C182))&gt;1,0,1)</f>
        <v>1</v>
      </c>
      <c r="AI182" s="109" t="str">
        <f t="shared" si="30"/>
        <v>Contratos de prestación de servicios profesionales y de apoyo a la gestión</v>
      </c>
      <c r="AJ182" s="109" t="str">
        <f t="shared" si="31"/>
        <v>Contratación directa</v>
      </c>
      <c r="AK182" s="110" t="str">
        <f>IFERROR(VLOOKUP(F182,[6]Tipo!$C$12:$C$27,1,FALSE),"NO")</f>
        <v>Prestación de servicios profesionales y de apoyo a la gestión, o para la ejecución de trabajos artísticos que sólo puedan encomendarse a determinadas personas naturales;</v>
      </c>
      <c r="AL182" s="109" t="str">
        <f t="shared" si="32"/>
        <v>Inversión</v>
      </c>
      <c r="AM182" s="109">
        <f t="shared" si="33"/>
        <v>45</v>
      </c>
    </row>
    <row r="183" spans="1:39" ht="27" customHeight="1" x14ac:dyDescent="0.25">
      <c r="A183" s="276">
        <v>203</v>
      </c>
      <c r="B183" s="277">
        <v>2019</v>
      </c>
      <c r="C183" s="278" t="s">
        <v>452</v>
      </c>
      <c r="D183" s="293" t="s">
        <v>161</v>
      </c>
      <c r="E183" s="278" t="s">
        <v>38</v>
      </c>
      <c r="F183" s="279" t="s">
        <v>182</v>
      </c>
      <c r="G183" s="280" t="s">
        <v>697</v>
      </c>
      <c r="H183" s="281" t="s">
        <v>156</v>
      </c>
      <c r="I183" s="282">
        <v>45</v>
      </c>
      <c r="J183" s="96" t="s">
        <v>239</v>
      </c>
      <c r="K183" s="96" t="s">
        <v>236</v>
      </c>
      <c r="L183" s="283" t="s">
        <v>778</v>
      </c>
      <c r="M183" s="276">
        <v>80147386</v>
      </c>
      <c r="N183" s="284" t="s">
        <v>816</v>
      </c>
      <c r="O183" s="285">
        <v>6750000</v>
      </c>
      <c r="P183" s="286"/>
      <c r="Q183" s="287"/>
      <c r="R183" s="288">
        <v>1</v>
      </c>
      <c r="S183" s="285">
        <v>3375000</v>
      </c>
      <c r="T183" s="103">
        <f t="shared" si="28"/>
        <v>10125000</v>
      </c>
      <c r="U183" s="289">
        <v>8625000</v>
      </c>
      <c r="V183" s="290">
        <v>43713</v>
      </c>
      <c r="W183" s="290">
        <v>43714</v>
      </c>
      <c r="X183" s="290">
        <v>43804</v>
      </c>
      <c r="Y183" s="277">
        <v>90</v>
      </c>
      <c r="Z183" s="277"/>
      <c r="AA183" s="8"/>
      <c r="AB183" s="276"/>
      <c r="AC183" s="276"/>
      <c r="AD183" s="276" t="s">
        <v>1022</v>
      </c>
      <c r="AE183" s="276"/>
      <c r="AF183" s="107">
        <v>0.85185185185185186</v>
      </c>
      <c r="AG183" s="291"/>
      <c r="AH183" s="129">
        <f>IF(SUMPRODUCT((A$14:A183=A183)*(B$14:B183=B183)*(C$14:C183=C183))&gt;1,0,1)</f>
        <v>1</v>
      </c>
      <c r="AI183" s="109" t="str">
        <f t="shared" si="30"/>
        <v>Contratos de prestación de servicios profesionales y de apoyo a la gestión</v>
      </c>
      <c r="AJ183" s="109" t="str">
        <f t="shared" si="31"/>
        <v>Contratación directa</v>
      </c>
      <c r="AK183" s="110" t="str">
        <f>IFERROR(VLOOKUP(F183,[6]Tipo!$C$12:$C$27,1,FALSE),"NO")</f>
        <v>Prestación de servicios profesionales y de apoyo a la gestión, o para la ejecución de trabajos artísticos que sólo puedan encomendarse a determinadas personas naturales;</v>
      </c>
      <c r="AL183" s="109" t="str">
        <f t="shared" si="32"/>
        <v>Inversión</v>
      </c>
      <c r="AM183" s="109">
        <f t="shared" si="33"/>
        <v>45</v>
      </c>
    </row>
    <row r="184" spans="1:39" ht="27" customHeight="1" x14ac:dyDescent="0.25">
      <c r="A184" s="276">
        <v>205</v>
      </c>
      <c r="B184" s="277">
        <v>2019</v>
      </c>
      <c r="C184" s="278" t="s">
        <v>453</v>
      </c>
      <c r="D184" s="293" t="s">
        <v>159</v>
      </c>
      <c r="E184" s="278" t="s">
        <v>162</v>
      </c>
      <c r="F184" s="279" t="s">
        <v>186</v>
      </c>
      <c r="G184" s="280" t="s">
        <v>698</v>
      </c>
      <c r="H184" s="281" t="s">
        <v>156</v>
      </c>
      <c r="I184" s="282">
        <v>11</v>
      </c>
      <c r="J184" s="96" t="s">
        <v>199</v>
      </c>
      <c r="K184" s="96" t="s">
        <v>189</v>
      </c>
      <c r="L184" s="283" t="s">
        <v>784</v>
      </c>
      <c r="M184" s="276">
        <v>900074944</v>
      </c>
      <c r="N184" s="284" t="s">
        <v>971</v>
      </c>
      <c r="O184" s="285">
        <v>403953592</v>
      </c>
      <c r="P184" s="286"/>
      <c r="Q184" s="287"/>
      <c r="R184" s="288"/>
      <c r="S184" s="285"/>
      <c r="T184" s="103">
        <f t="shared" si="28"/>
        <v>403953592</v>
      </c>
      <c r="U184" s="289"/>
      <c r="V184" s="290">
        <v>43713</v>
      </c>
      <c r="W184" s="290">
        <v>43731</v>
      </c>
      <c r="X184" s="290">
        <v>43982</v>
      </c>
      <c r="Y184" s="277">
        <v>210</v>
      </c>
      <c r="Z184" s="277"/>
      <c r="AA184" s="8"/>
      <c r="AB184" s="276"/>
      <c r="AC184" s="276" t="s">
        <v>1022</v>
      </c>
      <c r="AD184" s="276"/>
      <c r="AE184" s="276"/>
      <c r="AF184" s="107">
        <f t="shared" ref="AF184" si="34">IF(ISERROR(U184/T184),"-",(U184/T184))</f>
        <v>0</v>
      </c>
      <c r="AG184" s="291"/>
      <c r="AH184" s="129">
        <f>IF(SUMPRODUCT((A$14:A184=A184)*(B$14:B184=B184)*(C$14:C184=C184))&gt;1,0,1)</f>
        <v>1</v>
      </c>
      <c r="AI184" s="109" t="str">
        <f t="shared" si="30"/>
        <v>Contratos de prestación de servicios</v>
      </c>
      <c r="AJ184" s="109" t="str">
        <f t="shared" si="31"/>
        <v>Licitación pública</v>
      </c>
      <c r="AK184" s="110" t="str">
        <f>IFERROR(VLOOKUP(F184,[6]Tipo!$C$12:$C$27,1,FALSE),"NO")</f>
        <v>NO</v>
      </c>
      <c r="AL184" s="109" t="str">
        <f t="shared" si="32"/>
        <v>Inversión</v>
      </c>
      <c r="AM184" s="109">
        <f t="shared" si="33"/>
        <v>11</v>
      </c>
    </row>
    <row r="185" spans="1:39" ht="27" customHeight="1" x14ac:dyDescent="0.25">
      <c r="A185" s="276">
        <v>206</v>
      </c>
      <c r="B185" s="277">
        <v>2019</v>
      </c>
      <c r="C185" s="278" t="s">
        <v>454</v>
      </c>
      <c r="D185" s="293" t="s">
        <v>161</v>
      </c>
      <c r="E185" s="278" t="s">
        <v>38</v>
      </c>
      <c r="F185" s="279" t="s">
        <v>182</v>
      </c>
      <c r="G185" s="280" t="s">
        <v>699</v>
      </c>
      <c r="H185" s="281" t="s">
        <v>156</v>
      </c>
      <c r="I185" s="282">
        <v>45</v>
      </c>
      <c r="J185" s="96" t="s">
        <v>239</v>
      </c>
      <c r="K185" s="96" t="s">
        <v>236</v>
      </c>
      <c r="L185" s="283" t="s">
        <v>778</v>
      </c>
      <c r="M185" s="276">
        <v>80163954</v>
      </c>
      <c r="N185" s="284" t="s">
        <v>886</v>
      </c>
      <c r="O185" s="285">
        <v>13665000</v>
      </c>
      <c r="P185" s="286"/>
      <c r="Q185" s="287"/>
      <c r="R185" s="288">
        <v>1</v>
      </c>
      <c r="S185" s="285">
        <v>6832500</v>
      </c>
      <c r="T185" s="103">
        <f t="shared" si="28"/>
        <v>20497500</v>
      </c>
      <c r="U185" s="289">
        <v>17460833</v>
      </c>
      <c r="V185" s="290">
        <v>43713</v>
      </c>
      <c r="W185" s="290">
        <v>43714</v>
      </c>
      <c r="X185" s="290">
        <v>43804</v>
      </c>
      <c r="Y185" s="277">
        <v>90</v>
      </c>
      <c r="Z185" s="277"/>
      <c r="AA185" s="8"/>
      <c r="AB185" s="276"/>
      <c r="AC185" s="276"/>
      <c r="AD185" s="276" t="s">
        <v>1022</v>
      </c>
      <c r="AE185" s="276"/>
      <c r="AF185" s="107">
        <v>0.85185183558970601</v>
      </c>
      <c r="AG185" s="291"/>
      <c r="AH185" s="129">
        <f>IF(SUMPRODUCT((A$14:A185=A185)*(B$14:B185=B185)*(C$14:C185=C185))&gt;1,0,1)</f>
        <v>1</v>
      </c>
      <c r="AI185" s="109" t="str">
        <f t="shared" si="30"/>
        <v>Contratos de prestación de servicios profesionales y de apoyo a la gestión</v>
      </c>
      <c r="AJ185" s="109" t="str">
        <f t="shared" si="31"/>
        <v>Contratación directa</v>
      </c>
      <c r="AK185" s="110" t="str">
        <f>IFERROR(VLOOKUP(F185,[6]Tipo!$C$12:$C$27,1,FALSE),"NO")</f>
        <v>Prestación de servicios profesionales y de apoyo a la gestión, o para la ejecución de trabajos artísticos que sólo puedan encomendarse a determinadas personas naturales;</v>
      </c>
      <c r="AL185" s="109" t="str">
        <f t="shared" si="32"/>
        <v>Inversión</v>
      </c>
      <c r="AM185" s="109">
        <f t="shared" si="33"/>
        <v>45</v>
      </c>
    </row>
    <row r="186" spans="1:39" ht="27" customHeight="1" x14ac:dyDescent="0.25">
      <c r="A186" s="276">
        <v>207</v>
      </c>
      <c r="B186" s="277">
        <v>2019</v>
      </c>
      <c r="C186" s="278" t="s">
        <v>455</v>
      </c>
      <c r="D186" s="293" t="s">
        <v>161</v>
      </c>
      <c r="E186" s="278" t="s">
        <v>38</v>
      </c>
      <c r="F186" s="279" t="s">
        <v>182</v>
      </c>
      <c r="G186" s="280" t="s">
        <v>700</v>
      </c>
      <c r="H186" s="281" t="s">
        <v>156</v>
      </c>
      <c r="I186" s="282">
        <v>45</v>
      </c>
      <c r="J186" s="96" t="s">
        <v>239</v>
      </c>
      <c r="K186" s="96" t="s">
        <v>236</v>
      </c>
      <c r="L186" s="283" t="s">
        <v>778</v>
      </c>
      <c r="M186" s="276">
        <v>1016064892</v>
      </c>
      <c r="N186" s="284" t="s">
        <v>839</v>
      </c>
      <c r="O186" s="285">
        <v>6750000</v>
      </c>
      <c r="P186" s="286"/>
      <c r="Q186" s="287"/>
      <c r="R186" s="288">
        <v>1</v>
      </c>
      <c r="S186" s="285">
        <v>3375000</v>
      </c>
      <c r="T186" s="103">
        <f t="shared" si="28"/>
        <v>10125000</v>
      </c>
      <c r="U186" s="289">
        <v>8625000</v>
      </c>
      <c r="V186" s="290">
        <v>43714</v>
      </c>
      <c r="W186" s="290">
        <v>43714</v>
      </c>
      <c r="X186" s="290">
        <v>43804</v>
      </c>
      <c r="Y186" s="277">
        <v>90</v>
      </c>
      <c r="Z186" s="277"/>
      <c r="AA186" s="8"/>
      <c r="AB186" s="276"/>
      <c r="AC186" s="276"/>
      <c r="AD186" s="276" t="s">
        <v>1022</v>
      </c>
      <c r="AE186" s="276"/>
      <c r="AF186" s="107">
        <v>0.85185185185185186</v>
      </c>
      <c r="AG186" s="291"/>
      <c r="AH186" s="129">
        <f>IF(SUMPRODUCT((A$14:A186=A186)*(B$14:B186=B186)*(C$14:C186=C186))&gt;1,0,1)</f>
        <v>1</v>
      </c>
      <c r="AI186" s="109" t="str">
        <f t="shared" si="30"/>
        <v>Contratos de prestación de servicios profesionales y de apoyo a la gestión</v>
      </c>
      <c r="AJ186" s="109" t="str">
        <f t="shared" si="31"/>
        <v>Contratación directa</v>
      </c>
      <c r="AK186" s="110" t="str">
        <f>IFERROR(VLOOKUP(F186,[6]Tipo!$C$12:$C$27,1,FALSE),"NO")</f>
        <v>Prestación de servicios profesionales y de apoyo a la gestión, o para la ejecución de trabajos artísticos que sólo puedan encomendarse a determinadas personas naturales;</v>
      </c>
      <c r="AL186" s="109" t="str">
        <f t="shared" si="32"/>
        <v>Inversión</v>
      </c>
      <c r="AM186" s="109">
        <f t="shared" si="33"/>
        <v>45</v>
      </c>
    </row>
    <row r="187" spans="1:39" ht="27" customHeight="1" x14ac:dyDescent="0.25">
      <c r="A187" s="276">
        <v>208</v>
      </c>
      <c r="B187" s="277">
        <v>2019</v>
      </c>
      <c r="C187" s="278" t="s">
        <v>456</v>
      </c>
      <c r="D187" s="293" t="s">
        <v>161</v>
      </c>
      <c r="E187" s="278" t="s">
        <v>38</v>
      </c>
      <c r="F187" s="279" t="s">
        <v>182</v>
      </c>
      <c r="G187" s="280" t="s">
        <v>701</v>
      </c>
      <c r="H187" s="281" t="s">
        <v>156</v>
      </c>
      <c r="I187" s="282">
        <v>45</v>
      </c>
      <c r="J187" s="96" t="s">
        <v>239</v>
      </c>
      <c r="K187" s="96" t="s">
        <v>236</v>
      </c>
      <c r="L187" s="283" t="s">
        <v>778</v>
      </c>
      <c r="M187" s="276">
        <v>1016079620</v>
      </c>
      <c r="N187" s="284" t="s">
        <v>860</v>
      </c>
      <c r="O187" s="285">
        <v>5550000</v>
      </c>
      <c r="P187" s="286"/>
      <c r="Q187" s="287"/>
      <c r="R187" s="288"/>
      <c r="S187" s="285"/>
      <c r="T187" s="103">
        <f t="shared" si="28"/>
        <v>5550000</v>
      </c>
      <c r="U187" s="289">
        <v>5550000</v>
      </c>
      <c r="V187" s="290">
        <v>43719</v>
      </c>
      <c r="W187" s="290">
        <v>43721</v>
      </c>
      <c r="X187" s="290">
        <v>43811</v>
      </c>
      <c r="Y187" s="277">
        <v>90</v>
      </c>
      <c r="Z187" s="277"/>
      <c r="AA187" s="8"/>
      <c r="AB187" s="276"/>
      <c r="AC187" s="276"/>
      <c r="AD187" s="276" t="s">
        <v>1022</v>
      </c>
      <c r="AE187" s="276"/>
      <c r="AF187" s="107">
        <v>1</v>
      </c>
      <c r="AG187" s="291"/>
      <c r="AH187" s="129">
        <f>IF(SUMPRODUCT((A$14:A187=A187)*(B$14:B187=B187)*(C$14:C187=C187))&gt;1,0,1)</f>
        <v>1</v>
      </c>
      <c r="AI187" s="109" t="str">
        <f t="shared" si="30"/>
        <v>Contratos de prestación de servicios profesionales y de apoyo a la gestión</v>
      </c>
      <c r="AJ187" s="109" t="str">
        <f t="shared" si="31"/>
        <v>Contratación directa</v>
      </c>
      <c r="AK187" s="110" t="str">
        <f>IFERROR(VLOOKUP(F187,[6]Tipo!$C$12:$C$27,1,FALSE),"NO")</f>
        <v>Prestación de servicios profesionales y de apoyo a la gestión, o para la ejecución de trabajos artísticos que sólo puedan encomendarse a determinadas personas naturales;</v>
      </c>
      <c r="AL187" s="109" t="str">
        <f t="shared" si="32"/>
        <v>Inversión</v>
      </c>
      <c r="AM187" s="109">
        <f t="shared" si="33"/>
        <v>45</v>
      </c>
    </row>
    <row r="188" spans="1:39" ht="27" customHeight="1" x14ac:dyDescent="0.25">
      <c r="A188" s="276">
        <v>209</v>
      </c>
      <c r="B188" s="277">
        <v>2019</v>
      </c>
      <c r="C188" s="278" t="s">
        <v>457</v>
      </c>
      <c r="D188" s="293" t="s">
        <v>161</v>
      </c>
      <c r="E188" s="278" t="s">
        <v>38</v>
      </c>
      <c r="F188" s="279" t="s">
        <v>182</v>
      </c>
      <c r="G188" s="280" t="s">
        <v>702</v>
      </c>
      <c r="H188" s="281" t="s">
        <v>156</v>
      </c>
      <c r="I188" s="282">
        <v>45</v>
      </c>
      <c r="J188" s="96" t="s">
        <v>239</v>
      </c>
      <c r="K188" s="96" t="s">
        <v>236</v>
      </c>
      <c r="L188" s="283" t="s">
        <v>778</v>
      </c>
      <c r="M188" s="276">
        <v>79561600</v>
      </c>
      <c r="N188" s="284" t="s">
        <v>972</v>
      </c>
      <c r="O188" s="285">
        <v>15600000</v>
      </c>
      <c r="P188" s="286"/>
      <c r="Q188" s="287"/>
      <c r="R188" s="288"/>
      <c r="S188" s="285"/>
      <c r="T188" s="103">
        <f t="shared" si="28"/>
        <v>15600000</v>
      </c>
      <c r="U188" s="289">
        <v>15600000</v>
      </c>
      <c r="V188" s="290">
        <v>43714</v>
      </c>
      <c r="W188" s="290">
        <v>43718</v>
      </c>
      <c r="X188" s="290">
        <v>43808</v>
      </c>
      <c r="Y188" s="277">
        <v>90</v>
      </c>
      <c r="Z188" s="277"/>
      <c r="AA188" s="8"/>
      <c r="AB188" s="276"/>
      <c r="AC188" s="276"/>
      <c r="AD188" s="276" t="s">
        <v>1022</v>
      </c>
      <c r="AE188" s="276"/>
      <c r="AF188" s="107">
        <v>1</v>
      </c>
      <c r="AG188" s="291"/>
      <c r="AH188" s="129">
        <f>IF(SUMPRODUCT((A$14:A188=A188)*(B$14:B188=B188)*(C$14:C188=C188))&gt;1,0,1)</f>
        <v>1</v>
      </c>
      <c r="AI188" s="109" t="str">
        <f t="shared" si="30"/>
        <v>Contratos de prestación de servicios profesionales y de apoyo a la gestión</v>
      </c>
      <c r="AJ188" s="109" t="str">
        <f t="shared" si="31"/>
        <v>Contratación directa</v>
      </c>
      <c r="AK188" s="110" t="str">
        <f>IFERROR(VLOOKUP(F188,[6]Tipo!$C$12:$C$27,1,FALSE),"NO")</f>
        <v>Prestación de servicios profesionales y de apoyo a la gestión, o para la ejecución de trabajos artísticos que sólo puedan encomendarse a determinadas personas naturales;</v>
      </c>
      <c r="AL188" s="109" t="str">
        <f t="shared" si="32"/>
        <v>Inversión</v>
      </c>
      <c r="AM188" s="109">
        <f t="shared" si="33"/>
        <v>45</v>
      </c>
    </row>
    <row r="189" spans="1:39" ht="27" customHeight="1" x14ac:dyDescent="0.25">
      <c r="A189" s="276">
        <v>210</v>
      </c>
      <c r="B189" s="277">
        <v>2019</v>
      </c>
      <c r="C189" s="278" t="s">
        <v>458</v>
      </c>
      <c r="D189" s="293" t="s">
        <v>161</v>
      </c>
      <c r="E189" s="278" t="s">
        <v>38</v>
      </c>
      <c r="F189" s="279" t="s">
        <v>182</v>
      </c>
      <c r="G189" s="280" t="s">
        <v>703</v>
      </c>
      <c r="H189" s="281" t="s">
        <v>156</v>
      </c>
      <c r="I189" s="282">
        <v>45</v>
      </c>
      <c r="J189" s="96" t="s">
        <v>239</v>
      </c>
      <c r="K189" s="96" t="s">
        <v>236</v>
      </c>
      <c r="L189" s="283" t="s">
        <v>778</v>
      </c>
      <c r="M189" s="276">
        <v>52982032</v>
      </c>
      <c r="N189" s="284" t="s">
        <v>845</v>
      </c>
      <c r="O189" s="285">
        <v>13665000</v>
      </c>
      <c r="P189" s="286"/>
      <c r="Q189" s="287"/>
      <c r="R189" s="288">
        <v>1</v>
      </c>
      <c r="S189" s="285">
        <v>6832500</v>
      </c>
      <c r="T189" s="103">
        <f t="shared" si="28"/>
        <v>20497500</v>
      </c>
      <c r="U189" s="289">
        <v>12146667</v>
      </c>
      <c r="V189" s="290">
        <v>43718</v>
      </c>
      <c r="W189" s="290">
        <v>43719</v>
      </c>
      <c r="X189" s="290">
        <v>43809</v>
      </c>
      <c r="Y189" s="277">
        <v>90</v>
      </c>
      <c r="Z189" s="277"/>
      <c r="AA189" s="8"/>
      <c r="AB189" s="276"/>
      <c r="AC189" s="276"/>
      <c r="AD189" s="276" t="s">
        <v>1022</v>
      </c>
      <c r="AE189" s="276"/>
      <c r="AF189" s="107">
        <v>0.59259260885473841</v>
      </c>
      <c r="AG189" s="291"/>
      <c r="AH189" s="129">
        <f>IF(SUMPRODUCT((A$14:A189=A189)*(B$14:B189=B189)*(C$14:C189=C189))&gt;1,0,1)</f>
        <v>1</v>
      </c>
      <c r="AI189" s="109" t="str">
        <f t="shared" si="30"/>
        <v>Contratos de prestación de servicios profesionales y de apoyo a la gestión</v>
      </c>
      <c r="AJ189" s="109" t="str">
        <f t="shared" si="31"/>
        <v>Contratación directa</v>
      </c>
      <c r="AK189" s="110" t="str">
        <f>IFERROR(VLOOKUP(F189,[6]Tipo!$C$12:$C$27,1,FALSE),"NO")</f>
        <v>Prestación de servicios profesionales y de apoyo a la gestión, o para la ejecución de trabajos artísticos que sólo puedan encomendarse a determinadas personas naturales;</v>
      </c>
      <c r="AL189" s="109" t="str">
        <f t="shared" si="32"/>
        <v>Inversión</v>
      </c>
      <c r="AM189" s="109">
        <f t="shared" si="33"/>
        <v>45</v>
      </c>
    </row>
    <row r="190" spans="1:39" ht="27" customHeight="1" x14ac:dyDescent="0.25">
      <c r="A190" s="276">
        <v>211</v>
      </c>
      <c r="B190" s="277">
        <v>2019</v>
      </c>
      <c r="C190" s="278" t="s">
        <v>459</v>
      </c>
      <c r="D190" s="293" t="s">
        <v>159</v>
      </c>
      <c r="E190" s="278" t="s">
        <v>162</v>
      </c>
      <c r="F190" s="279" t="s">
        <v>186</v>
      </c>
      <c r="G190" s="280" t="s">
        <v>704</v>
      </c>
      <c r="H190" s="281" t="s">
        <v>155</v>
      </c>
      <c r="I190" s="282">
        <v>45</v>
      </c>
      <c r="J190" s="96" t="s">
        <v>239</v>
      </c>
      <c r="K190" s="96" t="s">
        <v>236</v>
      </c>
      <c r="L190" s="283" t="s">
        <v>795</v>
      </c>
      <c r="M190" s="276">
        <v>901321055</v>
      </c>
      <c r="N190" s="284" t="s">
        <v>973</v>
      </c>
      <c r="O190" s="285">
        <v>845728690</v>
      </c>
      <c r="P190" s="286"/>
      <c r="Q190" s="287"/>
      <c r="R190" s="288"/>
      <c r="S190" s="285"/>
      <c r="T190" s="103">
        <f t="shared" si="28"/>
        <v>845728690</v>
      </c>
      <c r="U190" s="289">
        <v>284013369</v>
      </c>
      <c r="V190" s="290">
        <v>43718</v>
      </c>
      <c r="W190" s="290">
        <v>43719</v>
      </c>
      <c r="X190" s="290">
        <v>43989</v>
      </c>
      <c r="Y190" s="277">
        <v>268</v>
      </c>
      <c r="Z190" s="277"/>
      <c r="AA190" s="8"/>
      <c r="AB190" s="276"/>
      <c r="AC190" s="276" t="s">
        <v>1022</v>
      </c>
      <c r="AD190" s="276"/>
      <c r="AE190" s="276"/>
      <c r="AF190" s="107">
        <v>0.33582089901668111</v>
      </c>
      <c r="AG190" s="291"/>
      <c r="AH190" s="129">
        <f>IF(SUMPRODUCT((A$14:A190=A190)*(B$14:B190=B190)*(C$14:C190=C190))&gt;1,0,1)</f>
        <v>1</v>
      </c>
      <c r="AI190" s="109" t="str">
        <f t="shared" si="30"/>
        <v>Contratos de prestación de servicios</v>
      </c>
      <c r="AJ190" s="109" t="str">
        <f t="shared" si="31"/>
        <v>Licitación pública</v>
      </c>
      <c r="AK190" s="110" t="str">
        <f>IFERROR(VLOOKUP(F190,[6]Tipo!$C$12:$C$27,1,FALSE),"NO")</f>
        <v>NO</v>
      </c>
      <c r="AL190" s="109" t="str">
        <f t="shared" si="32"/>
        <v>Funcionamiento</v>
      </c>
      <c r="AM190" s="109">
        <f t="shared" si="33"/>
        <v>45</v>
      </c>
    </row>
    <row r="191" spans="1:39" ht="27" customHeight="1" x14ac:dyDescent="0.25">
      <c r="A191" s="276">
        <v>212</v>
      </c>
      <c r="B191" s="277">
        <v>2019</v>
      </c>
      <c r="C191" s="278" t="s">
        <v>460</v>
      </c>
      <c r="D191" s="293" t="s">
        <v>161</v>
      </c>
      <c r="E191" s="278" t="s">
        <v>38</v>
      </c>
      <c r="F191" s="279" t="s">
        <v>182</v>
      </c>
      <c r="G191" s="280" t="s">
        <v>705</v>
      </c>
      <c r="H191" s="281" t="s">
        <v>156</v>
      </c>
      <c r="I191" s="282">
        <v>45</v>
      </c>
      <c r="J191" s="96" t="s">
        <v>239</v>
      </c>
      <c r="K191" s="96" t="s">
        <v>236</v>
      </c>
      <c r="L191" s="283" t="s">
        <v>778</v>
      </c>
      <c r="M191" s="276">
        <v>79746042</v>
      </c>
      <c r="N191" s="284" t="s">
        <v>830</v>
      </c>
      <c r="O191" s="285">
        <v>6750000</v>
      </c>
      <c r="P191" s="286"/>
      <c r="Q191" s="287"/>
      <c r="R191" s="288">
        <v>1</v>
      </c>
      <c r="S191" s="285">
        <v>3375000</v>
      </c>
      <c r="T191" s="103">
        <f t="shared" si="28"/>
        <v>10125000</v>
      </c>
      <c r="U191" s="289">
        <v>7800000</v>
      </c>
      <c r="V191" s="290">
        <v>43720</v>
      </c>
      <c r="W191" s="290">
        <v>43721</v>
      </c>
      <c r="X191" s="290">
        <v>43857</v>
      </c>
      <c r="Y191" s="277">
        <v>90</v>
      </c>
      <c r="Z191" s="277">
        <v>45</v>
      </c>
      <c r="AA191" s="8"/>
      <c r="AB191" s="276"/>
      <c r="AC191" s="276" t="s">
        <v>1022</v>
      </c>
      <c r="AD191" s="276"/>
      <c r="AE191" s="276"/>
      <c r="AF191" s="107">
        <v>0.77037037037037037</v>
      </c>
      <c r="AG191" s="291"/>
      <c r="AH191" s="129">
        <f>IF(SUMPRODUCT((A$14:A191=A191)*(B$14:B191=B191)*(C$14:C191=C191))&gt;1,0,1)</f>
        <v>1</v>
      </c>
      <c r="AI191" s="109" t="str">
        <f t="shared" si="30"/>
        <v>Contratos de prestación de servicios profesionales y de apoyo a la gestión</v>
      </c>
      <c r="AJ191" s="109" t="str">
        <f t="shared" si="31"/>
        <v>Contratación directa</v>
      </c>
      <c r="AK191" s="110" t="str">
        <f>IFERROR(VLOOKUP(F191,[6]Tipo!$C$12:$C$27,1,FALSE),"NO")</f>
        <v>Prestación de servicios profesionales y de apoyo a la gestión, o para la ejecución de trabajos artísticos que sólo puedan encomendarse a determinadas personas naturales;</v>
      </c>
      <c r="AL191" s="109" t="str">
        <f t="shared" si="32"/>
        <v>Inversión</v>
      </c>
      <c r="AM191" s="109">
        <f t="shared" si="33"/>
        <v>45</v>
      </c>
    </row>
    <row r="192" spans="1:39" ht="27" customHeight="1" x14ac:dyDescent="0.25">
      <c r="A192" s="276">
        <v>213</v>
      </c>
      <c r="B192" s="277">
        <v>2019</v>
      </c>
      <c r="C192" s="278" t="s">
        <v>461</v>
      </c>
      <c r="D192" s="293" t="s">
        <v>161</v>
      </c>
      <c r="E192" s="278" t="s">
        <v>38</v>
      </c>
      <c r="F192" s="279" t="s">
        <v>182</v>
      </c>
      <c r="G192" s="280" t="s">
        <v>706</v>
      </c>
      <c r="H192" s="281" t="s">
        <v>156</v>
      </c>
      <c r="I192" s="282">
        <v>45</v>
      </c>
      <c r="J192" s="96" t="s">
        <v>239</v>
      </c>
      <c r="K192" s="96" t="s">
        <v>236</v>
      </c>
      <c r="L192" s="283" t="s">
        <v>778</v>
      </c>
      <c r="M192" s="276">
        <v>1005650756</v>
      </c>
      <c r="N192" s="284" t="s">
        <v>974</v>
      </c>
      <c r="O192" s="285">
        <v>13665000</v>
      </c>
      <c r="P192" s="286"/>
      <c r="Q192" s="287"/>
      <c r="R192" s="288"/>
      <c r="S192" s="285"/>
      <c r="T192" s="103">
        <f t="shared" si="28"/>
        <v>13665000</v>
      </c>
      <c r="U192" s="289">
        <v>13665000</v>
      </c>
      <c r="V192" s="290">
        <v>43724</v>
      </c>
      <c r="W192" s="290">
        <v>43726</v>
      </c>
      <c r="X192" s="290">
        <v>43816</v>
      </c>
      <c r="Y192" s="277">
        <v>90</v>
      </c>
      <c r="Z192" s="277"/>
      <c r="AA192" s="8"/>
      <c r="AB192" s="276"/>
      <c r="AC192" s="276"/>
      <c r="AD192" s="276" t="s">
        <v>1022</v>
      </c>
      <c r="AE192" s="276"/>
      <c r="AF192" s="107">
        <v>1</v>
      </c>
      <c r="AG192" s="291"/>
      <c r="AH192" s="129">
        <f>IF(SUMPRODUCT((A$14:A192=A192)*(B$14:B192=B192)*(C$14:C192=C192))&gt;1,0,1)</f>
        <v>1</v>
      </c>
      <c r="AI192" s="109" t="str">
        <f t="shared" si="30"/>
        <v>Contratos de prestación de servicios profesionales y de apoyo a la gestión</v>
      </c>
      <c r="AJ192" s="109" t="str">
        <f t="shared" si="31"/>
        <v>Contratación directa</v>
      </c>
      <c r="AK192" s="110" t="str">
        <f>IFERROR(VLOOKUP(F192,[6]Tipo!$C$12:$C$27,1,FALSE),"NO")</f>
        <v>Prestación de servicios profesionales y de apoyo a la gestión, o para la ejecución de trabajos artísticos que sólo puedan encomendarse a determinadas personas naturales;</v>
      </c>
      <c r="AL192" s="109" t="str">
        <f t="shared" si="32"/>
        <v>Inversión</v>
      </c>
      <c r="AM192" s="109">
        <f t="shared" si="33"/>
        <v>45</v>
      </c>
    </row>
    <row r="193" spans="1:39" ht="27" customHeight="1" x14ac:dyDescent="0.25">
      <c r="A193" s="276">
        <v>214</v>
      </c>
      <c r="B193" s="277">
        <v>2019</v>
      </c>
      <c r="C193" s="278" t="s">
        <v>462</v>
      </c>
      <c r="D193" s="293" t="s">
        <v>161</v>
      </c>
      <c r="E193" s="278" t="s">
        <v>38</v>
      </c>
      <c r="F193" s="279" t="s">
        <v>182</v>
      </c>
      <c r="G193" s="280" t="s">
        <v>707</v>
      </c>
      <c r="H193" s="281" t="s">
        <v>156</v>
      </c>
      <c r="I193" s="282">
        <v>45</v>
      </c>
      <c r="J193" s="96" t="s">
        <v>239</v>
      </c>
      <c r="K193" s="96" t="s">
        <v>236</v>
      </c>
      <c r="L193" s="283" t="s">
        <v>778</v>
      </c>
      <c r="M193" s="276">
        <v>1052388338</v>
      </c>
      <c r="N193" s="284" t="s">
        <v>975</v>
      </c>
      <c r="O193" s="285">
        <v>6750000</v>
      </c>
      <c r="P193" s="286"/>
      <c r="Q193" s="287"/>
      <c r="R193" s="288"/>
      <c r="S193" s="285"/>
      <c r="T193" s="103">
        <f t="shared" si="28"/>
        <v>6750000</v>
      </c>
      <c r="U193" s="289">
        <v>5475000</v>
      </c>
      <c r="V193" s="290">
        <v>43724</v>
      </c>
      <c r="W193" s="290">
        <v>43726</v>
      </c>
      <c r="X193" s="290">
        <v>43816</v>
      </c>
      <c r="Y193" s="277">
        <v>90</v>
      </c>
      <c r="Z193" s="277"/>
      <c r="AA193" s="8"/>
      <c r="AB193" s="276"/>
      <c r="AC193" s="276"/>
      <c r="AD193" s="276" t="s">
        <v>1022</v>
      </c>
      <c r="AE193" s="276"/>
      <c r="AF193" s="107">
        <v>0.81111111111111112</v>
      </c>
      <c r="AG193" s="291"/>
      <c r="AH193" s="129">
        <f>IF(SUMPRODUCT((A$14:A193=A193)*(B$14:B193=B193)*(C$14:C193=C193))&gt;1,0,1)</f>
        <v>1</v>
      </c>
      <c r="AI193" s="109" t="str">
        <f t="shared" si="30"/>
        <v>Contratos de prestación de servicios profesionales y de apoyo a la gestión</v>
      </c>
      <c r="AJ193" s="109" t="str">
        <f t="shared" si="31"/>
        <v>Contratación directa</v>
      </c>
      <c r="AK193" s="110" t="str">
        <f>IFERROR(VLOOKUP(F193,[6]Tipo!$C$12:$C$27,1,FALSE),"NO")</f>
        <v>Prestación de servicios profesionales y de apoyo a la gestión, o para la ejecución de trabajos artísticos que sólo puedan encomendarse a determinadas personas naturales;</v>
      </c>
      <c r="AL193" s="109" t="str">
        <f t="shared" si="32"/>
        <v>Inversión</v>
      </c>
      <c r="AM193" s="109">
        <f t="shared" si="33"/>
        <v>45</v>
      </c>
    </row>
    <row r="194" spans="1:39" ht="27" customHeight="1" x14ac:dyDescent="0.25">
      <c r="A194" s="276">
        <v>215</v>
      </c>
      <c r="B194" s="277">
        <v>2019</v>
      </c>
      <c r="C194" s="278" t="s">
        <v>463</v>
      </c>
      <c r="D194" s="293" t="s">
        <v>161</v>
      </c>
      <c r="E194" s="278" t="s">
        <v>38</v>
      </c>
      <c r="F194" s="279" t="s">
        <v>182</v>
      </c>
      <c r="G194" s="280" t="s">
        <v>708</v>
      </c>
      <c r="H194" s="281" t="s">
        <v>156</v>
      </c>
      <c r="I194" s="282">
        <v>45</v>
      </c>
      <c r="J194" s="96" t="s">
        <v>239</v>
      </c>
      <c r="K194" s="96" t="s">
        <v>236</v>
      </c>
      <c r="L194" s="283" t="s">
        <v>778</v>
      </c>
      <c r="M194" s="276">
        <v>84087935</v>
      </c>
      <c r="N194" s="284" t="s">
        <v>873</v>
      </c>
      <c r="O194" s="285">
        <v>19500000</v>
      </c>
      <c r="P194" s="286"/>
      <c r="Q194" s="287"/>
      <c r="R194" s="288"/>
      <c r="S194" s="285"/>
      <c r="T194" s="103">
        <f t="shared" si="28"/>
        <v>19500000</v>
      </c>
      <c r="U194" s="289">
        <v>19500000</v>
      </c>
      <c r="V194" s="290">
        <v>43725</v>
      </c>
      <c r="W194" s="290">
        <v>43726</v>
      </c>
      <c r="X194" s="290">
        <v>43816</v>
      </c>
      <c r="Y194" s="277">
        <v>90</v>
      </c>
      <c r="Z194" s="277"/>
      <c r="AA194" s="8"/>
      <c r="AB194" s="276"/>
      <c r="AC194" s="276"/>
      <c r="AD194" s="276" t="s">
        <v>1022</v>
      </c>
      <c r="AE194" s="276"/>
      <c r="AF194" s="107">
        <v>1</v>
      </c>
      <c r="AG194" s="291"/>
      <c r="AH194" s="129">
        <f>IF(SUMPRODUCT((A$14:A194=A194)*(B$14:B194=B194)*(C$14:C194=C194))&gt;1,0,1)</f>
        <v>1</v>
      </c>
      <c r="AI194" s="109" t="str">
        <f t="shared" si="30"/>
        <v>Contratos de prestación de servicios profesionales y de apoyo a la gestión</v>
      </c>
      <c r="AJ194" s="109" t="str">
        <f t="shared" si="31"/>
        <v>Contratación directa</v>
      </c>
      <c r="AK194" s="110" t="str">
        <f>IFERROR(VLOOKUP(F194,[6]Tipo!$C$12:$C$27,1,FALSE),"NO")</f>
        <v>Prestación de servicios profesionales y de apoyo a la gestión, o para la ejecución de trabajos artísticos que sólo puedan encomendarse a determinadas personas naturales;</v>
      </c>
      <c r="AL194" s="109" t="str">
        <f t="shared" si="32"/>
        <v>Inversión</v>
      </c>
      <c r="AM194" s="109">
        <f t="shared" si="33"/>
        <v>45</v>
      </c>
    </row>
    <row r="195" spans="1:39" ht="27" customHeight="1" x14ac:dyDescent="0.25">
      <c r="A195" s="276">
        <v>216</v>
      </c>
      <c r="B195" s="277">
        <v>2019</v>
      </c>
      <c r="C195" s="278" t="s">
        <v>464</v>
      </c>
      <c r="D195" s="293" t="s">
        <v>161</v>
      </c>
      <c r="E195" s="278" t="s">
        <v>38</v>
      </c>
      <c r="F195" s="279" t="s">
        <v>182</v>
      </c>
      <c r="G195" s="280" t="s">
        <v>709</v>
      </c>
      <c r="H195" s="281" t="s">
        <v>156</v>
      </c>
      <c r="I195" s="282">
        <v>45</v>
      </c>
      <c r="J195" s="96" t="s">
        <v>239</v>
      </c>
      <c r="K195" s="96" t="s">
        <v>236</v>
      </c>
      <c r="L195" s="283" t="s">
        <v>778</v>
      </c>
      <c r="M195" s="276">
        <v>1032487003</v>
      </c>
      <c r="N195" s="284" t="s">
        <v>976</v>
      </c>
      <c r="O195" s="285">
        <v>5920666</v>
      </c>
      <c r="P195" s="286"/>
      <c r="Q195" s="287"/>
      <c r="R195" s="288"/>
      <c r="S195" s="285"/>
      <c r="T195" s="103">
        <f t="shared" si="28"/>
        <v>5920666</v>
      </c>
      <c r="U195" s="289">
        <v>3780666</v>
      </c>
      <c r="V195" s="290">
        <v>43745</v>
      </c>
      <c r="W195" s="290">
        <v>43746</v>
      </c>
      <c r="X195" s="290">
        <v>43829</v>
      </c>
      <c r="Y195" s="277">
        <v>83</v>
      </c>
      <c r="Z195" s="277"/>
      <c r="AA195" s="8"/>
      <c r="AB195" s="276"/>
      <c r="AC195" s="276"/>
      <c r="AD195" s="276" t="s">
        <v>1022</v>
      </c>
      <c r="AE195" s="276"/>
      <c r="AF195" s="107">
        <v>0.63855417616869459</v>
      </c>
      <c r="AG195" s="291"/>
      <c r="AH195" s="129">
        <f>IF(SUMPRODUCT((A$14:A195=A195)*(B$14:B195=B195)*(C$14:C195=C195))&gt;1,0,1)</f>
        <v>1</v>
      </c>
      <c r="AI195" s="109" t="str">
        <f t="shared" si="30"/>
        <v>Contratos de prestación de servicios profesionales y de apoyo a la gestión</v>
      </c>
      <c r="AJ195" s="109" t="str">
        <f t="shared" si="31"/>
        <v>Contratación directa</v>
      </c>
      <c r="AK195" s="110" t="str">
        <f>IFERROR(VLOOKUP(F195,[6]Tipo!$C$12:$C$27,1,FALSE),"NO")</f>
        <v>Prestación de servicios profesionales y de apoyo a la gestión, o para la ejecución de trabajos artísticos que sólo puedan encomendarse a determinadas personas naturales;</v>
      </c>
      <c r="AL195" s="109" t="str">
        <f t="shared" si="32"/>
        <v>Inversión</v>
      </c>
      <c r="AM195" s="109">
        <f t="shared" si="33"/>
        <v>45</v>
      </c>
    </row>
    <row r="196" spans="1:39" ht="27" customHeight="1" x14ac:dyDescent="0.25">
      <c r="A196" s="276">
        <v>217</v>
      </c>
      <c r="B196" s="277">
        <v>2019</v>
      </c>
      <c r="C196" s="278" t="s">
        <v>465</v>
      </c>
      <c r="D196" s="293" t="s">
        <v>93</v>
      </c>
      <c r="E196" s="278" t="s">
        <v>530</v>
      </c>
      <c r="F196" s="279" t="s">
        <v>165</v>
      </c>
      <c r="G196" s="280" t="s">
        <v>710</v>
      </c>
      <c r="H196" s="281" t="s">
        <v>156</v>
      </c>
      <c r="I196" s="282">
        <v>2</v>
      </c>
      <c r="J196" s="96" t="s">
        <v>190</v>
      </c>
      <c r="K196" s="96" t="s">
        <v>189</v>
      </c>
      <c r="L196" s="283" t="s">
        <v>789</v>
      </c>
      <c r="M196" s="276">
        <v>823002783</v>
      </c>
      <c r="N196" s="284" t="s">
        <v>977</v>
      </c>
      <c r="O196" s="285">
        <v>215831091</v>
      </c>
      <c r="P196" s="286"/>
      <c r="Q196" s="287"/>
      <c r="R196" s="288"/>
      <c r="S196" s="285"/>
      <c r="T196" s="103">
        <f t="shared" si="28"/>
        <v>215831091</v>
      </c>
      <c r="U196" s="289">
        <v>92565695</v>
      </c>
      <c r="V196" s="290">
        <v>43732</v>
      </c>
      <c r="W196" s="290">
        <v>43733</v>
      </c>
      <c r="X196" s="290">
        <v>43854</v>
      </c>
      <c r="Y196" s="277">
        <v>120</v>
      </c>
      <c r="Z196" s="277"/>
      <c r="AA196" s="8"/>
      <c r="AB196" s="276"/>
      <c r="AC196" s="276" t="s">
        <v>1022</v>
      </c>
      <c r="AD196" s="276"/>
      <c r="AE196" s="276"/>
      <c r="AF196" s="107">
        <v>0.42888026266799534</v>
      </c>
      <c r="AG196" s="291"/>
      <c r="AH196" s="129">
        <f>IF(SUMPRODUCT((A$14:A196=A196)*(B$14:B196=B196)*(C$14:C196=C196))&gt;1,0,1)</f>
        <v>1</v>
      </c>
      <c r="AI196" s="109" t="str">
        <f t="shared" si="30"/>
        <v>Suministro</v>
      </c>
      <c r="AJ196" s="109" t="str">
        <f t="shared" si="31"/>
        <v>NO</v>
      </c>
      <c r="AK196" s="110" t="str">
        <f>IFERROR(VLOOKUP(F196,[6]Tipo!$C$12:$C$27,1,FALSE),"NO")</f>
        <v xml:space="preserve">Subasta inversa </v>
      </c>
      <c r="AL196" s="109" t="str">
        <f t="shared" si="32"/>
        <v>Inversión</v>
      </c>
      <c r="AM196" s="109">
        <f t="shared" si="33"/>
        <v>2</v>
      </c>
    </row>
    <row r="197" spans="1:39" ht="27" customHeight="1" x14ac:dyDescent="0.25">
      <c r="A197" s="276">
        <v>218</v>
      </c>
      <c r="B197" s="277">
        <v>2019</v>
      </c>
      <c r="C197" s="278" t="s">
        <v>466</v>
      </c>
      <c r="D197" s="293" t="s">
        <v>93</v>
      </c>
      <c r="E197" s="278" t="s">
        <v>529</v>
      </c>
      <c r="F197" s="279" t="s">
        <v>186</v>
      </c>
      <c r="G197" s="280" t="s">
        <v>711</v>
      </c>
      <c r="H197" s="281" t="s">
        <v>155</v>
      </c>
      <c r="I197" s="282">
        <v>45</v>
      </c>
      <c r="J197" s="96" t="s">
        <v>239</v>
      </c>
      <c r="K197" s="96" t="s">
        <v>236</v>
      </c>
      <c r="L197" s="283" t="s">
        <v>796</v>
      </c>
      <c r="M197" s="276">
        <v>800209890</v>
      </c>
      <c r="N197" s="284" t="s">
        <v>978</v>
      </c>
      <c r="O197" s="285">
        <v>7912540</v>
      </c>
      <c r="P197" s="286"/>
      <c r="Q197" s="287"/>
      <c r="R197" s="288"/>
      <c r="S197" s="285"/>
      <c r="T197" s="103">
        <f t="shared" si="28"/>
        <v>7912540</v>
      </c>
      <c r="U197" s="289"/>
      <c r="V197" s="290">
        <v>43760</v>
      </c>
      <c r="W197" s="290">
        <v>43787</v>
      </c>
      <c r="X197" s="290">
        <v>43816</v>
      </c>
      <c r="Y197" s="277">
        <v>30</v>
      </c>
      <c r="Z197" s="277"/>
      <c r="AA197" s="8"/>
      <c r="AB197" s="276"/>
      <c r="AC197" s="276"/>
      <c r="AD197" s="276" t="s">
        <v>1022</v>
      </c>
      <c r="AE197" s="276"/>
      <c r="AF197" s="107">
        <f t="shared" ref="AF197" si="35">IF(ISERROR(U197/T197),"-",(U197/T197))</f>
        <v>0</v>
      </c>
      <c r="AG197" s="291"/>
      <c r="AH197" s="129">
        <f>IF(SUMPRODUCT((A$14:A197=A197)*(B$14:B197=B197)*(C$14:C197=C197))&gt;1,0,1)</f>
        <v>1</v>
      </c>
      <c r="AI197" s="109" t="str">
        <f t="shared" si="30"/>
        <v>Suministro</v>
      </c>
      <c r="AJ197" s="109" t="str">
        <f t="shared" si="31"/>
        <v>NO</v>
      </c>
      <c r="AK197" s="110" t="str">
        <f>IFERROR(VLOOKUP(F197,[6]Tipo!$C$12:$C$27,1,FALSE),"NO")</f>
        <v>NO</v>
      </c>
      <c r="AL197" s="109" t="str">
        <f t="shared" si="32"/>
        <v>Funcionamiento</v>
      </c>
      <c r="AM197" s="109">
        <f t="shared" si="33"/>
        <v>45</v>
      </c>
    </row>
    <row r="198" spans="1:39" ht="27" customHeight="1" x14ac:dyDescent="0.25">
      <c r="A198" s="276">
        <v>219</v>
      </c>
      <c r="B198" s="277">
        <v>2019</v>
      </c>
      <c r="C198" s="278" t="s">
        <v>467</v>
      </c>
      <c r="D198" s="293" t="s">
        <v>161</v>
      </c>
      <c r="E198" s="278" t="s">
        <v>38</v>
      </c>
      <c r="F198" s="279" t="s">
        <v>182</v>
      </c>
      <c r="G198" s="280" t="s">
        <v>712</v>
      </c>
      <c r="H198" s="281" t="s">
        <v>156</v>
      </c>
      <c r="I198" s="282">
        <v>45</v>
      </c>
      <c r="J198" s="96" t="s">
        <v>239</v>
      </c>
      <c r="K198" s="96" t="s">
        <v>236</v>
      </c>
      <c r="L198" s="283" t="s">
        <v>778</v>
      </c>
      <c r="M198" s="276">
        <v>33307650</v>
      </c>
      <c r="N198" s="284" t="s">
        <v>883</v>
      </c>
      <c r="O198" s="285">
        <v>7439833</v>
      </c>
      <c r="P198" s="286"/>
      <c r="Q198" s="287"/>
      <c r="R198" s="288"/>
      <c r="S198" s="285"/>
      <c r="T198" s="103">
        <f t="shared" si="28"/>
        <v>7439833</v>
      </c>
      <c r="U198" s="289">
        <v>2884833</v>
      </c>
      <c r="V198" s="290">
        <v>43777</v>
      </c>
      <c r="W198" s="290">
        <v>43781</v>
      </c>
      <c r="X198" s="290">
        <v>43845</v>
      </c>
      <c r="Y198" s="277">
        <v>49</v>
      </c>
      <c r="Z198" s="277"/>
      <c r="AA198" s="8"/>
      <c r="AB198" s="276"/>
      <c r="AC198" s="276" t="s">
        <v>1022</v>
      </c>
      <c r="AD198" s="276"/>
      <c r="AE198" s="276"/>
      <c r="AF198" s="107">
        <v>0.38775507460987363</v>
      </c>
      <c r="AG198" s="291"/>
      <c r="AH198" s="129">
        <f>IF(SUMPRODUCT((A$14:A198=A198)*(B$14:B198=B198)*(C$14:C198=C198))&gt;1,0,1)</f>
        <v>1</v>
      </c>
      <c r="AI198" s="109" t="str">
        <f t="shared" si="30"/>
        <v>Contratos de prestación de servicios profesionales y de apoyo a la gestión</v>
      </c>
      <c r="AJ198" s="109" t="str">
        <f t="shared" si="31"/>
        <v>Contratación directa</v>
      </c>
      <c r="AK198" s="110" t="str">
        <f>IFERROR(VLOOKUP(F198,[6]Tipo!$C$12:$C$27,1,FALSE),"NO")</f>
        <v>Prestación de servicios profesionales y de apoyo a la gestión, o para la ejecución de trabajos artísticos que sólo puedan encomendarse a determinadas personas naturales;</v>
      </c>
      <c r="AL198" s="109" t="str">
        <f t="shared" si="32"/>
        <v>Inversión</v>
      </c>
      <c r="AM198" s="109">
        <f t="shared" si="33"/>
        <v>45</v>
      </c>
    </row>
    <row r="199" spans="1:39" ht="27" customHeight="1" x14ac:dyDescent="0.25">
      <c r="A199" s="276">
        <v>220</v>
      </c>
      <c r="B199" s="277">
        <v>2019</v>
      </c>
      <c r="C199" s="278" t="s">
        <v>468</v>
      </c>
      <c r="D199" s="293" t="s">
        <v>161</v>
      </c>
      <c r="E199" s="278" t="s">
        <v>38</v>
      </c>
      <c r="F199" s="279" t="s">
        <v>182</v>
      </c>
      <c r="G199" s="280" t="s">
        <v>713</v>
      </c>
      <c r="H199" s="281" t="s">
        <v>156</v>
      </c>
      <c r="I199" s="282">
        <v>45</v>
      </c>
      <c r="J199" s="96" t="s">
        <v>239</v>
      </c>
      <c r="K199" s="96" t="s">
        <v>236</v>
      </c>
      <c r="L199" s="283" t="s">
        <v>778</v>
      </c>
      <c r="M199" s="276">
        <v>46377012</v>
      </c>
      <c r="N199" s="284" t="s">
        <v>925</v>
      </c>
      <c r="O199" s="285">
        <v>13920000</v>
      </c>
      <c r="P199" s="286"/>
      <c r="Q199" s="287"/>
      <c r="R199" s="288">
        <v>1</v>
      </c>
      <c r="S199" s="285">
        <v>4350000</v>
      </c>
      <c r="T199" s="103">
        <f t="shared" si="28"/>
        <v>18270000</v>
      </c>
      <c r="U199" s="289">
        <v>13630000</v>
      </c>
      <c r="V199" s="290">
        <v>43777</v>
      </c>
      <c r="W199" s="290">
        <v>43783</v>
      </c>
      <c r="X199" s="290">
        <v>43845</v>
      </c>
      <c r="Y199" s="277">
        <v>47</v>
      </c>
      <c r="Z199" s="277">
        <v>15</v>
      </c>
      <c r="AA199" s="8"/>
      <c r="AB199" s="276"/>
      <c r="AC199" s="276" t="s">
        <v>1022</v>
      </c>
      <c r="AD199" s="276"/>
      <c r="AE199" s="276"/>
      <c r="AF199" s="107">
        <v>0.74603174603174605</v>
      </c>
      <c r="AG199" s="291"/>
      <c r="AH199" s="129">
        <f>IF(SUMPRODUCT((A$14:A199=A199)*(B$14:B199=B199)*(C$14:C199=C199))&gt;1,0,1)</f>
        <v>1</v>
      </c>
      <c r="AI199" s="109" t="str">
        <f t="shared" si="30"/>
        <v>Contratos de prestación de servicios profesionales y de apoyo a la gestión</v>
      </c>
      <c r="AJ199" s="109" t="str">
        <f t="shared" si="31"/>
        <v>Contratación directa</v>
      </c>
      <c r="AK199" s="110" t="str">
        <f>IFERROR(VLOOKUP(F199,[6]Tipo!$C$12:$C$27,1,FALSE),"NO")</f>
        <v>Prestación de servicios profesionales y de apoyo a la gestión, o para la ejecución de trabajos artísticos que sólo puedan encomendarse a determinadas personas naturales;</v>
      </c>
      <c r="AL199" s="109" t="str">
        <f t="shared" si="32"/>
        <v>Inversión</v>
      </c>
      <c r="AM199" s="109">
        <f t="shared" si="33"/>
        <v>45</v>
      </c>
    </row>
    <row r="200" spans="1:39" ht="27" customHeight="1" x14ac:dyDescent="0.25">
      <c r="A200" s="276">
        <v>221</v>
      </c>
      <c r="B200" s="277">
        <v>2019</v>
      </c>
      <c r="C200" s="278" t="s">
        <v>469</v>
      </c>
      <c r="D200" s="293" t="s">
        <v>161</v>
      </c>
      <c r="E200" s="278" t="s">
        <v>38</v>
      </c>
      <c r="F200" s="279" t="s">
        <v>182</v>
      </c>
      <c r="G200" s="280" t="s">
        <v>714</v>
      </c>
      <c r="H200" s="281" t="s">
        <v>156</v>
      </c>
      <c r="I200" s="282">
        <v>45</v>
      </c>
      <c r="J200" s="96" t="s">
        <v>239</v>
      </c>
      <c r="K200" s="96" t="s">
        <v>236</v>
      </c>
      <c r="L200" s="283" t="s">
        <v>778</v>
      </c>
      <c r="M200" s="276">
        <v>79123901</v>
      </c>
      <c r="N200" s="284" t="s">
        <v>835</v>
      </c>
      <c r="O200" s="285">
        <v>5948333</v>
      </c>
      <c r="P200" s="286"/>
      <c r="Q200" s="287"/>
      <c r="R200" s="288"/>
      <c r="S200" s="285"/>
      <c r="T200" s="103">
        <f t="shared" si="28"/>
        <v>5948333</v>
      </c>
      <c r="U200" s="289">
        <v>1798333</v>
      </c>
      <c r="V200" s="290">
        <v>43787</v>
      </c>
      <c r="W200" s="290">
        <v>43787</v>
      </c>
      <c r="X200" s="290">
        <v>43829</v>
      </c>
      <c r="Y200" s="277">
        <v>49</v>
      </c>
      <c r="Z200" s="277">
        <v>22</v>
      </c>
      <c r="AA200" s="8"/>
      <c r="AB200" s="276"/>
      <c r="AC200" s="276"/>
      <c r="AD200" s="276" t="s">
        <v>1022</v>
      </c>
      <c r="AE200" s="276"/>
      <c r="AF200" s="107">
        <v>0.30232554229899367</v>
      </c>
      <c r="AG200" s="291"/>
      <c r="AH200" s="129">
        <f>IF(SUMPRODUCT((A$14:A200=A200)*(B$14:B200=B200)*(C$14:C200=C200))&gt;1,0,1)</f>
        <v>1</v>
      </c>
      <c r="AI200" s="109" t="str">
        <f t="shared" si="30"/>
        <v>Contratos de prestación de servicios profesionales y de apoyo a la gestión</v>
      </c>
      <c r="AJ200" s="109" t="str">
        <f t="shared" si="31"/>
        <v>Contratación directa</v>
      </c>
      <c r="AK200" s="110" t="str">
        <f>IFERROR(VLOOKUP(F200,[6]Tipo!$C$12:$C$27,1,FALSE),"NO")</f>
        <v>Prestación de servicios profesionales y de apoyo a la gestión, o para la ejecución de trabajos artísticos que sólo puedan encomendarse a determinadas personas naturales;</v>
      </c>
      <c r="AL200" s="109" t="str">
        <f t="shared" si="32"/>
        <v>Inversión</v>
      </c>
      <c r="AM200" s="109">
        <f t="shared" si="33"/>
        <v>45</v>
      </c>
    </row>
    <row r="201" spans="1:39" ht="27" customHeight="1" x14ac:dyDescent="0.25">
      <c r="A201" s="276">
        <v>222</v>
      </c>
      <c r="B201" s="277">
        <v>2019</v>
      </c>
      <c r="C201" s="278" t="s">
        <v>470</v>
      </c>
      <c r="D201" s="293" t="s">
        <v>161</v>
      </c>
      <c r="E201" s="278" t="s">
        <v>38</v>
      </c>
      <c r="F201" s="279" t="s">
        <v>182</v>
      </c>
      <c r="G201" s="280" t="s">
        <v>715</v>
      </c>
      <c r="H201" s="281" t="s">
        <v>156</v>
      </c>
      <c r="I201" s="282">
        <v>45</v>
      </c>
      <c r="J201" s="96" t="s">
        <v>239</v>
      </c>
      <c r="K201" s="96" t="s">
        <v>236</v>
      </c>
      <c r="L201" s="283" t="s">
        <v>778</v>
      </c>
      <c r="M201" s="276">
        <v>1015410053</v>
      </c>
      <c r="N201" s="284" t="s">
        <v>906</v>
      </c>
      <c r="O201" s="285">
        <v>5716667</v>
      </c>
      <c r="P201" s="286"/>
      <c r="Q201" s="287"/>
      <c r="R201" s="288">
        <v>1</v>
      </c>
      <c r="S201" s="285">
        <v>2450000</v>
      </c>
      <c r="T201" s="103">
        <f t="shared" si="28"/>
        <v>8166667</v>
      </c>
      <c r="U201" s="289">
        <v>5716667</v>
      </c>
      <c r="V201" s="290">
        <v>43777</v>
      </c>
      <c r="W201" s="290">
        <v>43781</v>
      </c>
      <c r="X201" s="290">
        <v>43851</v>
      </c>
      <c r="Y201" s="277">
        <v>22</v>
      </c>
      <c r="Z201" s="277"/>
      <c r="AA201" s="8"/>
      <c r="AB201" s="276"/>
      <c r="AC201" s="276" t="s">
        <v>1022</v>
      </c>
      <c r="AD201" s="276"/>
      <c r="AE201" s="276"/>
      <c r="AF201" s="107">
        <v>0.7000000122448975</v>
      </c>
      <c r="AG201" s="291"/>
      <c r="AH201" s="129">
        <f>IF(SUMPRODUCT((A$14:A201=A201)*(B$14:B201=B201)*(C$14:C201=C201))&gt;1,0,1)</f>
        <v>1</v>
      </c>
      <c r="AI201" s="109" t="str">
        <f t="shared" si="30"/>
        <v>Contratos de prestación de servicios profesionales y de apoyo a la gestión</v>
      </c>
      <c r="AJ201" s="109" t="str">
        <f t="shared" si="31"/>
        <v>Contratación directa</v>
      </c>
      <c r="AK201" s="110" t="str">
        <f>IFERROR(VLOOKUP(F201,[6]Tipo!$C$12:$C$27,1,FALSE),"NO")</f>
        <v>Prestación de servicios profesionales y de apoyo a la gestión, o para la ejecución de trabajos artísticos que sólo puedan encomendarse a determinadas personas naturales;</v>
      </c>
      <c r="AL201" s="109" t="str">
        <f t="shared" si="32"/>
        <v>Inversión</v>
      </c>
      <c r="AM201" s="109">
        <f t="shared" si="33"/>
        <v>45</v>
      </c>
    </row>
    <row r="202" spans="1:39" ht="27" customHeight="1" x14ac:dyDescent="0.25">
      <c r="A202" s="276">
        <v>223</v>
      </c>
      <c r="B202" s="277">
        <v>2019</v>
      </c>
      <c r="C202" s="278" t="s">
        <v>471</v>
      </c>
      <c r="D202" s="293" t="s">
        <v>161</v>
      </c>
      <c r="E202" s="278" t="s">
        <v>38</v>
      </c>
      <c r="F202" s="279" t="s">
        <v>182</v>
      </c>
      <c r="G202" s="280" t="s">
        <v>716</v>
      </c>
      <c r="H202" s="281" t="s">
        <v>156</v>
      </c>
      <c r="I202" s="282">
        <v>45</v>
      </c>
      <c r="J202" s="96" t="s">
        <v>239</v>
      </c>
      <c r="K202" s="96" t="s">
        <v>236</v>
      </c>
      <c r="L202" s="283" t="s">
        <v>778</v>
      </c>
      <c r="M202" s="276">
        <v>85272493</v>
      </c>
      <c r="N202" s="284" t="s">
        <v>891</v>
      </c>
      <c r="O202" s="285">
        <v>7288000</v>
      </c>
      <c r="P202" s="286"/>
      <c r="Q202" s="287"/>
      <c r="R202" s="288"/>
      <c r="S202" s="285"/>
      <c r="T202" s="103">
        <f t="shared" si="28"/>
        <v>7288000</v>
      </c>
      <c r="U202" s="289">
        <v>7288000</v>
      </c>
      <c r="V202" s="290">
        <v>43781</v>
      </c>
      <c r="W202" s="290">
        <v>43782</v>
      </c>
      <c r="X202" s="290">
        <v>43829</v>
      </c>
      <c r="Y202" s="277">
        <v>48</v>
      </c>
      <c r="Z202" s="277"/>
      <c r="AA202" s="8"/>
      <c r="AB202" s="276"/>
      <c r="AC202" s="276"/>
      <c r="AD202" s="276" t="s">
        <v>1022</v>
      </c>
      <c r="AE202" s="276"/>
      <c r="AF202" s="107">
        <v>1</v>
      </c>
      <c r="AG202" s="291"/>
      <c r="AH202" s="129">
        <f>IF(SUMPRODUCT((A$14:A202=A202)*(B$14:B202=B202)*(C$14:C202=C202))&gt;1,0,1)</f>
        <v>1</v>
      </c>
      <c r="AI202" s="109" t="str">
        <f t="shared" si="30"/>
        <v>Contratos de prestación de servicios profesionales y de apoyo a la gestión</v>
      </c>
      <c r="AJ202" s="109" t="str">
        <f t="shared" si="31"/>
        <v>Contratación directa</v>
      </c>
      <c r="AK202" s="110" t="str">
        <f>IFERROR(VLOOKUP(F202,[6]Tipo!$C$12:$C$27,1,FALSE),"NO")</f>
        <v>Prestación de servicios profesionales y de apoyo a la gestión, o para la ejecución de trabajos artísticos que sólo puedan encomendarse a determinadas personas naturales;</v>
      </c>
      <c r="AL202" s="109" t="str">
        <f t="shared" si="32"/>
        <v>Inversión</v>
      </c>
      <c r="AM202" s="109">
        <f t="shared" si="33"/>
        <v>45</v>
      </c>
    </row>
    <row r="203" spans="1:39" ht="27" customHeight="1" x14ac:dyDescent="0.25">
      <c r="A203" s="276">
        <v>224</v>
      </c>
      <c r="B203" s="277">
        <v>2019</v>
      </c>
      <c r="C203" s="278" t="s">
        <v>472</v>
      </c>
      <c r="D203" s="293" t="s">
        <v>161</v>
      </c>
      <c r="E203" s="278" t="s">
        <v>38</v>
      </c>
      <c r="F203" s="279" t="s">
        <v>182</v>
      </c>
      <c r="G203" s="280" t="s">
        <v>717</v>
      </c>
      <c r="H203" s="281" t="s">
        <v>156</v>
      </c>
      <c r="I203" s="282">
        <v>45</v>
      </c>
      <c r="J203" s="96" t="s">
        <v>239</v>
      </c>
      <c r="K203" s="96" t="s">
        <v>236</v>
      </c>
      <c r="L203" s="283" t="s">
        <v>778</v>
      </c>
      <c r="M203" s="276">
        <v>1016039636</v>
      </c>
      <c r="N203" s="284" t="s">
        <v>979</v>
      </c>
      <c r="O203" s="285">
        <v>7363333</v>
      </c>
      <c r="P203" s="286"/>
      <c r="Q203" s="287"/>
      <c r="R203" s="288"/>
      <c r="S203" s="285"/>
      <c r="T203" s="103">
        <f t="shared" si="28"/>
        <v>7363333</v>
      </c>
      <c r="U203" s="289">
        <v>2506667</v>
      </c>
      <c r="V203" s="290">
        <v>43782</v>
      </c>
      <c r="W203" s="290">
        <v>43784</v>
      </c>
      <c r="X203" s="290">
        <v>43829</v>
      </c>
      <c r="Y203" s="277">
        <v>46</v>
      </c>
      <c r="Z203" s="277"/>
      <c r="AA203" s="8"/>
      <c r="AB203" s="276"/>
      <c r="AC203" s="276"/>
      <c r="AD203" s="276" t="s">
        <v>1022</v>
      </c>
      <c r="AE203" s="276"/>
      <c r="AF203" s="107">
        <v>0.34042559259509247</v>
      </c>
      <c r="AG203" s="291"/>
      <c r="AH203" s="129">
        <f>IF(SUMPRODUCT((A$14:A203=A203)*(B$14:B203=B203)*(C$14:C203=C203))&gt;1,0,1)</f>
        <v>1</v>
      </c>
      <c r="AI203" s="109" t="str">
        <f t="shared" si="30"/>
        <v>Contratos de prestación de servicios profesionales y de apoyo a la gestión</v>
      </c>
      <c r="AJ203" s="109" t="str">
        <f t="shared" si="31"/>
        <v>Contratación directa</v>
      </c>
      <c r="AK203" s="110" t="str">
        <f>IFERROR(VLOOKUP(F203,[6]Tipo!$C$12:$C$27,1,FALSE),"NO")</f>
        <v>Prestación de servicios profesionales y de apoyo a la gestión, o para la ejecución de trabajos artísticos que sólo puedan encomendarse a determinadas personas naturales;</v>
      </c>
      <c r="AL203" s="109" t="str">
        <f t="shared" si="32"/>
        <v>Inversión</v>
      </c>
      <c r="AM203" s="109">
        <f t="shared" si="33"/>
        <v>45</v>
      </c>
    </row>
    <row r="204" spans="1:39" ht="27" customHeight="1" x14ac:dyDescent="0.25">
      <c r="A204" s="276">
        <v>225</v>
      </c>
      <c r="B204" s="277">
        <v>2019</v>
      </c>
      <c r="C204" s="278" t="s">
        <v>473</v>
      </c>
      <c r="D204" s="293" t="s">
        <v>161</v>
      </c>
      <c r="E204" s="278" t="s">
        <v>38</v>
      </c>
      <c r="F204" s="279" t="s">
        <v>182</v>
      </c>
      <c r="G204" s="280" t="s">
        <v>718</v>
      </c>
      <c r="H204" s="281" t="s">
        <v>156</v>
      </c>
      <c r="I204" s="282">
        <v>45</v>
      </c>
      <c r="J204" s="96" t="s">
        <v>239</v>
      </c>
      <c r="K204" s="96" t="s">
        <v>236</v>
      </c>
      <c r="L204" s="283" t="s">
        <v>778</v>
      </c>
      <c r="M204" s="276">
        <v>1016039271</v>
      </c>
      <c r="N204" s="284" t="s">
        <v>829</v>
      </c>
      <c r="O204" s="285">
        <v>3375000</v>
      </c>
      <c r="P204" s="286"/>
      <c r="Q204" s="287"/>
      <c r="R204" s="288">
        <v>1</v>
      </c>
      <c r="S204" s="285">
        <v>1575000</v>
      </c>
      <c r="T204" s="103">
        <f t="shared" si="28"/>
        <v>4950000</v>
      </c>
      <c r="U204" s="289">
        <v>3300000</v>
      </c>
      <c r="V204" s="290">
        <v>43782</v>
      </c>
      <c r="W204" s="290">
        <v>43783</v>
      </c>
      <c r="X204" s="290">
        <v>43827</v>
      </c>
      <c r="Y204" s="277">
        <v>45</v>
      </c>
      <c r="Z204" s="277"/>
      <c r="AA204" s="8"/>
      <c r="AB204" s="276"/>
      <c r="AC204" s="276"/>
      <c r="AD204" s="276" t="s">
        <v>1022</v>
      </c>
      <c r="AE204" s="276"/>
      <c r="AF204" s="107">
        <v>0.66666666666666663</v>
      </c>
      <c r="AG204" s="291"/>
      <c r="AH204" s="129">
        <f>IF(SUMPRODUCT((A$14:A204=A204)*(B$14:B204=B204)*(C$14:C204=C204))&gt;1,0,1)</f>
        <v>1</v>
      </c>
      <c r="AI204" s="109" t="str">
        <f t="shared" si="30"/>
        <v>Contratos de prestación de servicios profesionales y de apoyo a la gestión</v>
      </c>
      <c r="AJ204" s="109" t="str">
        <f t="shared" si="31"/>
        <v>Contratación directa</v>
      </c>
      <c r="AK204" s="110" t="str">
        <f>IFERROR(VLOOKUP(F204,[6]Tipo!$C$12:$C$27,1,FALSE),"NO")</f>
        <v>Prestación de servicios profesionales y de apoyo a la gestión, o para la ejecución de trabajos artísticos que sólo puedan encomendarse a determinadas personas naturales;</v>
      </c>
      <c r="AL204" s="109" t="str">
        <f t="shared" si="32"/>
        <v>Inversión</v>
      </c>
      <c r="AM204" s="109">
        <f t="shared" si="33"/>
        <v>45</v>
      </c>
    </row>
    <row r="205" spans="1:39" ht="27" customHeight="1" x14ac:dyDescent="0.25">
      <c r="A205" s="276">
        <v>226</v>
      </c>
      <c r="B205" s="277">
        <v>2019</v>
      </c>
      <c r="C205" s="278" t="s">
        <v>474</v>
      </c>
      <c r="D205" s="293" t="s">
        <v>161</v>
      </c>
      <c r="E205" s="278" t="s">
        <v>38</v>
      </c>
      <c r="F205" s="279" t="s">
        <v>182</v>
      </c>
      <c r="G205" s="280" t="s">
        <v>719</v>
      </c>
      <c r="H205" s="281" t="s">
        <v>156</v>
      </c>
      <c r="I205" s="282">
        <v>45</v>
      </c>
      <c r="J205" s="96" t="s">
        <v>239</v>
      </c>
      <c r="K205" s="96" t="s">
        <v>236</v>
      </c>
      <c r="L205" s="283" t="s">
        <v>778</v>
      </c>
      <c r="M205" s="276">
        <v>79628456</v>
      </c>
      <c r="N205" s="284" t="s">
        <v>904</v>
      </c>
      <c r="O205" s="285">
        <v>7363333</v>
      </c>
      <c r="P205" s="286"/>
      <c r="Q205" s="287"/>
      <c r="R205" s="288"/>
      <c r="S205" s="285"/>
      <c r="T205" s="103">
        <f t="shared" si="28"/>
        <v>7363333</v>
      </c>
      <c r="U205" s="289">
        <v>7363333</v>
      </c>
      <c r="V205" s="290">
        <v>43782</v>
      </c>
      <c r="W205" s="290">
        <v>43783</v>
      </c>
      <c r="X205" s="290">
        <v>43829</v>
      </c>
      <c r="Y205" s="277">
        <v>47</v>
      </c>
      <c r="Z205" s="277"/>
      <c r="AA205" s="8"/>
      <c r="AB205" s="276"/>
      <c r="AC205" s="276"/>
      <c r="AD205" s="276" t="s">
        <v>1022</v>
      </c>
      <c r="AE205" s="276"/>
      <c r="AF205" s="107">
        <v>1</v>
      </c>
      <c r="AG205" s="291"/>
      <c r="AH205" s="129">
        <f>IF(SUMPRODUCT((A$14:A205=A205)*(B$14:B205=B205)*(C$14:C205=C205))&gt;1,0,1)</f>
        <v>1</v>
      </c>
      <c r="AI205" s="109" t="str">
        <f t="shared" si="30"/>
        <v>Contratos de prestación de servicios profesionales y de apoyo a la gestión</v>
      </c>
      <c r="AJ205" s="109" t="str">
        <f t="shared" si="31"/>
        <v>Contratación directa</v>
      </c>
      <c r="AK205" s="110" t="str">
        <f>IFERROR(VLOOKUP(F205,[6]Tipo!$C$12:$C$27,1,FALSE),"NO")</f>
        <v>Prestación de servicios profesionales y de apoyo a la gestión, o para la ejecución de trabajos artísticos que sólo puedan encomendarse a determinadas personas naturales;</v>
      </c>
      <c r="AL205" s="109" t="str">
        <f t="shared" si="32"/>
        <v>Inversión</v>
      </c>
      <c r="AM205" s="109">
        <f t="shared" si="33"/>
        <v>45</v>
      </c>
    </row>
    <row r="206" spans="1:39" ht="27" customHeight="1" x14ac:dyDescent="0.25">
      <c r="A206" s="276">
        <v>227</v>
      </c>
      <c r="B206" s="277">
        <v>2019</v>
      </c>
      <c r="C206" s="278" t="s">
        <v>475</v>
      </c>
      <c r="D206" s="293" t="s">
        <v>161</v>
      </c>
      <c r="E206" s="278" t="s">
        <v>38</v>
      </c>
      <c r="F206" s="279" t="s">
        <v>182</v>
      </c>
      <c r="G206" s="280" t="s">
        <v>720</v>
      </c>
      <c r="H206" s="281" t="s">
        <v>156</v>
      </c>
      <c r="I206" s="282">
        <v>45</v>
      </c>
      <c r="J206" s="96" t="s">
        <v>239</v>
      </c>
      <c r="K206" s="96" t="s">
        <v>236</v>
      </c>
      <c r="L206" s="283" t="s">
        <v>778</v>
      </c>
      <c r="M206" s="276">
        <v>1016036836</v>
      </c>
      <c r="N206" s="284" t="s">
        <v>834</v>
      </c>
      <c r="O206" s="285">
        <v>3325000</v>
      </c>
      <c r="P206" s="286"/>
      <c r="Q206" s="287"/>
      <c r="R206" s="288">
        <v>1</v>
      </c>
      <c r="S206" s="285">
        <v>1500000</v>
      </c>
      <c r="T206" s="103">
        <f t="shared" si="28"/>
        <v>4825000</v>
      </c>
      <c r="U206" s="289">
        <v>3525000</v>
      </c>
      <c r="V206" s="290">
        <v>43782</v>
      </c>
      <c r="W206" s="290">
        <v>43783</v>
      </c>
      <c r="X206" s="290">
        <v>43850</v>
      </c>
      <c r="Y206" s="277">
        <v>21</v>
      </c>
      <c r="Z206" s="277"/>
      <c r="AA206" s="8"/>
      <c r="AB206" s="276"/>
      <c r="AC206" s="276" t="s">
        <v>1022</v>
      </c>
      <c r="AD206" s="276"/>
      <c r="AE206" s="276"/>
      <c r="AF206" s="107">
        <v>0.73056994818652854</v>
      </c>
      <c r="AG206" s="291"/>
      <c r="AH206" s="129">
        <f>IF(SUMPRODUCT((A$14:A206=A206)*(B$14:B206=B206)*(C$14:C206=C206))&gt;1,0,1)</f>
        <v>1</v>
      </c>
      <c r="AI206" s="109" t="str">
        <f t="shared" si="30"/>
        <v>Contratos de prestación de servicios profesionales y de apoyo a la gestión</v>
      </c>
      <c r="AJ206" s="109" t="str">
        <f t="shared" si="31"/>
        <v>Contratación directa</v>
      </c>
      <c r="AK206" s="110" t="str">
        <f>IFERROR(VLOOKUP(F206,[6]Tipo!$C$12:$C$27,1,FALSE),"NO")</f>
        <v>Prestación de servicios profesionales y de apoyo a la gestión, o para la ejecución de trabajos artísticos que sólo puedan encomendarse a determinadas personas naturales;</v>
      </c>
      <c r="AL206" s="109" t="str">
        <f t="shared" si="32"/>
        <v>Inversión</v>
      </c>
      <c r="AM206" s="109">
        <f t="shared" si="33"/>
        <v>45</v>
      </c>
    </row>
    <row r="207" spans="1:39" ht="27" customHeight="1" x14ac:dyDescent="0.25">
      <c r="A207" s="276">
        <v>228</v>
      </c>
      <c r="B207" s="277">
        <v>2019</v>
      </c>
      <c r="C207" s="278" t="s">
        <v>476</v>
      </c>
      <c r="D207" s="293" t="s">
        <v>161</v>
      </c>
      <c r="E207" s="278" t="s">
        <v>38</v>
      </c>
      <c r="F207" s="279" t="s">
        <v>182</v>
      </c>
      <c r="G207" s="280" t="s">
        <v>721</v>
      </c>
      <c r="H207" s="281" t="s">
        <v>156</v>
      </c>
      <c r="I207" s="282">
        <v>45</v>
      </c>
      <c r="J207" s="96" t="s">
        <v>239</v>
      </c>
      <c r="K207" s="96" t="s">
        <v>236</v>
      </c>
      <c r="L207" s="283" t="s">
        <v>778</v>
      </c>
      <c r="M207" s="276">
        <v>1121836971</v>
      </c>
      <c r="N207" s="284" t="s">
        <v>980</v>
      </c>
      <c r="O207" s="285">
        <v>9200000</v>
      </c>
      <c r="P207" s="286"/>
      <c r="Q207" s="287"/>
      <c r="R207" s="288">
        <v>1</v>
      </c>
      <c r="S207" s="285">
        <v>4000000</v>
      </c>
      <c r="T207" s="103">
        <f t="shared" ref="T207:T270" si="36">+O207+Q207+S207</f>
        <v>13200000</v>
      </c>
      <c r="U207" s="289">
        <v>9200000</v>
      </c>
      <c r="V207" s="290">
        <v>43783</v>
      </c>
      <c r="W207" s="290">
        <v>43784</v>
      </c>
      <c r="X207" s="290">
        <v>43829</v>
      </c>
      <c r="Y207" s="277">
        <v>41</v>
      </c>
      <c r="Z207" s="277"/>
      <c r="AA207" s="8"/>
      <c r="AB207" s="276"/>
      <c r="AC207" s="276"/>
      <c r="AD207" s="276" t="s">
        <v>1022</v>
      </c>
      <c r="AE207" s="276"/>
      <c r="AF207" s="107">
        <v>0.69696969696969702</v>
      </c>
      <c r="AG207" s="291"/>
      <c r="AH207" s="129">
        <f>IF(SUMPRODUCT((A$14:A207=A207)*(B$14:B207=B207)*(C$14:C207=C207))&gt;1,0,1)</f>
        <v>1</v>
      </c>
      <c r="AI207" s="109" t="str">
        <f t="shared" si="30"/>
        <v>Contratos de prestación de servicios profesionales y de apoyo a la gestión</v>
      </c>
      <c r="AJ207" s="109" t="str">
        <f t="shared" si="31"/>
        <v>Contratación directa</v>
      </c>
      <c r="AK207" s="110" t="str">
        <f>IFERROR(VLOOKUP(F207,[6]Tipo!$C$12:$C$27,1,FALSE),"NO")</f>
        <v>Prestación de servicios profesionales y de apoyo a la gestión, o para la ejecución de trabajos artísticos que sólo puedan encomendarse a determinadas personas naturales;</v>
      </c>
      <c r="AL207" s="109" t="str">
        <f t="shared" si="32"/>
        <v>Inversión</v>
      </c>
      <c r="AM207" s="109">
        <f t="shared" si="33"/>
        <v>45</v>
      </c>
    </row>
    <row r="208" spans="1:39" ht="27" customHeight="1" x14ac:dyDescent="0.25">
      <c r="A208" s="276">
        <v>229</v>
      </c>
      <c r="B208" s="277">
        <v>2019</v>
      </c>
      <c r="C208" s="278" t="s">
        <v>477</v>
      </c>
      <c r="D208" s="293" t="s">
        <v>161</v>
      </c>
      <c r="E208" s="278" t="s">
        <v>38</v>
      </c>
      <c r="F208" s="279" t="s">
        <v>182</v>
      </c>
      <c r="G208" s="280" t="s">
        <v>722</v>
      </c>
      <c r="H208" s="281" t="s">
        <v>156</v>
      </c>
      <c r="I208" s="282">
        <v>45</v>
      </c>
      <c r="J208" s="96" t="s">
        <v>239</v>
      </c>
      <c r="K208" s="96" t="s">
        <v>236</v>
      </c>
      <c r="L208" s="283" t="s">
        <v>778</v>
      </c>
      <c r="M208" s="276">
        <v>51600693</v>
      </c>
      <c r="N208" s="284" t="s">
        <v>981</v>
      </c>
      <c r="O208" s="285">
        <v>6225167</v>
      </c>
      <c r="P208" s="286"/>
      <c r="Q208" s="287"/>
      <c r="R208" s="288">
        <v>1</v>
      </c>
      <c r="S208" s="285">
        <v>2277500</v>
      </c>
      <c r="T208" s="103">
        <f t="shared" si="36"/>
        <v>8502667</v>
      </c>
      <c r="U208" s="289">
        <v>6225167</v>
      </c>
      <c r="V208" s="290">
        <v>43788</v>
      </c>
      <c r="W208" s="290">
        <v>43789</v>
      </c>
      <c r="X208" s="290">
        <v>43845</v>
      </c>
      <c r="Y208" s="277">
        <v>41</v>
      </c>
      <c r="Z208" s="277">
        <v>16</v>
      </c>
      <c r="AA208" s="8"/>
      <c r="AB208" s="276"/>
      <c r="AC208" s="276" t="s">
        <v>1022</v>
      </c>
      <c r="AD208" s="276"/>
      <c r="AE208" s="276"/>
      <c r="AF208" s="107">
        <v>0.73214286764376402</v>
      </c>
      <c r="AG208" s="291"/>
      <c r="AH208" s="129">
        <f>IF(SUMPRODUCT((A$14:A208=A208)*(B$14:B208=B208)*(C$14:C208=C208))&gt;1,0,1)</f>
        <v>1</v>
      </c>
      <c r="AI208" s="109" t="str">
        <f t="shared" si="30"/>
        <v>Contratos de prestación de servicios profesionales y de apoyo a la gestión</v>
      </c>
      <c r="AJ208" s="109" t="str">
        <f t="shared" si="31"/>
        <v>Contratación directa</v>
      </c>
      <c r="AK208" s="110" t="str">
        <f>IFERROR(VLOOKUP(F208,[6]Tipo!$C$12:$C$27,1,FALSE),"NO")</f>
        <v>Prestación de servicios profesionales y de apoyo a la gestión, o para la ejecución de trabajos artísticos que sólo puedan encomendarse a determinadas personas naturales;</v>
      </c>
      <c r="AL208" s="109" t="str">
        <f t="shared" si="32"/>
        <v>Inversión</v>
      </c>
      <c r="AM208" s="109">
        <f t="shared" si="33"/>
        <v>45</v>
      </c>
    </row>
    <row r="209" spans="1:39" ht="27" customHeight="1" x14ac:dyDescent="0.25">
      <c r="A209" s="276">
        <v>230</v>
      </c>
      <c r="B209" s="277">
        <v>2019</v>
      </c>
      <c r="C209" s="278" t="s">
        <v>478</v>
      </c>
      <c r="D209" s="293" t="s">
        <v>161</v>
      </c>
      <c r="E209" s="278" t="s">
        <v>38</v>
      </c>
      <c r="F209" s="279" t="s">
        <v>182</v>
      </c>
      <c r="G209" s="280" t="s">
        <v>723</v>
      </c>
      <c r="H209" s="281" t="s">
        <v>156</v>
      </c>
      <c r="I209" s="282">
        <v>45</v>
      </c>
      <c r="J209" s="96" t="s">
        <v>239</v>
      </c>
      <c r="K209" s="96" t="s">
        <v>236</v>
      </c>
      <c r="L209" s="283" t="s">
        <v>778</v>
      </c>
      <c r="M209" s="276">
        <v>39762284</v>
      </c>
      <c r="N209" s="284" t="s">
        <v>982</v>
      </c>
      <c r="O209" s="285">
        <v>6225167</v>
      </c>
      <c r="P209" s="286"/>
      <c r="Q209" s="287"/>
      <c r="R209" s="288">
        <v>1</v>
      </c>
      <c r="S209" s="285">
        <v>2277500</v>
      </c>
      <c r="T209" s="103">
        <f t="shared" si="36"/>
        <v>8502667</v>
      </c>
      <c r="U209" s="289">
        <v>6225167</v>
      </c>
      <c r="V209" s="290">
        <v>43788</v>
      </c>
      <c r="W209" s="290">
        <v>43789</v>
      </c>
      <c r="X209" s="290"/>
      <c r="Y209" s="277">
        <v>41</v>
      </c>
      <c r="Z209" s="277">
        <v>16</v>
      </c>
      <c r="AA209" s="8"/>
      <c r="AB209" s="276"/>
      <c r="AC209" s="276"/>
      <c r="AD209" s="276"/>
      <c r="AE209" s="276"/>
      <c r="AF209" s="107">
        <v>0.73214286764376402</v>
      </c>
      <c r="AG209" s="291"/>
      <c r="AH209" s="129">
        <f>IF(SUMPRODUCT((A$14:A209=A209)*(B$14:B209=B209)*(C$14:C209=C209))&gt;1,0,1)</f>
        <v>1</v>
      </c>
      <c r="AI209" s="109" t="str">
        <f t="shared" si="30"/>
        <v>Contratos de prestación de servicios profesionales y de apoyo a la gestión</v>
      </c>
      <c r="AJ209" s="109" t="str">
        <f t="shared" si="31"/>
        <v>Contratación directa</v>
      </c>
      <c r="AK209" s="110" t="str">
        <f>IFERROR(VLOOKUP(F209,[6]Tipo!$C$12:$C$27,1,FALSE),"NO")</f>
        <v>Prestación de servicios profesionales y de apoyo a la gestión, o para la ejecución de trabajos artísticos que sólo puedan encomendarse a determinadas personas naturales;</v>
      </c>
      <c r="AL209" s="109" t="str">
        <f t="shared" si="32"/>
        <v>Inversión</v>
      </c>
      <c r="AM209" s="109">
        <f t="shared" si="33"/>
        <v>45</v>
      </c>
    </row>
    <row r="210" spans="1:39" ht="27" customHeight="1" x14ac:dyDescent="0.25">
      <c r="A210" s="276">
        <v>231</v>
      </c>
      <c r="B210" s="277">
        <v>2019</v>
      </c>
      <c r="C210" s="278" t="s">
        <v>479</v>
      </c>
      <c r="D210" s="293" t="s">
        <v>159</v>
      </c>
      <c r="E210" s="278" t="s">
        <v>530</v>
      </c>
      <c r="F210" s="279" t="s">
        <v>169</v>
      </c>
      <c r="G210" s="280" t="s">
        <v>724</v>
      </c>
      <c r="H210" s="281" t="s">
        <v>156</v>
      </c>
      <c r="I210" s="282">
        <v>19</v>
      </c>
      <c r="J210" s="96" t="s">
        <v>208</v>
      </c>
      <c r="K210" s="96" t="s">
        <v>209</v>
      </c>
      <c r="L210" s="283" t="s">
        <v>780</v>
      </c>
      <c r="M210" s="276">
        <v>800140876</v>
      </c>
      <c r="N210" s="284" t="s">
        <v>983</v>
      </c>
      <c r="O210" s="285">
        <v>205521295</v>
      </c>
      <c r="P210" s="286"/>
      <c r="Q210" s="287"/>
      <c r="R210" s="288"/>
      <c r="S210" s="285"/>
      <c r="T210" s="103">
        <f t="shared" si="36"/>
        <v>205521295</v>
      </c>
      <c r="U210" s="289">
        <v>0</v>
      </c>
      <c r="V210" s="290">
        <v>43790</v>
      </c>
      <c r="W210" s="290">
        <v>43801</v>
      </c>
      <c r="X210" s="290">
        <v>43952</v>
      </c>
      <c r="Y210" s="277">
        <v>150</v>
      </c>
      <c r="Z210" s="277"/>
      <c r="AA210" s="8"/>
      <c r="AB210" s="276"/>
      <c r="AC210" s="276" t="s">
        <v>1022</v>
      </c>
      <c r="AD210" s="276"/>
      <c r="AE210" s="276"/>
      <c r="AF210" s="107">
        <f t="shared" ref="AF210" si="37">IF(ISERROR(U210/T210),"-",(U210/T210))</f>
        <v>0</v>
      </c>
      <c r="AG210" s="291"/>
      <c r="AH210" s="129">
        <f>IF(SUMPRODUCT((A$14:A210=A210)*(B$14:B210=B210)*(C$14:C210=C210))&gt;1,0,1)</f>
        <v>1</v>
      </c>
      <c r="AI210" s="109" t="str">
        <f t="shared" si="30"/>
        <v>Contratos de prestación de servicios</v>
      </c>
      <c r="AJ210" s="109" t="str">
        <f t="shared" si="31"/>
        <v>NO</v>
      </c>
      <c r="AK210" s="110" t="str">
        <f>IFERROR(VLOOKUP(F210,[6]Tipo!$C$12:$C$27,1,FALSE),"NO")</f>
        <v xml:space="preserve">Selección abreviada por menor cuantía </v>
      </c>
      <c r="AL210" s="109" t="str">
        <f t="shared" si="32"/>
        <v>Inversión</v>
      </c>
      <c r="AM210" s="109">
        <f t="shared" si="33"/>
        <v>19</v>
      </c>
    </row>
    <row r="211" spans="1:39" ht="27" customHeight="1" x14ac:dyDescent="0.25">
      <c r="A211" s="276">
        <v>232</v>
      </c>
      <c r="B211" s="277">
        <v>2019</v>
      </c>
      <c r="C211" s="278" t="s">
        <v>480</v>
      </c>
      <c r="D211" s="293" t="s">
        <v>161</v>
      </c>
      <c r="E211" s="278" t="s">
        <v>38</v>
      </c>
      <c r="F211" s="279" t="s">
        <v>182</v>
      </c>
      <c r="G211" s="280" t="s">
        <v>725</v>
      </c>
      <c r="H211" s="281" t="s">
        <v>156</v>
      </c>
      <c r="I211" s="282">
        <v>45</v>
      </c>
      <c r="J211" s="96" t="s">
        <v>239</v>
      </c>
      <c r="K211" s="96" t="s">
        <v>236</v>
      </c>
      <c r="L211" s="283" t="s">
        <v>778</v>
      </c>
      <c r="M211" s="276">
        <v>1016075205</v>
      </c>
      <c r="N211" s="284" t="s">
        <v>851</v>
      </c>
      <c r="O211" s="285">
        <v>2925000</v>
      </c>
      <c r="P211" s="286"/>
      <c r="Q211" s="287"/>
      <c r="R211" s="288"/>
      <c r="S211" s="285"/>
      <c r="T211" s="103">
        <f t="shared" si="36"/>
        <v>2925000</v>
      </c>
      <c r="U211" s="289">
        <v>675000</v>
      </c>
      <c r="V211" s="290">
        <v>43789</v>
      </c>
      <c r="W211" s="290">
        <v>43791</v>
      </c>
      <c r="X211" s="290">
        <v>43829</v>
      </c>
      <c r="Y211" s="277">
        <v>39</v>
      </c>
      <c r="Z211" s="277"/>
      <c r="AA211" s="8"/>
      <c r="AB211" s="276"/>
      <c r="AC211" s="276"/>
      <c r="AD211" s="276" t="s">
        <v>1022</v>
      </c>
      <c r="AE211" s="276"/>
      <c r="AF211" s="107">
        <v>0.23076923076923078</v>
      </c>
      <c r="AG211" s="291"/>
      <c r="AH211" s="129">
        <f>IF(SUMPRODUCT((A$14:A211=A211)*(B$14:B211=B211)*(C$14:C211=C211))&gt;1,0,1)</f>
        <v>1</v>
      </c>
      <c r="AI211" s="109" t="str">
        <f t="shared" si="30"/>
        <v>Contratos de prestación de servicios profesionales y de apoyo a la gestión</v>
      </c>
      <c r="AJ211" s="109" t="str">
        <f t="shared" si="31"/>
        <v>Contratación directa</v>
      </c>
      <c r="AK211" s="110" t="str">
        <f>IFERROR(VLOOKUP(F211,[6]Tipo!$C$12:$C$27,1,FALSE),"NO")</f>
        <v>Prestación de servicios profesionales y de apoyo a la gestión, o para la ejecución de trabajos artísticos que sólo puedan encomendarse a determinadas personas naturales;</v>
      </c>
      <c r="AL211" s="109" t="str">
        <f t="shared" si="32"/>
        <v>Inversión</v>
      </c>
      <c r="AM211" s="109">
        <f t="shared" si="33"/>
        <v>45</v>
      </c>
    </row>
    <row r="212" spans="1:39" ht="27" customHeight="1" x14ac:dyDescent="0.25">
      <c r="A212" s="276">
        <v>233</v>
      </c>
      <c r="B212" s="277">
        <v>2019</v>
      </c>
      <c r="C212" s="278" t="s">
        <v>481</v>
      </c>
      <c r="D212" s="293" t="s">
        <v>161</v>
      </c>
      <c r="E212" s="278" t="s">
        <v>38</v>
      </c>
      <c r="F212" s="279" t="s">
        <v>182</v>
      </c>
      <c r="G212" s="280" t="s">
        <v>726</v>
      </c>
      <c r="H212" s="281" t="s">
        <v>156</v>
      </c>
      <c r="I212" s="282">
        <v>45</v>
      </c>
      <c r="J212" s="96" t="s">
        <v>239</v>
      </c>
      <c r="K212" s="96" t="s">
        <v>236</v>
      </c>
      <c r="L212" s="283" t="s">
        <v>778</v>
      </c>
      <c r="M212" s="276">
        <v>1018421257</v>
      </c>
      <c r="N212" s="284" t="s">
        <v>984</v>
      </c>
      <c r="O212" s="285">
        <v>5314167</v>
      </c>
      <c r="P212" s="286"/>
      <c r="Q212" s="287"/>
      <c r="R212" s="288"/>
      <c r="S212" s="285"/>
      <c r="T212" s="103">
        <f t="shared" si="36"/>
        <v>5314167</v>
      </c>
      <c r="U212" s="289">
        <v>759167</v>
      </c>
      <c r="V212" s="290">
        <v>43794</v>
      </c>
      <c r="W212" s="290">
        <v>43795</v>
      </c>
      <c r="X212" s="290">
        <v>43829</v>
      </c>
      <c r="Y212" s="277">
        <v>35</v>
      </c>
      <c r="Z212" s="277"/>
      <c r="AA212" s="8"/>
      <c r="AB212" s="276"/>
      <c r="AC212" s="276"/>
      <c r="AD212" s="276" t="s">
        <v>1022</v>
      </c>
      <c r="AE212" s="276"/>
      <c r="AF212" s="107">
        <v>0.14285719662178475</v>
      </c>
      <c r="AG212" s="291"/>
      <c r="AH212" s="129">
        <f>IF(SUMPRODUCT((A$14:A212=A212)*(B$14:B212=B212)*(C$14:C212=C212))&gt;1,0,1)</f>
        <v>1</v>
      </c>
      <c r="AI212" s="109" t="str">
        <f t="shared" si="30"/>
        <v>Contratos de prestación de servicios profesionales y de apoyo a la gestión</v>
      </c>
      <c r="AJ212" s="109" t="str">
        <f t="shared" si="31"/>
        <v>Contratación directa</v>
      </c>
      <c r="AK212" s="110" t="str">
        <f>IFERROR(VLOOKUP(F212,[6]Tipo!$C$12:$C$27,1,FALSE),"NO")</f>
        <v>Prestación de servicios profesionales y de apoyo a la gestión, o para la ejecución de trabajos artísticos que sólo puedan encomendarse a determinadas personas naturales;</v>
      </c>
      <c r="AL212" s="109" t="str">
        <f t="shared" si="32"/>
        <v>Inversión</v>
      </c>
      <c r="AM212" s="109">
        <f t="shared" si="33"/>
        <v>45</v>
      </c>
    </row>
    <row r="213" spans="1:39" ht="27" customHeight="1" x14ac:dyDescent="0.25">
      <c r="A213" s="276">
        <v>234</v>
      </c>
      <c r="B213" s="277">
        <v>2019</v>
      </c>
      <c r="C213" s="278" t="s">
        <v>482</v>
      </c>
      <c r="D213" s="293" t="s">
        <v>161</v>
      </c>
      <c r="E213" s="278" t="s">
        <v>38</v>
      </c>
      <c r="F213" s="279" t="s">
        <v>182</v>
      </c>
      <c r="G213" s="280" t="s">
        <v>727</v>
      </c>
      <c r="H213" s="281" t="s">
        <v>156</v>
      </c>
      <c r="I213" s="282">
        <v>45</v>
      </c>
      <c r="J213" s="96" t="s">
        <v>239</v>
      </c>
      <c r="K213" s="96" t="s">
        <v>236</v>
      </c>
      <c r="L213" s="283" t="s">
        <v>778</v>
      </c>
      <c r="M213" s="276">
        <v>1016007703</v>
      </c>
      <c r="N213" s="284" t="s">
        <v>985</v>
      </c>
      <c r="O213" s="285">
        <v>5162333</v>
      </c>
      <c r="P213" s="286"/>
      <c r="Q213" s="287"/>
      <c r="R213" s="288"/>
      <c r="S213" s="285"/>
      <c r="T213" s="103">
        <f t="shared" si="36"/>
        <v>5162333</v>
      </c>
      <c r="U213" s="289">
        <v>455500</v>
      </c>
      <c r="V213" s="290">
        <v>43795</v>
      </c>
      <c r="W213" s="290">
        <v>43797</v>
      </c>
      <c r="X213" s="290">
        <v>43829</v>
      </c>
      <c r="Y213" s="277">
        <v>33</v>
      </c>
      <c r="Z213" s="277"/>
      <c r="AA213" s="8"/>
      <c r="AB213" s="276"/>
      <c r="AC213" s="276"/>
      <c r="AD213" s="276" t="s">
        <v>1022</v>
      </c>
      <c r="AE213" s="276"/>
      <c r="AF213" s="107">
        <v>8.8235299815025495E-2</v>
      </c>
      <c r="AG213" s="291"/>
      <c r="AH213" s="129">
        <f>IF(SUMPRODUCT((A$14:A213=A213)*(B$14:B213=B213)*(C$14:C213=C213))&gt;1,0,1)</f>
        <v>1</v>
      </c>
      <c r="AI213" s="109" t="str">
        <f t="shared" si="30"/>
        <v>Contratos de prestación de servicios profesionales y de apoyo a la gestión</v>
      </c>
      <c r="AJ213" s="109" t="str">
        <f t="shared" si="31"/>
        <v>Contratación directa</v>
      </c>
      <c r="AK213" s="110" t="str">
        <f>IFERROR(VLOOKUP(F213,[6]Tipo!$C$12:$C$27,1,FALSE),"NO")</f>
        <v>Prestación de servicios profesionales y de apoyo a la gestión, o para la ejecución de trabajos artísticos que sólo puedan encomendarse a determinadas personas naturales;</v>
      </c>
      <c r="AL213" s="109" t="str">
        <f t="shared" si="32"/>
        <v>Inversión</v>
      </c>
      <c r="AM213" s="109">
        <f t="shared" si="33"/>
        <v>45</v>
      </c>
    </row>
    <row r="214" spans="1:39" ht="27" customHeight="1" x14ac:dyDescent="0.25">
      <c r="A214" s="276">
        <v>235</v>
      </c>
      <c r="B214" s="277">
        <v>2019</v>
      </c>
      <c r="C214" s="278" t="s">
        <v>483</v>
      </c>
      <c r="D214" s="293" t="s">
        <v>161</v>
      </c>
      <c r="E214" s="278" t="s">
        <v>38</v>
      </c>
      <c r="F214" s="279" t="s">
        <v>182</v>
      </c>
      <c r="G214" s="280" t="s">
        <v>728</v>
      </c>
      <c r="H214" s="281" t="s">
        <v>156</v>
      </c>
      <c r="I214" s="282">
        <v>45</v>
      </c>
      <c r="J214" s="96" t="s">
        <v>239</v>
      </c>
      <c r="K214" s="96" t="s">
        <v>236</v>
      </c>
      <c r="L214" s="283" t="s">
        <v>778</v>
      </c>
      <c r="M214" s="276">
        <v>79649063</v>
      </c>
      <c r="N214" s="284" t="s">
        <v>875</v>
      </c>
      <c r="O214" s="285">
        <v>6459600</v>
      </c>
      <c r="P214" s="286"/>
      <c r="Q214" s="287"/>
      <c r="R214" s="288"/>
      <c r="S214" s="285"/>
      <c r="T214" s="103">
        <f t="shared" si="36"/>
        <v>6459600</v>
      </c>
      <c r="U214" s="289">
        <v>6280167</v>
      </c>
      <c r="V214" s="290">
        <v>43791</v>
      </c>
      <c r="W214" s="290">
        <v>43795</v>
      </c>
      <c r="X214" s="290">
        <v>43829</v>
      </c>
      <c r="Y214" s="277">
        <v>35</v>
      </c>
      <c r="Z214" s="277"/>
      <c r="AA214" s="8"/>
      <c r="AB214" s="276"/>
      <c r="AC214" s="276"/>
      <c r="AD214" s="276" t="s">
        <v>1022</v>
      </c>
      <c r="AE214" s="276"/>
      <c r="AF214" s="107">
        <v>0.97222227382500459</v>
      </c>
      <c r="AG214" s="291"/>
      <c r="AH214" s="129">
        <f>IF(SUMPRODUCT((A$14:A214=A214)*(B$14:B214=B214)*(C$14:C214=C214))&gt;1,0,1)</f>
        <v>1</v>
      </c>
      <c r="AI214" s="109" t="str">
        <f t="shared" si="30"/>
        <v>Contratos de prestación de servicios profesionales y de apoyo a la gestión</v>
      </c>
      <c r="AJ214" s="109" t="str">
        <f t="shared" si="31"/>
        <v>Contratación directa</v>
      </c>
      <c r="AK214" s="110" t="str">
        <f>IFERROR(VLOOKUP(F214,[6]Tipo!$C$12:$C$27,1,FALSE),"NO")</f>
        <v>Prestación de servicios profesionales y de apoyo a la gestión, o para la ejecución de trabajos artísticos que sólo puedan encomendarse a determinadas personas naturales;</v>
      </c>
      <c r="AL214" s="109" t="str">
        <f t="shared" si="32"/>
        <v>Inversión</v>
      </c>
      <c r="AM214" s="109">
        <f t="shared" si="33"/>
        <v>45</v>
      </c>
    </row>
    <row r="215" spans="1:39" ht="27" customHeight="1" x14ac:dyDescent="0.25">
      <c r="A215" s="276">
        <v>236</v>
      </c>
      <c r="B215" s="277">
        <v>2019</v>
      </c>
      <c r="C215" s="278" t="s">
        <v>484</v>
      </c>
      <c r="D215" s="293" t="s">
        <v>161</v>
      </c>
      <c r="E215" s="278" t="s">
        <v>38</v>
      </c>
      <c r="F215" s="279" t="s">
        <v>182</v>
      </c>
      <c r="G215" s="280" t="s">
        <v>729</v>
      </c>
      <c r="H215" s="281" t="s">
        <v>156</v>
      </c>
      <c r="I215" s="282">
        <v>45</v>
      </c>
      <c r="J215" s="96" t="s">
        <v>239</v>
      </c>
      <c r="K215" s="96" t="s">
        <v>236</v>
      </c>
      <c r="L215" s="283" t="s">
        <v>778</v>
      </c>
      <c r="M215" s="276">
        <v>52132266</v>
      </c>
      <c r="N215" s="284" t="s">
        <v>902</v>
      </c>
      <c r="O215" s="285">
        <v>8346000</v>
      </c>
      <c r="P215" s="286"/>
      <c r="Q215" s="287"/>
      <c r="R215" s="288"/>
      <c r="S215" s="285"/>
      <c r="T215" s="103">
        <f t="shared" si="36"/>
        <v>8346000</v>
      </c>
      <c r="U215" s="289">
        <v>1159167</v>
      </c>
      <c r="V215" s="290">
        <v>43791</v>
      </c>
      <c r="W215" s="290">
        <v>43795</v>
      </c>
      <c r="X215" s="290">
        <v>43829</v>
      </c>
      <c r="Y215" s="277">
        <v>35</v>
      </c>
      <c r="Z215" s="277"/>
      <c r="AA215" s="8"/>
      <c r="AB215" s="276"/>
      <c r="AC215" s="276"/>
      <c r="AD215" s="276" t="s">
        <v>1022</v>
      </c>
      <c r="AE215" s="276"/>
      <c r="AF215" s="107">
        <v>0.13888892882818116</v>
      </c>
      <c r="AG215" s="291"/>
      <c r="AH215" s="129">
        <f>IF(SUMPRODUCT((A$14:A215=A215)*(B$14:B215=B215)*(C$14:C215=C215))&gt;1,0,1)</f>
        <v>1</v>
      </c>
      <c r="AI215" s="109" t="str">
        <f t="shared" si="30"/>
        <v>Contratos de prestación de servicios profesionales y de apoyo a la gestión</v>
      </c>
      <c r="AJ215" s="109" t="str">
        <f t="shared" si="31"/>
        <v>Contratación directa</v>
      </c>
      <c r="AK215" s="110" t="str">
        <f>IFERROR(VLOOKUP(F215,[6]Tipo!$C$12:$C$27,1,FALSE),"NO")</f>
        <v>Prestación de servicios profesionales y de apoyo a la gestión, o para la ejecución de trabajos artísticos que sólo puedan encomendarse a determinadas personas naturales;</v>
      </c>
      <c r="AL215" s="109" t="str">
        <f t="shared" si="32"/>
        <v>Inversión</v>
      </c>
      <c r="AM215" s="109">
        <f t="shared" si="33"/>
        <v>45</v>
      </c>
    </row>
    <row r="216" spans="1:39" ht="27" customHeight="1" x14ac:dyDescent="0.25">
      <c r="A216" s="276">
        <v>237</v>
      </c>
      <c r="B216" s="277">
        <v>2019</v>
      </c>
      <c r="C216" s="278" t="s">
        <v>485</v>
      </c>
      <c r="D216" s="293" t="s">
        <v>161</v>
      </c>
      <c r="E216" s="278" t="s">
        <v>38</v>
      </c>
      <c r="F216" s="279" t="s">
        <v>182</v>
      </c>
      <c r="G216" s="280" t="s">
        <v>730</v>
      </c>
      <c r="H216" s="281" t="s">
        <v>156</v>
      </c>
      <c r="I216" s="282">
        <v>45</v>
      </c>
      <c r="J216" s="96" t="s">
        <v>239</v>
      </c>
      <c r="K216" s="96" t="s">
        <v>236</v>
      </c>
      <c r="L216" s="283" t="s">
        <v>778</v>
      </c>
      <c r="M216" s="276">
        <v>52321863</v>
      </c>
      <c r="N216" s="284" t="s">
        <v>868</v>
      </c>
      <c r="O216" s="285">
        <v>2550000</v>
      </c>
      <c r="P216" s="286"/>
      <c r="Q216" s="287"/>
      <c r="R216" s="288">
        <v>1</v>
      </c>
      <c r="S216" s="285">
        <v>1125000</v>
      </c>
      <c r="T216" s="103">
        <f t="shared" si="36"/>
        <v>3675000</v>
      </c>
      <c r="U216" s="289">
        <v>2550000</v>
      </c>
      <c r="V216" s="290">
        <v>43794</v>
      </c>
      <c r="W216" s="290">
        <v>43796</v>
      </c>
      <c r="X216" s="290">
        <v>43829</v>
      </c>
      <c r="Y216" s="277">
        <v>34</v>
      </c>
      <c r="Z216" s="277"/>
      <c r="AA216" s="8"/>
      <c r="AB216" s="276"/>
      <c r="AC216" s="276"/>
      <c r="AD216" s="276" t="s">
        <v>1022</v>
      </c>
      <c r="AE216" s="276"/>
      <c r="AF216" s="107">
        <v>0.69387755102040816</v>
      </c>
      <c r="AG216" s="291"/>
      <c r="AH216" s="129">
        <f>IF(SUMPRODUCT((A$14:A216=A216)*(B$14:B216=B216)*(C$14:C216=C216))&gt;1,0,1)</f>
        <v>1</v>
      </c>
      <c r="AI216" s="109" t="str">
        <f t="shared" si="30"/>
        <v>Contratos de prestación de servicios profesionales y de apoyo a la gestión</v>
      </c>
      <c r="AJ216" s="109" t="str">
        <f t="shared" si="31"/>
        <v>Contratación directa</v>
      </c>
      <c r="AK216" s="110" t="str">
        <f>IFERROR(VLOOKUP(F216,[6]Tipo!$C$12:$C$27,1,FALSE),"NO")</f>
        <v>Prestación de servicios profesionales y de apoyo a la gestión, o para la ejecución de trabajos artísticos que sólo puedan encomendarse a determinadas personas naturales;</v>
      </c>
      <c r="AL216" s="109" t="str">
        <f t="shared" si="32"/>
        <v>Inversión</v>
      </c>
      <c r="AM216" s="109">
        <f t="shared" si="33"/>
        <v>45</v>
      </c>
    </row>
    <row r="217" spans="1:39" ht="27" customHeight="1" x14ac:dyDescent="0.25">
      <c r="A217" s="276">
        <v>238</v>
      </c>
      <c r="B217" s="277">
        <v>2019</v>
      </c>
      <c r="C217" s="278" t="s">
        <v>486</v>
      </c>
      <c r="D217" s="293" t="s">
        <v>161</v>
      </c>
      <c r="E217" s="278" t="s">
        <v>38</v>
      </c>
      <c r="F217" s="279" t="s">
        <v>182</v>
      </c>
      <c r="G217" s="280" t="s">
        <v>731</v>
      </c>
      <c r="H217" s="281" t="s">
        <v>156</v>
      </c>
      <c r="I217" s="282">
        <v>45</v>
      </c>
      <c r="J217" s="96" t="s">
        <v>239</v>
      </c>
      <c r="K217" s="96" t="s">
        <v>236</v>
      </c>
      <c r="L217" s="283" t="s">
        <v>778</v>
      </c>
      <c r="M217" s="276">
        <v>1013633246</v>
      </c>
      <c r="N217" s="284" t="s">
        <v>935</v>
      </c>
      <c r="O217" s="285">
        <v>4841667</v>
      </c>
      <c r="P217" s="286"/>
      <c r="Q217" s="287"/>
      <c r="R217" s="288"/>
      <c r="S217" s="285"/>
      <c r="T217" s="103">
        <f t="shared" si="36"/>
        <v>4841667</v>
      </c>
      <c r="U217" s="289">
        <v>691667</v>
      </c>
      <c r="V217" s="290">
        <v>43794</v>
      </c>
      <c r="W217" s="290">
        <v>43795</v>
      </c>
      <c r="X217" s="290">
        <v>43829</v>
      </c>
      <c r="Y217" s="277">
        <v>35</v>
      </c>
      <c r="Z217" s="277"/>
      <c r="AA217" s="8"/>
      <c r="AB217" s="276"/>
      <c r="AC217" s="276"/>
      <c r="AD217" s="276" t="s">
        <v>1022</v>
      </c>
      <c r="AE217" s="276"/>
      <c r="AF217" s="107">
        <v>0.14285720186869522</v>
      </c>
      <c r="AG217" s="291"/>
      <c r="AH217" s="129">
        <f>IF(SUMPRODUCT((A$14:A217=A217)*(B$14:B217=B217)*(C$14:C217=C217))&gt;1,0,1)</f>
        <v>1</v>
      </c>
      <c r="AI217" s="109" t="str">
        <f t="shared" si="30"/>
        <v>Contratos de prestación de servicios profesionales y de apoyo a la gestión</v>
      </c>
      <c r="AJ217" s="109" t="str">
        <f t="shared" si="31"/>
        <v>Contratación directa</v>
      </c>
      <c r="AK217" s="110" t="str">
        <f>IFERROR(VLOOKUP(F217,[6]Tipo!$C$12:$C$27,1,FALSE),"NO")</f>
        <v>Prestación de servicios profesionales y de apoyo a la gestión, o para la ejecución de trabajos artísticos que sólo puedan encomendarse a determinadas personas naturales;</v>
      </c>
      <c r="AL217" s="109" t="str">
        <f t="shared" si="32"/>
        <v>Inversión</v>
      </c>
      <c r="AM217" s="109">
        <f t="shared" si="33"/>
        <v>45</v>
      </c>
    </row>
    <row r="218" spans="1:39" ht="27" customHeight="1" x14ac:dyDescent="0.25">
      <c r="A218" s="276">
        <v>239</v>
      </c>
      <c r="B218" s="277">
        <v>2019</v>
      </c>
      <c r="C218" s="278" t="s">
        <v>487</v>
      </c>
      <c r="D218" s="293" t="s">
        <v>159</v>
      </c>
      <c r="E218" s="278" t="s">
        <v>162</v>
      </c>
      <c r="F218" s="279" t="s">
        <v>186</v>
      </c>
      <c r="G218" s="280" t="s">
        <v>732</v>
      </c>
      <c r="H218" s="281" t="s">
        <v>156</v>
      </c>
      <c r="I218" s="282">
        <v>11</v>
      </c>
      <c r="J218" s="96" t="s">
        <v>199</v>
      </c>
      <c r="K218" s="96" t="s">
        <v>189</v>
      </c>
      <c r="L218" s="283" t="s">
        <v>784</v>
      </c>
      <c r="M218" s="276">
        <v>900453166</v>
      </c>
      <c r="N218" s="284" t="s">
        <v>986</v>
      </c>
      <c r="O218" s="285">
        <v>764354699</v>
      </c>
      <c r="P218" s="286"/>
      <c r="Q218" s="287"/>
      <c r="R218" s="288">
        <v>1</v>
      </c>
      <c r="S218" s="285">
        <v>242973560</v>
      </c>
      <c r="T218" s="103">
        <f t="shared" si="36"/>
        <v>1007328259</v>
      </c>
      <c r="U218" s="289">
        <v>187969880</v>
      </c>
      <c r="V218" s="290">
        <v>43795</v>
      </c>
      <c r="W218" s="290">
        <v>43797</v>
      </c>
      <c r="X218" s="290">
        <v>43917</v>
      </c>
      <c r="Y218" s="277">
        <v>120</v>
      </c>
      <c r="Z218" s="277"/>
      <c r="AA218" s="8"/>
      <c r="AB218" s="276"/>
      <c r="AC218" s="276" t="s">
        <v>1022</v>
      </c>
      <c r="AD218" s="276"/>
      <c r="AE218" s="276"/>
      <c r="AF218" s="107">
        <v>0.18660240921524668</v>
      </c>
      <c r="AG218" s="291"/>
      <c r="AH218" s="129">
        <f>IF(SUMPRODUCT((A$14:A218=A218)*(B$14:B218=B218)*(C$14:C218=C218))&gt;1,0,1)</f>
        <v>1</v>
      </c>
      <c r="AI218" s="109" t="str">
        <f t="shared" si="30"/>
        <v>Contratos de prestación de servicios</v>
      </c>
      <c r="AJ218" s="109" t="str">
        <f t="shared" si="31"/>
        <v>Licitación pública</v>
      </c>
      <c r="AK218" s="110" t="str">
        <f>IFERROR(VLOOKUP(F218,[6]Tipo!$C$12:$C$27,1,FALSE),"NO")</f>
        <v>NO</v>
      </c>
      <c r="AL218" s="109" t="str">
        <f t="shared" si="32"/>
        <v>Inversión</v>
      </c>
      <c r="AM218" s="109">
        <f t="shared" si="33"/>
        <v>11</v>
      </c>
    </row>
    <row r="219" spans="1:39" ht="27" customHeight="1" x14ac:dyDescent="0.25">
      <c r="A219" s="276">
        <v>240</v>
      </c>
      <c r="B219" s="277">
        <v>2019</v>
      </c>
      <c r="C219" s="278" t="s">
        <v>488</v>
      </c>
      <c r="D219" s="293" t="s">
        <v>161</v>
      </c>
      <c r="E219" s="278" t="s">
        <v>38</v>
      </c>
      <c r="F219" s="279" t="s">
        <v>182</v>
      </c>
      <c r="G219" s="280" t="s">
        <v>733</v>
      </c>
      <c r="H219" s="281" t="s">
        <v>156</v>
      </c>
      <c r="I219" s="282">
        <v>45</v>
      </c>
      <c r="J219" s="96" t="s">
        <v>239</v>
      </c>
      <c r="K219" s="96" t="s">
        <v>236</v>
      </c>
      <c r="L219" s="283" t="s">
        <v>778</v>
      </c>
      <c r="M219" s="276">
        <v>19426466</v>
      </c>
      <c r="N219" s="284" t="s">
        <v>910</v>
      </c>
      <c r="O219" s="285">
        <v>2625000</v>
      </c>
      <c r="P219" s="286"/>
      <c r="Q219" s="287"/>
      <c r="R219" s="288"/>
      <c r="S219" s="285"/>
      <c r="T219" s="103">
        <f t="shared" si="36"/>
        <v>2625000</v>
      </c>
      <c r="U219" s="289">
        <v>2550000</v>
      </c>
      <c r="V219" s="290">
        <v>43794</v>
      </c>
      <c r="W219" s="290">
        <v>43796</v>
      </c>
      <c r="X219" s="290">
        <v>43829</v>
      </c>
      <c r="Y219" s="277">
        <v>34</v>
      </c>
      <c r="Z219" s="277"/>
      <c r="AA219" s="8"/>
      <c r="AB219" s="276"/>
      <c r="AC219" s="276"/>
      <c r="AD219" s="276" t="s">
        <v>1022</v>
      </c>
      <c r="AE219" s="276"/>
      <c r="AF219" s="107">
        <v>0.97142857142857142</v>
      </c>
      <c r="AG219" s="291"/>
      <c r="AH219" s="129">
        <f>IF(SUMPRODUCT((A$14:A219=A219)*(B$14:B219=B219)*(C$14:C219=C219))&gt;1,0,1)</f>
        <v>1</v>
      </c>
      <c r="AI219" s="109" t="str">
        <f t="shared" si="30"/>
        <v>Contratos de prestación de servicios profesionales y de apoyo a la gestión</v>
      </c>
      <c r="AJ219" s="109" t="str">
        <f t="shared" si="31"/>
        <v>Contratación directa</v>
      </c>
      <c r="AK219" s="110" t="str">
        <f>IFERROR(VLOOKUP(F219,[6]Tipo!$C$12:$C$27,1,FALSE),"NO")</f>
        <v>Prestación de servicios profesionales y de apoyo a la gestión, o para la ejecución de trabajos artísticos que sólo puedan encomendarse a determinadas personas naturales;</v>
      </c>
      <c r="AL219" s="109" t="str">
        <f t="shared" si="32"/>
        <v>Inversión</v>
      </c>
      <c r="AM219" s="109">
        <f t="shared" si="33"/>
        <v>45</v>
      </c>
    </row>
    <row r="220" spans="1:39" ht="27" customHeight="1" x14ac:dyDescent="0.25">
      <c r="A220" s="276">
        <v>241</v>
      </c>
      <c r="B220" s="277">
        <v>2019</v>
      </c>
      <c r="C220" s="278" t="s">
        <v>489</v>
      </c>
      <c r="D220" s="293" t="s">
        <v>161</v>
      </c>
      <c r="E220" s="278" t="s">
        <v>38</v>
      </c>
      <c r="F220" s="279" t="s">
        <v>182</v>
      </c>
      <c r="G220" s="280" t="s">
        <v>734</v>
      </c>
      <c r="H220" s="281" t="s">
        <v>156</v>
      </c>
      <c r="I220" s="282">
        <v>45</v>
      </c>
      <c r="J220" s="96" t="s">
        <v>239</v>
      </c>
      <c r="K220" s="96" t="s">
        <v>236</v>
      </c>
      <c r="L220" s="283" t="s">
        <v>778</v>
      </c>
      <c r="M220" s="276">
        <v>79855996</v>
      </c>
      <c r="N220" s="284" t="s">
        <v>862</v>
      </c>
      <c r="O220" s="285">
        <v>5314167</v>
      </c>
      <c r="P220" s="286"/>
      <c r="Q220" s="287"/>
      <c r="R220" s="288"/>
      <c r="S220" s="285"/>
      <c r="T220" s="103">
        <f t="shared" si="36"/>
        <v>5314167</v>
      </c>
      <c r="U220" s="289">
        <v>607333</v>
      </c>
      <c r="V220" s="290">
        <v>43794</v>
      </c>
      <c r="W220" s="290">
        <v>43796</v>
      </c>
      <c r="X220" s="290">
        <v>43829</v>
      </c>
      <c r="Y220" s="277">
        <v>34</v>
      </c>
      <c r="Z220" s="277"/>
      <c r="AA220" s="8"/>
      <c r="AB220" s="276"/>
      <c r="AC220" s="276"/>
      <c r="AD220" s="276" t="s">
        <v>1022</v>
      </c>
      <c r="AE220" s="276"/>
      <c r="AF220" s="107">
        <v>0.11428564439167982</v>
      </c>
      <c r="AG220" s="291"/>
      <c r="AH220" s="129">
        <f>IF(SUMPRODUCT((A$14:A220=A220)*(B$14:B220=B220)*(C$14:C220=C220))&gt;1,0,1)</f>
        <v>1</v>
      </c>
      <c r="AI220" s="109" t="str">
        <f t="shared" si="30"/>
        <v>Contratos de prestación de servicios profesionales y de apoyo a la gestión</v>
      </c>
      <c r="AJ220" s="109" t="str">
        <f t="shared" si="31"/>
        <v>Contratación directa</v>
      </c>
      <c r="AK220" s="110" t="str">
        <f>IFERROR(VLOOKUP(F220,[6]Tipo!$C$12:$C$27,1,FALSE),"NO")</f>
        <v>Prestación de servicios profesionales y de apoyo a la gestión, o para la ejecución de trabajos artísticos que sólo puedan encomendarse a determinadas personas naturales;</v>
      </c>
      <c r="AL220" s="109" t="str">
        <f t="shared" si="32"/>
        <v>Inversión</v>
      </c>
      <c r="AM220" s="109">
        <f t="shared" si="33"/>
        <v>45</v>
      </c>
    </row>
    <row r="221" spans="1:39" ht="27" customHeight="1" x14ac:dyDescent="0.25">
      <c r="A221" s="276">
        <v>242</v>
      </c>
      <c r="B221" s="277">
        <v>2019</v>
      </c>
      <c r="C221" s="278" t="s">
        <v>490</v>
      </c>
      <c r="D221" s="293" t="s">
        <v>86</v>
      </c>
      <c r="E221" s="278" t="s">
        <v>529</v>
      </c>
      <c r="F221" s="279" t="s">
        <v>186</v>
      </c>
      <c r="G221" s="280" t="s">
        <v>735</v>
      </c>
      <c r="H221" s="281" t="s">
        <v>155</v>
      </c>
      <c r="I221" s="282">
        <v>45</v>
      </c>
      <c r="J221" s="96" t="s">
        <v>239</v>
      </c>
      <c r="K221" s="96" t="s">
        <v>236</v>
      </c>
      <c r="L221" s="283" t="s">
        <v>797</v>
      </c>
      <c r="M221" s="276">
        <v>900144990</v>
      </c>
      <c r="N221" s="284" t="s">
        <v>987</v>
      </c>
      <c r="O221" s="285">
        <v>11000000</v>
      </c>
      <c r="P221" s="286"/>
      <c r="Q221" s="287"/>
      <c r="R221" s="288"/>
      <c r="S221" s="285"/>
      <c r="T221" s="103">
        <f t="shared" si="36"/>
        <v>11000000</v>
      </c>
      <c r="U221" s="289"/>
      <c r="V221" s="290">
        <v>43795</v>
      </c>
      <c r="W221" s="290">
        <v>43803</v>
      </c>
      <c r="X221" s="290">
        <v>44077</v>
      </c>
      <c r="Y221" s="277">
        <v>270</v>
      </c>
      <c r="Z221" s="277"/>
      <c r="AA221" s="8"/>
      <c r="AB221" s="276"/>
      <c r="AC221" s="276" t="s">
        <v>1022</v>
      </c>
      <c r="AD221" s="276"/>
      <c r="AE221" s="276"/>
      <c r="AF221" s="107">
        <f t="shared" ref="AF221" si="38">IF(ISERROR(U221/T221),"-",(U221/T221))</f>
        <v>0</v>
      </c>
      <c r="AG221" s="291"/>
      <c r="AH221" s="129">
        <f>IF(SUMPRODUCT((A$14:A221=A221)*(B$14:B221=B221)*(C$14:C221=C221))&gt;1,0,1)</f>
        <v>1</v>
      </c>
      <c r="AI221" s="109" t="str">
        <f t="shared" si="30"/>
        <v>Compraventa de bienes inmuebles</v>
      </c>
      <c r="AJ221" s="109" t="str">
        <f t="shared" si="31"/>
        <v>NO</v>
      </c>
      <c r="AK221" s="110" t="str">
        <f>IFERROR(VLOOKUP(F221,[6]Tipo!$C$12:$C$27,1,FALSE),"NO")</f>
        <v>NO</v>
      </c>
      <c r="AL221" s="109" t="str">
        <f t="shared" si="32"/>
        <v>Funcionamiento</v>
      </c>
      <c r="AM221" s="109">
        <f t="shared" si="33"/>
        <v>45</v>
      </c>
    </row>
    <row r="222" spans="1:39" ht="27" customHeight="1" x14ac:dyDescent="0.25">
      <c r="A222" s="276">
        <v>243</v>
      </c>
      <c r="B222" s="277">
        <v>2019</v>
      </c>
      <c r="C222" s="278" t="s">
        <v>491</v>
      </c>
      <c r="D222" s="293" t="s">
        <v>161</v>
      </c>
      <c r="E222" s="278" t="s">
        <v>38</v>
      </c>
      <c r="F222" s="279" t="s">
        <v>182</v>
      </c>
      <c r="G222" s="280" t="s">
        <v>736</v>
      </c>
      <c r="H222" s="281" t="s">
        <v>156</v>
      </c>
      <c r="I222" s="282">
        <v>45</v>
      </c>
      <c r="J222" s="96" t="s">
        <v>239</v>
      </c>
      <c r="K222" s="96" t="s">
        <v>236</v>
      </c>
      <c r="L222" s="283" t="s">
        <v>778</v>
      </c>
      <c r="M222" s="276">
        <v>79742280</v>
      </c>
      <c r="N222" s="284" t="s">
        <v>919</v>
      </c>
      <c r="O222" s="285">
        <v>6600000</v>
      </c>
      <c r="P222" s="286"/>
      <c r="Q222" s="287"/>
      <c r="R222" s="288"/>
      <c r="S222" s="285"/>
      <c r="T222" s="103">
        <f t="shared" si="36"/>
        <v>6600000</v>
      </c>
      <c r="U222" s="289">
        <v>600000</v>
      </c>
      <c r="V222" s="290">
        <v>43796</v>
      </c>
      <c r="W222" s="290">
        <v>43797</v>
      </c>
      <c r="X222" s="290">
        <v>43829</v>
      </c>
      <c r="Y222" s="277">
        <v>33</v>
      </c>
      <c r="Z222" s="277"/>
      <c r="AA222" s="8"/>
      <c r="AB222" s="276"/>
      <c r="AC222" s="276"/>
      <c r="AD222" s="276" t="s">
        <v>1022</v>
      </c>
      <c r="AE222" s="276"/>
      <c r="AF222" s="107">
        <v>9.0909090909090912E-2</v>
      </c>
      <c r="AG222" s="291"/>
      <c r="AH222" s="129">
        <f>IF(SUMPRODUCT((A$14:A222=A222)*(B$14:B222=B222)*(C$14:C222=C222))&gt;1,0,1)</f>
        <v>1</v>
      </c>
      <c r="AI222" s="109" t="str">
        <f t="shared" si="30"/>
        <v>Contratos de prestación de servicios profesionales y de apoyo a la gestión</v>
      </c>
      <c r="AJ222" s="109" t="str">
        <f t="shared" si="31"/>
        <v>Contratación directa</v>
      </c>
      <c r="AK222" s="110" t="str">
        <f>IFERROR(VLOOKUP(F222,[6]Tipo!$C$12:$C$27,1,FALSE),"NO")</f>
        <v>Prestación de servicios profesionales y de apoyo a la gestión, o para la ejecución de trabajos artísticos que sólo puedan encomendarse a determinadas personas naturales;</v>
      </c>
      <c r="AL222" s="109" t="str">
        <f t="shared" si="32"/>
        <v>Inversión</v>
      </c>
      <c r="AM222" s="109">
        <f t="shared" si="33"/>
        <v>45</v>
      </c>
    </row>
    <row r="223" spans="1:39" ht="27" customHeight="1" x14ac:dyDescent="0.25">
      <c r="A223" s="276">
        <v>244</v>
      </c>
      <c r="B223" s="277">
        <v>2019</v>
      </c>
      <c r="C223" s="278" t="s">
        <v>492</v>
      </c>
      <c r="D223" s="293" t="s">
        <v>161</v>
      </c>
      <c r="E223" s="278" t="s">
        <v>38</v>
      </c>
      <c r="F223" s="279" t="s">
        <v>182</v>
      </c>
      <c r="G223" s="280" t="s">
        <v>737</v>
      </c>
      <c r="H223" s="281" t="s">
        <v>156</v>
      </c>
      <c r="I223" s="282">
        <v>45</v>
      </c>
      <c r="J223" s="96" t="s">
        <v>239</v>
      </c>
      <c r="K223" s="96" t="s">
        <v>236</v>
      </c>
      <c r="L223" s="283" t="s">
        <v>778</v>
      </c>
      <c r="M223" s="276">
        <v>79647400</v>
      </c>
      <c r="N223" s="284" t="s">
        <v>988</v>
      </c>
      <c r="O223" s="285">
        <v>2550000</v>
      </c>
      <c r="P223" s="286"/>
      <c r="Q223" s="287"/>
      <c r="R223" s="288">
        <v>1</v>
      </c>
      <c r="S223" s="285">
        <v>1125000</v>
      </c>
      <c r="T223" s="103">
        <f t="shared" si="36"/>
        <v>3675000</v>
      </c>
      <c r="U223" s="289">
        <v>300000</v>
      </c>
      <c r="V223" s="290">
        <v>43795</v>
      </c>
      <c r="W223" s="290">
        <v>43796</v>
      </c>
      <c r="X223" s="290">
        <v>43845</v>
      </c>
      <c r="Y223" s="277">
        <v>16</v>
      </c>
      <c r="Z223" s="277"/>
      <c r="AA223" s="8"/>
      <c r="AB223" s="276"/>
      <c r="AC223" s="276" t="s">
        <v>1022</v>
      </c>
      <c r="AD223" s="276"/>
      <c r="AE223" s="276"/>
      <c r="AF223" s="107">
        <v>8.1632653061224483E-2</v>
      </c>
      <c r="AG223" s="291"/>
      <c r="AH223" s="129">
        <f>IF(SUMPRODUCT((A$14:A223=A223)*(B$14:B223=B223)*(C$14:C223=C223))&gt;1,0,1)</f>
        <v>1</v>
      </c>
      <c r="AI223" s="109" t="str">
        <f t="shared" si="30"/>
        <v>Contratos de prestación de servicios profesionales y de apoyo a la gestión</v>
      </c>
      <c r="AJ223" s="109" t="str">
        <f t="shared" si="31"/>
        <v>Contratación directa</v>
      </c>
      <c r="AK223" s="110" t="str">
        <f>IFERROR(VLOOKUP(F223,[6]Tipo!$C$12:$C$27,1,FALSE),"NO")</f>
        <v>Prestación de servicios profesionales y de apoyo a la gestión, o para la ejecución de trabajos artísticos que sólo puedan encomendarse a determinadas personas naturales;</v>
      </c>
      <c r="AL223" s="109" t="str">
        <f t="shared" si="32"/>
        <v>Inversión</v>
      </c>
      <c r="AM223" s="109">
        <f t="shared" si="33"/>
        <v>45</v>
      </c>
    </row>
    <row r="224" spans="1:39" ht="27" customHeight="1" x14ac:dyDescent="0.25">
      <c r="A224" s="276">
        <v>245</v>
      </c>
      <c r="B224" s="277">
        <v>2019</v>
      </c>
      <c r="C224" s="278" t="s">
        <v>493</v>
      </c>
      <c r="D224" s="293" t="s">
        <v>161</v>
      </c>
      <c r="E224" s="278" t="s">
        <v>38</v>
      </c>
      <c r="F224" s="279" t="s">
        <v>182</v>
      </c>
      <c r="G224" s="280" t="s">
        <v>738</v>
      </c>
      <c r="H224" s="281" t="s">
        <v>156</v>
      </c>
      <c r="I224" s="282">
        <v>45</v>
      </c>
      <c r="J224" s="96" t="s">
        <v>239</v>
      </c>
      <c r="K224" s="96" t="s">
        <v>236</v>
      </c>
      <c r="L224" s="283" t="s">
        <v>778</v>
      </c>
      <c r="M224" s="276">
        <v>19470059</v>
      </c>
      <c r="N224" s="284" t="s">
        <v>850</v>
      </c>
      <c r="O224" s="285">
        <v>6400000</v>
      </c>
      <c r="P224" s="286"/>
      <c r="Q224" s="287"/>
      <c r="R224" s="288"/>
      <c r="S224" s="285"/>
      <c r="T224" s="103">
        <f t="shared" si="36"/>
        <v>6400000</v>
      </c>
      <c r="U224" s="289">
        <v>0</v>
      </c>
      <c r="V224" s="290">
        <v>43797</v>
      </c>
      <c r="W224" s="290">
        <v>43798</v>
      </c>
      <c r="X224" s="290">
        <v>43829</v>
      </c>
      <c r="Y224" s="277">
        <v>32</v>
      </c>
      <c r="Z224" s="277"/>
      <c r="AA224" s="8"/>
      <c r="AB224" s="276"/>
      <c r="AC224" s="276"/>
      <c r="AD224" s="276" t="s">
        <v>1022</v>
      </c>
      <c r="AE224" s="276"/>
      <c r="AF224" s="107">
        <f t="shared" ref="AF224:AF227" si="39">IF(ISERROR(U224/T224),"-",(U224/T224))</f>
        <v>0</v>
      </c>
      <c r="AG224" s="291"/>
      <c r="AH224" s="129">
        <f>IF(SUMPRODUCT((A$14:A224=A224)*(B$14:B224=B224)*(C$14:C224=C224))&gt;1,0,1)</f>
        <v>1</v>
      </c>
      <c r="AI224" s="109" t="str">
        <f t="shared" si="30"/>
        <v>Contratos de prestación de servicios profesionales y de apoyo a la gestión</v>
      </c>
      <c r="AJ224" s="109" t="str">
        <f t="shared" si="31"/>
        <v>Contratación directa</v>
      </c>
      <c r="AK224" s="110" t="str">
        <f>IFERROR(VLOOKUP(F224,[6]Tipo!$C$12:$C$27,1,FALSE),"NO")</f>
        <v>Prestación de servicios profesionales y de apoyo a la gestión, o para la ejecución de trabajos artísticos que sólo puedan encomendarse a determinadas personas naturales;</v>
      </c>
      <c r="AL224" s="109" t="str">
        <f t="shared" si="32"/>
        <v>Inversión</v>
      </c>
      <c r="AM224" s="109">
        <f t="shared" si="33"/>
        <v>45</v>
      </c>
    </row>
    <row r="225" spans="1:39" ht="27" customHeight="1" x14ac:dyDescent="0.25">
      <c r="A225" s="276">
        <v>246</v>
      </c>
      <c r="B225" s="277">
        <v>2019</v>
      </c>
      <c r="C225" s="278" t="s">
        <v>494</v>
      </c>
      <c r="D225" s="293" t="s">
        <v>161</v>
      </c>
      <c r="E225" s="278" t="s">
        <v>38</v>
      </c>
      <c r="F225" s="279" t="s">
        <v>182</v>
      </c>
      <c r="G225" s="280" t="s">
        <v>739</v>
      </c>
      <c r="H225" s="281" t="s">
        <v>156</v>
      </c>
      <c r="I225" s="282">
        <v>45</v>
      </c>
      <c r="J225" s="96" t="s">
        <v>239</v>
      </c>
      <c r="K225" s="96" t="s">
        <v>236</v>
      </c>
      <c r="L225" s="283" t="s">
        <v>778</v>
      </c>
      <c r="M225" s="276">
        <v>1062396549</v>
      </c>
      <c r="N225" s="284" t="s">
        <v>854</v>
      </c>
      <c r="O225" s="285">
        <v>5800000</v>
      </c>
      <c r="P225" s="286"/>
      <c r="Q225" s="287"/>
      <c r="R225" s="288"/>
      <c r="S225" s="285"/>
      <c r="T225" s="103">
        <f t="shared" si="36"/>
        <v>5800000</v>
      </c>
      <c r="U225" s="289">
        <v>0</v>
      </c>
      <c r="V225" s="290">
        <v>43801</v>
      </c>
      <c r="W225" s="290">
        <v>43801</v>
      </c>
      <c r="X225" s="290">
        <v>43829</v>
      </c>
      <c r="Y225" s="277">
        <v>29</v>
      </c>
      <c r="Z225" s="277"/>
      <c r="AA225" s="8"/>
      <c r="AB225" s="276"/>
      <c r="AC225" s="276"/>
      <c r="AD225" s="276" t="s">
        <v>1022</v>
      </c>
      <c r="AE225" s="276"/>
      <c r="AF225" s="107">
        <f t="shared" si="39"/>
        <v>0</v>
      </c>
      <c r="AG225" s="291"/>
      <c r="AH225" s="129">
        <f>IF(SUMPRODUCT((A$14:A225=A225)*(B$14:B225=B225)*(C$14:C225=C225))&gt;1,0,1)</f>
        <v>1</v>
      </c>
      <c r="AI225" s="109" t="str">
        <f t="shared" si="30"/>
        <v>Contratos de prestación de servicios profesionales y de apoyo a la gestión</v>
      </c>
      <c r="AJ225" s="109" t="str">
        <f t="shared" si="31"/>
        <v>Contratación directa</v>
      </c>
      <c r="AK225" s="110" t="str">
        <f>IFERROR(VLOOKUP(F225,[6]Tipo!$C$12:$C$27,1,FALSE),"NO")</f>
        <v>Prestación de servicios profesionales y de apoyo a la gestión, o para la ejecución de trabajos artísticos que sólo puedan encomendarse a determinadas personas naturales;</v>
      </c>
      <c r="AL225" s="109" t="str">
        <f t="shared" si="32"/>
        <v>Inversión</v>
      </c>
      <c r="AM225" s="109">
        <f t="shared" si="33"/>
        <v>45</v>
      </c>
    </row>
    <row r="226" spans="1:39" ht="27" customHeight="1" x14ac:dyDescent="0.25">
      <c r="A226" s="276">
        <v>247</v>
      </c>
      <c r="B226" s="277">
        <v>2019</v>
      </c>
      <c r="C226" s="278" t="s">
        <v>495</v>
      </c>
      <c r="D226" s="293" t="s">
        <v>161</v>
      </c>
      <c r="E226" s="278" t="s">
        <v>38</v>
      </c>
      <c r="F226" s="279" t="s">
        <v>182</v>
      </c>
      <c r="G226" s="280" t="s">
        <v>740</v>
      </c>
      <c r="H226" s="281" t="s">
        <v>156</v>
      </c>
      <c r="I226" s="282">
        <v>45</v>
      </c>
      <c r="J226" s="96" t="s">
        <v>239</v>
      </c>
      <c r="K226" s="96" t="s">
        <v>236</v>
      </c>
      <c r="L226" s="283" t="s">
        <v>778</v>
      </c>
      <c r="M226" s="276">
        <v>72215820</v>
      </c>
      <c r="N226" s="284" t="s">
        <v>989</v>
      </c>
      <c r="O226" s="285">
        <v>3873333</v>
      </c>
      <c r="P226" s="286"/>
      <c r="Q226" s="287"/>
      <c r="R226" s="288"/>
      <c r="S226" s="285"/>
      <c r="T226" s="103">
        <f t="shared" si="36"/>
        <v>3873333</v>
      </c>
      <c r="U226" s="289">
        <v>0</v>
      </c>
      <c r="V226" s="290">
        <v>43801</v>
      </c>
      <c r="W226" s="290">
        <v>43802</v>
      </c>
      <c r="X226" s="290">
        <v>43829</v>
      </c>
      <c r="Y226" s="277">
        <v>28</v>
      </c>
      <c r="Z226" s="277"/>
      <c r="AA226" s="8"/>
      <c r="AB226" s="276"/>
      <c r="AC226" s="276"/>
      <c r="AD226" s="276" t="s">
        <v>1022</v>
      </c>
      <c r="AE226" s="276"/>
      <c r="AF226" s="107">
        <f t="shared" si="39"/>
        <v>0</v>
      </c>
      <c r="AG226" s="291"/>
      <c r="AH226" s="129">
        <f>IF(SUMPRODUCT((A$14:A226=A226)*(B$14:B226=B226)*(C$14:C226=C226))&gt;1,0,1)</f>
        <v>1</v>
      </c>
      <c r="AI226" s="109" t="str">
        <f t="shared" si="30"/>
        <v>Contratos de prestación de servicios profesionales y de apoyo a la gestión</v>
      </c>
      <c r="AJ226" s="109" t="str">
        <f t="shared" si="31"/>
        <v>Contratación directa</v>
      </c>
      <c r="AK226" s="110" t="str">
        <f>IFERROR(VLOOKUP(F226,[6]Tipo!$C$12:$C$27,1,FALSE),"NO")</f>
        <v>Prestación de servicios profesionales y de apoyo a la gestión, o para la ejecución de trabajos artísticos que sólo puedan encomendarse a determinadas personas naturales;</v>
      </c>
      <c r="AL226" s="109" t="str">
        <f t="shared" si="32"/>
        <v>Inversión</v>
      </c>
      <c r="AM226" s="109">
        <f t="shared" si="33"/>
        <v>45</v>
      </c>
    </row>
    <row r="227" spans="1:39" ht="27" customHeight="1" x14ac:dyDescent="0.25">
      <c r="A227" s="276">
        <v>248</v>
      </c>
      <c r="B227" s="277">
        <v>2019</v>
      </c>
      <c r="C227" s="278" t="s">
        <v>496</v>
      </c>
      <c r="D227" s="293" t="s">
        <v>159</v>
      </c>
      <c r="E227" s="278" t="s">
        <v>530</v>
      </c>
      <c r="F227" s="279" t="s">
        <v>169</v>
      </c>
      <c r="G227" s="280" t="s">
        <v>741</v>
      </c>
      <c r="H227" s="281" t="s">
        <v>156</v>
      </c>
      <c r="I227" s="282">
        <v>19</v>
      </c>
      <c r="J227" s="96" t="s">
        <v>208</v>
      </c>
      <c r="K227" s="96" t="s">
        <v>209</v>
      </c>
      <c r="L227" s="283" t="s">
        <v>780</v>
      </c>
      <c r="M227" s="276">
        <v>830104527</v>
      </c>
      <c r="N227" s="284" t="s">
        <v>990</v>
      </c>
      <c r="O227" s="285">
        <v>199000000</v>
      </c>
      <c r="P227" s="286"/>
      <c r="Q227" s="287"/>
      <c r="R227" s="288"/>
      <c r="S227" s="285"/>
      <c r="T227" s="103">
        <f t="shared" si="36"/>
        <v>199000000</v>
      </c>
      <c r="U227" s="289">
        <v>0</v>
      </c>
      <c r="V227" s="290">
        <v>43801</v>
      </c>
      <c r="W227" s="290">
        <v>43845</v>
      </c>
      <c r="X227" s="290">
        <v>44026</v>
      </c>
      <c r="Y227" s="277">
        <v>180</v>
      </c>
      <c r="Z227" s="277"/>
      <c r="AA227" s="8"/>
      <c r="AB227" s="276"/>
      <c r="AC227" s="276" t="s">
        <v>1022</v>
      </c>
      <c r="AD227" s="276"/>
      <c r="AE227" s="276"/>
      <c r="AF227" s="107">
        <f t="shared" si="39"/>
        <v>0</v>
      </c>
      <c r="AG227" s="291"/>
      <c r="AH227" s="129">
        <f>IF(SUMPRODUCT((A$14:A227=A227)*(B$14:B227=B227)*(C$14:C227=C227))&gt;1,0,1)</f>
        <v>1</v>
      </c>
      <c r="AI227" s="109" t="str">
        <f t="shared" si="30"/>
        <v>Contratos de prestación de servicios</v>
      </c>
      <c r="AJ227" s="109" t="str">
        <f t="shared" si="31"/>
        <v>NO</v>
      </c>
      <c r="AK227" s="110" t="str">
        <f>IFERROR(VLOOKUP(F227,[6]Tipo!$C$12:$C$27,1,FALSE),"NO")</f>
        <v xml:space="preserve">Selección abreviada por menor cuantía </v>
      </c>
      <c r="AL227" s="109" t="str">
        <f t="shared" si="32"/>
        <v>Inversión</v>
      </c>
      <c r="AM227" s="109">
        <f t="shared" si="33"/>
        <v>19</v>
      </c>
    </row>
    <row r="228" spans="1:39" ht="27" customHeight="1" x14ac:dyDescent="0.25">
      <c r="A228" s="276">
        <v>249</v>
      </c>
      <c r="B228" s="277">
        <v>2019</v>
      </c>
      <c r="C228" s="278" t="s">
        <v>497</v>
      </c>
      <c r="D228" s="293" t="s">
        <v>161</v>
      </c>
      <c r="E228" s="278" t="s">
        <v>38</v>
      </c>
      <c r="F228" s="279" t="s">
        <v>182</v>
      </c>
      <c r="G228" s="280" t="s">
        <v>742</v>
      </c>
      <c r="H228" s="281" t="s">
        <v>156</v>
      </c>
      <c r="I228" s="282">
        <v>45</v>
      </c>
      <c r="J228" s="96" t="s">
        <v>239</v>
      </c>
      <c r="K228" s="96" t="s">
        <v>236</v>
      </c>
      <c r="L228" s="283" t="s">
        <v>786</v>
      </c>
      <c r="M228" s="276">
        <v>80010956</v>
      </c>
      <c r="N228" s="284" t="s">
        <v>991</v>
      </c>
      <c r="O228" s="285">
        <v>22925608</v>
      </c>
      <c r="P228" s="286"/>
      <c r="Q228" s="287"/>
      <c r="R228" s="288"/>
      <c r="S228" s="285"/>
      <c r="T228" s="103">
        <f t="shared" si="36"/>
        <v>22925608</v>
      </c>
      <c r="U228" s="289">
        <v>22925608</v>
      </c>
      <c r="V228" s="290">
        <v>43802</v>
      </c>
      <c r="W228" s="290">
        <v>43803</v>
      </c>
      <c r="X228" s="290">
        <v>43833</v>
      </c>
      <c r="Y228" s="277"/>
      <c r="Z228" s="277"/>
      <c r="AA228" s="8"/>
      <c r="AB228" s="276"/>
      <c r="AC228" s="276" t="s">
        <v>1022</v>
      </c>
      <c r="AD228" s="276"/>
      <c r="AE228" s="276"/>
      <c r="AF228" s="107">
        <v>1</v>
      </c>
      <c r="AG228" s="291"/>
      <c r="AH228" s="129">
        <f>IF(SUMPRODUCT((A$14:A228=A228)*(B$14:B228=B228)*(C$14:C228=C228))&gt;1,0,1)</f>
        <v>1</v>
      </c>
      <c r="AI228" s="109" t="str">
        <f t="shared" si="30"/>
        <v>Contratos de prestación de servicios profesionales y de apoyo a la gestión</v>
      </c>
      <c r="AJ228" s="109" t="str">
        <f t="shared" si="31"/>
        <v>Contratación directa</v>
      </c>
      <c r="AK228" s="110" t="str">
        <f>IFERROR(VLOOKUP(F228,[6]Tipo!$C$12:$C$27,1,FALSE),"NO")</f>
        <v>Prestación de servicios profesionales y de apoyo a la gestión, o para la ejecución de trabajos artísticos que sólo puedan encomendarse a determinadas personas naturales;</v>
      </c>
      <c r="AL228" s="109" t="str">
        <f t="shared" si="32"/>
        <v>Inversión</v>
      </c>
      <c r="AM228" s="109">
        <f t="shared" si="33"/>
        <v>45</v>
      </c>
    </row>
    <row r="229" spans="1:39" ht="27" customHeight="1" x14ac:dyDescent="0.25">
      <c r="A229" s="276">
        <v>250</v>
      </c>
      <c r="B229" s="277">
        <v>2019</v>
      </c>
      <c r="C229" s="278" t="s">
        <v>498</v>
      </c>
      <c r="D229" s="293" t="s">
        <v>159</v>
      </c>
      <c r="E229" s="278" t="s">
        <v>530</v>
      </c>
      <c r="F229" s="279" t="s">
        <v>169</v>
      </c>
      <c r="G229" s="280" t="s">
        <v>743</v>
      </c>
      <c r="H229" s="281" t="s">
        <v>156</v>
      </c>
      <c r="I229" s="282">
        <v>11</v>
      </c>
      <c r="J229" s="96" t="s">
        <v>199</v>
      </c>
      <c r="K229" s="96" t="s">
        <v>189</v>
      </c>
      <c r="L229" s="283" t="s">
        <v>784</v>
      </c>
      <c r="M229" s="276">
        <v>830089058</v>
      </c>
      <c r="N229" s="284" t="s">
        <v>992</v>
      </c>
      <c r="O229" s="285">
        <v>77110624</v>
      </c>
      <c r="P229" s="286"/>
      <c r="Q229" s="287"/>
      <c r="R229" s="288"/>
      <c r="S229" s="285"/>
      <c r="T229" s="103">
        <f t="shared" si="36"/>
        <v>77110624</v>
      </c>
      <c r="U229" s="289">
        <v>0</v>
      </c>
      <c r="V229" s="290">
        <v>43810</v>
      </c>
      <c r="W229" s="290"/>
      <c r="X229" s="290"/>
      <c r="Y229" s="277"/>
      <c r="Z229" s="277"/>
      <c r="AA229" s="8"/>
      <c r="AB229" s="276"/>
      <c r="AC229" s="276"/>
      <c r="AD229" s="276"/>
      <c r="AE229" s="276"/>
      <c r="AF229" s="107">
        <f t="shared" ref="AF229:AF292" si="40">IF(ISERROR(U229/T229),"-",(U229/T229))</f>
        <v>0</v>
      </c>
      <c r="AG229" s="291"/>
      <c r="AH229" s="129">
        <f>IF(SUMPRODUCT((A$14:A229=A229)*(B$14:B229=B229)*(C$14:C229=C229))&gt;1,0,1)</f>
        <v>1</v>
      </c>
      <c r="AI229" s="109" t="str">
        <f t="shared" si="30"/>
        <v>Contratos de prestación de servicios</v>
      </c>
      <c r="AJ229" s="109" t="str">
        <f t="shared" si="31"/>
        <v>NO</v>
      </c>
      <c r="AK229" s="110" t="str">
        <f>IFERROR(VLOOKUP(F229,[6]Tipo!$C$12:$C$27,1,FALSE),"NO")</f>
        <v xml:space="preserve">Selección abreviada por menor cuantía </v>
      </c>
      <c r="AL229" s="109" t="str">
        <f t="shared" si="32"/>
        <v>Inversión</v>
      </c>
      <c r="AM229" s="109">
        <f t="shared" si="33"/>
        <v>11</v>
      </c>
    </row>
    <row r="230" spans="1:39" ht="27" customHeight="1" x14ac:dyDescent="0.25">
      <c r="A230" s="276">
        <v>251</v>
      </c>
      <c r="B230" s="277">
        <v>2019</v>
      </c>
      <c r="C230" s="278" t="s">
        <v>499</v>
      </c>
      <c r="D230" s="293" t="s">
        <v>161</v>
      </c>
      <c r="E230" s="278" t="s">
        <v>38</v>
      </c>
      <c r="F230" s="279" t="s">
        <v>182</v>
      </c>
      <c r="G230" s="280" t="s">
        <v>744</v>
      </c>
      <c r="H230" s="281" t="s">
        <v>156</v>
      </c>
      <c r="I230" s="282">
        <v>45</v>
      </c>
      <c r="J230" s="96" t="s">
        <v>239</v>
      </c>
      <c r="K230" s="96" t="s">
        <v>236</v>
      </c>
      <c r="L230" s="283" t="s">
        <v>778</v>
      </c>
      <c r="M230" s="276">
        <v>80804691</v>
      </c>
      <c r="N230" s="284" t="s">
        <v>909</v>
      </c>
      <c r="O230" s="285">
        <v>1500000</v>
      </c>
      <c r="P230" s="286"/>
      <c r="Q230" s="287"/>
      <c r="R230" s="288"/>
      <c r="S230" s="285"/>
      <c r="T230" s="103">
        <f t="shared" si="36"/>
        <v>1500000</v>
      </c>
      <c r="U230" s="289">
        <v>0</v>
      </c>
      <c r="V230" s="290">
        <v>43509</v>
      </c>
      <c r="W230" s="290">
        <v>43810</v>
      </c>
      <c r="X230" s="290">
        <v>43829</v>
      </c>
      <c r="Y230" s="277">
        <v>20</v>
      </c>
      <c r="Z230" s="277"/>
      <c r="AA230" s="8"/>
      <c r="AB230" s="276"/>
      <c r="AC230" s="276"/>
      <c r="AD230" s="276" t="s">
        <v>1022</v>
      </c>
      <c r="AE230" s="276"/>
      <c r="AF230" s="107">
        <f t="shared" si="40"/>
        <v>0</v>
      </c>
      <c r="AG230" s="291"/>
      <c r="AH230" s="129">
        <f>IF(SUMPRODUCT((A$14:A230=A230)*(B$14:B230=B230)*(C$14:C230=C230))&gt;1,0,1)</f>
        <v>1</v>
      </c>
      <c r="AI230" s="109" t="str">
        <f t="shared" si="30"/>
        <v>Contratos de prestación de servicios profesionales y de apoyo a la gestión</v>
      </c>
      <c r="AJ230" s="109" t="str">
        <f t="shared" si="31"/>
        <v>Contratación directa</v>
      </c>
      <c r="AK230" s="110" t="str">
        <f>IFERROR(VLOOKUP(F230,[6]Tipo!$C$12:$C$27,1,FALSE),"NO")</f>
        <v>Prestación de servicios profesionales y de apoyo a la gestión, o para la ejecución de trabajos artísticos que sólo puedan encomendarse a determinadas personas naturales;</v>
      </c>
      <c r="AL230" s="109" t="str">
        <f t="shared" si="32"/>
        <v>Inversión</v>
      </c>
      <c r="AM230" s="109">
        <f t="shared" si="33"/>
        <v>45</v>
      </c>
    </row>
    <row r="231" spans="1:39" ht="27" customHeight="1" x14ac:dyDescent="0.25">
      <c r="A231" s="276">
        <v>253</v>
      </c>
      <c r="B231" s="277">
        <v>2019</v>
      </c>
      <c r="C231" s="278" t="s">
        <v>500</v>
      </c>
      <c r="D231" s="293" t="s">
        <v>93</v>
      </c>
      <c r="E231" s="278" t="s">
        <v>530</v>
      </c>
      <c r="F231" s="279" t="s">
        <v>165</v>
      </c>
      <c r="G231" s="280" t="s">
        <v>745</v>
      </c>
      <c r="H231" s="281" t="s">
        <v>156</v>
      </c>
      <c r="I231" s="282">
        <v>11</v>
      </c>
      <c r="J231" s="96" t="s">
        <v>199</v>
      </c>
      <c r="K231" s="96" t="s">
        <v>189</v>
      </c>
      <c r="L231" s="283" t="s">
        <v>784</v>
      </c>
      <c r="M231" s="276">
        <v>830084135</v>
      </c>
      <c r="N231" s="284" t="s">
        <v>993</v>
      </c>
      <c r="O231" s="285">
        <v>75000000</v>
      </c>
      <c r="P231" s="286"/>
      <c r="Q231" s="287"/>
      <c r="R231" s="288"/>
      <c r="S231" s="285"/>
      <c r="T231" s="103">
        <f t="shared" si="36"/>
        <v>75000000</v>
      </c>
      <c r="U231" s="289"/>
      <c r="V231" s="290">
        <v>43816</v>
      </c>
      <c r="W231" s="290"/>
      <c r="X231" s="290"/>
      <c r="Y231" s="277">
        <v>90</v>
      </c>
      <c r="Z231" s="277"/>
      <c r="AA231" s="8"/>
      <c r="AB231" s="276"/>
      <c r="AC231" s="276"/>
      <c r="AD231" s="276"/>
      <c r="AE231" s="276"/>
      <c r="AF231" s="107">
        <f t="shared" si="40"/>
        <v>0</v>
      </c>
      <c r="AG231" s="291"/>
      <c r="AH231" s="129">
        <f>IF(SUMPRODUCT((A$14:A231=A231)*(B$14:B231=B231)*(C$14:C231=C231))&gt;1,0,1)</f>
        <v>1</v>
      </c>
      <c r="AI231" s="109" t="str">
        <f t="shared" si="30"/>
        <v>Suministro</v>
      </c>
      <c r="AJ231" s="109" t="str">
        <f t="shared" si="31"/>
        <v>NO</v>
      </c>
      <c r="AK231" s="110" t="str">
        <f>IFERROR(VLOOKUP(F231,[6]Tipo!$C$12:$C$27,1,FALSE),"NO")</f>
        <v xml:space="preserve">Subasta inversa </v>
      </c>
      <c r="AL231" s="109" t="str">
        <f t="shared" si="32"/>
        <v>Inversión</v>
      </c>
      <c r="AM231" s="109">
        <f t="shared" si="33"/>
        <v>11</v>
      </c>
    </row>
    <row r="232" spans="1:39" ht="27" customHeight="1" x14ac:dyDescent="0.25">
      <c r="A232" s="276">
        <v>254</v>
      </c>
      <c r="B232" s="277">
        <v>2019</v>
      </c>
      <c r="C232" s="278" t="s">
        <v>501</v>
      </c>
      <c r="D232" s="293" t="s">
        <v>84</v>
      </c>
      <c r="E232" s="278" t="s">
        <v>529</v>
      </c>
      <c r="F232" s="279" t="s">
        <v>186</v>
      </c>
      <c r="G232" s="280" t="s">
        <v>746</v>
      </c>
      <c r="H232" s="281" t="s">
        <v>156</v>
      </c>
      <c r="I232" s="282">
        <v>45</v>
      </c>
      <c r="J232" s="96" t="s">
        <v>239</v>
      </c>
      <c r="K232" s="96" t="s">
        <v>236</v>
      </c>
      <c r="L232" s="283" t="s">
        <v>786</v>
      </c>
      <c r="M232" s="276">
        <v>901238371</v>
      </c>
      <c r="N232" s="284" t="s">
        <v>994</v>
      </c>
      <c r="O232" s="285">
        <v>20615858</v>
      </c>
      <c r="P232" s="286"/>
      <c r="Q232" s="287"/>
      <c r="R232" s="288"/>
      <c r="S232" s="285"/>
      <c r="T232" s="103">
        <f t="shared" si="36"/>
        <v>20615858</v>
      </c>
      <c r="U232" s="289"/>
      <c r="V232" s="290">
        <v>43817</v>
      </c>
      <c r="W232" s="290">
        <v>43819</v>
      </c>
      <c r="X232" s="290"/>
      <c r="Y232" s="277">
        <v>60</v>
      </c>
      <c r="Z232" s="277"/>
      <c r="AA232" s="8"/>
      <c r="AB232" s="276"/>
      <c r="AC232" s="276"/>
      <c r="AD232" s="276"/>
      <c r="AE232" s="276"/>
      <c r="AF232" s="107">
        <f t="shared" si="40"/>
        <v>0</v>
      </c>
      <c r="AG232" s="291"/>
      <c r="AH232" s="129">
        <f>IF(SUMPRODUCT((A$14:A232=A232)*(B$14:B232=B232)*(C$14:C232=C232))&gt;1,0,1)</f>
        <v>1</v>
      </c>
      <c r="AI232" s="109" t="str">
        <f t="shared" si="30"/>
        <v>Compraventa de bienes muebles</v>
      </c>
      <c r="AJ232" s="109" t="str">
        <f t="shared" si="31"/>
        <v>NO</v>
      </c>
      <c r="AK232" s="110" t="str">
        <f>IFERROR(VLOOKUP(F232,[6]Tipo!$C$12:$C$27,1,FALSE),"NO")</f>
        <v>NO</v>
      </c>
      <c r="AL232" s="109" t="str">
        <f t="shared" si="32"/>
        <v>Inversión</v>
      </c>
      <c r="AM232" s="109">
        <f t="shared" si="33"/>
        <v>45</v>
      </c>
    </row>
    <row r="233" spans="1:39" ht="27" customHeight="1" x14ac:dyDescent="0.25">
      <c r="A233" s="276">
        <v>255</v>
      </c>
      <c r="B233" s="277">
        <v>2019</v>
      </c>
      <c r="C233" s="278" t="s">
        <v>502</v>
      </c>
      <c r="D233" s="293" t="s">
        <v>171</v>
      </c>
      <c r="E233" s="278" t="s">
        <v>38</v>
      </c>
      <c r="F233" s="279" t="s">
        <v>171</v>
      </c>
      <c r="G233" s="280" t="s">
        <v>747</v>
      </c>
      <c r="H233" s="281" t="s">
        <v>156</v>
      </c>
      <c r="I233" s="282">
        <v>18</v>
      </c>
      <c r="J233" s="96" t="s">
        <v>207</v>
      </c>
      <c r="K233" s="96" t="s">
        <v>202</v>
      </c>
      <c r="L233" s="283" t="s">
        <v>779</v>
      </c>
      <c r="M233" s="276">
        <v>816004907</v>
      </c>
      <c r="N233" s="284" t="s">
        <v>995</v>
      </c>
      <c r="O233" s="285">
        <v>19900000000</v>
      </c>
      <c r="P233" s="286"/>
      <c r="Q233" s="287"/>
      <c r="R233" s="288"/>
      <c r="S233" s="285"/>
      <c r="T233" s="103">
        <f t="shared" si="36"/>
        <v>19900000000</v>
      </c>
      <c r="U233" s="289"/>
      <c r="V233" s="290">
        <v>43829</v>
      </c>
      <c r="W233" s="290"/>
      <c r="X233" s="290"/>
      <c r="Y233" s="277">
        <v>480</v>
      </c>
      <c r="Z233" s="277"/>
      <c r="AA233" s="8"/>
      <c r="AB233" s="276"/>
      <c r="AC233" s="276"/>
      <c r="AD233" s="276"/>
      <c r="AE233" s="276"/>
      <c r="AF233" s="107">
        <f t="shared" si="40"/>
        <v>0</v>
      </c>
      <c r="AG233" s="291"/>
      <c r="AH233" s="129">
        <f>IF(SUMPRODUCT((A$14:A233=A233)*(B$14:B233=B233)*(C$14:C233=C233))&gt;1,0,1)</f>
        <v>1</v>
      </c>
      <c r="AI233" s="109" t="str">
        <f t="shared" si="30"/>
        <v>Contratos interadministrativos</v>
      </c>
      <c r="AJ233" s="109" t="str">
        <f t="shared" si="31"/>
        <v>Contratación directa</v>
      </c>
      <c r="AK233" s="110" t="str">
        <f>IFERROR(VLOOKUP(F233,[6]Tipo!$C$12:$C$27,1,FALSE),"NO")</f>
        <v>Contratos interadministrativos</v>
      </c>
      <c r="AL233" s="109" t="str">
        <f t="shared" si="32"/>
        <v>Inversión</v>
      </c>
      <c r="AM233" s="109">
        <f t="shared" si="33"/>
        <v>18</v>
      </c>
    </row>
    <row r="234" spans="1:39" ht="27" customHeight="1" x14ac:dyDescent="0.25">
      <c r="A234" s="276">
        <v>256</v>
      </c>
      <c r="B234" s="277">
        <v>2019</v>
      </c>
      <c r="C234" s="278" t="s">
        <v>503</v>
      </c>
      <c r="D234" s="293" t="s">
        <v>159</v>
      </c>
      <c r="E234" s="278" t="s">
        <v>530</v>
      </c>
      <c r="F234" s="279" t="s">
        <v>169</v>
      </c>
      <c r="G234" s="280" t="s">
        <v>748</v>
      </c>
      <c r="H234" s="281" t="s">
        <v>155</v>
      </c>
      <c r="I234" s="282">
        <v>45</v>
      </c>
      <c r="J234" s="96" t="s">
        <v>239</v>
      </c>
      <c r="K234" s="96" t="s">
        <v>236</v>
      </c>
      <c r="L234" s="283" t="s">
        <v>798</v>
      </c>
      <c r="M234" s="276">
        <v>900701816</v>
      </c>
      <c r="N234" s="284" t="s">
        <v>996</v>
      </c>
      <c r="O234" s="285">
        <v>121708000</v>
      </c>
      <c r="P234" s="286"/>
      <c r="Q234" s="287"/>
      <c r="R234" s="288"/>
      <c r="S234" s="285"/>
      <c r="T234" s="103">
        <f t="shared" si="36"/>
        <v>121708000</v>
      </c>
      <c r="U234" s="289"/>
      <c r="V234" s="290">
        <v>43825</v>
      </c>
      <c r="W234" s="290"/>
      <c r="X234" s="290"/>
      <c r="Y234" s="277">
        <v>210</v>
      </c>
      <c r="Z234" s="277"/>
      <c r="AA234" s="8"/>
      <c r="AB234" s="276"/>
      <c r="AC234" s="276"/>
      <c r="AD234" s="276"/>
      <c r="AE234" s="276"/>
      <c r="AF234" s="107">
        <f t="shared" si="40"/>
        <v>0</v>
      </c>
      <c r="AG234" s="291"/>
      <c r="AH234" s="129">
        <f>IF(SUMPRODUCT((A$14:A234=A234)*(B$14:B234=B234)*(C$14:C234=C234))&gt;1,0,1)</f>
        <v>1</v>
      </c>
      <c r="AI234" s="109" t="str">
        <f t="shared" si="30"/>
        <v>Contratos de prestación de servicios</v>
      </c>
      <c r="AJ234" s="109" t="str">
        <f t="shared" si="31"/>
        <v>NO</v>
      </c>
      <c r="AK234" s="110" t="str">
        <f>IFERROR(VLOOKUP(F234,[6]Tipo!$C$12:$C$27,1,FALSE),"NO")</f>
        <v xml:space="preserve">Selección abreviada por menor cuantía </v>
      </c>
      <c r="AL234" s="109" t="str">
        <f t="shared" si="32"/>
        <v>Funcionamiento</v>
      </c>
      <c r="AM234" s="109">
        <f t="shared" si="33"/>
        <v>45</v>
      </c>
    </row>
    <row r="235" spans="1:39" ht="27" customHeight="1" x14ac:dyDescent="0.25">
      <c r="A235" s="276">
        <v>257</v>
      </c>
      <c r="B235" s="277">
        <v>2019</v>
      </c>
      <c r="C235" s="278" t="s">
        <v>504</v>
      </c>
      <c r="D235" s="293" t="s">
        <v>159</v>
      </c>
      <c r="E235" s="278" t="s">
        <v>530</v>
      </c>
      <c r="F235" s="279" t="s">
        <v>169</v>
      </c>
      <c r="G235" s="280" t="s">
        <v>749</v>
      </c>
      <c r="H235" s="281" t="s">
        <v>155</v>
      </c>
      <c r="I235" s="282">
        <v>45</v>
      </c>
      <c r="J235" s="96" t="s">
        <v>239</v>
      </c>
      <c r="K235" s="96" t="s">
        <v>236</v>
      </c>
      <c r="L235" s="283" t="s">
        <v>799</v>
      </c>
      <c r="M235" s="276">
        <v>830107466</v>
      </c>
      <c r="N235" s="284" t="s">
        <v>997</v>
      </c>
      <c r="O235" s="285">
        <v>63000000</v>
      </c>
      <c r="P235" s="286"/>
      <c r="Q235" s="287"/>
      <c r="R235" s="288"/>
      <c r="S235" s="285"/>
      <c r="T235" s="103">
        <f t="shared" si="36"/>
        <v>63000000</v>
      </c>
      <c r="U235" s="289"/>
      <c r="V235" s="290">
        <v>43825</v>
      </c>
      <c r="W235" s="290">
        <v>43843</v>
      </c>
      <c r="X235" s="290">
        <v>44024</v>
      </c>
      <c r="Y235" s="277">
        <v>180</v>
      </c>
      <c r="Z235" s="277"/>
      <c r="AA235" s="8"/>
      <c r="AB235" s="276"/>
      <c r="AC235" s="276" t="s">
        <v>1022</v>
      </c>
      <c r="AD235" s="276"/>
      <c r="AE235" s="276"/>
      <c r="AF235" s="107">
        <f t="shared" si="40"/>
        <v>0</v>
      </c>
      <c r="AG235" s="291"/>
      <c r="AH235" s="129">
        <f>IF(SUMPRODUCT((A$14:A235=A235)*(B$14:B235=B235)*(C$14:C235=C235))&gt;1,0,1)</f>
        <v>1</v>
      </c>
      <c r="AI235" s="109" t="str">
        <f t="shared" si="30"/>
        <v>Contratos de prestación de servicios</v>
      </c>
      <c r="AJ235" s="109" t="str">
        <f t="shared" si="31"/>
        <v>NO</v>
      </c>
      <c r="AK235" s="110" t="str">
        <f>IFERROR(VLOOKUP(F235,[6]Tipo!$C$12:$C$27,1,FALSE),"NO")</f>
        <v xml:space="preserve">Selección abreviada por menor cuantía </v>
      </c>
      <c r="AL235" s="109" t="str">
        <f t="shared" si="32"/>
        <v>Funcionamiento</v>
      </c>
      <c r="AM235" s="109">
        <f t="shared" si="33"/>
        <v>45</v>
      </c>
    </row>
    <row r="236" spans="1:39" ht="27" customHeight="1" x14ac:dyDescent="0.25">
      <c r="A236" s="276">
        <v>258</v>
      </c>
      <c r="B236" s="277">
        <v>2019</v>
      </c>
      <c r="C236" s="278" t="s">
        <v>505</v>
      </c>
      <c r="D236" s="293" t="s">
        <v>159</v>
      </c>
      <c r="E236" s="278" t="s">
        <v>530</v>
      </c>
      <c r="F236" s="279" t="s">
        <v>169</v>
      </c>
      <c r="G236" s="280" t="s">
        <v>750</v>
      </c>
      <c r="H236" s="281" t="s">
        <v>155</v>
      </c>
      <c r="I236" s="282">
        <v>45</v>
      </c>
      <c r="J236" s="96" t="s">
        <v>239</v>
      </c>
      <c r="K236" s="96" t="s">
        <v>236</v>
      </c>
      <c r="L236" s="283" t="s">
        <v>799</v>
      </c>
      <c r="M236" s="276">
        <v>901142692</v>
      </c>
      <c r="N236" s="284" t="s">
        <v>750</v>
      </c>
      <c r="O236" s="285">
        <v>43460000</v>
      </c>
      <c r="P236" s="286"/>
      <c r="Q236" s="287"/>
      <c r="R236" s="288"/>
      <c r="S236" s="285"/>
      <c r="T236" s="103">
        <f t="shared" si="36"/>
        <v>43460000</v>
      </c>
      <c r="U236" s="289"/>
      <c r="V236" s="290">
        <v>43825</v>
      </c>
      <c r="W236" s="290"/>
      <c r="X236" s="290"/>
      <c r="Y236" s="277">
        <v>330</v>
      </c>
      <c r="Z236" s="277"/>
      <c r="AA236" s="8"/>
      <c r="AB236" s="276"/>
      <c r="AC236" s="276"/>
      <c r="AD236" s="276"/>
      <c r="AE236" s="276"/>
      <c r="AF236" s="107">
        <f t="shared" si="40"/>
        <v>0</v>
      </c>
      <c r="AG236" s="291"/>
      <c r="AH236" s="129">
        <f>IF(SUMPRODUCT((A$14:A236=A236)*(B$14:B236=B236)*(C$14:C236=C236))&gt;1,0,1)</f>
        <v>1</v>
      </c>
      <c r="AI236" s="109" t="str">
        <f t="shared" si="30"/>
        <v>Contratos de prestación de servicios</v>
      </c>
      <c r="AJ236" s="109" t="str">
        <f t="shared" si="31"/>
        <v>NO</v>
      </c>
      <c r="AK236" s="110" t="str">
        <f>IFERROR(VLOOKUP(F236,[6]Tipo!$C$12:$C$27,1,FALSE),"NO")</f>
        <v xml:space="preserve">Selección abreviada por menor cuantía </v>
      </c>
      <c r="AL236" s="109" t="str">
        <f t="shared" si="32"/>
        <v>Funcionamiento</v>
      </c>
      <c r="AM236" s="109">
        <f t="shared" si="33"/>
        <v>45</v>
      </c>
    </row>
    <row r="237" spans="1:39" ht="27" customHeight="1" x14ac:dyDescent="0.25">
      <c r="A237" s="276">
        <v>259</v>
      </c>
      <c r="B237" s="277">
        <v>2019</v>
      </c>
      <c r="C237" s="278" t="s">
        <v>506</v>
      </c>
      <c r="D237" s="293" t="s">
        <v>161</v>
      </c>
      <c r="E237" s="278" t="s">
        <v>38</v>
      </c>
      <c r="F237" s="279" t="s">
        <v>182</v>
      </c>
      <c r="G237" s="280" t="s">
        <v>751</v>
      </c>
      <c r="H237" s="281" t="s">
        <v>156</v>
      </c>
      <c r="I237" s="282">
        <v>45</v>
      </c>
      <c r="J237" s="96" t="s">
        <v>239</v>
      </c>
      <c r="K237" s="96" t="s">
        <v>236</v>
      </c>
      <c r="L237" s="283" t="s">
        <v>778</v>
      </c>
      <c r="M237" s="276">
        <v>79138055</v>
      </c>
      <c r="N237" s="284" t="s">
        <v>915</v>
      </c>
      <c r="O237" s="285">
        <v>4500000</v>
      </c>
      <c r="P237" s="286"/>
      <c r="Q237" s="287"/>
      <c r="R237" s="288"/>
      <c r="S237" s="285"/>
      <c r="T237" s="103">
        <f t="shared" si="36"/>
        <v>4500000</v>
      </c>
      <c r="U237" s="289"/>
      <c r="V237" s="290">
        <v>43531</v>
      </c>
      <c r="W237" s="290">
        <v>43829</v>
      </c>
      <c r="X237" s="290">
        <v>43890</v>
      </c>
      <c r="Y237" s="277">
        <v>60</v>
      </c>
      <c r="Z237" s="277"/>
      <c r="AA237" s="8"/>
      <c r="AB237" s="276"/>
      <c r="AC237" s="276" t="s">
        <v>1022</v>
      </c>
      <c r="AD237" s="276"/>
      <c r="AE237" s="276"/>
      <c r="AF237" s="107">
        <f t="shared" si="40"/>
        <v>0</v>
      </c>
      <c r="AG237" s="291"/>
      <c r="AH237" s="129">
        <f>IF(SUMPRODUCT((A$14:A237=A237)*(B$14:B237=B237)*(C$14:C237=C237))&gt;1,0,1)</f>
        <v>1</v>
      </c>
      <c r="AI237" s="109" t="str">
        <f t="shared" si="30"/>
        <v>Contratos de prestación de servicios profesionales y de apoyo a la gestión</v>
      </c>
      <c r="AJ237" s="109" t="str">
        <f t="shared" si="31"/>
        <v>Contratación directa</v>
      </c>
      <c r="AK237" s="110" t="str">
        <f>IFERROR(VLOOKUP(F237,[6]Tipo!$C$12:$C$27,1,FALSE),"NO")</f>
        <v>Prestación de servicios profesionales y de apoyo a la gestión, o para la ejecución de trabajos artísticos que sólo puedan encomendarse a determinadas personas naturales;</v>
      </c>
      <c r="AL237" s="109" t="str">
        <f t="shared" si="32"/>
        <v>Inversión</v>
      </c>
      <c r="AM237" s="109">
        <f t="shared" si="33"/>
        <v>45</v>
      </c>
    </row>
    <row r="238" spans="1:39" ht="27" customHeight="1" x14ac:dyDescent="0.25">
      <c r="A238" s="276">
        <v>260</v>
      </c>
      <c r="B238" s="277">
        <v>2019</v>
      </c>
      <c r="C238" s="278" t="s">
        <v>507</v>
      </c>
      <c r="D238" s="293" t="s">
        <v>153</v>
      </c>
      <c r="E238" s="278" t="s">
        <v>162</v>
      </c>
      <c r="F238" s="279" t="s">
        <v>186</v>
      </c>
      <c r="G238" s="280" t="s">
        <v>752</v>
      </c>
      <c r="H238" s="281" t="s">
        <v>156</v>
      </c>
      <c r="I238" s="282">
        <v>45</v>
      </c>
      <c r="J238" s="96" t="s">
        <v>239</v>
      </c>
      <c r="K238" s="96" t="s">
        <v>236</v>
      </c>
      <c r="L238" s="283" t="s">
        <v>786</v>
      </c>
      <c r="M238" s="276">
        <v>830083258</v>
      </c>
      <c r="N238" s="284" t="s">
        <v>998</v>
      </c>
      <c r="O238" s="285">
        <v>450043338</v>
      </c>
      <c r="P238" s="286"/>
      <c r="Q238" s="287"/>
      <c r="R238" s="288"/>
      <c r="S238" s="285"/>
      <c r="T238" s="103">
        <f t="shared" si="36"/>
        <v>450043338</v>
      </c>
      <c r="U238" s="289"/>
      <c r="V238" s="290">
        <v>43826</v>
      </c>
      <c r="W238" s="290"/>
      <c r="X238" s="290"/>
      <c r="Y238" s="277">
        <v>180</v>
      </c>
      <c r="Z238" s="277"/>
      <c r="AA238" s="8"/>
      <c r="AB238" s="276"/>
      <c r="AC238" s="276"/>
      <c r="AD238" s="276"/>
      <c r="AE238" s="276"/>
      <c r="AF238" s="107">
        <f t="shared" si="40"/>
        <v>0</v>
      </c>
      <c r="AG238" s="291"/>
      <c r="AH238" s="129">
        <f>IF(SUMPRODUCT((A$14:A238=A238)*(B$14:B238=B238)*(C$14:C238=C238))&gt;1,0,1)</f>
        <v>1</v>
      </c>
      <c r="AI238" s="109" t="str">
        <f t="shared" si="30"/>
        <v>Obra pública</v>
      </c>
      <c r="AJ238" s="109" t="str">
        <f t="shared" si="31"/>
        <v>Licitación pública</v>
      </c>
      <c r="AK238" s="110" t="str">
        <f>IFERROR(VLOOKUP(F238,[6]Tipo!$C$12:$C$27,1,FALSE),"NO")</f>
        <v>NO</v>
      </c>
      <c r="AL238" s="109" t="str">
        <f t="shared" si="32"/>
        <v>Inversión</v>
      </c>
      <c r="AM238" s="109">
        <f t="shared" si="33"/>
        <v>45</v>
      </c>
    </row>
    <row r="239" spans="1:39" ht="27" customHeight="1" x14ac:dyDescent="0.25">
      <c r="A239" s="276">
        <v>261</v>
      </c>
      <c r="B239" s="277">
        <v>2019</v>
      </c>
      <c r="C239" s="278" t="s">
        <v>508</v>
      </c>
      <c r="D239" s="293" t="s">
        <v>153</v>
      </c>
      <c r="E239" s="278" t="s">
        <v>530</v>
      </c>
      <c r="F239" s="279" t="s">
        <v>169</v>
      </c>
      <c r="G239" s="280" t="s">
        <v>753</v>
      </c>
      <c r="H239" s="281" t="s">
        <v>156</v>
      </c>
      <c r="I239" s="282">
        <v>2</v>
      </c>
      <c r="J239" s="96" t="s">
        <v>190</v>
      </c>
      <c r="K239" s="96" t="s">
        <v>189</v>
      </c>
      <c r="L239" s="283" t="s">
        <v>789</v>
      </c>
      <c r="M239" s="276">
        <v>901087858</v>
      </c>
      <c r="N239" s="284" t="s">
        <v>999</v>
      </c>
      <c r="O239" s="285">
        <v>122386887</v>
      </c>
      <c r="P239" s="286"/>
      <c r="Q239" s="287"/>
      <c r="R239" s="288"/>
      <c r="S239" s="285"/>
      <c r="T239" s="103">
        <f t="shared" si="36"/>
        <v>122386887</v>
      </c>
      <c r="U239" s="289"/>
      <c r="V239" s="290">
        <v>43829</v>
      </c>
      <c r="W239" s="290"/>
      <c r="X239" s="290"/>
      <c r="Y239" s="277">
        <v>60</v>
      </c>
      <c r="Z239" s="277"/>
      <c r="AA239" s="8"/>
      <c r="AB239" s="276"/>
      <c r="AC239" s="276"/>
      <c r="AD239" s="276"/>
      <c r="AE239" s="276"/>
      <c r="AF239" s="107">
        <f t="shared" si="40"/>
        <v>0</v>
      </c>
      <c r="AG239" s="291"/>
      <c r="AH239" s="129">
        <f>IF(SUMPRODUCT((A$14:A239=A239)*(B$14:B239=B239)*(C$14:C239=C239))&gt;1,0,1)</f>
        <v>1</v>
      </c>
      <c r="AI239" s="109" t="str">
        <f t="shared" si="30"/>
        <v>Obra pública</v>
      </c>
      <c r="AJ239" s="109" t="str">
        <f t="shared" si="31"/>
        <v>NO</v>
      </c>
      <c r="AK239" s="110" t="str">
        <f>IFERROR(VLOOKUP(F239,[6]Tipo!$C$12:$C$27,1,FALSE),"NO")</f>
        <v xml:space="preserve">Selección abreviada por menor cuantía </v>
      </c>
      <c r="AL239" s="109" t="str">
        <f t="shared" si="32"/>
        <v>Inversión</v>
      </c>
      <c r="AM239" s="109">
        <f t="shared" si="33"/>
        <v>2</v>
      </c>
    </row>
    <row r="240" spans="1:39" ht="27" customHeight="1" x14ac:dyDescent="0.25">
      <c r="A240" s="276">
        <v>262</v>
      </c>
      <c r="B240" s="277">
        <v>2019</v>
      </c>
      <c r="C240" s="278" t="s">
        <v>509</v>
      </c>
      <c r="D240" s="293" t="s">
        <v>159</v>
      </c>
      <c r="E240" s="278" t="s">
        <v>530</v>
      </c>
      <c r="F240" s="279" t="s">
        <v>169</v>
      </c>
      <c r="G240" s="280" t="s">
        <v>754</v>
      </c>
      <c r="H240" s="281" t="s">
        <v>156</v>
      </c>
      <c r="I240" s="282">
        <v>11</v>
      </c>
      <c r="J240" s="96" t="s">
        <v>199</v>
      </c>
      <c r="K240" s="96" t="s">
        <v>189</v>
      </c>
      <c r="L240" s="283" t="s">
        <v>784</v>
      </c>
      <c r="M240" s="276">
        <v>901306621</v>
      </c>
      <c r="N240" s="284" t="s">
        <v>1000</v>
      </c>
      <c r="O240" s="285">
        <v>214897203</v>
      </c>
      <c r="P240" s="286"/>
      <c r="Q240" s="287"/>
      <c r="R240" s="288"/>
      <c r="S240" s="285"/>
      <c r="T240" s="103">
        <f t="shared" si="36"/>
        <v>214897203</v>
      </c>
      <c r="U240" s="289"/>
      <c r="V240" s="290">
        <v>43829</v>
      </c>
      <c r="W240" s="290"/>
      <c r="X240" s="290"/>
      <c r="Y240" s="277">
        <v>120</v>
      </c>
      <c r="Z240" s="277"/>
      <c r="AA240" s="8"/>
      <c r="AB240" s="276"/>
      <c r="AC240" s="276"/>
      <c r="AD240" s="276"/>
      <c r="AE240" s="276"/>
      <c r="AF240" s="107">
        <f t="shared" si="40"/>
        <v>0</v>
      </c>
      <c r="AG240" s="291"/>
      <c r="AH240" s="129">
        <f>IF(SUMPRODUCT((A$14:A240=A240)*(B$14:B240=B240)*(C$14:C240=C240))&gt;1,0,1)</f>
        <v>1</v>
      </c>
      <c r="AI240" s="109" t="str">
        <f t="shared" si="30"/>
        <v>Contratos de prestación de servicios</v>
      </c>
      <c r="AJ240" s="109" t="str">
        <f t="shared" si="31"/>
        <v>NO</v>
      </c>
      <c r="AK240" s="110" t="str">
        <f>IFERROR(VLOOKUP(F240,[6]Tipo!$C$12:$C$27,1,FALSE),"NO")</f>
        <v xml:space="preserve">Selección abreviada por menor cuantía </v>
      </c>
      <c r="AL240" s="109" t="str">
        <f t="shared" si="32"/>
        <v>Inversión</v>
      </c>
      <c r="AM240" s="109">
        <f t="shared" si="33"/>
        <v>11</v>
      </c>
    </row>
    <row r="241" spans="1:39" ht="27" customHeight="1" x14ac:dyDescent="0.25">
      <c r="A241" s="276">
        <v>263</v>
      </c>
      <c r="B241" s="277">
        <v>2019</v>
      </c>
      <c r="C241" s="278" t="s">
        <v>510</v>
      </c>
      <c r="D241" s="293" t="s">
        <v>171</v>
      </c>
      <c r="E241" s="278" t="s">
        <v>38</v>
      </c>
      <c r="F241" s="279" t="s">
        <v>171</v>
      </c>
      <c r="G241" s="280" t="s">
        <v>755</v>
      </c>
      <c r="H241" s="281" t="s">
        <v>156</v>
      </c>
      <c r="I241" s="282">
        <v>3</v>
      </c>
      <c r="J241" s="96" t="s">
        <v>191</v>
      </c>
      <c r="K241" s="96" t="s">
        <v>189</v>
      </c>
      <c r="L241" s="283" t="s">
        <v>783</v>
      </c>
      <c r="M241" s="276">
        <v>900959048</v>
      </c>
      <c r="N241" s="284" t="s">
        <v>1001</v>
      </c>
      <c r="O241" s="285">
        <v>342151831</v>
      </c>
      <c r="P241" s="286"/>
      <c r="Q241" s="287"/>
      <c r="R241" s="288"/>
      <c r="S241" s="285"/>
      <c r="T241" s="103">
        <f t="shared" si="36"/>
        <v>342151831</v>
      </c>
      <c r="U241" s="289"/>
      <c r="V241" s="290">
        <v>43829</v>
      </c>
      <c r="W241" s="290"/>
      <c r="X241" s="290"/>
      <c r="Y241" s="277">
        <v>120</v>
      </c>
      <c r="Z241" s="277"/>
      <c r="AA241" s="8"/>
      <c r="AB241" s="276"/>
      <c r="AC241" s="276"/>
      <c r="AD241" s="276"/>
      <c r="AE241" s="276"/>
      <c r="AF241" s="107">
        <f t="shared" si="40"/>
        <v>0</v>
      </c>
      <c r="AG241" s="291"/>
      <c r="AH241" s="129">
        <f>IF(SUMPRODUCT((A$14:A241=A241)*(B$14:B241=B241)*(C$14:C241=C241))&gt;1,0,1)</f>
        <v>1</v>
      </c>
      <c r="AI241" s="109" t="str">
        <f t="shared" ref="AI241:AI304" si="41">IFERROR(VLOOKUP(D241,tipo,1,FALSE),"NO")</f>
        <v>Contratos interadministrativos</v>
      </c>
      <c r="AJ241" s="109" t="str">
        <f t="shared" ref="AJ241:AJ304" si="42">IFERROR(VLOOKUP(E241,modal,1,FALSE),"NO")</f>
        <v>Contratación directa</v>
      </c>
      <c r="AK241" s="110" t="str">
        <f>IFERROR(VLOOKUP(F241,[6]Tipo!$C$12:$C$27,1,FALSE),"NO")</f>
        <v>Contratos interadministrativos</v>
      </c>
      <c r="AL241" s="109" t="str">
        <f t="shared" ref="AL241:AL304" si="43">IFERROR(VLOOKUP(H241,afectacion,1,FALSE),"NO")</f>
        <v>Inversión</v>
      </c>
      <c r="AM241" s="109">
        <f t="shared" ref="AM241:AM304" si="44">IFERROR(VLOOKUP(I241,programa,1,FALSE),"NO")</f>
        <v>3</v>
      </c>
    </row>
    <row r="242" spans="1:39" ht="27" customHeight="1" x14ac:dyDescent="0.25">
      <c r="A242" s="276">
        <v>265</v>
      </c>
      <c r="B242" s="277">
        <v>2019</v>
      </c>
      <c r="C242" s="278" t="s">
        <v>511</v>
      </c>
      <c r="D242" s="293" t="s">
        <v>159</v>
      </c>
      <c r="E242" s="278" t="s">
        <v>530</v>
      </c>
      <c r="F242" s="279" t="s">
        <v>169</v>
      </c>
      <c r="G242" s="280" t="s">
        <v>756</v>
      </c>
      <c r="H242" s="281" t="s">
        <v>156</v>
      </c>
      <c r="I242" s="282">
        <v>45</v>
      </c>
      <c r="J242" s="96" t="s">
        <v>239</v>
      </c>
      <c r="K242" s="96" t="s">
        <v>236</v>
      </c>
      <c r="L242" s="283" t="s">
        <v>786</v>
      </c>
      <c r="M242" s="276">
        <v>900018217</v>
      </c>
      <c r="N242" s="284" t="s">
        <v>1002</v>
      </c>
      <c r="O242" s="285">
        <v>91507114</v>
      </c>
      <c r="P242" s="286"/>
      <c r="Q242" s="287"/>
      <c r="R242" s="288"/>
      <c r="S242" s="285"/>
      <c r="T242" s="103">
        <f t="shared" si="36"/>
        <v>91507114</v>
      </c>
      <c r="U242" s="289"/>
      <c r="V242" s="290">
        <v>43829</v>
      </c>
      <c r="W242" s="290"/>
      <c r="X242" s="290"/>
      <c r="Y242" s="277">
        <v>120</v>
      </c>
      <c r="Z242" s="277"/>
      <c r="AA242" s="8"/>
      <c r="AB242" s="276"/>
      <c r="AC242" s="276"/>
      <c r="AD242" s="276"/>
      <c r="AE242" s="276"/>
      <c r="AF242" s="107">
        <f t="shared" si="40"/>
        <v>0</v>
      </c>
      <c r="AG242" s="291"/>
      <c r="AH242" s="129">
        <f>IF(SUMPRODUCT((A$14:A242=A242)*(B$14:B242=B242)*(C$14:C242=C242))&gt;1,0,1)</f>
        <v>1</v>
      </c>
      <c r="AI242" s="109" t="str">
        <f t="shared" si="41"/>
        <v>Contratos de prestación de servicios</v>
      </c>
      <c r="AJ242" s="109" t="str">
        <f t="shared" si="42"/>
        <v>NO</v>
      </c>
      <c r="AK242" s="110" t="str">
        <f>IFERROR(VLOOKUP(F242,[6]Tipo!$C$12:$C$27,1,FALSE),"NO")</f>
        <v xml:space="preserve">Selección abreviada por menor cuantía </v>
      </c>
      <c r="AL242" s="109" t="str">
        <f t="shared" si="43"/>
        <v>Inversión</v>
      </c>
      <c r="AM242" s="109">
        <f t="shared" si="44"/>
        <v>45</v>
      </c>
    </row>
    <row r="243" spans="1:39" ht="27" customHeight="1" x14ac:dyDescent="0.25">
      <c r="A243" s="276">
        <v>265</v>
      </c>
      <c r="B243" s="277">
        <v>2019</v>
      </c>
      <c r="C243" s="278" t="s">
        <v>512</v>
      </c>
      <c r="D243" s="293" t="s">
        <v>75</v>
      </c>
      <c r="E243" s="278" t="s">
        <v>154</v>
      </c>
      <c r="F243" s="279" t="s">
        <v>186</v>
      </c>
      <c r="G243" s="280" t="s">
        <v>757</v>
      </c>
      <c r="H243" s="281" t="s">
        <v>156</v>
      </c>
      <c r="I243" s="282">
        <v>17</v>
      </c>
      <c r="J243" s="96" t="s">
        <v>206</v>
      </c>
      <c r="K243" s="96" t="s">
        <v>202</v>
      </c>
      <c r="L243" s="283" t="s">
        <v>785</v>
      </c>
      <c r="M243" s="276">
        <v>900503599</v>
      </c>
      <c r="N243" s="284" t="s">
        <v>1003</v>
      </c>
      <c r="O243" s="285">
        <v>240147199</v>
      </c>
      <c r="P243" s="286"/>
      <c r="Q243" s="287"/>
      <c r="R243" s="288"/>
      <c r="S243" s="285"/>
      <c r="T243" s="103">
        <f t="shared" si="36"/>
        <v>240147199</v>
      </c>
      <c r="U243" s="289"/>
      <c r="V243" s="290">
        <v>43829</v>
      </c>
      <c r="W243" s="290"/>
      <c r="X243" s="290"/>
      <c r="Y243" s="277">
        <v>270</v>
      </c>
      <c r="Z243" s="277"/>
      <c r="AA243" s="8"/>
      <c r="AB243" s="276"/>
      <c r="AC243" s="276"/>
      <c r="AD243" s="276"/>
      <c r="AE243" s="276"/>
      <c r="AF243" s="107">
        <f t="shared" si="40"/>
        <v>0</v>
      </c>
      <c r="AG243" s="291"/>
      <c r="AH243" s="129">
        <f>IF(SUMPRODUCT((A$14:A243=A243)*(B$14:B243=B243)*(C$14:C243=C243))&gt;1,0,1)</f>
        <v>1</v>
      </c>
      <c r="AI243" s="109" t="str">
        <f t="shared" si="41"/>
        <v>Consultoría</v>
      </c>
      <c r="AJ243" s="109" t="str">
        <f t="shared" si="42"/>
        <v>Concurso de méritos</v>
      </c>
      <c r="AK243" s="110" t="str">
        <f>IFERROR(VLOOKUP(F243,[6]Tipo!$C$12:$C$27,1,FALSE),"NO")</f>
        <v>NO</v>
      </c>
      <c r="AL243" s="109" t="str">
        <f t="shared" si="43"/>
        <v>Inversión</v>
      </c>
      <c r="AM243" s="109">
        <f t="shared" si="44"/>
        <v>17</v>
      </c>
    </row>
    <row r="244" spans="1:39" ht="27" customHeight="1" x14ac:dyDescent="0.25">
      <c r="A244" s="276">
        <v>266</v>
      </c>
      <c r="B244" s="277">
        <v>2019</v>
      </c>
      <c r="C244" s="278" t="s">
        <v>513</v>
      </c>
      <c r="D244" s="293" t="s">
        <v>153</v>
      </c>
      <c r="E244" s="278" t="s">
        <v>162</v>
      </c>
      <c r="F244" s="279" t="s">
        <v>186</v>
      </c>
      <c r="G244" s="280" t="s">
        <v>758</v>
      </c>
      <c r="H244" s="281" t="s">
        <v>156</v>
      </c>
      <c r="I244" s="282">
        <v>17</v>
      </c>
      <c r="J244" s="96" t="s">
        <v>206</v>
      </c>
      <c r="K244" s="96" t="s">
        <v>202</v>
      </c>
      <c r="L244" s="283" t="s">
        <v>785</v>
      </c>
      <c r="M244" s="276">
        <v>800104214</v>
      </c>
      <c r="N244" s="284" t="s">
        <v>1004</v>
      </c>
      <c r="O244" s="285">
        <v>2328403468</v>
      </c>
      <c r="P244" s="286"/>
      <c r="Q244" s="287"/>
      <c r="R244" s="288"/>
      <c r="S244" s="285"/>
      <c r="T244" s="103">
        <f t="shared" si="36"/>
        <v>2328403468</v>
      </c>
      <c r="U244" s="289"/>
      <c r="V244" s="290">
        <v>43829</v>
      </c>
      <c r="W244" s="290"/>
      <c r="X244" s="290"/>
      <c r="Y244" s="277">
        <v>240</v>
      </c>
      <c r="Z244" s="277"/>
      <c r="AA244" s="8"/>
      <c r="AB244" s="276"/>
      <c r="AC244" s="276"/>
      <c r="AD244" s="276"/>
      <c r="AE244" s="276"/>
      <c r="AF244" s="107">
        <f t="shared" si="40"/>
        <v>0</v>
      </c>
      <c r="AG244" s="291"/>
      <c r="AH244" s="129">
        <f>IF(SUMPRODUCT((A$14:A244=A244)*(B$14:B244=B244)*(C$14:C244=C244))&gt;1,0,1)</f>
        <v>1</v>
      </c>
      <c r="AI244" s="109" t="str">
        <f t="shared" si="41"/>
        <v>Obra pública</v>
      </c>
      <c r="AJ244" s="109" t="str">
        <f t="shared" si="42"/>
        <v>Licitación pública</v>
      </c>
      <c r="AK244" s="110" t="str">
        <f>IFERROR(VLOOKUP(F244,[6]Tipo!$C$12:$C$27,1,FALSE),"NO")</f>
        <v>NO</v>
      </c>
      <c r="AL244" s="109" t="str">
        <f t="shared" si="43"/>
        <v>Inversión</v>
      </c>
      <c r="AM244" s="109">
        <f t="shared" si="44"/>
        <v>17</v>
      </c>
    </row>
    <row r="245" spans="1:39" ht="27" customHeight="1" x14ac:dyDescent="0.25">
      <c r="A245" s="276">
        <v>267</v>
      </c>
      <c r="B245" s="277">
        <v>2019</v>
      </c>
      <c r="C245" s="278" t="s">
        <v>514</v>
      </c>
      <c r="D245" s="293" t="s">
        <v>159</v>
      </c>
      <c r="E245" s="278" t="s">
        <v>529</v>
      </c>
      <c r="F245" s="279" t="s">
        <v>186</v>
      </c>
      <c r="G245" s="280" t="s">
        <v>759</v>
      </c>
      <c r="H245" s="281" t="s">
        <v>155</v>
      </c>
      <c r="I245" s="282">
        <v>11</v>
      </c>
      <c r="J245" s="96" t="s">
        <v>199</v>
      </c>
      <c r="K245" s="96" t="s">
        <v>189</v>
      </c>
      <c r="L245" s="283" t="s">
        <v>798</v>
      </c>
      <c r="M245" s="276">
        <v>10022018</v>
      </c>
      <c r="N245" s="294" t="s">
        <v>759</v>
      </c>
      <c r="O245" s="285">
        <v>13500000</v>
      </c>
      <c r="P245" s="286"/>
      <c r="Q245" s="287"/>
      <c r="R245" s="288"/>
      <c r="S245" s="285"/>
      <c r="T245" s="103">
        <f t="shared" si="36"/>
        <v>13500000</v>
      </c>
      <c r="U245" s="289"/>
      <c r="V245" s="290">
        <v>43830</v>
      </c>
      <c r="W245" s="290">
        <v>43843</v>
      </c>
      <c r="X245" s="290">
        <v>43888</v>
      </c>
      <c r="Y245" s="277">
        <v>45</v>
      </c>
      <c r="Z245" s="277"/>
      <c r="AA245" s="8"/>
      <c r="AB245" s="276"/>
      <c r="AC245" s="276" t="s">
        <v>1022</v>
      </c>
      <c r="AD245" s="276"/>
      <c r="AE245" s="276"/>
      <c r="AF245" s="107">
        <f t="shared" si="40"/>
        <v>0</v>
      </c>
      <c r="AG245" s="291"/>
      <c r="AH245" s="129">
        <f>IF(SUMPRODUCT((A$14:A245=A245)*(B$14:B245=B245)*(C$14:C245=C245))&gt;1,0,1)</f>
        <v>1</v>
      </c>
      <c r="AI245" s="109" t="str">
        <f t="shared" si="41"/>
        <v>Contratos de prestación de servicios</v>
      </c>
      <c r="AJ245" s="109" t="str">
        <f t="shared" si="42"/>
        <v>NO</v>
      </c>
      <c r="AK245" s="110" t="str">
        <f>IFERROR(VLOOKUP(F245,[6]Tipo!$C$12:$C$27,1,FALSE),"NO")</f>
        <v>NO</v>
      </c>
      <c r="AL245" s="109" t="str">
        <f t="shared" si="43"/>
        <v>Funcionamiento</v>
      </c>
      <c r="AM245" s="109">
        <f t="shared" si="44"/>
        <v>11</v>
      </c>
    </row>
    <row r="246" spans="1:39" ht="27" customHeight="1" x14ac:dyDescent="0.25">
      <c r="A246" s="276">
        <v>268</v>
      </c>
      <c r="B246" s="277">
        <v>2019</v>
      </c>
      <c r="C246" s="278" t="s">
        <v>515</v>
      </c>
      <c r="D246" s="293" t="s">
        <v>161</v>
      </c>
      <c r="E246" s="278" t="s">
        <v>38</v>
      </c>
      <c r="F246" s="279" t="s">
        <v>182</v>
      </c>
      <c r="G246" s="280" t="s">
        <v>760</v>
      </c>
      <c r="H246" s="281" t="s">
        <v>156</v>
      </c>
      <c r="I246" s="282">
        <v>15</v>
      </c>
      <c r="J246" s="96" t="s">
        <v>204</v>
      </c>
      <c r="K246" s="96" t="s">
        <v>202</v>
      </c>
      <c r="L246" s="283" t="s">
        <v>800</v>
      </c>
      <c r="M246" s="276">
        <v>39547970</v>
      </c>
      <c r="N246" s="284" t="s">
        <v>1006</v>
      </c>
      <c r="O246" s="285">
        <v>18000000</v>
      </c>
      <c r="P246" s="286"/>
      <c r="Q246" s="287"/>
      <c r="R246" s="288"/>
      <c r="S246" s="285"/>
      <c r="T246" s="103">
        <f t="shared" si="36"/>
        <v>18000000</v>
      </c>
      <c r="U246" s="289"/>
      <c r="V246" s="290">
        <v>43829</v>
      </c>
      <c r="W246" s="290">
        <v>43852</v>
      </c>
      <c r="X246" s="290">
        <v>43942</v>
      </c>
      <c r="Y246" s="277">
        <v>90</v>
      </c>
      <c r="Z246" s="277"/>
      <c r="AA246" s="8"/>
      <c r="AB246" s="276"/>
      <c r="AC246" s="276" t="s">
        <v>1022</v>
      </c>
      <c r="AD246" s="276"/>
      <c r="AE246" s="276"/>
      <c r="AF246" s="107">
        <f t="shared" si="40"/>
        <v>0</v>
      </c>
      <c r="AG246" s="291"/>
      <c r="AH246" s="129">
        <f>IF(SUMPRODUCT((A$14:A246=A246)*(B$14:B246=B246)*(C$14:C246=C246))&gt;1,0,1)</f>
        <v>1</v>
      </c>
      <c r="AI246" s="109" t="str">
        <f t="shared" si="41"/>
        <v>Contratos de prestación de servicios profesionales y de apoyo a la gestión</v>
      </c>
      <c r="AJ246" s="109" t="str">
        <f t="shared" si="42"/>
        <v>Contratación directa</v>
      </c>
      <c r="AK246" s="110" t="str">
        <f>IFERROR(VLOOKUP(F246,[6]Tipo!$C$12:$C$27,1,FALSE),"NO")</f>
        <v>Prestación de servicios profesionales y de apoyo a la gestión, o para la ejecución de trabajos artísticos que sólo puedan encomendarse a determinadas personas naturales;</v>
      </c>
      <c r="AL246" s="109" t="str">
        <f t="shared" si="43"/>
        <v>Inversión</v>
      </c>
      <c r="AM246" s="109">
        <f t="shared" si="44"/>
        <v>15</v>
      </c>
    </row>
    <row r="247" spans="1:39" ht="27" customHeight="1" x14ac:dyDescent="0.25">
      <c r="A247" s="276">
        <v>269</v>
      </c>
      <c r="B247" s="277">
        <v>2019</v>
      </c>
      <c r="C247" s="278" t="s">
        <v>516</v>
      </c>
      <c r="D247" s="293" t="s">
        <v>161</v>
      </c>
      <c r="E247" s="278" t="s">
        <v>38</v>
      </c>
      <c r="F247" s="279" t="s">
        <v>182</v>
      </c>
      <c r="G247" s="280" t="s">
        <v>760</v>
      </c>
      <c r="H247" s="281" t="s">
        <v>156</v>
      </c>
      <c r="I247" s="282">
        <v>15</v>
      </c>
      <c r="J247" s="96" t="s">
        <v>204</v>
      </c>
      <c r="K247" s="96" t="s">
        <v>202</v>
      </c>
      <c r="L247" s="283" t="s">
        <v>800</v>
      </c>
      <c r="M247" s="276">
        <v>79289543</v>
      </c>
      <c r="N247" s="284" t="s">
        <v>1007</v>
      </c>
      <c r="O247" s="285">
        <v>18000000</v>
      </c>
      <c r="P247" s="286"/>
      <c r="Q247" s="287"/>
      <c r="R247" s="288"/>
      <c r="S247" s="285"/>
      <c r="T247" s="103">
        <f t="shared" si="36"/>
        <v>18000000</v>
      </c>
      <c r="U247" s="289"/>
      <c r="V247" s="290">
        <v>43829</v>
      </c>
      <c r="W247" s="290">
        <v>43853</v>
      </c>
      <c r="X247" s="290">
        <v>43943</v>
      </c>
      <c r="Y247" s="277">
        <v>90</v>
      </c>
      <c r="Z247" s="277"/>
      <c r="AA247" s="8"/>
      <c r="AB247" s="276"/>
      <c r="AC247" s="276" t="s">
        <v>1022</v>
      </c>
      <c r="AD247" s="276"/>
      <c r="AE247" s="276"/>
      <c r="AF247" s="107">
        <f t="shared" si="40"/>
        <v>0</v>
      </c>
      <c r="AG247" s="291"/>
      <c r="AH247" s="129">
        <f>IF(SUMPRODUCT((A$14:A247=A247)*(B$14:B247=B247)*(C$14:C247=C247))&gt;1,0,1)</f>
        <v>1</v>
      </c>
      <c r="AI247" s="109" t="str">
        <f t="shared" si="41"/>
        <v>Contratos de prestación de servicios profesionales y de apoyo a la gestión</v>
      </c>
      <c r="AJ247" s="109" t="str">
        <f t="shared" si="42"/>
        <v>Contratación directa</v>
      </c>
      <c r="AK247" s="110" t="str">
        <f>IFERROR(VLOOKUP(F247,[6]Tipo!$C$12:$C$27,1,FALSE),"NO")</f>
        <v>Prestación de servicios profesionales y de apoyo a la gestión, o para la ejecución de trabajos artísticos que sólo puedan encomendarse a determinadas personas naturales;</v>
      </c>
      <c r="AL247" s="109" t="str">
        <f t="shared" si="43"/>
        <v>Inversión</v>
      </c>
      <c r="AM247" s="109">
        <f t="shared" si="44"/>
        <v>15</v>
      </c>
    </row>
    <row r="248" spans="1:39" ht="27" customHeight="1" x14ac:dyDescent="0.25">
      <c r="A248" s="276">
        <v>270</v>
      </c>
      <c r="B248" s="277">
        <v>2019</v>
      </c>
      <c r="C248" s="278" t="s">
        <v>517</v>
      </c>
      <c r="D248" s="293" t="s">
        <v>161</v>
      </c>
      <c r="E248" s="278" t="s">
        <v>38</v>
      </c>
      <c r="F248" s="279" t="s">
        <v>182</v>
      </c>
      <c r="G248" s="280" t="s">
        <v>760</v>
      </c>
      <c r="H248" s="281" t="s">
        <v>156</v>
      </c>
      <c r="I248" s="282">
        <v>15</v>
      </c>
      <c r="J248" s="96" t="s">
        <v>204</v>
      </c>
      <c r="K248" s="96" t="s">
        <v>202</v>
      </c>
      <c r="L248" s="283" t="s">
        <v>800</v>
      </c>
      <c r="M248" s="276">
        <v>79763089</v>
      </c>
      <c r="N248" s="284" t="s">
        <v>1008</v>
      </c>
      <c r="O248" s="285">
        <v>18000000</v>
      </c>
      <c r="P248" s="286"/>
      <c r="Q248" s="287"/>
      <c r="R248" s="288"/>
      <c r="S248" s="285"/>
      <c r="T248" s="103">
        <f t="shared" si="36"/>
        <v>18000000</v>
      </c>
      <c r="U248" s="289"/>
      <c r="V248" s="290">
        <v>43829</v>
      </c>
      <c r="W248" s="290">
        <v>43853</v>
      </c>
      <c r="X248" s="290">
        <v>43943</v>
      </c>
      <c r="Y248" s="277">
        <v>90</v>
      </c>
      <c r="Z248" s="277"/>
      <c r="AA248" s="8"/>
      <c r="AB248" s="276"/>
      <c r="AC248" s="276" t="s">
        <v>1022</v>
      </c>
      <c r="AD248" s="276"/>
      <c r="AE248" s="276"/>
      <c r="AF248" s="107">
        <f t="shared" si="40"/>
        <v>0</v>
      </c>
      <c r="AG248" s="291"/>
      <c r="AH248" s="129">
        <f>IF(SUMPRODUCT((A$14:A248=A248)*(B$14:B248=B248)*(C$14:C248=C248))&gt;1,0,1)</f>
        <v>1</v>
      </c>
      <c r="AI248" s="109" t="str">
        <f t="shared" si="41"/>
        <v>Contratos de prestación de servicios profesionales y de apoyo a la gestión</v>
      </c>
      <c r="AJ248" s="109" t="str">
        <f t="shared" si="42"/>
        <v>Contratación directa</v>
      </c>
      <c r="AK248" s="110" t="str">
        <f>IFERROR(VLOOKUP(F248,[6]Tipo!$C$12:$C$27,1,FALSE),"NO")</f>
        <v>Prestación de servicios profesionales y de apoyo a la gestión, o para la ejecución de trabajos artísticos que sólo puedan encomendarse a determinadas personas naturales;</v>
      </c>
      <c r="AL248" s="109" t="str">
        <f t="shared" si="43"/>
        <v>Inversión</v>
      </c>
      <c r="AM248" s="109">
        <f t="shared" si="44"/>
        <v>15</v>
      </c>
    </row>
    <row r="249" spans="1:39" ht="27" customHeight="1" x14ac:dyDescent="0.25">
      <c r="A249" s="276">
        <v>39023</v>
      </c>
      <c r="B249" s="277">
        <v>2019</v>
      </c>
      <c r="C249" s="278" t="s">
        <v>518</v>
      </c>
      <c r="D249" s="293" t="s">
        <v>84</v>
      </c>
      <c r="E249" s="278" t="s">
        <v>530</v>
      </c>
      <c r="F249" s="279" t="s">
        <v>167</v>
      </c>
      <c r="G249" s="280" t="s">
        <v>761</v>
      </c>
      <c r="H249" s="281" t="s">
        <v>156</v>
      </c>
      <c r="I249" s="282">
        <v>19</v>
      </c>
      <c r="J249" s="96" t="s">
        <v>208</v>
      </c>
      <c r="K249" s="96" t="s">
        <v>209</v>
      </c>
      <c r="L249" s="283" t="s">
        <v>780</v>
      </c>
      <c r="M249" s="276">
        <v>860025792</v>
      </c>
      <c r="N249" s="284" t="s">
        <v>1009</v>
      </c>
      <c r="O249" s="285">
        <v>44867800</v>
      </c>
      <c r="P249" s="286"/>
      <c r="Q249" s="287"/>
      <c r="R249" s="288"/>
      <c r="S249" s="285"/>
      <c r="T249" s="103">
        <f t="shared" si="36"/>
        <v>44867800</v>
      </c>
      <c r="U249" s="289">
        <v>44867800</v>
      </c>
      <c r="V249" s="295"/>
      <c r="W249" s="295"/>
      <c r="X249" s="295"/>
      <c r="Y249" s="296"/>
      <c r="Z249" s="277"/>
      <c r="AA249" s="8"/>
      <c r="AB249" s="276"/>
      <c r="AC249" s="276"/>
      <c r="AD249" s="276"/>
      <c r="AE249" s="276"/>
      <c r="AF249" s="107">
        <f t="shared" si="40"/>
        <v>1</v>
      </c>
      <c r="AG249" s="291"/>
      <c r="AH249" s="129">
        <f>IF(SUMPRODUCT((A$14:A249=A249)*(B$14:B249=B249)*(C$14:C249=C249))&gt;1,0,1)</f>
        <v>1</v>
      </c>
      <c r="AI249" s="109" t="str">
        <f t="shared" si="41"/>
        <v>Compraventa de bienes muebles</v>
      </c>
      <c r="AJ249" s="109" t="str">
        <f t="shared" si="42"/>
        <v>NO</v>
      </c>
      <c r="AK249" s="110" t="str">
        <f>IFERROR(VLOOKUP(F249,[6]Tipo!$C$12:$C$27,1,FALSE),"NO")</f>
        <v xml:space="preserve">Acuerdo marco de precios </v>
      </c>
      <c r="AL249" s="109" t="str">
        <f t="shared" si="43"/>
        <v>Inversión</v>
      </c>
      <c r="AM249" s="109">
        <f t="shared" si="44"/>
        <v>19</v>
      </c>
    </row>
    <row r="250" spans="1:39" ht="27" customHeight="1" x14ac:dyDescent="0.25">
      <c r="A250" s="276">
        <v>44143</v>
      </c>
      <c r="B250" s="277">
        <v>2019</v>
      </c>
      <c r="C250" s="278" t="s">
        <v>519</v>
      </c>
      <c r="D250" s="293" t="s">
        <v>93</v>
      </c>
      <c r="E250" s="278" t="s">
        <v>530</v>
      </c>
      <c r="F250" s="279" t="s">
        <v>167</v>
      </c>
      <c r="G250" s="280" t="s">
        <v>762</v>
      </c>
      <c r="H250" s="281" t="s">
        <v>156</v>
      </c>
      <c r="I250" s="282">
        <v>18</v>
      </c>
      <c r="J250" s="96" t="s">
        <v>207</v>
      </c>
      <c r="K250" s="96" t="s">
        <v>202</v>
      </c>
      <c r="L250" s="283" t="s">
        <v>779</v>
      </c>
      <c r="M250" s="276">
        <v>830095213</v>
      </c>
      <c r="N250" s="284" t="s">
        <v>1010</v>
      </c>
      <c r="O250" s="285">
        <v>20000000</v>
      </c>
      <c r="P250" s="286"/>
      <c r="Q250" s="287"/>
      <c r="R250" s="288"/>
      <c r="S250" s="285"/>
      <c r="T250" s="103">
        <f t="shared" si="36"/>
        <v>20000000</v>
      </c>
      <c r="U250" s="289"/>
      <c r="V250" s="295"/>
      <c r="W250" s="295"/>
      <c r="X250" s="295"/>
      <c r="Y250" s="296"/>
      <c r="Z250" s="277"/>
      <c r="AA250" s="8"/>
      <c r="AB250" s="276"/>
      <c r="AC250" s="276"/>
      <c r="AD250" s="276"/>
      <c r="AE250" s="276"/>
      <c r="AF250" s="107">
        <f t="shared" si="40"/>
        <v>0</v>
      </c>
      <c r="AG250" s="291"/>
      <c r="AH250" s="129">
        <f>IF(SUMPRODUCT((A$14:A250=A250)*(B$14:B250=B250)*(C$14:C250=C250))&gt;1,0,1)</f>
        <v>1</v>
      </c>
      <c r="AI250" s="109" t="str">
        <f t="shared" si="41"/>
        <v>Suministro</v>
      </c>
      <c r="AJ250" s="109" t="str">
        <f t="shared" si="42"/>
        <v>NO</v>
      </c>
      <c r="AK250" s="110" t="str">
        <f>IFERROR(VLOOKUP(F250,[6]Tipo!$C$12:$C$27,1,FALSE),"NO")</f>
        <v xml:space="preserve">Acuerdo marco de precios </v>
      </c>
      <c r="AL250" s="109" t="str">
        <f t="shared" si="43"/>
        <v>Inversión</v>
      </c>
      <c r="AM250" s="109">
        <f t="shared" si="44"/>
        <v>18</v>
      </c>
    </row>
    <row r="251" spans="1:39" ht="27" customHeight="1" x14ac:dyDescent="0.25">
      <c r="A251" s="276">
        <v>44143</v>
      </c>
      <c r="B251" s="277">
        <v>2019</v>
      </c>
      <c r="C251" s="278" t="s">
        <v>520</v>
      </c>
      <c r="D251" s="293" t="s">
        <v>84</v>
      </c>
      <c r="E251" s="278" t="s">
        <v>530</v>
      </c>
      <c r="F251" s="279" t="s">
        <v>167</v>
      </c>
      <c r="G251" s="280" t="s">
        <v>763</v>
      </c>
      <c r="H251" s="281" t="s">
        <v>156</v>
      </c>
      <c r="I251" s="282">
        <v>19</v>
      </c>
      <c r="J251" s="96" t="s">
        <v>208</v>
      </c>
      <c r="K251" s="96" t="s">
        <v>209</v>
      </c>
      <c r="L251" s="283" t="s">
        <v>780</v>
      </c>
      <c r="M251" s="276">
        <v>860025792</v>
      </c>
      <c r="N251" s="284" t="s">
        <v>1011</v>
      </c>
      <c r="O251" s="285">
        <v>355657890</v>
      </c>
      <c r="P251" s="286"/>
      <c r="Q251" s="287"/>
      <c r="R251" s="288"/>
      <c r="S251" s="285"/>
      <c r="T251" s="103">
        <f t="shared" si="36"/>
        <v>355657890</v>
      </c>
      <c r="U251" s="289"/>
      <c r="V251" s="295"/>
      <c r="W251" s="295"/>
      <c r="X251" s="295"/>
      <c r="Y251" s="296"/>
      <c r="Z251" s="277"/>
      <c r="AA251" s="8"/>
      <c r="AB251" s="276"/>
      <c r="AC251" s="276"/>
      <c r="AD251" s="276"/>
      <c r="AE251" s="276"/>
      <c r="AF251" s="107">
        <f t="shared" si="40"/>
        <v>0</v>
      </c>
      <c r="AG251" s="291"/>
      <c r="AH251" s="129">
        <f>IF(SUMPRODUCT((A$14:A251=A251)*(B$14:B251=B251)*(C$14:C251=C251))&gt;1,0,1)</f>
        <v>1</v>
      </c>
      <c r="AI251" s="109" t="str">
        <f t="shared" si="41"/>
        <v>Compraventa de bienes muebles</v>
      </c>
      <c r="AJ251" s="109" t="str">
        <f t="shared" si="42"/>
        <v>NO</v>
      </c>
      <c r="AK251" s="110" t="str">
        <f>IFERROR(VLOOKUP(F251,[6]Tipo!$C$12:$C$27,1,FALSE),"NO")</f>
        <v xml:space="preserve">Acuerdo marco de precios </v>
      </c>
      <c r="AL251" s="109" t="str">
        <f t="shared" si="43"/>
        <v>Inversión</v>
      </c>
      <c r="AM251" s="109">
        <f t="shared" si="44"/>
        <v>19</v>
      </c>
    </row>
    <row r="252" spans="1:39" ht="27" customHeight="1" x14ac:dyDescent="0.25">
      <c r="A252" s="276">
        <v>1072712</v>
      </c>
      <c r="B252" s="277">
        <v>2019</v>
      </c>
      <c r="C252" s="278"/>
      <c r="D252" s="293" t="s">
        <v>84</v>
      </c>
      <c r="E252" s="278" t="s">
        <v>530</v>
      </c>
      <c r="F252" s="279" t="s">
        <v>166</v>
      </c>
      <c r="G252" s="280" t="s">
        <v>764</v>
      </c>
      <c r="H252" s="281" t="s">
        <v>156</v>
      </c>
      <c r="I252" s="282">
        <v>7</v>
      </c>
      <c r="J252" s="96" t="s">
        <v>195</v>
      </c>
      <c r="K252" s="96" t="s">
        <v>189</v>
      </c>
      <c r="L252" s="283" t="s">
        <v>801</v>
      </c>
      <c r="M252" s="276">
        <v>830110570</v>
      </c>
      <c r="N252" s="284" t="s">
        <v>1039</v>
      </c>
      <c r="O252" s="285">
        <v>107977000</v>
      </c>
      <c r="P252" s="286"/>
      <c r="Q252" s="287"/>
      <c r="R252" s="288"/>
      <c r="S252" s="285"/>
      <c r="T252" s="103">
        <f t="shared" si="36"/>
        <v>107977000</v>
      </c>
      <c r="U252" s="289"/>
      <c r="V252" s="295"/>
      <c r="W252" s="295"/>
      <c r="X252" s="295"/>
      <c r="Y252" s="296"/>
      <c r="Z252" s="277"/>
      <c r="AA252" s="8"/>
      <c r="AB252" s="276"/>
      <c r="AC252" s="276"/>
      <c r="AD252" s="276"/>
      <c r="AE252" s="276"/>
      <c r="AF252" s="107">
        <f t="shared" si="40"/>
        <v>0</v>
      </c>
      <c r="AG252" s="291"/>
      <c r="AH252" s="129">
        <f>IF(SUMPRODUCT((A$14:A252=A252)*(B$14:B252=B252)*(C$14:C252=C252))&gt;1,0,1)</f>
        <v>1</v>
      </c>
      <c r="AI252" s="109" t="str">
        <f t="shared" si="41"/>
        <v>Compraventa de bienes muebles</v>
      </c>
      <c r="AJ252" s="109" t="str">
        <f t="shared" si="42"/>
        <v>NO</v>
      </c>
      <c r="AK252" s="110" t="str">
        <f>IFERROR(VLOOKUP(F252,[6]Tipo!$C$12:$C$27,1,FALSE),"NO")</f>
        <v>Bolsas de productos</v>
      </c>
      <c r="AL252" s="109" t="str">
        <f t="shared" si="43"/>
        <v>Inversión</v>
      </c>
      <c r="AM252" s="109">
        <f t="shared" si="44"/>
        <v>7</v>
      </c>
    </row>
    <row r="253" spans="1:39" ht="27" customHeight="1" x14ac:dyDescent="0.25">
      <c r="A253" s="276">
        <v>29032019</v>
      </c>
      <c r="B253" s="277">
        <v>2019</v>
      </c>
      <c r="C253" s="278" t="s">
        <v>521</v>
      </c>
      <c r="D253" s="293" t="s">
        <v>161</v>
      </c>
      <c r="E253" s="278" t="s">
        <v>38</v>
      </c>
      <c r="F253" s="279" t="s">
        <v>182</v>
      </c>
      <c r="G253" s="280" t="s">
        <v>765</v>
      </c>
      <c r="H253" s="281" t="s">
        <v>156</v>
      </c>
      <c r="I253" s="282">
        <v>3</v>
      </c>
      <c r="J253" s="96" t="s">
        <v>191</v>
      </c>
      <c r="K253" s="96" t="s">
        <v>189</v>
      </c>
      <c r="L253" s="283" t="s">
        <v>783</v>
      </c>
      <c r="M253" s="276">
        <v>1016024724</v>
      </c>
      <c r="N253" s="284" t="s">
        <v>1012</v>
      </c>
      <c r="O253" s="285">
        <v>48805866</v>
      </c>
      <c r="P253" s="286"/>
      <c r="Q253" s="287"/>
      <c r="R253" s="288">
        <v>1</v>
      </c>
      <c r="S253" s="285">
        <v>10766000</v>
      </c>
      <c r="T253" s="103">
        <f t="shared" si="36"/>
        <v>59571866</v>
      </c>
      <c r="U253" s="289">
        <v>48805866</v>
      </c>
      <c r="V253" s="290">
        <v>43551</v>
      </c>
      <c r="W253" s="290">
        <v>43553</v>
      </c>
      <c r="X253" s="290">
        <v>43890</v>
      </c>
      <c r="Y253" s="277">
        <v>272</v>
      </c>
      <c r="Z253" s="277">
        <v>60</v>
      </c>
      <c r="AA253" s="8"/>
      <c r="AB253" s="276"/>
      <c r="AC253" s="276" t="s">
        <v>1022</v>
      </c>
      <c r="AD253" s="276"/>
      <c r="AE253" s="276"/>
      <c r="AF253" s="107">
        <f t="shared" si="40"/>
        <v>0.81927710641127138</v>
      </c>
      <c r="AG253" s="291"/>
      <c r="AH253" s="129">
        <f>IF(SUMPRODUCT((A$14:A253=A253)*(B$14:B253=B253)*(C$14:C253=C253))&gt;1,0,1)</f>
        <v>1</v>
      </c>
      <c r="AI253" s="109" t="str">
        <f t="shared" si="41"/>
        <v>Contratos de prestación de servicios profesionales y de apoyo a la gestión</v>
      </c>
      <c r="AJ253" s="109" t="str">
        <f t="shared" si="42"/>
        <v>Contratación directa</v>
      </c>
      <c r="AK253" s="110" t="str">
        <f>IFERROR(VLOOKUP(F253,[6]Tipo!$C$12:$C$27,1,FALSE),"NO")</f>
        <v>Prestación de servicios profesionales y de apoyo a la gestión, o para la ejecución de trabajos artísticos que sólo puedan encomendarse a determinadas personas naturales;</v>
      </c>
      <c r="AL253" s="109" t="str">
        <f t="shared" si="43"/>
        <v>Inversión</v>
      </c>
      <c r="AM253" s="109">
        <f t="shared" si="44"/>
        <v>3</v>
      </c>
    </row>
    <row r="254" spans="1:39" ht="27" customHeight="1" x14ac:dyDescent="0.25">
      <c r="A254" s="276">
        <v>162</v>
      </c>
      <c r="B254" s="277">
        <v>2018</v>
      </c>
      <c r="C254" s="278" t="s">
        <v>522</v>
      </c>
      <c r="D254" s="293" t="s">
        <v>93</v>
      </c>
      <c r="E254" s="278" t="s">
        <v>160</v>
      </c>
      <c r="F254" s="279" t="s">
        <v>169</v>
      </c>
      <c r="G254" s="280" t="s">
        <v>766</v>
      </c>
      <c r="H254" s="281" t="s">
        <v>156</v>
      </c>
      <c r="I254" s="282">
        <v>18</v>
      </c>
      <c r="J254" s="96" t="s">
        <v>207</v>
      </c>
      <c r="K254" s="96" t="s">
        <v>202</v>
      </c>
      <c r="L254" s="283" t="s">
        <v>779</v>
      </c>
      <c r="M254" s="276">
        <v>830095213</v>
      </c>
      <c r="N254" s="284" t="s">
        <v>1010</v>
      </c>
      <c r="O254" s="297"/>
      <c r="P254" s="286"/>
      <c r="Q254" s="287"/>
      <c r="R254" s="288">
        <v>2</v>
      </c>
      <c r="S254" s="285">
        <v>15000000</v>
      </c>
      <c r="T254" s="103">
        <f>Q254+S254</f>
        <v>15000000</v>
      </c>
      <c r="U254" s="289">
        <v>14982607</v>
      </c>
      <c r="V254" s="295">
        <v>43325</v>
      </c>
      <c r="W254" s="295"/>
      <c r="X254" s="295"/>
      <c r="Y254" s="296"/>
      <c r="Z254" s="277"/>
      <c r="AA254" s="8"/>
      <c r="AB254" s="276"/>
      <c r="AC254" s="276"/>
      <c r="AD254" s="276"/>
      <c r="AE254" s="276"/>
      <c r="AF254" s="107">
        <f t="shared" si="40"/>
        <v>0.9988404666666667</v>
      </c>
      <c r="AG254" s="291"/>
      <c r="AH254" s="129">
        <f>IF(SUMPRODUCT((A$14:A254=A254)*(B$14:B254=B254)*(C$14:C254=C254))&gt;1,0,1)</f>
        <v>1</v>
      </c>
      <c r="AI254" s="109" t="str">
        <f t="shared" si="41"/>
        <v>Suministro</v>
      </c>
      <c r="AJ254" s="109" t="str">
        <f t="shared" si="42"/>
        <v>Selección abreviada</v>
      </c>
      <c r="AK254" s="110" t="str">
        <f>IFERROR(VLOOKUP(F254,[6]Tipo!$C$12:$C$27,1,FALSE),"NO")</f>
        <v xml:space="preserve">Selección abreviada por menor cuantía </v>
      </c>
      <c r="AL254" s="109" t="str">
        <f t="shared" si="43"/>
        <v>Inversión</v>
      </c>
      <c r="AM254" s="109">
        <f t="shared" si="44"/>
        <v>18</v>
      </c>
    </row>
    <row r="255" spans="1:39" ht="27" customHeight="1" x14ac:dyDescent="0.25">
      <c r="A255" s="276">
        <v>267</v>
      </c>
      <c r="B255" s="277">
        <v>2018</v>
      </c>
      <c r="C255" s="278" t="s">
        <v>523</v>
      </c>
      <c r="D255" s="293" t="s">
        <v>171</v>
      </c>
      <c r="E255" s="278" t="s">
        <v>38</v>
      </c>
      <c r="F255" s="279"/>
      <c r="G255" s="280" t="s">
        <v>767</v>
      </c>
      <c r="H255" s="281" t="s">
        <v>156</v>
      </c>
      <c r="I255" s="282">
        <v>3</v>
      </c>
      <c r="J255" s="96" t="s">
        <v>191</v>
      </c>
      <c r="K255" s="96" t="s">
        <v>189</v>
      </c>
      <c r="L255" s="283" t="s">
        <v>783</v>
      </c>
      <c r="M255" s="276">
        <v>900959048</v>
      </c>
      <c r="N255" s="284" t="s">
        <v>1001</v>
      </c>
      <c r="O255" s="297"/>
      <c r="P255" s="286"/>
      <c r="Q255" s="287"/>
      <c r="R255" s="288">
        <v>1</v>
      </c>
      <c r="S255" s="285">
        <v>69476400</v>
      </c>
      <c r="T255" s="103">
        <f t="shared" ref="T255:T258" si="45">Q255+S255</f>
        <v>69476400</v>
      </c>
      <c r="U255" s="289"/>
      <c r="V255" s="295"/>
      <c r="W255" s="295"/>
      <c r="X255" s="295"/>
      <c r="Y255" s="296"/>
      <c r="Z255" s="277"/>
      <c r="AA255" s="8"/>
      <c r="AB255" s="276"/>
      <c r="AC255" s="276"/>
      <c r="AD255" s="276"/>
      <c r="AE255" s="276"/>
      <c r="AF255" s="107">
        <f t="shared" si="40"/>
        <v>0</v>
      </c>
      <c r="AG255" s="291"/>
      <c r="AH255" s="129">
        <f>IF(SUMPRODUCT((A$14:A255=A255)*(B$14:B255=B255)*(C$14:C255=C255))&gt;1,0,1)</f>
        <v>1</v>
      </c>
      <c r="AI255" s="109" t="str">
        <f t="shared" si="41"/>
        <v>Contratos interadministrativos</v>
      </c>
      <c r="AJ255" s="109" t="str">
        <f t="shared" si="42"/>
        <v>Contratación directa</v>
      </c>
      <c r="AK255" s="110" t="str">
        <f>IFERROR(VLOOKUP(F255,[6]Tipo!$C$12:$C$27,1,FALSE),"NO")</f>
        <v>NO</v>
      </c>
      <c r="AL255" s="109" t="str">
        <f t="shared" si="43"/>
        <v>Inversión</v>
      </c>
      <c r="AM255" s="109">
        <f t="shared" si="44"/>
        <v>3</v>
      </c>
    </row>
    <row r="256" spans="1:39" ht="27" customHeight="1" x14ac:dyDescent="0.25">
      <c r="A256" s="276">
        <v>283</v>
      </c>
      <c r="B256" s="277">
        <v>2018</v>
      </c>
      <c r="C256" s="278" t="s">
        <v>524</v>
      </c>
      <c r="D256" s="293" t="s">
        <v>75</v>
      </c>
      <c r="E256" s="278" t="s">
        <v>154</v>
      </c>
      <c r="F256" s="279" t="s">
        <v>186</v>
      </c>
      <c r="G256" s="280" t="s">
        <v>768</v>
      </c>
      <c r="H256" s="281" t="s">
        <v>156</v>
      </c>
      <c r="I256" s="282">
        <v>18</v>
      </c>
      <c r="J256" s="96" t="s">
        <v>207</v>
      </c>
      <c r="K256" s="96" t="s">
        <v>202</v>
      </c>
      <c r="L256" s="283" t="s">
        <v>779</v>
      </c>
      <c r="M256" s="276">
        <v>900107376</v>
      </c>
      <c r="N256" s="284" t="s">
        <v>1013</v>
      </c>
      <c r="O256" s="297"/>
      <c r="P256" s="286"/>
      <c r="Q256" s="287"/>
      <c r="R256" s="288">
        <v>1</v>
      </c>
      <c r="S256" s="285">
        <v>512033795</v>
      </c>
      <c r="T256" s="103">
        <f t="shared" si="45"/>
        <v>512033795</v>
      </c>
      <c r="U256" s="289"/>
      <c r="V256" s="295"/>
      <c r="W256" s="295"/>
      <c r="X256" s="295"/>
      <c r="Y256" s="296"/>
      <c r="Z256" s="277"/>
      <c r="AA256" s="8"/>
      <c r="AB256" s="276"/>
      <c r="AC256" s="276"/>
      <c r="AD256" s="276"/>
      <c r="AE256" s="276"/>
      <c r="AF256" s="107">
        <f t="shared" si="40"/>
        <v>0</v>
      </c>
      <c r="AG256" s="291"/>
      <c r="AH256" s="129">
        <f>IF(SUMPRODUCT((A$14:A256=A256)*(B$14:B256=B256)*(C$14:C256=C256))&gt;1,0,1)</f>
        <v>1</v>
      </c>
      <c r="AI256" s="109" t="str">
        <f t="shared" si="41"/>
        <v>Consultoría</v>
      </c>
      <c r="AJ256" s="109" t="str">
        <f t="shared" si="42"/>
        <v>Concurso de méritos</v>
      </c>
      <c r="AK256" s="110" t="str">
        <f>IFERROR(VLOOKUP(F256,[6]Tipo!$C$12:$C$27,1,FALSE),"NO")</f>
        <v>NO</v>
      </c>
      <c r="AL256" s="109" t="str">
        <f t="shared" si="43"/>
        <v>Inversión</v>
      </c>
      <c r="AM256" s="109">
        <f t="shared" si="44"/>
        <v>18</v>
      </c>
    </row>
    <row r="257" spans="1:39" ht="27" customHeight="1" x14ac:dyDescent="0.25">
      <c r="A257" s="276">
        <v>290</v>
      </c>
      <c r="B257" s="277">
        <v>2018</v>
      </c>
      <c r="C257" s="278" t="s">
        <v>525</v>
      </c>
      <c r="D257" s="293" t="s">
        <v>153</v>
      </c>
      <c r="E257" s="278" t="s">
        <v>162</v>
      </c>
      <c r="F257" s="279" t="s">
        <v>186</v>
      </c>
      <c r="G257" s="280" t="s">
        <v>769</v>
      </c>
      <c r="H257" s="281" t="s">
        <v>156</v>
      </c>
      <c r="I257" s="282">
        <v>18</v>
      </c>
      <c r="J257" s="96" t="s">
        <v>207</v>
      </c>
      <c r="K257" s="96" t="s">
        <v>202</v>
      </c>
      <c r="L257" s="283" t="s">
        <v>779</v>
      </c>
      <c r="M257" s="276">
        <v>812002469</v>
      </c>
      <c r="N257" s="284" t="s">
        <v>1014</v>
      </c>
      <c r="O257" s="297"/>
      <c r="P257" s="286"/>
      <c r="Q257" s="287"/>
      <c r="R257" s="288">
        <v>1</v>
      </c>
      <c r="S257" s="285">
        <v>2715118018</v>
      </c>
      <c r="T257" s="103">
        <f t="shared" si="45"/>
        <v>2715118018</v>
      </c>
      <c r="U257" s="289"/>
      <c r="V257" s="295"/>
      <c r="W257" s="295"/>
      <c r="X257" s="295"/>
      <c r="Y257" s="296"/>
      <c r="Z257" s="277"/>
      <c r="AA257" s="8"/>
      <c r="AB257" s="276"/>
      <c r="AC257" s="276"/>
      <c r="AD257" s="276"/>
      <c r="AE257" s="276"/>
      <c r="AF257" s="107">
        <f t="shared" si="40"/>
        <v>0</v>
      </c>
      <c r="AG257" s="291"/>
      <c r="AH257" s="129">
        <f>IF(SUMPRODUCT((A$14:A257=A257)*(B$14:B257=B257)*(C$14:C257=C257))&gt;1,0,1)</f>
        <v>1</v>
      </c>
      <c r="AI257" s="109" t="str">
        <f t="shared" si="41"/>
        <v>Obra pública</v>
      </c>
      <c r="AJ257" s="109" t="str">
        <f t="shared" si="42"/>
        <v>Licitación pública</v>
      </c>
      <c r="AK257" s="110" t="str">
        <f>IFERROR(VLOOKUP(F257,[6]Tipo!$C$12:$C$27,1,FALSE),"NO")</f>
        <v>NO</v>
      </c>
      <c r="AL257" s="109" t="str">
        <f t="shared" si="43"/>
        <v>Inversión</v>
      </c>
      <c r="AM257" s="109">
        <f t="shared" si="44"/>
        <v>18</v>
      </c>
    </row>
    <row r="258" spans="1:39" ht="27" customHeight="1" x14ac:dyDescent="0.25">
      <c r="A258" s="276">
        <v>291</v>
      </c>
      <c r="B258" s="277">
        <v>2018</v>
      </c>
      <c r="C258" s="278" t="s">
        <v>525</v>
      </c>
      <c r="D258" s="293" t="s">
        <v>153</v>
      </c>
      <c r="E258" s="278" t="s">
        <v>162</v>
      </c>
      <c r="F258" s="279" t="s">
        <v>186</v>
      </c>
      <c r="G258" s="280" t="s">
        <v>770</v>
      </c>
      <c r="H258" s="281" t="s">
        <v>156</v>
      </c>
      <c r="I258" s="282">
        <v>18</v>
      </c>
      <c r="J258" s="96" t="s">
        <v>207</v>
      </c>
      <c r="K258" s="96" t="s">
        <v>202</v>
      </c>
      <c r="L258" s="283" t="s">
        <v>779</v>
      </c>
      <c r="M258" s="276">
        <v>830041411</v>
      </c>
      <c r="N258" s="284" t="s">
        <v>1015</v>
      </c>
      <c r="O258" s="297"/>
      <c r="P258" s="286"/>
      <c r="Q258" s="287"/>
      <c r="R258" s="288">
        <v>1</v>
      </c>
      <c r="S258" s="285">
        <v>2417836795</v>
      </c>
      <c r="T258" s="103">
        <f t="shared" si="45"/>
        <v>2417836795</v>
      </c>
      <c r="U258" s="289"/>
      <c r="V258" s="295"/>
      <c r="W258" s="295"/>
      <c r="X258" s="295"/>
      <c r="Y258" s="296"/>
      <c r="Z258" s="277"/>
      <c r="AA258" s="8"/>
      <c r="AB258" s="276"/>
      <c r="AC258" s="276"/>
      <c r="AD258" s="276"/>
      <c r="AE258" s="276"/>
      <c r="AF258" s="107">
        <f t="shared" si="40"/>
        <v>0</v>
      </c>
      <c r="AG258" s="291"/>
      <c r="AH258" s="129">
        <f>IF(SUMPRODUCT((A$14:A258=A258)*(B$14:B258=B258)*(C$14:C258=C258))&gt;1,0,1)</f>
        <v>1</v>
      </c>
      <c r="AI258" s="109" t="str">
        <f t="shared" si="41"/>
        <v>Obra pública</v>
      </c>
      <c r="AJ258" s="109" t="str">
        <f t="shared" si="42"/>
        <v>Licitación pública</v>
      </c>
      <c r="AK258" s="110" t="str">
        <f>IFERROR(VLOOKUP(F258,[6]Tipo!$C$12:$C$27,1,FALSE),"NO")</f>
        <v>NO</v>
      </c>
      <c r="AL258" s="109" t="str">
        <f t="shared" si="43"/>
        <v>Inversión</v>
      </c>
      <c r="AM258" s="109">
        <f t="shared" si="44"/>
        <v>18</v>
      </c>
    </row>
    <row r="259" spans="1:39" ht="27" customHeight="1" x14ac:dyDescent="0.25">
      <c r="A259" s="276">
        <v>35802</v>
      </c>
      <c r="B259" s="277">
        <v>2019</v>
      </c>
      <c r="C259" s="278" t="s">
        <v>1041</v>
      </c>
      <c r="D259" s="293" t="s">
        <v>159</v>
      </c>
      <c r="E259" s="278" t="s">
        <v>530</v>
      </c>
      <c r="F259" s="279" t="s">
        <v>166</v>
      </c>
      <c r="G259" s="280" t="s">
        <v>771</v>
      </c>
      <c r="H259" s="281" t="s">
        <v>155</v>
      </c>
      <c r="I259" s="282"/>
      <c r="J259" s="96"/>
      <c r="K259" s="96" t="s">
        <v>244</v>
      </c>
      <c r="L259" s="283" t="s">
        <v>802</v>
      </c>
      <c r="M259" s="276">
        <v>900046728</v>
      </c>
      <c r="N259" s="284" t="s">
        <v>1016</v>
      </c>
      <c r="O259" s="285">
        <v>15499566</v>
      </c>
      <c r="P259" s="286"/>
      <c r="Q259" s="287"/>
      <c r="R259" s="288"/>
      <c r="S259" s="285"/>
      <c r="T259" s="103">
        <f t="shared" si="36"/>
        <v>15499566</v>
      </c>
      <c r="U259" s="289">
        <v>9902032</v>
      </c>
      <c r="V259" s="295"/>
      <c r="W259" s="295"/>
      <c r="X259" s="295"/>
      <c r="Y259" s="296"/>
      <c r="Z259" s="277"/>
      <c r="AA259" s="8"/>
      <c r="AB259" s="276"/>
      <c r="AC259" s="276"/>
      <c r="AD259" s="276"/>
      <c r="AE259" s="276"/>
      <c r="AF259" s="107">
        <f t="shared" si="40"/>
        <v>0.638858662236091</v>
      </c>
      <c r="AG259" s="291"/>
      <c r="AH259" s="129">
        <f>IF(SUMPRODUCT((A$14:A259=A259)*(B$14:B259=B259)*(C$14:C259=C259))&gt;1,0,1)</f>
        <v>1</v>
      </c>
      <c r="AI259" s="109" t="str">
        <f t="shared" si="41"/>
        <v>Contratos de prestación de servicios</v>
      </c>
      <c r="AJ259" s="109" t="str">
        <f t="shared" si="42"/>
        <v>NO</v>
      </c>
      <c r="AK259" s="110" t="str">
        <f>IFERROR(VLOOKUP(F259,[6]Tipo!$C$12:$C$27,1,FALSE),"NO")</f>
        <v>Bolsas de productos</v>
      </c>
      <c r="AL259" s="109" t="str">
        <f t="shared" si="43"/>
        <v>Funcionamiento</v>
      </c>
      <c r="AM259" s="109" t="str">
        <f t="shared" si="44"/>
        <v>NO</v>
      </c>
    </row>
    <row r="260" spans="1:39" ht="27" customHeight="1" x14ac:dyDescent="0.25">
      <c r="A260" s="276">
        <v>35942</v>
      </c>
      <c r="B260" s="277">
        <v>2019</v>
      </c>
      <c r="C260" s="278" t="s">
        <v>1040</v>
      </c>
      <c r="D260" s="293" t="s">
        <v>159</v>
      </c>
      <c r="E260" s="278" t="s">
        <v>38</v>
      </c>
      <c r="F260" s="279" t="s">
        <v>166</v>
      </c>
      <c r="G260" s="280" t="s">
        <v>772</v>
      </c>
      <c r="H260" s="281" t="s">
        <v>155</v>
      </c>
      <c r="I260" s="282"/>
      <c r="J260" s="96"/>
      <c r="K260" s="96" t="s">
        <v>244</v>
      </c>
      <c r="L260" s="283" t="s">
        <v>803</v>
      </c>
      <c r="M260" s="276">
        <v>807003866</v>
      </c>
      <c r="N260" s="284" t="s">
        <v>1017</v>
      </c>
      <c r="O260" s="285">
        <v>131999345</v>
      </c>
      <c r="P260" s="286"/>
      <c r="Q260" s="287"/>
      <c r="R260" s="288">
        <v>1</v>
      </c>
      <c r="S260" s="285">
        <v>32000655</v>
      </c>
      <c r="T260" s="103">
        <f t="shared" si="36"/>
        <v>164000000</v>
      </c>
      <c r="U260" s="289">
        <v>131548878</v>
      </c>
      <c r="V260" s="295"/>
      <c r="W260" s="295"/>
      <c r="X260" s="295"/>
      <c r="Y260" s="296"/>
      <c r="Z260" s="277"/>
      <c r="AA260" s="8"/>
      <c r="AB260" s="276"/>
      <c r="AC260" s="276"/>
      <c r="AD260" s="276"/>
      <c r="AE260" s="276"/>
      <c r="AF260" s="107">
        <f t="shared" si="40"/>
        <v>0.80212730487804873</v>
      </c>
      <c r="AG260" s="291"/>
      <c r="AH260" s="129">
        <f>IF(SUMPRODUCT((A$14:A260=A260)*(B$14:B260=B260)*(C$14:C260=C260))&gt;1,0,1)</f>
        <v>1</v>
      </c>
      <c r="AI260" s="109" t="str">
        <f t="shared" si="41"/>
        <v>Contratos de prestación de servicios</v>
      </c>
      <c r="AJ260" s="109" t="str">
        <f t="shared" si="42"/>
        <v>Contratación directa</v>
      </c>
      <c r="AK260" s="110" t="str">
        <f>IFERROR(VLOOKUP(F260,[6]Tipo!$C$12:$C$27,1,FALSE),"NO")</f>
        <v>Bolsas de productos</v>
      </c>
      <c r="AL260" s="109" t="str">
        <f t="shared" si="43"/>
        <v>Funcionamiento</v>
      </c>
      <c r="AM260" s="109" t="str">
        <f t="shared" si="44"/>
        <v>NO</v>
      </c>
    </row>
    <row r="261" spans="1:39" ht="27" customHeight="1" x14ac:dyDescent="0.25">
      <c r="A261" s="276">
        <v>39501</v>
      </c>
      <c r="B261" s="277">
        <v>2019</v>
      </c>
      <c r="C261" s="278" t="s">
        <v>1042</v>
      </c>
      <c r="D261" s="293" t="s">
        <v>159</v>
      </c>
      <c r="E261" s="278" t="s">
        <v>530</v>
      </c>
      <c r="F261" s="279" t="s">
        <v>166</v>
      </c>
      <c r="G261" s="280" t="s">
        <v>773</v>
      </c>
      <c r="H261" s="281" t="s">
        <v>155</v>
      </c>
      <c r="I261" s="282"/>
      <c r="J261" s="96"/>
      <c r="K261" s="96" t="s">
        <v>244</v>
      </c>
      <c r="L261" s="283" t="s">
        <v>804</v>
      </c>
      <c r="M261" s="276">
        <v>830073623</v>
      </c>
      <c r="N261" s="284" t="s">
        <v>1018</v>
      </c>
      <c r="O261" s="285">
        <v>35412325</v>
      </c>
      <c r="P261" s="286"/>
      <c r="Q261" s="287"/>
      <c r="R261" s="288"/>
      <c r="S261" s="285"/>
      <c r="T261" s="103">
        <f t="shared" si="36"/>
        <v>35412325</v>
      </c>
      <c r="U261" s="289">
        <v>35412325</v>
      </c>
      <c r="V261" s="295"/>
      <c r="W261" s="295"/>
      <c r="X261" s="295"/>
      <c r="Y261" s="296"/>
      <c r="Z261" s="277"/>
      <c r="AA261" s="8"/>
      <c r="AB261" s="276"/>
      <c r="AC261" s="276"/>
      <c r="AD261" s="276"/>
      <c r="AE261" s="276"/>
      <c r="AF261" s="107">
        <f t="shared" si="40"/>
        <v>1</v>
      </c>
      <c r="AG261" s="291"/>
      <c r="AH261" s="129">
        <f>IF(SUMPRODUCT((A$14:A261=A261)*(B$14:B261=B261)*(C$14:C261=C261))&gt;1,0,1)</f>
        <v>1</v>
      </c>
      <c r="AI261" s="109" t="str">
        <f t="shared" si="41"/>
        <v>Contratos de prestación de servicios</v>
      </c>
      <c r="AJ261" s="109" t="str">
        <f t="shared" si="42"/>
        <v>NO</v>
      </c>
      <c r="AK261" s="110" t="str">
        <f>IFERROR(VLOOKUP(F261,[6]Tipo!$C$12:$C$27,1,FALSE),"NO")</f>
        <v>Bolsas de productos</v>
      </c>
      <c r="AL261" s="109" t="str">
        <f t="shared" si="43"/>
        <v>Funcionamiento</v>
      </c>
      <c r="AM261" s="109" t="str">
        <f t="shared" si="44"/>
        <v>NO</v>
      </c>
    </row>
    <row r="262" spans="1:39" ht="27" customHeight="1" x14ac:dyDescent="0.25">
      <c r="A262" s="276">
        <v>43175</v>
      </c>
      <c r="B262" s="277">
        <v>2019</v>
      </c>
      <c r="C262" s="278" t="s">
        <v>1043</v>
      </c>
      <c r="D262" s="293" t="s">
        <v>159</v>
      </c>
      <c r="E262" s="278" t="s">
        <v>530</v>
      </c>
      <c r="F262" s="279" t="s">
        <v>166</v>
      </c>
      <c r="G262" s="280" t="s">
        <v>762</v>
      </c>
      <c r="H262" s="281" t="s">
        <v>155</v>
      </c>
      <c r="I262" s="282"/>
      <c r="J262" s="96"/>
      <c r="K262" s="96" t="s">
        <v>244</v>
      </c>
      <c r="L262" s="283" t="s">
        <v>805</v>
      </c>
      <c r="M262" s="276">
        <v>830095213</v>
      </c>
      <c r="N262" s="284" t="s">
        <v>1010</v>
      </c>
      <c r="O262" s="285">
        <v>27000000</v>
      </c>
      <c r="P262" s="286"/>
      <c r="Q262" s="287"/>
      <c r="R262" s="288"/>
      <c r="S262" s="285"/>
      <c r="T262" s="103">
        <f t="shared" si="36"/>
        <v>27000000</v>
      </c>
      <c r="U262" s="289">
        <v>699861</v>
      </c>
      <c r="V262" s="295"/>
      <c r="W262" s="295"/>
      <c r="X262" s="295"/>
      <c r="Y262" s="296"/>
      <c r="Z262" s="277"/>
      <c r="AA262" s="8"/>
      <c r="AB262" s="276"/>
      <c r="AC262" s="276"/>
      <c r="AD262" s="276"/>
      <c r="AE262" s="276"/>
      <c r="AF262" s="107">
        <f t="shared" si="40"/>
        <v>2.5920777777777779E-2</v>
      </c>
      <c r="AG262" s="291"/>
      <c r="AH262" s="129">
        <f>IF(SUMPRODUCT((A$14:A262=A262)*(B$14:B262=B262)*(C$14:C262=C262))&gt;1,0,1)</f>
        <v>1</v>
      </c>
      <c r="AI262" s="109" t="str">
        <f t="shared" si="41"/>
        <v>Contratos de prestación de servicios</v>
      </c>
      <c r="AJ262" s="109" t="str">
        <f t="shared" si="42"/>
        <v>NO</v>
      </c>
      <c r="AK262" s="110" t="str">
        <f>IFERROR(VLOOKUP(F262,[6]Tipo!$C$12:$C$27,1,FALSE),"NO")</f>
        <v>Bolsas de productos</v>
      </c>
      <c r="AL262" s="109" t="str">
        <f t="shared" si="43"/>
        <v>Funcionamiento</v>
      </c>
      <c r="AM262" s="109" t="str">
        <f t="shared" si="44"/>
        <v>NO</v>
      </c>
    </row>
    <row r="263" spans="1:39" ht="27" customHeight="1" x14ac:dyDescent="0.25">
      <c r="A263" s="276" t="s">
        <v>281</v>
      </c>
      <c r="B263" s="277">
        <v>2019</v>
      </c>
      <c r="C263" s="278" t="s">
        <v>281</v>
      </c>
      <c r="D263" s="293"/>
      <c r="E263" s="278" t="s">
        <v>281</v>
      </c>
      <c r="F263" s="279" t="s">
        <v>281</v>
      </c>
      <c r="G263" s="280" t="s">
        <v>281</v>
      </c>
      <c r="H263" s="281" t="s">
        <v>155</v>
      </c>
      <c r="I263" s="282"/>
      <c r="J263" s="96"/>
      <c r="K263" s="96" t="s">
        <v>244</v>
      </c>
      <c r="L263" s="283"/>
      <c r="M263" s="276"/>
      <c r="N263" s="284" t="s">
        <v>281</v>
      </c>
      <c r="O263" s="285">
        <v>109921096</v>
      </c>
      <c r="P263" s="286"/>
      <c r="Q263" s="287"/>
      <c r="R263" s="288"/>
      <c r="S263" s="285"/>
      <c r="T263" s="103">
        <f t="shared" si="36"/>
        <v>109921096</v>
      </c>
      <c r="U263" s="289">
        <v>109897745</v>
      </c>
      <c r="V263" s="290"/>
      <c r="W263" s="290"/>
      <c r="X263" s="290"/>
      <c r="Y263" s="277"/>
      <c r="Z263" s="277"/>
      <c r="AA263" s="8"/>
      <c r="AB263" s="276"/>
      <c r="AC263" s="276"/>
      <c r="AD263" s="276"/>
      <c r="AE263" s="276"/>
      <c r="AF263" s="107">
        <f t="shared" si="40"/>
        <v>0.99978756580083594</v>
      </c>
      <c r="AG263" s="291"/>
      <c r="AH263" s="129">
        <f>IF(SUMPRODUCT((A$14:A263=A263)*(B$14:B263=B263)*(C$14:C263=C263))&gt;1,0,1)</f>
        <v>1</v>
      </c>
      <c r="AI263" s="109" t="str">
        <f t="shared" si="41"/>
        <v>NO</v>
      </c>
      <c r="AJ263" s="109" t="str">
        <f t="shared" si="42"/>
        <v>NO</v>
      </c>
      <c r="AK263" s="110" t="str">
        <f>IFERROR(VLOOKUP(F263,[6]Tipo!$C$12:$C$27,1,FALSE),"NO")</f>
        <v>NO</v>
      </c>
      <c r="AL263" s="109" t="str">
        <f t="shared" si="43"/>
        <v>Funcionamiento</v>
      </c>
      <c r="AM263" s="109" t="str">
        <f t="shared" si="44"/>
        <v>NO</v>
      </c>
    </row>
    <row r="264" spans="1:39" ht="27" customHeight="1" x14ac:dyDescent="0.25">
      <c r="A264" s="276" t="s">
        <v>282</v>
      </c>
      <c r="B264" s="277">
        <v>2019</v>
      </c>
      <c r="C264" s="278" t="s">
        <v>282</v>
      </c>
      <c r="D264" s="293"/>
      <c r="E264" s="278" t="s">
        <v>282</v>
      </c>
      <c r="F264" s="279" t="s">
        <v>282</v>
      </c>
      <c r="G264" s="280" t="s">
        <v>282</v>
      </c>
      <c r="H264" s="281" t="s">
        <v>155</v>
      </c>
      <c r="I264" s="282"/>
      <c r="J264" s="96"/>
      <c r="K264" s="96" t="s">
        <v>244</v>
      </c>
      <c r="L264" s="283"/>
      <c r="M264" s="276"/>
      <c r="N264" s="284" t="s">
        <v>282</v>
      </c>
      <c r="O264" s="285">
        <v>852911444</v>
      </c>
      <c r="P264" s="286"/>
      <c r="Q264" s="287"/>
      <c r="R264" s="288"/>
      <c r="S264" s="285"/>
      <c r="T264" s="103">
        <f t="shared" si="36"/>
        <v>852911444</v>
      </c>
      <c r="U264" s="289">
        <v>849861588</v>
      </c>
      <c r="V264" s="290"/>
      <c r="W264" s="290"/>
      <c r="X264" s="290"/>
      <c r="Y264" s="277"/>
      <c r="Z264" s="277"/>
      <c r="AA264" s="8"/>
      <c r="AB264" s="276"/>
      <c r="AC264" s="276"/>
      <c r="AD264" s="276"/>
      <c r="AE264" s="276"/>
      <c r="AF264" s="107">
        <f t="shared" si="40"/>
        <v>0.99642418211004802</v>
      </c>
      <c r="AG264" s="291"/>
      <c r="AH264" s="129">
        <f>IF(SUMPRODUCT((A$14:A264=A264)*(B$14:B264=B264)*(C$14:C264=C264))&gt;1,0,1)</f>
        <v>1</v>
      </c>
      <c r="AI264" s="109" t="str">
        <f t="shared" si="41"/>
        <v>NO</v>
      </c>
      <c r="AJ264" s="109" t="str">
        <f t="shared" si="42"/>
        <v>NO</v>
      </c>
      <c r="AK264" s="110" t="str">
        <f>IFERROR(VLOOKUP(F264,[6]Tipo!$C$12:$C$27,1,FALSE),"NO")</f>
        <v>NO</v>
      </c>
      <c r="AL264" s="109" t="str">
        <f t="shared" si="43"/>
        <v>Funcionamiento</v>
      </c>
      <c r="AM264" s="109" t="str">
        <f t="shared" si="44"/>
        <v>NO</v>
      </c>
    </row>
    <row r="265" spans="1:39" ht="27" customHeight="1" x14ac:dyDescent="0.25">
      <c r="A265" s="276">
        <v>162</v>
      </c>
      <c r="B265" s="277">
        <v>2018</v>
      </c>
      <c r="C265" s="278" t="s">
        <v>522</v>
      </c>
      <c r="D265" s="293" t="s">
        <v>93</v>
      </c>
      <c r="E265" s="278" t="s">
        <v>160</v>
      </c>
      <c r="F265" s="279" t="s">
        <v>169</v>
      </c>
      <c r="G265" s="280" t="s">
        <v>774</v>
      </c>
      <c r="H265" s="281" t="s">
        <v>155</v>
      </c>
      <c r="I265" s="282"/>
      <c r="J265" s="96"/>
      <c r="K265" s="96" t="s">
        <v>244</v>
      </c>
      <c r="L265" s="283" t="s">
        <v>805</v>
      </c>
      <c r="M265" s="276">
        <v>830095213</v>
      </c>
      <c r="N265" s="284" t="s">
        <v>1010</v>
      </c>
      <c r="O265" s="297"/>
      <c r="P265" s="286"/>
      <c r="Q265" s="287"/>
      <c r="R265" s="288"/>
      <c r="S265" s="298">
        <v>6000000</v>
      </c>
      <c r="T265" s="103">
        <f t="shared" si="36"/>
        <v>6000000</v>
      </c>
      <c r="U265" s="289">
        <v>5300139</v>
      </c>
      <c r="V265" s="295"/>
      <c r="W265" s="295"/>
      <c r="X265" s="295"/>
      <c r="Y265" s="296"/>
      <c r="Z265" s="277"/>
      <c r="AA265" s="8"/>
      <c r="AB265" s="276"/>
      <c r="AC265" s="276"/>
      <c r="AD265" s="276"/>
      <c r="AE265" s="276"/>
      <c r="AF265" s="107">
        <f t="shared" si="40"/>
        <v>0.88335649999999999</v>
      </c>
      <c r="AG265" s="291"/>
      <c r="AH265" s="129">
        <f>IF(SUMPRODUCT((A$14:A265=A265)*(B$14:B265=B265)*(C$14:C265=C265))&gt;1,0,1)</f>
        <v>0</v>
      </c>
      <c r="AI265" s="109" t="str">
        <f t="shared" si="41"/>
        <v>Suministro</v>
      </c>
      <c r="AJ265" s="109" t="str">
        <f t="shared" si="42"/>
        <v>Selección abreviada</v>
      </c>
      <c r="AK265" s="110" t="str">
        <f>IFERROR(VLOOKUP(F265,[6]Tipo!$C$12:$C$27,1,FALSE),"NO")</f>
        <v xml:space="preserve">Selección abreviada por menor cuantía </v>
      </c>
      <c r="AL265" s="109" t="str">
        <f t="shared" si="43"/>
        <v>Funcionamiento</v>
      </c>
      <c r="AM265" s="109" t="str">
        <f t="shared" si="44"/>
        <v>NO</v>
      </c>
    </row>
    <row r="266" spans="1:39" ht="27" customHeight="1" x14ac:dyDescent="0.25">
      <c r="A266" s="276">
        <v>229</v>
      </c>
      <c r="B266" s="277">
        <v>2018</v>
      </c>
      <c r="C266" s="278" t="s">
        <v>526</v>
      </c>
      <c r="D266" s="293" t="s">
        <v>159</v>
      </c>
      <c r="E266" s="278" t="s">
        <v>162</v>
      </c>
      <c r="F266" s="279" t="s">
        <v>186</v>
      </c>
      <c r="G266" s="280" t="s">
        <v>775</v>
      </c>
      <c r="H266" s="281" t="s">
        <v>155</v>
      </c>
      <c r="I266" s="282"/>
      <c r="J266" s="96"/>
      <c r="K266" s="96" t="s">
        <v>244</v>
      </c>
      <c r="L266" s="283" t="s">
        <v>795</v>
      </c>
      <c r="M266" s="276">
        <v>860523408</v>
      </c>
      <c r="N266" s="284" t="s">
        <v>1019</v>
      </c>
      <c r="O266" s="297"/>
      <c r="P266" s="286"/>
      <c r="Q266" s="287"/>
      <c r="R266" s="288"/>
      <c r="S266" s="298">
        <v>212818683</v>
      </c>
      <c r="T266" s="103">
        <f t="shared" si="36"/>
        <v>212818683</v>
      </c>
      <c r="U266" s="289">
        <v>212790417</v>
      </c>
      <c r="V266" s="295"/>
      <c r="W266" s="295"/>
      <c r="X266" s="295"/>
      <c r="Y266" s="296"/>
      <c r="Z266" s="277"/>
      <c r="AA266" s="8"/>
      <c r="AB266" s="276"/>
      <c r="AC266" s="276"/>
      <c r="AD266" s="276"/>
      <c r="AE266" s="276"/>
      <c r="AF266" s="107">
        <f t="shared" si="40"/>
        <v>0.99986718271346509</v>
      </c>
      <c r="AG266" s="291"/>
      <c r="AH266" s="129">
        <f>IF(SUMPRODUCT((A$14:A266=A266)*(B$14:B266=B266)*(C$14:C266=C266))&gt;1,0,1)</f>
        <v>1</v>
      </c>
      <c r="AI266" s="109" t="str">
        <f t="shared" si="41"/>
        <v>Contratos de prestación de servicios</v>
      </c>
      <c r="AJ266" s="109" t="str">
        <f t="shared" si="42"/>
        <v>Licitación pública</v>
      </c>
      <c r="AK266" s="110" t="str">
        <f>IFERROR(VLOOKUP(F266,[6]Tipo!$C$12:$C$27,1,FALSE),"NO")</f>
        <v>NO</v>
      </c>
      <c r="AL266" s="109" t="str">
        <f t="shared" si="43"/>
        <v>Funcionamiento</v>
      </c>
      <c r="AM266" s="109" t="str">
        <f t="shared" si="44"/>
        <v>NO</v>
      </c>
    </row>
    <row r="267" spans="1:39" ht="27" customHeight="1" x14ac:dyDescent="0.25">
      <c r="A267" s="276">
        <v>275</v>
      </c>
      <c r="B267" s="277">
        <v>2018</v>
      </c>
      <c r="C267" s="278" t="s">
        <v>527</v>
      </c>
      <c r="D267" s="293" t="s">
        <v>159</v>
      </c>
      <c r="E267" s="278" t="s">
        <v>160</v>
      </c>
      <c r="F267" s="279" t="s">
        <v>169</v>
      </c>
      <c r="G267" s="280" t="s">
        <v>776</v>
      </c>
      <c r="H267" s="281" t="s">
        <v>155</v>
      </c>
      <c r="I267" s="282"/>
      <c r="J267" s="96"/>
      <c r="K267" s="96" t="s">
        <v>244</v>
      </c>
      <c r="L267" s="283" t="s">
        <v>798</v>
      </c>
      <c r="M267" s="276">
        <v>800156968</v>
      </c>
      <c r="N267" s="284" t="s">
        <v>1020</v>
      </c>
      <c r="O267" s="297"/>
      <c r="P267" s="286"/>
      <c r="Q267" s="287"/>
      <c r="R267" s="288"/>
      <c r="S267" s="298">
        <v>60854000</v>
      </c>
      <c r="T267" s="103">
        <f t="shared" si="36"/>
        <v>60854000</v>
      </c>
      <c r="U267" s="289">
        <v>42554512</v>
      </c>
      <c r="V267" s="295"/>
      <c r="W267" s="295"/>
      <c r="X267" s="295"/>
      <c r="Y267" s="296"/>
      <c r="Z267" s="277"/>
      <c r="AA267" s="8"/>
      <c r="AB267" s="276"/>
      <c r="AC267" s="276"/>
      <c r="AD267" s="276"/>
      <c r="AE267" s="276"/>
      <c r="AF267" s="107">
        <f t="shared" si="40"/>
        <v>0.69928865809971408</v>
      </c>
      <c r="AG267" s="291"/>
      <c r="AH267" s="129">
        <f>IF(SUMPRODUCT((A$14:A267=A267)*(B$14:B267=B267)*(C$14:C267=C267))&gt;1,0,1)</f>
        <v>1</v>
      </c>
      <c r="AI267" s="109" t="str">
        <f t="shared" si="41"/>
        <v>Contratos de prestación de servicios</v>
      </c>
      <c r="AJ267" s="109" t="str">
        <f t="shared" si="42"/>
        <v>Selección abreviada</v>
      </c>
      <c r="AK267" s="110" t="str">
        <f>IFERROR(VLOOKUP(F267,[6]Tipo!$C$12:$C$27,1,FALSE),"NO")</f>
        <v xml:space="preserve">Selección abreviada por menor cuantía </v>
      </c>
      <c r="AL267" s="109" t="str">
        <f t="shared" si="43"/>
        <v>Funcionamiento</v>
      </c>
      <c r="AM267" s="109" t="str">
        <f t="shared" si="44"/>
        <v>NO</v>
      </c>
    </row>
    <row r="268" spans="1:39" ht="27" customHeight="1" x14ac:dyDescent="0.25">
      <c r="A268" s="276">
        <v>277</v>
      </c>
      <c r="B268" s="277">
        <v>2018</v>
      </c>
      <c r="C268" s="278" t="s">
        <v>528</v>
      </c>
      <c r="D268" s="293" t="s">
        <v>159</v>
      </c>
      <c r="E268" s="278" t="s">
        <v>160</v>
      </c>
      <c r="F268" s="279" t="s">
        <v>169</v>
      </c>
      <c r="G268" s="280" t="s">
        <v>777</v>
      </c>
      <c r="H268" s="281" t="s">
        <v>155</v>
      </c>
      <c r="I268" s="282"/>
      <c r="J268" s="96"/>
      <c r="K268" s="96" t="s">
        <v>244</v>
      </c>
      <c r="L268" s="283" t="s">
        <v>798</v>
      </c>
      <c r="M268" s="276">
        <v>900381613</v>
      </c>
      <c r="N268" s="284" t="s">
        <v>960</v>
      </c>
      <c r="O268" s="297"/>
      <c r="P268" s="286"/>
      <c r="Q268" s="287"/>
      <c r="R268" s="288"/>
      <c r="S268" s="298">
        <v>31500000</v>
      </c>
      <c r="T268" s="103">
        <f t="shared" si="36"/>
        <v>31500000</v>
      </c>
      <c r="U268" s="289">
        <v>31500000</v>
      </c>
      <c r="V268" s="295"/>
      <c r="W268" s="295"/>
      <c r="X268" s="295"/>
      <c r="Y268" s="296"/>
      <c r="Z268" s="277"/>
      <c r="AA268" s="8"/>
      <c r="AB268" s="276"/>
      <c r="AC268" s="276"/>
      <c r="AD268" s="276"/>
      <c r="AE268" s="276"/>
      <c r="AF268" s="107">
        <f t="shared" si="40"/>
        <v>1</v>
      </c>
      <c r="AG268" s="291"/>
      <c r="AH268" s="129">
        <f>IF(SUMPRODUCT((A$14:A268=A268)*(B$14:B268=B268)*(C$14:C268=C268))&gt;1,0,1)</f>
        <v>1</v>
      </c>
      <c r="AI268" s="109" t="str">
        <f t="shared" si="41"/>
        <v>Contratos de prestación de servicios</v>
      </c>
      <c r="AJ268" s="109" t="str">
        <f t="shared" si="42"/>
        <v>Selección abreviada</v>
      </c>
      <c r="AK268" s="110" t="str">
        <f>IFERROR(VLOOKUP(F268,[6]Tipo!$C$12:$C$27,1,FALSE),"NO")</f>
        <v xml:space="preserve">Selección abreviada por menor cuantía </v>
      </c>
      <c r="AL268" s="109" t="str">
        <f t="shared" si="43"/>
        <v>Funcionamiento</v>
      </c>
      <c r="AM268" s="109" t="str">
        <f t="shared" si="44"/>
        <v>NO</v>
      </c>
    </row>
    <row r="269" spans="1:39" ht="27" customHeight="1" x14ac:dyDescent="0.25">
      <c r="A269" s="276" t="s">
        <v>283</v>
      </c>
      <c r="B269" s="277"/>
      <c r="C269" s="278" t="s">
        <v>283</v>
      </c>
      <c r="D269" s="293"/>
      <c r="E269" s="278" t="s">
        <v>283</v>
      </c>
      <c r="F269" s="279" t="s">
        <v>283</v>
      </c>
      <c r="G269" s="280" t="s">
        <v>283</v>
      </c>
      <c r="H269" s="281" t="s">
        <v>156</v>
      </c>
      <c r="I269" s="282">
        <v>3</v>
      </c>
      <c r="J269" s="96" t="s">
        <v>191</v>
      </c>
      <c r="K269" s="96" t="s">
        <v>189</v>
      </c>
      <c r="L269" s="283" t="s">
        <v>783</v>
      </c>
      <c r="M269" s="276"/>
      <c r="N269" s="284" t="s">
        <v>1021</v>
      </c>
      <c r="O269" s="285">
        <v>1462200000</v>
      </c>
      <c r="P269" s="286"/>
      <c r="Q269" s="287"/>
      <c r="R269" s="288"/>
      <c r="S269" s="285"/>
      <c r="T269" s="103">
        <f t="shared" si="36"/>
        <v>1462200000</v>
      </c>
      <c r="U269" s="289">
        <v>1296729791</v>
      </c>
      <c r="V269" s="290"/>
      <c r="W269" s="290"/>
      <c r="X269" s="290"/>
      <c r="Y269" s="277"/>
      <c r="Z269" s="277"/>
      <c r="AA269" s="8"/>
      <c r="AB269" s="276"/>
      <c r="AC269" s="276"/>
      <c r="AD269" s="276"/>
      <c r="AE269" s="276"/>
      <c r="AF269" s="107">
        <f t="shared" si="40"/>
        <v>0.88683476337026401</v>
      </c>
      <c r="AG269" s="291"/>
      <c r="AH269" s="129">
        <f>IF(SUMPRODUCT((A$14:A269=A269)*(B$14:B269=B269)*(C$14:C269=C269))&gt;1,0,1)</f>
        <v>1</v>
      </c>
      <c r="AI269" s="109" t="str">
        <f t="shared" si="41"/>
        <v>NO</v>
      </c>
      <c r="AJ269" s="109" t="str">
        <f t="shared" si="42"/>
        <v>NO</v>
      </c>
      <c r="AK269" s="110" t="str">
        <f>IFERROR(VLOOKUP(F269,[6]Tipo!$C$12:$C$27,1,FALSE),"NO")</f>
        <v>NO</v>
      </c>
      <c r="AL269" s="109" t="str">
        <f t="shared" si="43"/>
        <v>Inversión</v>
      </c>
      <c r="AM269" s="109">
        <f t="shared" si="44"/>
        <v>3</v>
      </c>
    </row>
    <row r="270" spans="1:39" ht="27" customHeight="1" x14ac:dyDescent="0.25">
      <c r="A270" s="276"/>
      <c r="B270" s="277"/>
      <c r="C270" s="278"/>
      <c r="D270" s="293"/>
      <c r="E270" s="278"/>
      <c r="F270" s="279"/>
      <c r="G270" s="280"/>
      <c r="H270" s="281"/>
      <c r="I270" s="282"/>
      <c r="J270" s="96" t="str">
        <f>IF(ISERROR(VLOOKUP(I270,[6]Eje_Pilar!$C$2:$E$47,2,FALSE))," ",VLOOKUP(I270,[6]Eje_Pilar!$C$2:$E$47,2,FALSE))</f>
        <v xml:space="preserve"> </v>
      </c>
      <c r="K270" s="96" t="str">
        <f>IF(ISERROR(VLOOKUP(I270,[6]Eje_Pilar!$C$2:$E$47,3,FALSE))," ",VLOOKUP(I270,[6]Eje_Pilar!$C$2:$E$47,3,FALSE))</f>
        <v xml:space="preserve"> </v>
      </c>
      <c r="L270" s="283"/>
      <c r="M270" s="276"/>
      <c r="N270" s="284"/>
      <c r="O270" s="285"/>
      <c r="P270" s="286"/>
      <c r="Q270" s="287"/>
      <c r="R270" s="288"/>
      <c r="S270" s="285"/>
      <c r="T270" s="103">
        <f t="shared" si="36"/>
        <v>0</v>
      </c>
      <c r="U270" s="289"/>
      <c r="V270" s="290"/>
      <c r="W270" s="290"/>
      <c r="X270" s="290"/>
      <c r="Y270" s="277"/>
      <c r="Z270" s="277"/>
      <c r="AA270" s="8"/>
      <c r="AB270" s="276"/>
      <c r="AC270" s="276"/>
      <c r="AD270" s="276"/>
      <c r="AE270" s="276"/>
      <c r="AF270" s="107" t="str">
        <f t="shared" si="40"/>
        <v>-</v>
      </c>
      <c r="AG270" s="291"/>
      <c r="AH270" s="129">
        <f>IF(SUMPRODUCT((A$14:A270=A270)*(B$14:B270=B270)*(C$14:C270=C270))&gt;1,0,1)</f>
        <v>1</v>
      </c>
      <c r="AI270" s="109" t="str">
        <f t="shared" si="41"/>
        <v>NO</v>
      </c>
      <c r="AJ270" s="109" t="str">
        <f t="shared" si="42"/>
        <v>NO</v>
      </c>
      <c r="AK270" s="110" t="str">
        <f>IFERROR(VLOOKUP(F270,[6]Tipo!$C$12:$C$27,1,FALSE),"NO")</f>
        <v>NO</v>
      </c>
      <c r="AL270" s="109" t="str">
        <f t="shared" si="43"/>
        <v>NO</v>
      </c>
      <c r="AM270" s="109" t="str">
        <f t="shared" si="44"/>
        <v>NO</v>
      </c>
    </row>
    <row r="271" spans="1:39" ht="27" customHeight="1" x14ac:dyDescent="0.25">
      <c r="A271" s="276"/>
      <c r="B271" s="277"/>
      <c r="C271" s="278"/>
      <c r="D271" s="293"/>
      <c r="E271" s="278"/>
      <c r="F271" s="279"/>
      <c r="G271" s="280"/>
      <c r="H271" s="281"/>
      <c r="I271" s="282"/>
      <c r="J271" s="96" t="str">
        <f>IF(ISERROR(VLOOKUP(I271,[6]Eje_Pilar!$C$2:$E$47,2,FALSE))," ",VLOOKUP(I271,[6]Eje_Pilar!$C$2:$E$47,2,FALSE))</f>
        <v xml:space="preserve"> </v>
      </c>
      <c r="K271" s="96" t="str">
        <f>IF(ISERROR(VLOOKUP(I271,[6]Eje_Pilar!$C$2:$E$47,3,FALSE))," ",VLOOKUP(I271,[6]Eje_Pilar!$C$2:$E$47,3,FALSE))</f>
        <v xml:space="preserve"> </v>
      </c>
      <c r="L271" s="283"/>
      <c r="M271" s="276"/>
      <c r="N271" s="284"/>
      <c r="O271" s="285"/>
      <c r="P271" s="286"/>
      <c r="Q271" s="287"/>
      <c r="R271" s="288"/>
      <c r="S271" s="285"/>
      <c r="T271" s="103">
        <f t="shared" ref="T271:T334" si="46">+O271+Q271+S271</f>
        <v>0</v>
      </c>
      <c r="U271" s="289"/>
      <c r="V271" s="290"/>
      <c r="W271" s="290"/>
      <c r="X271" s="290"/>
      <c r="Y271" s="277"/>
      <c r="Z271" s="277"/>
      <c r="AA271" s="8"/>
      <c r="AB271" s="276"/>
      <c r="AC271" s="276"/>
      <c r="AD271" s="276"/>
      <c r="AE271" s="276"/>
      <c r="AF271" s="107" t="str">
        <f t="shared" si="40"/>
        <v>-</v>
      </c>
      <c r="AG271" s="291"/>
      <c r="AH271" s="129">
        <f>IF(SUMPRODUCT((A$14:A271=A271)*(B$14:B271=B271)*(C$14:C271=C271))&gt;1,0,1)</f>
        <v>0</v>
      </c>
      <c r="AI271" s="109" t="str">
        <f t="shared" si="41"/>
        <v>NO</v>
      </c>
      <c r="AJ271" s="109" t="str">
        <f t="shared" si="42"/>
        <v>NO</v>
      </c>
      <c r="AK271" s="110" t="str">
        <f>IFERROR(VLOOKUP(F271,[6]Tipo!$C$12:$C$27,1,FALSE),"NO")</f>
        <v>NO</v>
      </c>
      <c r="AL271" s="109" t="str">
        <f t="shared" si="43"/>
        <v>NO</v>
      </c>
      <c r="AM271" s="109" t="str">
        <f t="shared" si="44"/>
        <v>NO</v>
      </c>
    </row>
    <row r="272" spans="1:39" ht="27" customHeight="1" x14ac:dyDescent="0.25">
      <c r="A272" s="276"/>
      <c r="B272" s="277"/>
      <c r="C272" s="278"/>
      <c r="D272" s="293"/>
      <c r="E272" s="278"/>
      <c r="F272" s="279"/>
      <c r="G272" s="280"/>
      <c r="H272" s="281"/>
      <c r="I272" s="282"/>
      <c r="J272" s="96" t="str">
        <f>IF(ISERROR(VLOOKUP(I272,[6]Eje_Pilar!$C$2:$E$47,2,FALSE))," ",VLOOKUP(I272,[6]Eje_Pilar!$C$2:$E$47,2,FALSE))</f>
        <v xml:space="preserve"> </v>
      </c>
      <c r="K272" s="96" t="str">
        <f>IF(ISERROR(VLOOKUP(I272,[6]Eje_Pilar!$C$2:$E$47,3,FALSE))," ",VLOOKUP(I272,[6]Eje_Pilar!$C$2:$E$47,3,FALSE))</f>
        <v xml:space="preserve"> </v>
      </c>
      <c r="L272" s="283"/>
      <c r="M272" s="276"/>
      <c r="N272" s="284"/>
      <c r="O272" s="285"/>
      <c r="P272" s="286"/>
      <c r="Q272" s="287"/>
      <c r="R272" s="288"/>
      <c r="S272" s="285"/>
      <c r="T272" s="103">
        <f t="shared" si="46"/>
        <v>0</v>
      </c>
      <c r="U272" s="289"/>
      <c r="V272" s="290"/>
      <c r="W272" s="290"/>
      <c r="X272" s="290"/>
      <c r="Y272" s="277"/>
      <c r="Z272" s="277"/>
      <c r="AA272" s="8"/>
      <c r="AB272" s="276"/>
      <c r="AC272" s="276"/>
      <c r="AD272" s="276"/>
      <c r="AE272" s="276"/>
      <c r="AF272" s="107" t="str">
        <f t="shared" si="40"/>
        <v>-</v>
      </c>
      <c r="AG272" s="291"/>
      <c r="AH272" s="129">
        <f>IF(SUMPRODUCT((A$14:A272=A272)*(B$14:B272=B272)*(C$14:C272=C272))&gt;1,0,1)</f>
        <v>0</v>
      </c>
      <c r="AI272" s="109" t="str">
        <f t="shared" si="41"/>
        <v>NO</v>
      </c>
      <c r="AJ272" s="109" t="str">
        <f t="shared" si="42"/>
        <v>NO</v>
      </c>
      <c r="AK272" s="110" t="str">
        <f>IFERROR(VLOOKUP(F272,[6]Tipo!$C$12:$C$27,1,FALSE),"NO")</f>
        <v>NO</v>
      </c>
      <c r="AL272" s="109" t="str">
        <f t="shared" si="43"/>
        <v>NO</v>
      </c>
      <c r="AM272" s="109" t="str">
        <f t="shared" si="44"/>
        <v>NO</v>
      </c>
    </row>
    <row r="273" spans="1:39" ht="27" customHeight="1" x14ac:dyDescent="0.25">
      <c r="A273" s="276"/>
      <c r="B273" s="277"/>
      <c r="C273" s="278"/>
      <c r="D273" s="293"/>
      <c r="E273" s="278"/>
      <c r="F273" s="279"/>
      <c r="G273" s="280"/>
      <c r="H273" s="281"/>
      <c r="I273" s="282"/>
      <c r="J273" s="96" t="str">
        <f>IF(ISERROR(VLOOKUP(I273,[6]Eje_Pilar!$C$2:$E$47,2,FALSE))," ",VLOOKUP(I273,[6]Eje_Pilar!$C$2:$E$47,2,FALSE))</f>
        <v xml:space="preserve"> </v>
      </c>
      <c r="K273" s="96" t="str">
        <f>IF(ISERROR(VLOOKUP(I273,[6]Eje_Pilar!$C$2:$E$47,3,FALSE))," ",VLOOKUP(I273,[6]Eje_Pilar!$C$2:$E$47,3,FALSE))</f>
        <v xml:space="preserve"> </v>
      </c>
      <c r="L273" s="283"/>
      <c r="M273" s="276"/>
      <c r="N273" s="284"/>
      <c r="O273" s="285"/>
      <c r="P273" s="286"/>
      <c r="Q273" s="287"/>
      <c r="R273" s="288"/>
      <c r="S273" s="285"/>
      <c r="T273" s="103">
        <f t="shared" si="46"/>
        <v>0</v>
      </c>
      <c r="U273" s="289"/>
      <c r="V273" s="290"/>
      <c r="W273" s="290"/>
      <c r="X273" s="290"/>
      <c r="Y273" s="277"/>
      <c r="Z273" s="277"/>
      <c r="AA273" s="8"/>
      <c r="AB273" s="276"/>
      <c r="AC273" s="276"/>
      <c r="AD273" s="276"/>
      <c r="AE273" s="276"/>
      <c r="AF273" s="107" t="str">
        <f t="shared" si="40"/>
        <v>-</v>
      </c>
      <c r="AG273" s="291"/>
      <c r="AH273" s="129">
        <f>IF(SUMPRODUCT((A$14:A273=A273)*(B$14:B273=B273)*(C$14:C273=C273))&gt;1,0,1)</f>
        <v>0</v>
      </c>
      <c r="AI273" s="109" t="str">
        <f t="shared" si="41"/>
        <v>NO</v>
      </c>
      <c r="AJ273" s="109" t="str">
        <f t="shared" si="42"/>
        <v>NO</v>
      </c>
      <c r="AK273" s="110" t="str">
        <f>IFERROR(VLOOKUP(F273,[6]Tipo!$C$12:$C$27,1,FALSE),"NO")</f>
        <v>NO</v>
      </c>
      <c r="AL273" s="109" t="str">
        <f t="shared" si="43"/>
        <v>NO</v>
      </c>
      <c r="AM273" s="109" t="str">
        <f t="shared" si="44"/>
        <v>NO</v>
      </c>
    </row>
    <row r="274" spans="1:39" ht="27" customHeight="1" x14ac:dyDescent="0.25">
      <c r="A274" s="276"/>
      <c r="B274" s="277"/>
      <c r="C274" s="278"/>
      <c r="D274" s="293"/>
      <c r="E274" s="278"/>
      <c r="F274" s="279"/>
      <c r="G274" s="280"/>
      <c r="H274" s="281"/>
      <c r="I274" s="282"/>
      <c r="J274" s="96" t="str">
        <f>IF(ISERROR(VLOOKUP(I274,[6]Eje_Pilar!$C$2:$E$47,2,FALSE))," ",VLOOKUP(I274,[6]Eje_Pilar!$C$2:$E$47,2,FALSE))</f>
        <v xml:space="preserve"> </v>
      </c>
      <c r="K274" s="96" t="str">
        <f>IF(ISERROR(VLOOKUP(I274,[6]Eje_Pilar!$C$2:$E$47,3,FALSE))," ",VLOOKUP(I274,[6]Eje_Pilar!$C$2:$E$47,3,FALSE))</f>
        <v xml:space="preserve"> </v>
      </c>
      <c r="L274" s="283"/>
      <c r="M274" s="276"/>
      <c r="N274" s="284"/>
      <c r="O274" s="285"/>
      <c r="P274" s="286"/>
      <c r="Q274" s="287"/>
      <c r="R274" s="288"/>
      <c r="S274" s="285"/>
      <c r="T274" s="103">
        <f t="shared" si="46"/>
        <v>0</v>
      </c>
      <c r="U274" s="289"/>
      <c r="V274" s="290"/>
      <c r="W274" s="290"/>
      <c r="X274" s="290"/>
      <c r="Y274" s="277"/>
      <c r="Z274" s="277"/>
      <c r="AA274" s="8"/>
      <c r="AB274" s="276"/>
      <c r="AC274" s="276"/>
      <c r="AD274" s="276"/>
      <c r="AE274" s="276"/>
      <c r="AF274" s="107" t="str">
        <f t="shared" si="40"/>
        <v>-</v>
      </c>
      <c r="AG274" s="291"/>
      <c r="AH274" s="129">
        <f>IF(SUMPRODUCT((A$14:A274=A274)*(B$14:B274=B274)*(C$14:C274=C274))&gt;1,0,1)</f>
        <v>0</v>
      </c>
      <c r="AI274" s="109" t="str">
        <f t="shared" si="41"/>
        <v>NO</v>
      </c>
      <c r="AJ274" s="109" t="str">
        <f t="shared" si="42"/>
        <v>NO</v>
      </c>
      <c r="AK274" s="110" t="str">
        <f>IFERROR(VLOOKUP(F274,[6]Tipo!$C$12:$C$27,1,FALSE),"NO")</f>
        <v>NO</v>
      </c>
      <c r="AL274" s="109" t="str">
        <f t="shared" si="43"/>
        <v>NO</v>
      </c>
      <c r="AM274" s="109" t="str">
        <f t="shared" si="44"/>
        <v>NO</v>
      </c>
    </row>
    <row r="275" spans="1:39" ht="27" customHeight="1" x14ac:dyDescent="0.25">
      <c r="A275" s="276"/>
      <c r="B275" s="277"/>
      <c r="C275" s="278"/>
      <c r="D275" s="293"/>
      <c r="E275" s="278"/>
      <c r="F275" s="279"/>
      <c r="G275" s="280"/>
      <c r="H275" s="281"/>
      <c r="I275" s="282"/>
      <c r="J275" s="96" t="str">
        <f>IF(ISERROR(VLOOKUP(I275,[6]Eje_Pilar!$C$2:$E$47,2,FALSE))," ",VLOOKUP(I275,[6]Eje_Pilar!$C$2:$E$47,2,FALSE))</f>
        <v xml:space="preserve"> </v>
      </c>
      <c r="K275" s="96" t="str">
        <f>IF(ISERROR(VLOOKUP(I275,[6]Eje_Pilar!$C$2:$E$47,3,FALSE))," ",VLOOKUP(I275,[6]Eje_Pilar!$C$2:$E$47,3,FALSE))</f>
        <v xml:space="preserve"> </v>
      </c>
      <c r="L275" s="283"/>
      <c r="M275" s="276"/>
      <c r="N275" s="284"/>
      <c r="O275" s="285"/>
      <c r="P275" s="286"/>
      <c r="Q275" s="287"/>
      <c r="R275" s="288"/>
      <c r="S275" s="285"/>
      <c r="T275" s="103">
        <f t="shared" si="46"/>
        <v>0</v>
      </c>
      <c r="U275" s="289"/>
      <c r="V275" s="290"/>
      <c r="W275" s="290"/>
      <c r="X275" s="290"/>
      <c r="Y275" s="277"/>
      <c r="Z275" s="277"/>
      <c r="AA275" s="8"/>
      <c r="AB275" s="276"/>
      <c r="AC275" s="276"/>
      <c r="AD275" s="276"/>
      <c r="AE275" s="276"/>
      <c r="AF275" s="107" t="str">
        <f t="shared" si="40"/>
        <v>-</v>
      </c>
      <c r="AG275" s="291"/>
      <c r="AH275" s="129">
        <f>IF(SUMPRODUCT((A$14:A275=A275)*(B$14:B275=B275)*(C$14:C275=C275))&gt;1,0,1)</f>
        <v>0</v>
      </c>
      <c r="AI275" s="109" t="str">
        <f t="shared" si="41"/>
        <v>NO</v>
      </c>
      <c r="AJ275" s="109" t="str">
        <f t="shared" si="42"/>
        <v>NO</v>
      </c>
      <c r="AK275" s="110" t="str">
        <f>IFERROR(VLOOKUP(F275,[6]Tipo!$C$12:$C$27,1,FALSE),"NO")</f>
        <v>NO</v>
      </c>
      <c r="AL275" s="109" t="str">
        <f t="shared" si="43"/>
        <v>NO</v>
      </c>
      <c r="AM275" s="109" t="str">
        <f t="shared" si="44"/>
        <v>NO</v>
      </c>
    </row>
    <row r="276" spans="1:39" ht="27" customHeight="1" x14ac:dyDescent="0.25">
      <c r="A276" s="276"/>
      <c r="B276" s="277"/>
      <c r="C276" s="278"/>
      <c r="D276" s="293"/>
      <c r="E276" s="278"/>
      <c r="F276" s="279"/>
      <c r="G276" s="280"/>
      <c r="H276" s="281"/>
      <c r="I276" s="282"/>
      <c r="J276" s="96" t="str">
        <f>IF(ISERROR(VLOOKUP(I276,[6]Eje_Pilar!$C$2:$E$47,2,FALSE))," ",VLOOKUP(I276,[6]Eje_Pilar!$C$2:$E$47,2,FALSE))</f>
        <v xml:space="preserve"> </v>
      </c>
      <c r="K276" s="96" t="str">
        <f>IF(ISERROR(VLOOKUP(I276,[6]Eje_Pilar!$C$2:$E$47,3,FALSE))," ",VLOOKUP(I276,[6]Eje_Pilar!$C$2:$E$47,3,FALSE))</f>
        <v xml:space="preserve"> </v>
      </c>
      <c r="L276" s="283"/>
      <c r="M276" s="276"/>
      <c r="N276" s="284"/>
      <c r="O276" s="285"/>
      <c r="P276" s="286"/>
      <c r="Q276" s="287"/>
      <c r="R276" s="288"/>
      <c r="S276" s="285"/>
      <c r="T276" s="103">
        <f t="shared" si="46"/>
        <v>0</v>
      </c>
      <c r="U276" s="289"/>
      <c r="V276" s="290"/>
      <c r="W276" s="290"/>
      <c r="X276" s="290"/>
      <c r="Y276" s="277"/>
      <c r="Z276" s="277"/>
      <c r="AA276" s="8"/>
      <c r="AB276" s="276"/>
      <c r="AC276" s="276"/>
      <c r="AD276" s="276"/>
      <c r="AE276" s="276"/>
      <c r="AF276" s="107" t="str">
        <f t="shared" si="40"/>
        <v>-</v>
      </c>
      <c r="AG276" s="291"/>
      <c r="AH276" s="129">
        <f>IF(SUMPRODUCT((A$14:A276=A276)*(B$14:B276=B276)*(C$14:C276=C276))&gt;1,0,1)</f>
        <v>0</v>
      </c>
      <c r="AI276" s="109" t="str">
        <f t="shared" si="41"/>
        <v>NO</v>
      </c>
      <c r="AJ276" s="109" t="str">
        <f t="shared" si="42"/>
        <v>NO</v>
      </c>
      <c r="AK276" s="110" t="str">
        <f>IFERROR(VLOOKUP(F276,[6]Tipo!$C$12:$C$27,1,FALSE),"NO")</f>
        <v>NO</v>
      </c>
      <c r="AL276" s="109" t="str">
        <f t="shared" si="43"/>
        <v>NO</v>
      </c>
      <c r="AM276" s="109" t="str">
        <f t="shared" si="44"/>
        <v>NO</v>
      </c>
    </row>
    <row r="277" spans="1:39" ht="27" customHeight="1" x14ac:dyDescent="0.25">
      <c r="A277" s="276"/>
      <c r="B277" s="277"/>
      <c r="C277" s="278"/>
      <c r="D277" s="293"/>
      <c r="E277" s="278"/>
      <c r="F277" s="279"/>
      <c r="G277" s="280"/>
      <c r="H277" s="281"/>
      <c r="I277" s="282"/>
      <c r="J277" s="96" t="str">
        <f>IF(ISERROR(VLOOKUP(I277,[6]Eje_Pilar!$C$2:$E$47,2,FALSE))," ",VLOOKUP(I277,[6]Eje_Pilar!$C$2:$E$47,2,FALSE))</f>
        <v xml:space="preserve"> </v>
      </c>
      <c r="K277" s="96" t="str">
        <f>IF(ISERROR(VLOOKUP(I277,[6]Eje_Pilar!$C$2:$E$47,3,FALSE))," ",VLOOKUP(I277,[6]Eje_Pilar!$C$2:$E$47,3,FALSE))</f>
        <v xml:space="preserve"> </v>
      </c>
      <c r="L277" s="283"/>
      <c r="M277" s="276"/>
      <c r="N277" s="284"/>
      <c r="O277" s="285"/>
      <c r="P277" s="286"/>
      <c r="Q277" s="287"/>
      <c r="R277" s="288"/>
      <c r="S277" s="285"/>
      <c r="T277" s="103">
        <f t="shared" si="46"/>
        <v>0</v>
      </c>
      <c r="U277" s="289"/>
      <c r="V277" s="290"/>
      <c r="W277" s="290"/>
      <c r="X277" s="290"/>
      <c r="Y277" s="277"/>
      <c r="Z277" s="277"/>
      <c r="AA277" s="8"/>
      <c r="AB277" s="276"/>
      <c r="AC277" s="276"/>
      <c r="AD277" s="276"/>
      <c r="AE277" s="276"/>
      <c r="AF277" s="107" t="str">
        <f t="shared" si="40"/>
        <v>-</v>
      </c>
      <c r="AG277" s="291"/>
      <c r="AH277" s="129">
        <f>IF(SUMPRODUCT((A$14:A277=A277)*(B$14:B277=B277)*(C$14:C277=C277))&gt;1,0,1)</f>
        <v>0</v>
      </c>
      <c r="AI277" s="109" t="str">
        <f t="shared" si="41"/>
        <v>NO</v>
      </c>
      <c r="AJ277" s="109" t="str">
        <f t="shared" si="42"/>
        <v>NO</v>
      </c>
      <c r="AK277" s="110" t="str">
        <f>IFERROR(VLOOKUP(F277,[6]Tipo!$C$12:$C$27,1,FALSE),"NO")</f>
        <v>NO</v>
      </c>
      <c r="AL277" s="109" t="str">
        <f t="shared" si="43"/>
        <v>NO</v>
      </c>
      <c r="AM277" s="109" t="str">
        <f t="shared" si="44"/>
        <v>NO</v>
      </c>
    </row>
    <row r="278" spans="1:39" ht="27" customHeight="1" x14ac:dyDescent="0.25">
      <c r="A278" s="276"/>
      <c r="B278" s="277"/>
      <c r="C278" s="278"/>
      <c r="D278" s="293"/>
      <c r="E278" s="278"/>
      <c r="F278" s="279"/>
      <c r="G278" s="280"/>
      <c r="H278" s="281"/>
      <c r="I278" s="282"/>
      <c r="J278" s="96" t="str">
        <f>IF(ISERROR(VLOOKUP(I278,[6]Eje_Pilar!$C$2:$E$47,2,FALSE))," ",VLOOKUP(I278,[6]Eje_Pilar!$C$2:$E$47,2,FALSE))</f>
        <v xml:space="preserve"> </v>
      </c>
      <c r="K278" s="96" t="str">
        <f>IF(ISERROR(VLOOKUP(I278,[6]Eje_Pilar!$C$2:$E$47,3,FALSE))," ",VLOOKUP(I278,[6]Eje_Pilar!$C$2:$E$47,3,FALSE))</f>
        <v xml:space="preserve"> </v>
      </c>
      <c r="L278" s="283"/>
      <c r="M278" s="276"/>
      <c r="N278" s="284"/>
      <c r="O278" s="285"/>
      <c r="P278" s="286"/>
      <c r="Q278" s="287"/>
      <c r="R278" s="288"/>
      <c r="S278" s="285"/>
      <c r="T278" s="103">
        <f t="shared" si="46"/>
        <v>0</v>
      </c>
      <c r="U278" s="289"/>
      <c r="V278" s="290"/>
      <c r="W278" s="290"/>
      <c r="X278" s="290"/>
      <c r="Y278" s="277"/>
      <c r="Z278" s="277"/>
      <c r="AA278" s="8"/>
      <c r="AB278" s="276"/>
      <c r="AC278" s="276"/>
      <c r="AD278" s="276"/>
      <c r="AE278" s="276"/>
      <c r="AF278" s="107" t="str">
        <f t="shared" si="40"/>
        <v>-</v>
      </c>
      <c r="AG278" s="291"/>
      <c r="AH278" s="129">
        <f>IF(SUMPRODUCT((A$14:A278=A278)*(B$14:B278=B278)*(C$14:C278=C278))&gt;1,0,1)</f>
        <v>0</v>
      </c>
      <c r="AI278" s="109" t="str">
        <f t="shared" si="41"/>
        <v>NO</v>
      </c>
      <c r="AJ278" s="109" t="str">
        <f t="shared" si="42"/>
        <v>NO</v>
      </c>
      <c r="AK278" s="110" t="str">
        <f>IFERROR(VLOOKUP(F278,[6]Tipo!$C$12:$C$27,1,FALSE),"NO")</f>
        <v>NO</v>
      </c>
      <c r="AL278" s="109" t="str">
        <f t="shared" si="43"/>
        <v>NO</v>
      </c>
      <c r="AM278" s="109" t="str">
        <f t="shared" si="44"/>
        <v>NO</v>
      </c>
    </row>
    <row r="279" spans="1:39" ht="27" customHeight="1" x14ac:dyDescent="0.25">
      <c r="A279" s="276"/>
      <c r="B279" s="277"/>
      <c r="C279" s="278"/>
      <c r="D279" s="293"/>
      <c r="E279" s="278"/>
      <c r="F279" s="279"/>
      <c r="G279" s="280"/>
      <c r="H279" s="281"/>
      <c r="I279" s="282"/>
      <c r="J279" s="96" t="str">
        <f>IF(ISERROR(VLOOKUP(I279,[6]Eje_Pilar!$C$2:$E$47,2,FALSE))," ",VLOOKUP(I279,[6]Eje_Pilar!$C$2:$E$47,2,FALSE))</f>
        <v xml:space="preserve"> </v>
      </c>
      <c r="K279" s="96" t="str">
        <f>IF(ISERROR(VLOOKUP(I279,[6]Eje_Pilar!$C$2:$E$47,3,FALSE))," ",VLOOKUP(I279,[6]Eje_Pilar!$C$2:$E$47,3,FALSE))</f>
        <v xml:space="preserve"> </v>
      </c>
      <c r="L279" s="283"/>
      <c r="M279" s="276"/>
      <c r="N279" s="284"/>
      <c r="O279" s="285"/>
      <c r="P279" s="286"/>
      <c r="Q279" s="287"/>
      <c r="R279" s="288"/>
      <c r="S279" s="285"/>
      <c r="T279" s="103">
        <f t="shared" si="46"/>
        <v>0</v>
      </c>
      <c r="U279" s="289"/>
      <c r="V279" s="290"/>
      <c r="W279" s="290"/>
      <c r="X279" s="290"/>
      <c r="Y279" s="277"/>
      <c r="Z279" s="277"/>
      <c r="AA279" s="8"/>
      <c r="AB279" s="276"/>
      <c r="AC279" s="276"/>
      <c r="AD279" s="276"/>
      <c r="AE279" s="276"/>
      <c r="AF279" s="107" t="str">
        <f t="shared" si="40"/>
        <v>-</v>
      </c>
      <c r="AG279" s="291"/>
      <c r="AH279" s="129">
        <f>IF(SUMPRODUCT((A$14:A279=A279)*(B$14:B279=B279)*(C$14:C279=C279))&gt;1,0,1)</f>
        <v>0</v>
      </c>
      <c r="AI279" s="109" t="str">
        <f t="shared" si="41"/>
        <v>NO</v>
      </c>
      <c r="AJ279" s="109" t="str">
        <f t="shared" si="42"/>
        <v>NO</v>
      </c>
      <c r="AK279" s="110" t="str">
        <f>IFERROR(VLOOKUP(F279,[6]Tipo!$C$12:$C$27,1,FALSE),"NO")</f>
        <v>NO</v>
      </c>
      <c r="AL279" s="109" t="str">
        <f t="shared" si="43"/>
        <v>NO</v>
      </c>
      <c r="AM279" s="109" t="str">
        <f t="shared" si="44"/>
        <v>NO</v>
      </c>
    </row>
    <row r="280" spans="1:39" ht="27" customHeight="1" x14ac:dyDescent="0.25">
      <c r="A280" s="276"/>
      <c r="B280" s="277"/>
      <c r="C280" s="278"/>
      <c r="D280" s="293"/>
      <c r="E280" s="278"/>
      <c r="F280" s="279"/>
      <c r="G280" s="280"/>
      <c r="H280" s="281"/>
      <c r="I280" s="282"/>
      <c r="J280" s="96" t="str">
        <f>IF(ISERROR(VLOOKUP(I280,[6]Eje_Pilar!$C$2:$E$47,2,FALSE))," ",VLOOKUP(I280,[6]Eje_Pilar!$C$2:$E$47,2,FALSE))</f>
        <v xml:space="preserve"> </v>
      </c>
      <c r="K280" s="96" t="str">
        <f>IF(ISERROR(VLOOKUP(I280,[6]Eje_Pilar!$C$2:$E$47,3,FALSE))," ",VLOOKUP(I280,[6]Eje_Pilar!$C$2:$E$47,3,FALSE))</f>
        <v xml:space="preserve"> </v>
      </c>
      <c r="L280" s="283"/>
      <c r="M280" s="276"/>
      <c r="N280" s="284"/>
      <c r="O280" s="285"/>
      <c r="P280" s="286"/>
      <c r="Q280" s="287"/>
      <c r="R280" s="288"/>
      <c r="S280" s="285"/>
      <c r="T280" s="103">
        <f t="shared" si="46"/>
        <v>0</v>
      </c>
      <c r="U280" s="289"/>
      <c r="V280" s="290"/>
      <c r="W280" s="290"/>
      <c r="X280" s="290"/>
      <c r="Y280" s="277"/>
      <c r="Z280" s="277"/>
      <c r="AA280" s="8"/>
      <c r="AB280" s="276"/>
      <c r="AC280" s="276"/>
      <c r="AD280" s="276"/>
      <c r="AE280" s="276"/>
      <c r="AF280" s="107" t="str">
        <f t="shared" si="40"/>
        <v>-</v>
      </c>
      <c r="AG280" s="291"/>
      <c r="AH280" s="129">
        <f>IF(SUMPRODUCT((A$14:A280=A280)*(B$14:B280=B280)*(C$14:C280=C280))&gt;1,0,1)</f>
        <v>0</v>
      </c>
      <c r="AI280" s="109" t="str">
        <f t="shared" si="41"/>
        <v>NO</v>
      </c>
      <c r="AJ280" s="109" t="str">
        <f t="shared" si="42"/>
        <v>NO</v>
      </c>
      <c r="AK280" s="110" t="str">
        <f>IFERROR(VLOOKUP(F280,[6]Tipo!$C$12:$C$27,1,FALSE),"NO")</f>
        <v>NO</v>
      </c>
      <c r="AL280" s="109" t="str">
        <f t="shared" si="43"/>
        <v>NO</v>
      </c>
      <c r="AM280" s="109" t="str">
        <f t="shared" si="44"/>
        <v>NO</v>
      </c>
    </row>
    <row r="281" spans="1:39" ht="27" customHeight="1" x14ac:dyDescent="0.25">
      <c r="A281" s="276"/>
      <c r="B281" s="277"/>
      <c r="C281" s="278"/>
      <c r="D281" s="293"/>
      <c r="E281" s="278"/>
      <c r="F281" s="279"/>
      <c r="G281" s="280"/>
      <c r="H281" s="281"/>
      <c r="I281" s="282"/>
      <c r="J281" s="96" t="str">
        <f>IF(ISERROR(VLOOKUP(I281,[6]Eje_Pilar!$C$2:$E$47,2,FALSE))," ",VLOOKUP(I281,[6]Eje_Pilar!$C$2:$E$47,2,FALSE))</f>
        <v xml:space="preserve"> </v>
      </c>
      <c r="K281" s="96" t="str">
        <f>IF(ISERROR(VLOOKUP(I281,[6]Eje_Pilar!$C$2:$E$47,3,FALSE))," ",VLOOKUP(I281,[6]Eje_Pilar!$C$2:$E$47,3,FALSE))</f>
        <v xml:space="preserve"> </v>
      </c>
      <c r="L281" s="283"/>
      <c r="M281" s="276"/>
      <c r="N281" s="284"/>
      <c r="O281" s="285"/>
      <c r="P281" s="286"/>
      <c r="Q281" s="287"/>
      <c r="R281" s="288"/>
      <c r="S281" s="285"/>
      <c r="T281" s="103">
        <f t="shared" si="46"/>
        <v>0</v>
      </c>
      <c r="U281" s="289"/>
      <c r="V281" s="290"/>
      <c r="W281" s="290"/>
      <c r="X281" s="290"/>
      <c r="Y281" s="277"/>
      <c r="Z281" s="277"/>
      <c r="AA281" s="8"/>
      <c r="AB281" s="276"/>
      <c r="AC281" s="276"/>
      <c r="AD281" s="276"/>
      <c r="AE281" s="276"/>
      <c r="AF281" s="107" t="str">
        <f t="shared" si="40"/>
        <v>-</v>
      </c>
      <c r="AG281" s="291"/>
      <c r="AH281" s="129">
        <f>IF(SUMPRODUCT((A$14:A281=A281)*(B$14:B281=B281)*(C$14:C281=C281))&gt;1,0,1)</f>
        <v>0</v>
      </c>
      <c r="AI281" s="109" t="str">
        <f t="shared" si="41"/>
        <v>NO</v>
      </c>
      <c r="AJ281" s="109" t="str">
        <f t="shared" si="42"/>
        <v>NO</v>
      </c>
      <c r="AK281" s="110" t="str">
        <f>IFERROR(VLOOKUP(F281,[6]Tipo!$C$12:$C$27,1,FALSE),"NO")</f>
        <v>NO</v>
      </c>
      <c r="AL281" s="109" t="str">
        <f t="shared" si="43"/>
        <v>NO</v>
      </c>
      <c r="AM281" s="109" t="str">
        <f t="shared" si="44"/>
        <v>NO</v>
      </c>
    </row>
    <row r="282" spans="1:39" ht="27" customHeight="1" x14ac:dyDescent="0.25">
      <c r="A282" s="276"/>
      <c r="B282" s="277"/>
      <c r="C282" s="278"/>
      <c r="D282" s="293"/>
      <c r="E282" s="278"/>
      <c r="F282" s="279"/>
      <c r="G282" s="280"/>
      <c r="H282" s="281"/>
      <c r="I282" s="282"/>
      <c r="J282" s="96" t="str">
        <f>IF(ISERROR(VLOOKUP(I282,[6]Eje_Pilar!$C$2:$E$47,2,FALSE))," ",VLOOKUP(I282,[6]Eje_Pilar!$C$2:$E$47,2,FALSE))</f>
        <v xml:space="preserve"> </v>
      </c>
      <c r="K282" s="96" t="str">
        <f>IF(ISERROR(VLOOKUP(I282,[6]Eje_Pilar!$C$2:$E$47,3,FALSE))," ",VLOOKUP(I282,[6]Eje_Pilar!$C$2:$E$47,3,FALSE))</f>
        <v xml:space="preserve"> </v>
      </c>
      <c r="L282" s="283"/>
      <c r="M282" s="276"/>
      <c r="N282" s="284"/>
      <c r="O282" s="285"/>
      <c r="P282" s="286"/>
      <c r="Q282" s="287"/>
      <c r="R282" s="288"/>
      <c r="S282" s="285"/>
      <c r="T282" s="103">
        <f t="shared" si="46"/>
        <v>0</v>
      </c>
      <c r="U282" s="289"/>
      <c r="V282" s="290"/>
      <c r="W282" s="290"/>
      <c r="X282" s="290"/>
      <c r="Y282" s="277"/>
      <c r="Z282" s="277"/>
      <c r="AA282" s="8"/>
      <c r="AB282" s="276"/>
      <c r="AC282" s="276"/>
      <c r="AD282" s="276"/>
      <c r="AE282" s="276"/>
      <c r="AF282" s="107" t="str">
        <f t="shared" si="40"/>
        <v>-</v>
      </c>
      <c r="AG282" s="291"/>
      <c r="AH282" s="129">
        <f>IF(SUMPRODUCT((A$14:A282=A282)*(B$14:B282=B282)*(C$14:C282=C282))&gt;1,0,1)</f>
        <v>0</v>
      </c>
      <c r="AI282" s="109" t="str">
        <f t="shared" si="41"/>
        <v>NO</v>
      </c>
      <c r="AJ282" s="109" t="str">
        <f t="shared" si="42"/>
        <v>NO</v>
      </c>
      <c r="AK282" s="110" t="str">
        <f>IFERROR(VLOOKUP(F282,[6]Tipo!$C$12:$C$27,1,FALSE),"NO")</f>
        <v>NO</v>
      </c>
      <c r="AL282" s="109" t="str">
        <f t="shared" si="43"/>
        <v>NO</v>
      </c>
      <c r="AM282" s="109" t="str">
        <f t="shared" si="44"/>
        <v>NO</v>
      </c>
    </row>
    <row r="283" spans="1:39" ht="27" customHeight="1" x14ac:dyDescent="0.25">
      <c r="A283" s="276"/>
      <c r="B283" s="277"/>
      <c r="C283" s="278"/>
      <c r="D283" s="293"/>
      <c r="E283" s="278"/>
      <c r="F283" s="279"/>
      <c r="G283" s="280"/>
      <c r="H283" s="281"/>
      <c r="I283" s="282"/>
      <c r="J283" s="96" t="str">
        <f>IF(ISERROR(VLOOKUP(I283,[6]Eje_Pilar!$C$2:$E$47,2,FALSE))," ",VLOOKUP(I283,[6]Eje_Pilar!$C$2:$E$47,2,FALSE))</f>
        <v xml:space="preserve"> </v>
      </c>
      <c r="K283" s="96" t="str">
        <f>IF(ISERROR(VLOOKUP(I283,[6]Eje_Pilar!$C$2:$E$47,3,FALSE))," ",VLOOKUP(I283,[6]Eje_Pilar!$C$2:$E$47,3,FALSE))</f>
        <v xml:space="preserve"> </v>
      </c>
      <c r="L283" s="283"/>
      <c r="M283" s="276"/>
      <c r="N283" s="284"/>
      <c r="O283" s="285"/>
      <c r="P283" s="286"/>
      <c r="Q283" s="287"/>
      <c r="R283" s="288"/>
      <c r="S283" s="285"/>
      <c r="T283" s="103">
        <f t="shared" si="46"/>
        <v>0</v>
      </c>
      <c r="U283" s="289"/>
      <c r="V283" s="290"/>
      <c r="W283" s="290"/>
      <c r="X283" s="290"/>
      <c r="Y283" s="277"/>
      <c r="Z283" s="277"/>
      <c r="AA283" s="8"/>
      <c r="AB283" s="276"/>
      <c r="AC283" s="276"/>
      <c r="AD283" s="276"/>
      <c r="AE283" s="276"/>
      <c r="AF283" s="107" t="str">
        <f t="shared" si="40"/>
        <v>-</v>
      </c>
      <c r="AG283" s="291"/>
      <c r="AH283" s="129">
        <f>IF(SUMPRODUCT((A$14:A283=A283)*(B$14:B283=B283)*(C$14:C283=C283))&gt;1,0,1)</f>
        <v>0</v>
      </c>
      <c r="AI283" s="109" t="str">
        <f t="shared" si="41"/>
        <v>NO</v>
      </c>
      <c r="AJ283" s="109" t="str">
        <f t="shared" si="42"/>
        <v>NO</v>
      </c>
      <c r="AK283" s="110" t="str">
        <f>IFERROR(VLOOKUP(F283,[6]Tipo!$C$12:$C$27,1,FALSE),"NO")</f>
        <v>NO</v>
      </c>
      <c r="AL283" s="109" t="str">
        <f t="shared" si="43"/>
        <v>NO</v>
      </c>
      <c r="AM283" s="109" t="str">
        <f t="shared" si="44"/>
        <v>NO</v>
      </c>
    </row>
    <row r="284" spans="1:39" ht="27" customHeight="1" x14ac:dyDescent="0.25">
      <c r="A284" s="276"/>
      <c r="B284" s="277"/>
      <c r="C284" s="278"/>
      <c r="D284" s="293"/>
      <c r="E284" s="278"/>
      <c r="F284" s="279"/>
      <c r="G284" s="280"/>
      <c r="H284" s="281"/>
      <c r="I284" s="282"/>
      <c r="J284" s="96" t="str">
        <f>IF(ISERROR(VLOOKUP(I284,[6]Eje_Pilar!$C$2:$E$47,2,FALSE))," ",VLOOKUP(I284,[6]Eje_Pilar!$C$2:$E$47,2,FALSE))</f>
        <v xml:space="preserve"> </v>
      </c>
      <c r="K284" s="96" t="str">
        <f>IF(ISERROR(VLOOKUP(I284,[6]Eje_Pilar!$C$2:$E$47,3,FALSE))," ",VLOOKUP(I284,[6]Eje_Pilar!$C$2:$E$47,3,FALSE))</f>
        <v xml:space="preserve"> </v>
      </c>
      <c r="L284" s="283"/>
      <c r="M284" s="276"/>
      <c r="N284" s="284"/>
      <c r="O284" s="285"/>
      <c r="P284" s="286"/>
      <c r="Q284" s="287"/>
      <c r="R284" s="288"/>
      <c r="S284" s="285"/>
      <c r="T284" s="103">
        <f t="shared" si="46"/>
        <v>0</v>
      </c>
      <c r="U284" s="289"/>
      <c r="V284" s="290"/>
      <c r="W284" s="290"/>
      <c r="X284" s="290"/>
      <c r="Y284" s="277"/>
      <c r="Z284" s="277"/>
      <c r="AA284" s="8"/>
      <c r="AB284" s="276"/>
      <c r="AC284" s="276"/>
      <c r="AD284" s="276"/>
      <c r="AE284" s="276"/>
      <c r="AF284" s="107" t="str">
        <f t="shared" si="40"/>
        <v>-</v>
      </c>
      <c r="AG284" s="291"/>
      <c r="AH284" s="129">
        <f>IF(SUMPRODUCT((A$14:A284=A284)*(B$14:B284=B284)*(C$14:C284=C284))&gt;1,0,1)</f>
        <v>0</v>
      </c>
      <c r="AI284" s="109" t="str">
        <f t="shared" si="41"/>
        <v>NO</v>
      </c>
      <c r="AJ284" s="109" t="str">
        <f t="shared" si="42"/>
        <v>NO</v>
      </c>
      <c r="AK284" s="110" t="str">
        <f>IFERROR(VLOOKUP(F284,[6]Tipo!$C$12:$C$27,1,FALSE),"NO")</f>
        <v>NO</v>
      </c>
      <c r="AL284" s="109" t="str">
        <f t="shared" si="43"/>
        <v>NO</v>
      </c>
      <c r="AM284" s="109" t="str">
        <f t="shared" si="44"/>
        <v>NO</v>
      </c>
    </row>
    <row r="285" spans="1:39" ht="27" customHeight="1" x14ac:dyDescent="0.25">
      <c r="A285" s="276"/>
      <c r="B285" s="277"/>
      <c r="C285" s="278"/>
      <c r="D285" s="293"/>
      <c r="E285" s="278"/>
      <c r="F285" s="279"/>
      <c r="G285" s="280"/>
      <c r="H285" s="281"/>
      <c r="I285" s="282"/>
      <c r="J285" s="96" t="str">
        <f>IF(ISERROR(VLOOKUP(I285,[6]Eje_Pilar!$C$2:$E$47,2,FALSE))," ",VLOOKUP(I285,[6]Eje_Pilar!$C$2:$E$47,2,FALSE))</f>
        <v xml:space="preserve"> </v>
      </c>
      <c r="K285" s="96" t="str">
        <f>IF(ISERROR(VLOOKUP(I285,[6]Eje_Pilar!$C$2:$E$47,3,FALSE))," ",VLOOKUP(I285,[6]Eje_Pilar!$C$2:$E$47,3,FALSE))</f>
        <v xml:space="preserve"> </v>
      </c>
      <c r="L285" s="283"/>
      <c r="M285" s="276"/>
      <c r="N285" s="284"/>
      <c r="O285" s="285"/>
      <c r="P285" s="286"/>
      <c r="Q285" s="287"/>
      <c r="R285" s="288"/>
      <c r="S285" s="285"/>
      <c r="T285" s="103">
        <f t="shared" si="46"/>
        <v>0</v>
      </c>
      <c r="U285" s="289"/>
      <c r="V285" s="290"/>
      <c r="W285" s="290"/>
      <c r="X285" s="290"/>
      <c r="Y285" s="277"/>
      <c r="Z285" s="277"/>
      <c r="AA285" s="8"/>
      <c r="AB285" s="276"/>
      <c r="AC285" s="276"/>
      <c r="AD285" s="276"/>
      <c r="AE285" s="276"/>
      <c r="AF285" s="107" t="str">
        <f t="shared" si="40"/>
        <v>-</v>
      </c>
      <c r="AG285" s="291"/>
      <c r="AH285" s="129">
        <f>IF(SUMPRODUCT((A$14:A285=A285)*(B$14:B285=B285)*(C$14:C285=C285))&gt;1,0,1)</f>
        <v>0</v>
      </c>
      <c r="AI285" s="109" t="str">
        <f t="shared" si="41"/>
        <v>NO</v>
      </c>
      <c r="AJ285" s="109" t="str">
        <f t="shared" si="42"/>
        <v>NO</v>
      </c>
      <c r="AK285" s="110" t="str">
        <f>IFERROR(VLOOKUP(F285,[6]Tipo!$C$12:$C$27,1,FALSE),"NO")</f>
        <v>NO</v>
      </c>
      <c r="AL285" s="109" t="str">
        <f t="shared" si="43"/>
        <v>NO</v>
      </c>
      <c r="AM285" s="109" t="str">
        <f t="shared" si="44"/>
        <v>NO</v>
      </c>
    </row>
    <row r="286" spans="1:39" ht="27" customHeight="1" x14ac:dyDescent="0.25">
      <c r="A286" s="276"/>
      <c r="B286" s="277"/>
      <c r="C286" s="278"/>
      <c r="D286" s="293"/>
      <c r="E286" s="278"/>
      <c r="F286" s="279"/>
      <c r="G286" s="280"/>
      <c r="H286" s="281"/>
      <c r="I286" s="282"/>
      <c r="J286" s="96" t="str">
        <f>IF(ISERROR(VLOOKUP(I286,[6]Eje_Pilar!$C$2:$E$47,2,FALSE))," ",VLOOKUP(I286,[6]Eje_Pilar!$C$2:$E$47,2,FALSE))</f>
        <v xml:space="preserve"> </v>
      </c>
      <c r="K286" s="96" t="str">
        <f>IF(ISERROR(VLOOKUP(I286,[6]Eje_Pilar!$C$2:$E$47,3,FALSE))," ",VLOOKUP(I286,[6]Eje_Pilar!$C$2:$E$47,3,FALSE))</f>
        <v xml:space="preserve"> </v>
      </c>
      <c r="L286" s="283"/>
      <c r="M286" s="276"/>
      <c r="N286" s="284"/>
      <c r="O286" s="285"/>
      <c r="P286" s="286"/>
      <c r="Q286" s="287"/>
      <c r="R286" s="288"/>
      <c r="S286" s="285"/>
      <c r="T286" s="103">
        <f t="shared" si="46"/>
        <v>0</v>
      </c>
      <c r="U286" s="289"/>
      <c r="V286" s="290"/>
      <c r="W286" s="290"/>
      <c r="X286" s="290"/>
      <c r="Y286" s="277"/>
      <c r="Z286" s="277"/>
      <c r="AA286" s="8"/>
      <c r="AB286" s="276"/>
      <c r="AC286" s="276"/>
      <c r="AD286" s="276"/>
      <c r="AE286" s="276"/>
      <c r="AF286" s="107" t="str">
        <f t="shared" si="40"/>
        <v>-</v>
      </c>
      <c r="AG286" s="291"/>
      <c r="AH286" s="129">
        <f>IF(SUMPRODUCT((A$14:A286=A286)*(B$14:B286=B286)*(C$14:C286=C286))&gt;1,0,1)</f>
        <v>0</v>
      </c>
      <c r="AI286" s="109" t="str">
        <f t="shared" si="41"/>
        <v>NO</v>
      </c>
      <c r="AJ286" s="109" t="str">
        <f t="shared" si="42"/>
        <v>NO</v>
      </c>
      <c r="AK286" s="110" t="str">
        <f>IFERROR(VLOOKUP(F286,[6]Tipo!$C$12:$C$27,1,FALSE),"NO")</f>
        <v>NO</v>
      </c>
      <c r="AL286" s="109" t="str">
        <f t="shared" si="43"/>
        <v>NO</v>
      </c>
      <c r="AM286" s="109" t="str">
        <f t="shared" si="44"/>
        <v>NO</v>
      </c>
    </row>
    <row r="287" spans="1:39" ht="27" customHeight="1" x14ac:dyDescent="0.25">
      <c r="A287" s="276"/>
      <c r="B287" s="277"/>
      <c r="C287" s="278"/>
      <c r="D287" s="293"/>
      <c r="E287" s="278"/>
      <c r="F287" s="279"/>
      <c r="G287" s="280"/>
      <c r="H287" s="281"/>
      <c r="I287" s="282"/>
      <c r="J287" s="96" t="str">
        <f>IF(ISERROR(VLOOKUP(I287,[6]Eje_Pilar!$C$2:$E$47,2,FALSE))," ",VLOOKUP(I287,[6]Eje_Pilar!$C$2:$E$47,2,FALSE))</f>
        <v xml:space="preserve"> </v>
      </c>
      <c r="K287" s="96" t="str">
        <f>IF(ISERROR(VLOOKUP(I287,[6]Eje_Pilar!$C$2:$E$47,3,FALSE))," ",VLOOKUP(I287,[6]Eje_Pilar!$C$2:$E$47,3,FALSE))</f>
        <v xml:space="preserve"> </v>
      </c>
      <c r="L287" s="283"/>
      <c r="M287" s="276"/>
      <c r="N287" s="284"/>
      <c r="O287" s="285"/>
      <c r="P287" s="286"/>
      <c r="Q287" s="287"/>
      <c r="R287" s="288"/>
      <c r="S287" s="285"/>
      <c r="T287" s="103">
        <f t="shared" si="46"/>
        <v>0</v>
      </c>
      <c r="U287" s="289"/>
      <c r="V287" s="290"/>
      <c r="W287" s="290"/>
      <c r="X287" s="290"/>
      <c r="Y287" s="277"/>
      <c r="Z287" s="277"/>
      <c r="AA287" s="8"/>
      <c r="AB287" s="276"/>
      <c r="AC287" s="276"/>
      <c r="AD287" s="276"/>
      <c r="AE287" s="276"/>
      <c r="AF287" s="107" t="str">
        <f t="shared" si="40"/>
        <v>-</v>
      </c>
      <c r="AG287" s="291"/>
      <c r="AH287" s="129">
        <f>IF(SUMPRODUCT((A$14:A287=A287)*(B$14:B287=B287)*(C$14:C287=C287))&gt;1,0,1)</f>
        <v>0</v>
      </c>
      <c r="AI287" s="109" t="str">
        <f t="shared" si="41"/>
        <v>NO</v>
      </c>
      <c r="AJ287" s="109" t="str">
        <f t="shared" si="42"/>
        <v>NO</v>
      </c>
      <c r="AK287" s="110" t="str">
        <f>IFERROR(VLOOKUP(F287,[6]Tipo!$C$12:$C$27,1,FALSE),"NO")</f>
        <v>NO</v>
      </c>
      <c r="AL287" s="109" t="str">
        <f t="shared" si="43"/>
        <v>NO</v>
      </c>
      <c r="AM287" s="109" t="str">
        <f t="shared" si="44"/>
        <v>NO</v>
      </c>
    </row>
    <row r="288" spans="1:39" ht="27" customHeight="1" x14ac:dyDescent="0.25">
      <c r="A288" s="276"/>
      <c r="B288" s="277"/>
      <c r="C288" s="278"/>
      <c r="D288" s="293"/>
      <c r="E288" s="278"/>
      <c r="F288" s="279"/>
      <c r="G288" s="280"/>
      <c r="H288" s="281"/>
      <c r="I288" s="282"/>
      <c r="J288" s="96" t="str">
        <f>IF(ISERROR(VLOOKUP(I288,[6]Eje_Pilar!$C$2:$E$47,2,FALSE))," ",VLOOKUP(I288,[6]Eje_Pilar!$C$2:$E$47,2,FALSE))</f>
        <v xml:space="preserve"> </v>
      </c>
      <c r="K288" s="96" t="str">
        <f>IF(ISERROR(VLOOKUP(I288,[6]Eje_Pilar!$C$2:$E$47,3,FALSE))," ",VLOOKUP(I288,[6]Eje_Pilar!$C$2:$E$47,3,FALSE))</f>
        <v xml:space="preserve"> </v>
      </c>
      <c r="L288" s="283"/>
      <c r="M288" s="276"/>
      <c r="N288" s="284"/>
      <c r="O288" s="285"/>
      <c r="P288" s="286"/>
      <c r="Q288" s="287"/>
      <c r="R288" s="288"/>
      <c r="S288" s="285"/>
      <c r="T288" s="103">
        <f t="shared" si="46"/>
        <v>0</v>
      </c>
      <c r="U288" s="289"/>
      <c r="V288" s="290"/>
      <c r="W288" s="290"/>
      <c r="X288" s="290"/>
      <c r="Y288" s="277"/>
      <c r="Z288" s="277"/>
      <c r="AA288" s="8"/>
      <c r="AB288" s="276"/>
      <c r="AC288" s="276"/>
      <c r="AD288" s="276"/>
      <c r="AE288" s="276"/>
      <c r="AF288" s="107" t="str">
        <f t="shared" si="40"/>
        <v>-</v>
      </c>
      <c r="AG288" s="291"/>
      <c r="AH288" s="129">
        <f>IF(SUMPRODUCT((A$14:A288=A288)*(B$14:B288=B288)*(C$14:C288=C288))&gt;1,0,1)</f>
        <v>0</v>
      </c>
      <c r="AI288" s="109" t="str">
        <f t="shared" si="41"/>
        <v>NO</v>
      </c>
      <c r="AJ288" s="109" t="str">
        <f t="shared" si="42"/>
        <v>NO</v>
      </c>
      <c r="AK288" s="110" t="str">
        <f>IFERROR(VLOOKUP(F288,[6]Tipo!$C$12:$C$27,1,FALSE),"NO")</f>
        <v>NO</v>
      </c>
      <c r="AL288" s="109" t="str">
        <f t="shared" si="43"/>
        <v>NO</v>
      </c>
      <c r="AM288" s="109" t="str">
        <f t="shared" si="44"/>
        <v>NO</v>
      </c>
    </row>
    <row r="289" spans="1:39" ht="27" customHeight="1" x14ac:dyDescent="0.25">
      <c r="A289" s="276"/>
      <c r="B289" s="277"/>
      <c r="C289" s="278"/>
      <c r="D289" s="293"/>
      <c r="E289" s="278"/>
      <c r="F289" s="279"/>
      <c r="G289" s="280"/>
      <c r="H289" s="281"/>
      <c r="I289" s="282"/>
      <c r="J289" s="96" t="str">
        <f>IF(ISERROR(VLOOKUP(I289,[6]Eje_Pilar!$C$2:$E$47,2,FALSE))," ",VLOOKUP(I289,[6]Eje_Pilar!$C$2:$E$47,2,FALSE))</f>
        <v xml:space="preserve"> </v>
      </c>
      <c r="K289" s="96" t="str">
        <f>IF(ISERROR(VLOOKUP(I289,[6]Eje_Pilar!$C$2:$E$47,3,FALSE))," ",VLOOKUP(I289,[6]Eje_Pilar!$C$2:$E$47,3,FALSE))</f>
        <v xml:space="preserve"> </v>
      </c>
      <c r="L289" s="283"/>
      <c r="M289" s="276"/>
      <c r="N289" s="284"/>
      <c r="O289" s="285"/>
      <c r="P289" s="286"/>
      <c r="Q289" s="287"/>
      <c r="R289" s="288"/>
      <c r="S289" s="285"/>
      <c r="T289" s="103">
        <f t="shared" si="46"/>
        <v>0</v>
      </c>
      <c r="U289" s="289"/>
      <c r="V289" s="290"/>
      <c r="W289" s="290"/>
      <c r="X289" s="290"/>
      <c r="Y289" s="277"/>
      <c r="Z289" s="277"/>
      <c r="AA289" s="8"/>
      <c r="AB289" s="276"/>
      <c r="AC289" s="276"/>
      <c r="AD289" s="276"/>
      <c r="AE289" s="276"/>
      <c r="AF289" s="107" t="str">
        <f t="shared" si="40"/>
        <v>-</v>
      </c>
      <c r="AG289" s="291"/>
      <c r="AH289" s="129">
        <f>IF(SUMPRODUCT((A$14:A289=A289)*(B$14:B289=B289)*(C$14:C289=C289))&gt;1,0,1)</f>
        <v>0</v>
      </c>
      <c r="AI289" s="109" t="str">
        <f t="shared" si="41"/>
        <v>NO</v>
      </c>
      <c r="AJ289" s="109" t="str">
        <f t="shared" si="42"/>
        <v>NO</v>
      </c>
      <c r="AK289" s="110" t="str">
        <f>IFERROR(VLOOKUP(F289,[6]Tipo!$C$12:$C$27,1,FALSE),"NO")</f>
        <v>NO</v>
      </c>
      <c r="AL289" s="109" t="str">
        <f t="shared" si="43"/>
        <v>NO</v>
      </c>
      <c r="AM289" s="109" t="str">
        <f t="shared" si="44"/>
        <v>NO</v>
      </c>
    </row>
    <row r="290" spans="1:39" ht="27" customHeight="1" x14ac:dyDescent="0.25">
      <c r="A290" s="276"/>
      <c r="B290" s="277"/>
      <c r="C290" s="278"/>
      <c r="D290" s="293"/>
      <c r="E290" s="278"/>
      <c r="F290" s="279"/>
      <c r="G290" s="280"/>
      <c r="H290" s="281"/>
      <c r="I290" s="282"/>
      <c r="J290" s="96" t="str">
        <f>IF(ISERROR(VLOOKUP(I290,[6]Eje_Pilar!$C$2:$E$47,2,FALSE))," ",VLOOKUP(I290,[6]Eje_Pilar!$C$2:$E$47,2,FALSE))</f>
        <v xml:space="preserve"> </v>
      </c>
      <c r="K290" s="96" t="str">
        <f>IF(ISERROR(VLOOKUP(I290,[6]Eje_Pilar!$C$2:$E$47,3,FALSE))," ",VLOOKUP(I290,[6]Eje_Pilar!$C$2:$E$47,3,FALSE))</f>
        <v xml:space="preserve"> </v>
      </c>
      <c r="L290" s="283"/>
      <c r="M290" s="276"/>
      <c r="N290" s="284"/>
      <c r="O290" s="285"/>
      <c r="P290" s="286"/>
      <c r="Q290" s="287"/>
      <c r="R290" s="288"/>
      <c r="S290" s="285"/>
      <c r="T290" s="103">
        <f t="shared" si="46"/>
        <v>0</v>
      </c>
      <c r="U290" s="289"/>
      <c r="V290" s="290"/>
      <c r="W290" s="290"/>
      <c r="X290" s="290"/>
      <c r="Y290" s="277"/>
      <c r="Z290" s="277"/>
      <c r="AA290" s="8"/>
      <c r="AB290" s="276"/>
      <c r="AC290" s="276"/>
      <c r="AD290" s="276"/>
      <c r="AE290" s="276"/>
      <c r="AF290" s="107" t="str">
        <f t="shared" si="40"/>
        <v>-</v>
      </c>
      <c r="AG290" s="291"/>
      <c r="AH290" s="129">
        <f>IF(SUMPRODUCT((A$14:A290=A290)*(B$14:B290=B290)*(C$14:C290=C290))&gt;1,0,1)</f>
        <v>0</v>
      </c>
      <c r="AI290" s="109" t="str">
        <f t="shared" si="41"/>
        <v>NO</v>
      </c>
      <c r="AJ290" s="109" t="str">
        <f t="shared" si="42"/>
        <v>NO</v>
      </c>
      <c r="AK290" s="110" t="str">
        <f>IFERROR(VLOOKUP(F290,[6]Tipo!$C$12:$C$27,1,FALSE),"NO")</f>
        <v>NO</v>
      </c>
      <c r="AL290" s="109" t="str">
        <f t="shared" si="43"/>
        <v>NO</v>
      </c>
      <c r="AM290" s="109" t="str">
        <f t="shared" si="44"/>
        <v>NO</v>
      </c>
    </row>
    <row r="291" spans="1:39" ht="27" customHeight="1" x14ac:dyDescent="0.25">
      <c r="A291" s="276"/>
      <c r="B291" s="277"/>
      <c r="C291" s="278"/>
      <c r="D291" s="293"/>
      <c r="E291" s="278"/>
      <c r="F291" s="279"/>
      <c r="G291" s="280"/>
      <c r="H291" s="281"/>
      <c r="I291" s="282"/>
      <c r="J291" s="96" t="str">
        <f>IF(ISERROR(VLOOKUP(I291,[6]Eje_Pilar!$C$2:$E$47,2,FALSE))," ",VLOOKUP(I291,[6]Eje_Pilar!$C$2:$E$47,2,FALSE))</f>
        <v xml:space="preserve"> </v>
      </c>
      <c r="K291" s="96" t="str">
        <f>IF(ISERROR(VLOOKUP(I291,[6]Eje_Pilar!$C$2:$E$47,3,FALSE))," ",VLOOKUP(I291,[6]Eje_Pilar!$C$2:$E$47,3,FALSE))</f>
        <v xml:space="preserve"> </v>
      </c>
      <c r="L291" s="283"/>
      <c r="M291" s="276"/>
      <c r="N291" s="284"/>
      <c r="O291" s="285"/>
      <c r="P291" s="286"/>
      <c r="Q291" s="287"/>
      <c r="R291" s="288"/>
      <c r="S291" s="285"/>
      <c r="T291" s="103">
        <f t="shared" si="46"/>
        <v>0</v>
      </c>
      <c r="U291" s="289"/>
      <c r="V291" s="290"/>
      <c r="W291" s="290"/>
      <c r="X291" s="290"/>
      <c r="Y291" s="277"/>
      <c r="Z291" s="277"/>
      <c r="AA291" s="8"/>
      <c r="AB291" s="276"/>
      <c r="AC291" s="276"/>
      <c r="AD291" s="276"/>
      <c r="AE291" s="276"/>
      <c r="AF291" s="107" t="str">
        <f t="shared" si="40"/>
        <v>-</v>
      </c>
      <c r="AG291" s="291"/>
      <c r="AH291" s="129">
        <f>IF(SUMPRODUCT((A$14:A291=A291)*(B$14:B291=B291)*(C$14:C291=C291))&gt;1,0,1)</f>
        <v>0</v>
      </c>
      <c r="AI291" s="109" t="str">
        <f t="shared" si="41"/>
        <v>NO</v>
      </c>
      <c r="AJ291" s="109" t="str">
        <f t="shared" si="42"/>
        <v>NO</v>
      </c>
      <c r="AK291" s="110" t="str">
        <f>IFERROR(VLOOKUP(F291,[6]Tipo!$C$12:$C$27,1,FALSE),"NO")</f>
        <v>NO</v>
      </c>
      <c r="AL291" s="109" t="str">
        <f t="shared" si="43"/>
        <v>NO</v>
      </c>
      <c r="AM291" s="109" t="str">
        <f t="shared" si="44"/>
        <v>NO</v>
      </c>
    </row>
    <row r="292" spans="1:39" ht="27" customHeight="1" x14ac:dyDescent="0.25">
      <c r="A292" s="276"/>
      <c r="B292" s="277"/>
      <c r="C292" s="278"/>
      <c r="D292" s="293"/>
      <c r="E292" s="278"/>
      <c r="F292" s="279"/>
      <c r="G292" s="280"/>
      <c r="H292" s="281"/>
      <c r="I292" s="282"/>
      <c r="J292" s="96" t="str">
        <f>IF(ISERROR(VLOOKUP(I292,[6]Eje_Pilar!$C$2:$E$47,2,FALSE))," ",VLOOKUP(I292,[6]Eje_Pilar!$C$2:$E$47,2,FALSE))</f>
        <v xml:space="preserve"> </v>
      </c>
      <c r="K292" s="96" t="str">
        <f>IF(ISERROR(VLOOKUP(I292,[6]Eje_Pilar!$C$2:$E$47,3,FALSE))," ",VLOOKUP(I292,[6]Eje_Pilar!$C$2:$E$47,3,FALSE))</f>
        <v xml:space="preserve"> </v>
      </c>
      <c r="L292" s="283"/>
      <c r="M292" s="276"/>
      <c r="N292" s="284"/>
      <c r="O292" s="285"/>
      <c r="P292" s="286"/>
      <c r="Q292" s="287"/>
      <c r="R292" s="288"/>
      <c r="S292" s="285"/>
      <c r="T292" s="103">
        <f t="shared" si="46"/>
        <v>0</v>
      </c>
      <c r="U292" s="289"/>
      <c r="V292" s="290"/>
      <c r="W292" s="290"/>
      <c r="X292" s="290"/>
      <c r="Y292" s="277"/>
      <c r="Z292" s="277"/>
      <c r="AA292" s="8"/>
      <c r="AB292" s="276"/>
      <c r="AC292" s="276"/>
      <c r="AD292" s="276"/>
      <c r="AE292" s="276"/>
      <c r="AF292" s="107" t="str">
        <f t="shared" si="40"/>
        <v>-</v>
      </c>
      <c r="AG292" s="291"/>
      <c r="AH292" s="129">
        <f>IF(SUMPRODUCT((A$14:A292=A292)*(B$14:B292=B292)*(C$14:C292=C292))&gt;1,0,1)</f>
        <v>0</v>
      </c>
      <c r="AI292" s="109" t="str">
        <f t="shared" si="41"/>
        <v>NO</v>
      </c>
      <c r="AJ292" s="109" t="str">
        <f t="shared" si="42"/>
        <v>NO</v>
      </c>
      <c r="AK292" s="110" t="str">
        <f>IFERROR(VLOOKUP(F292,[6]Tipo!$C$12:$C$27,1,FALSE),"NO")</f>
        <v>NO</v>
      </c>
      <c r="AL292" s="109" t="str">
        <f t="shared" si="43"/>
        <v>NO</v>
      </c>
      <c r="AM292" s="109" t="str">
        <f t="shared" si="44"/>
        <v>NO</v>
      </c>
    </row>
    <row r="293" spans="1:39" ht="27" customHeight="1" x14ac:dyDescent="0.25">
      <c r="A293" s="276"/>
      <c r="B293" s="277"/>
      <c r="C293" s="278"/>
      <c r="D293" s="293"/>
      <c r="E293" s="278"/>
      <c r="F293" s="279"/>
      <c r="G293" s="280"/>
      <c r="H293" s="281"/>
      <c r="I293" s="282"/>
      <c r="J293" s="96" t="str">
        <f>IF(ISERROR(VLOOKUP(I293,[6]Eje_Pilar!$C$2:$E$47,2,FALSE))," ",VLOOKUP(I293,[6]Eje_Pilar!$C$2:$E$47,2,FALSE))</f>
        <v xml:space="preserve"> </v>
      </c>
      <c r="K293" s="96" t="str">
        <f>IF(ISERROR(VLOOKUP(I293,[6]Eje_Pilar!$C$2:$E$47,3,FALSE))," ",VLOOKUP(I293,[6]Eje_Pilar!$C$2:$E$47,3,FALSE))</f>
        <v xml:space="preserve"> </v>
      </c>
      <c r="L293" s="283"/>
      <c r="M293" s="276"/>
      <c r="N293" s="284"/>
      <c r="O293" s="285"/>
      <c r="P293" s="286"/>
      <c r="Q293" s="287"/>
      <c r="R293" s="288"/>
      <c r="S293" s="285"/>
      <c r="T293" s="103">
        <f t="shared" si="46"/>
        <v>0</v>
      </c>
      <c r="U293" s="289"/>
      <c r="V293" s="290"/>
      <c r="W293" s="290"/>
      <c r="X293" s="290"/>
      <c r="Y293" s="277"/>
      <c r="Z293" s="277"/>
      <c r="AA293" s="8"/>
      <c r="AB293" s="276"/>
      <c r="AC293" s="276"/>
      <c r="AD293" s="276"/>
      <c r="AE293" s="276"/>
      <c r="AF293" s="107" t="str">
        <f t="shared" ref="AF293:AF356" si="47">IF(ISERROR(U293/T293),"-",(U293/T293))</f>
        <v>-</v>
      </c>
      <c r="AG293" s="291"/>
      <c r="AH293" s="129">
        <f>IF(SUMPRODUCT((A$14:A293=A293)*(B$14:B293=B293)*(C$14:C293=C293))&gt;1,0,1)</f>
        <v>0</v>
      </c>
      <c r="AI293" s="109" t="str">
        <f t="shared" si="41"/>
        <v>NO</v>
      </c>
      <c r="AJ293" s="109" t="str">
        <f t="shared" si="42"/>
        <v>NO</v>
      </c>
      <c r="AK293" s="110" t="str">
        <f>IFERROR(VLOOKUP(F293,[6]Tipo!$C$12:$C$27,1,FALSE),"NO")</f>
        <v>NO</v>
      </c>
      <c r="AL293" s="109" t="str">
        <f t="shared" si="43"/>
        <v>NO</v>
      </c>
      <c r="AM293" s="109" t="str">
        <f t="shared" si="44"/>
        <v>NO</v>
      </c>
    </row>
    <row r="294" spans="1:39" ht="27" customHeight="1" x14ac:dyDescent="0.25">
      <c r="A294" s="276"/>
      <c r="B294" s="277"/>
      <c r="C294" s="278"/>
      <c r="D294" s="293"/>
      <c r="E294" s="278"/>
      <c r="F294" s="279"/>
      <c r="G294" s="280"/>
      <c r="H294" s="281"/>
      <c r="I294" s="282"/>
      <c r="J294" s="96" t="str">
        <f>IF(ISERROR(VLOOKUP(I294,[6]Eje_Pilar!$C$2:$E$47,2,FALSE))," ",VLOOKUP(I294,[6]Eje_Pilar!$C$2:$E$47,2,FALSE))</f>
        <v xml:space="preserve"> </v>
      </c>
      <c r="K294" s="96" t="str">
        <f>IF(ISERROR(VLOOKUP(I294,[6]Eje_Pilar!$C$2:$E$47,3,FALSE))," ",VLOOKUP(I294,[6]Eje_Pilar!$C$2:$E$47,3,FALSE))</f>
        <v xml:space="preserve"> </v>
      </c>
      <c r="L294" s="283"/>
      <c r="M294" s="276"/>
      <c r="N294" s="284"/>
      <c r="O294" s="285"/>
      <c r="P294" s="286"/>
      <c r="Q294" s="287"/>
      <c r="R294" s="288"/>
      <c r="S294" s="285"/>
      <c r="T294" s="103">
        <f t="shared" si="46"/>
        <v>0</v>
      </c>
      <c r="U294" s="289"/>
      <c r="V294" s="290"/>
      <c r="W294" s="290"/>
      <c r="X294" s="290"/>
      <c r="Y294" s="277"/>
      <c r="Z294" s="277"/>
      <c r="AA294" s="8"/>
      <c r="AB294" s="276"/>
      <c r="AC294" s="276"/>
      <c r="AD294" s="276"/>
      <c r="AE294" s="276"/>
      <c r="AF294" s="107" t="str">
        <f t="shared" si="47"/>
        <v>-</v>
      </c>
      <c r="AG294" s="291"/>
      <c r="AH294" s="129">
        <f>IF(SUMPRODUCT((A$14:A294=A294)*(B$14:B294=B294)*(C$14:C294=C294))&gt;1,0,1)</f>
        <v>0</v>
      </c>
      <c r="AI294" s="109" t="str">
        <f t="shared" si="41"/>
        <v>NO</v>
      </c>
      <c r="AJ294" s="109" t="str">
        <f t="shared" si="42"/>
        <v>NO</v>
      </c>
      <c r="AK294" s="110" t="str">
        <f>IFERROR(VLOOKUP(F294,[6]Tipo!$C$12:$C$27,1,FALSE),"NO")</f>
        <v>NO</v>
      </c>
      <c r="AL294" s="109" t="str">
        <f t="shared" si="43"/>
        <v>NO</v>
      </c>
      <c r="AM294" s="109" t="str">
        <f t="shared" si="44"/>
        <v>NO</v>
      </c>
    </row>
    <row r="295" spans="1:39" ht="27" customHeight="1" x14ac:dyDescent="0.25">
      <c r="A295" s="276"/>
      <c r="B295" s="277"/>
      <c r="C295" s="278"/>
      <c r="D295" s="293"/>
      <c r="E295" s="278"/>
      <c r="F295" s="279"/>
      <c r="G295" s="280"/>
      <c r="H295" s="281"/>
      <c r="I295" s="282"/>
      <c r="J295" s="96" t="str">
        <f>IF(ISERROR(VLOOKUP(I295,[6]Eje_Pilar!$C$2:$E$47,2,FALSE))," ",VLOOKUP(I295,[6]Eje_Pilar!$C$2:$E$47,2,FALSE))</f>
        <v xml:space="preserve"> </v>
      </c>
      <c r="K295" s="96" t="str">
        <f>IF(ISERROR(VLOOKUP(I295,[6]Eje_Pilar!$C$2:$E$47,3,FALSE))," ",VLOOKUP(I295,[6]Eje_Pilar!$C$2:$E$47,3,FALSE))</f>
        <v xml:space="preserve"> </v>
      </c>
      <c r="L295" s="283"/>
      <c r="M295" s="276"/>
      <c r="N295" s="284"/>
      <c r="O295" s="285"/>
      <c r="P295" s="286"/>
      <c r="Q295" s="287"/>
      <c r="R295" s="288"/>
      <c r="S295" s="285"/>
      <c r="T295" s="103">
        <f t="shared" si="46"/>
        <v>0</v>
      </c>
      <c r="U295" s="289"/>
      <c r="V295" s="290"/>
      <c r="W295" s="290"/>
      <c r="X295" s="290"/>
      <c r="Y295" s="277"/>
      <c r="Z295" s="277"/>
      <c r="AA295" s="8"/>
      <c r="AB295" s="276"/>
      <c r="AC295" s="276"/>
      <c r="AD295" s="276"/>
      <c r="AE295" s="276"/>
      <c r="AF295" s="107" t="str">
        <f t="shared" si="47"/>
        <v>-</v>
      </c>
      <c r="AG295" s="291"/>
      <c r="AH295" s="129">
        <f>IF(SUMPRODUCT((A$14:A295=A295)*(B$14:B295=B295)*(C$14:C295=C295))&gt;1,0,1)</f>
        <v>0</v>
      </c>
      <c r="AI295" s="109" t="str">
        <f t="shared" si="41"/>
        <v>NO</v>
      </c>
      <c r="AJ295" s="109" t="str">
        <f t="shared" si="42"/>
        <v>NO</v>
      </c>
      <c r="AK295" s="110" t="str">
        <f>IFERROR(VLOOKUP(F295,[6]Tipo!$C$12:$C$27,1,FALSE),"NO")</f>
        <v>NO</v>
      </c>
      <c r="AL295" s="109" t="str">
        <f t="shared" si="43"/>
        <v>NO</v>
      </c>
      <c r="AM295" s="109" t="str">
        <f t="shared" si="44"/>
        <v>NO</v>
      </c>
    </row>
    <row r="296" spans="1:39" ht="27" customHeight="1" x14ac:dyDescent="0.25">
      <c r="A296" s="276"/>
      <c r="B296" s="277"/>
      <c r="C296" s="278"/>
      <c r="D296" s="293"/>
      <c r="E296" s="278"/>
      <c r="F296" s="279"/>
      <c r="G296" s="280"/>
      <c r="H296" s="281"/>
      <c r="I296" s="282"/>
      <c r="J296" s="96" t="str">
        <f>IF(ISERROR(VLOOKUP(I296,[6]Eje_Pilar!$C$2:$E$47,2,FALSE))," ",VLOOKUP(I296,[6]Eje_Pilar!$C$2:$E$47,2,FALSE))</f>
        <v xml:space="preserve"> </v>
      </c>
      <c r="K296" s="96" t="str">
        <f>IF(ISERROR(VLOOKUP(I296,[6]Eje_Pilar!$C$2:$E$47,3,FALSE))," ",VLOOKUP(I296,[6]Eje_Pilar!$C$2:$E$47,3,FALSE))</f>
        <v xml:space="preserve"> </v>
      </c>
      <c r="L296" s="283"/>
      <c r="M296" s="276"/>
      <c r="N296" s="284"/>
      <c r="O296" s="285"/>
      <c r="P296" s="286"/>
      <c r="Q296" s="287"/>
      <c r="R296" s="288"/>
      <c r="S296" s="285"/>
      <c r="T296" s="103">
        <f t="shared" si="46"/>
        <v>0</v>
      </c>
      <c r="U296" s="289"/>
      <c r="V296" s="290"/>
      <c r="W296" s="290"/>
      <c r="X296" s="290"/>
      <c r="Y296" s="277"/>
      <c r="Z296" s="277"/>
      <c r="AA296" s="8"/>
      <c r="AB296" s="276"/>
      <c r="AC296" s="276"/>
      <c r="AD296" s="276"/>
      <c r="AE296" s="276"/>
      <c r="AF296" s="107" t="str">
        <f t="shared" si="47"/>
        <v>-</v>
      </c>
      <c r="AG296" s="291"/>
      <c r="AH296" s="129">
        <f>IF(SUMPRODUCT((A$14:A296=A296)*(B$14:B296=B296)*(C$14:C296=C296))&gt;1,0,1)</f>
        <v>0</v>
      </c>
      <c r="AI296" s="109" t="str">
        <f t="shared" si="41"/>
        <v>NO</v>
      </c>
      <c r="AJ296" s="109" t="str">
        <f t="shared" si="42"/>
        <v>NO</v>
      </c>
      <c r="AK296" s="110" t="str">
        <f>IFERROR(VLOOKUP(F296,[6]Tipo!$C$12:$C$27,1,FALSE),"NO")</f>
        <v>NO</v>
      </c>
      <c r="AL296" s="109" t="str">
        <f t="shared" si="43"/>
        <v>NO</v>
      </c>
      <c r="AM296" s="109" t="str">
        <f t="shared" si="44"/>
        <v>NO</v>
      </c>
    </row>
    <row r="297" spans="1:39" ht="27" customHeight="1" x14ac:dyDescent="0.25">
      <c r="A297" s="276"/>
      <c r="B297" s="277"/>
      <c r="C297" s="278"/>
      <c r="D297" s="293"/>
      <c r="E297" s="278"/>
      <c r="F297" s="279"/>
      <c r="G297" s="280"/>
      <c r="H297" s="281"/>
      <c r="I297" s="282"/>
      <c r="J297" s="96" t="str">
        <f>IF(ISERROR(VLOOKUP(I297,[6]Eje_Pilar!$C$2:$E$47,2,FALSE))," ",VLOOKUP(I297,[6]Eje_Pilar!$C$2:$E$47,2,FALSE))</f>
        <v xml:space="preserve"> </v>
      </c>
      <c r="K297" s="96" t="str">
        <f>IF(ISERROR(VLOOKUP(I297,[6]Eje_Pilar!$C$2:$E$47,3,FALSE))," ",VLOOKUP(I297,[6]Eje_Pilar!$C$2:$E$47,3,FALSE))</f>
        <v xml:space="preserve"> </v>
      </c>
      <c r="L297" s="283"/>
      <c r="M297" s="276"/>
      <c r="N297" s="284"/>
      <c r="O297" s="285"/>
      <c r="P297" s="286"/>
      <c r="Q297" s="287"/>
      <c r="R297" s="288"/>
      <c r="S297" s="285"/>
      <c r="T297" s="103">
        <f t="shared" si="46"/>
        <v>0</v>
      </c>
      <c r="U297" s="289"/>
      <c r="V297" s="290"/>
      <c r="W297" s="290"/>
      <c r="X297" s="290"/>
      <c r="Y297" s="277"/>
      <c r="Z297" s="277"/>
      <c r="AA297" s="8"/>
      <c r="AB297" s="276"/>
      <c r="AC297" s="276"/>
      <c r="AD297" s="276"/>
      <c r="AE297" s="276"/>
      <c r="AF297" s="107" t="str">
        <f t="shared" si="47"/>
        <v>-</v>
      </c>
      <c r="AG297" s="291"/>
      <c r="AH297" s="129">
        <f>IF(SUMPRODUCT((A$14:A297=A297)*(B$14:B297=B297)*(C$14:C297=C297))&gt;1,0,1)</f>
        <v>0</v>
      </c>
      <c r="AI297" s="109" t="str">
        <f t="shared" si="41"/>
        <v>NO</v>
      </c>
      <c r="AJ297" s="109" t="str">
        <f t="shared" si="42"/>
        <v>NO</v>
      </c>
      <c r="AK297" s="110" t="str">
        <f>IFERROR(VLOOKUP(F297,[6]Tipo!$C$12:$C$27,1,FALSE),"NO")</f>
        <v>NO</v>
      </c>
      <c r="AL297" s="109" t="str">
        <f t="shared" si="43"/>
        <v>NO</v>
      </c>
      <c r="AM297" s="109" t="str">
        <f t="shared" si="44"/>
        <v>NO</v>
      </c>
    </row>
    <row r="298" spans="1:39" ht="27" customHeight="1" x14ac:dyDescent="0.25">
      <c r="A298" s="276"/>
      <c r="B298" s="277"/>
      <c r="C298" s="278"/>
      <c r="D298" s="293"/>
      <c r="E298" s="278"/>
      <c r="F298" s="279"/>
      <c r="G298" s="280"/>
      <c r="H298" s="281"/>
      <c r="I298" s="282"/>
      <c r="J298" s="96" t="str">
        <f>IF(ISERROR(VLOOKUP(I298,[6]Eje_Pilar!$C$2:$E$47,2,FALSE))," ",VLOOKUP(I298,[6]Eje_Pilar!$C$2:$E$47,2,FALSE))</f>
        <v xml:space="preserve"> </v>
      </c>
      <c r="K298" s="96" t="str">
        <f>IF(ISERROR(VLOOKUP(I298,[6]Eje_Pilar!$C$2:$E$47,3,FALSE))," ",VLOOKUP(I298,[6]Eje_Pilar!$C$2:$E$47,3,FALSE))</f>
        <v xml:space="preserve"> </v>
      </c>
      <c r="L298" s="283"/>
      <c r="M298" s="276"/>
      <c r="N298" s="284"/>
      <c r="O298" s="285"/>
      <c r="P298" s="286"/>
      <c r="Q298" s="287"/>
      <c r="R298" s="288"/>
      <c r="S298" s="285"/>
      <c r="T298" s="103">
        <f t="shared" si="46"/>
        <v>0</v>
      </c>
      <c r="U298" s="289"/>
      <c r="V298" s="290"/>
      <c r="W298" s="290"/>
      <c r="X298" s="290"/>
      <c r="Y298" s="277"/>
      <c r="Z298" s="277"/>
      <c r="AA298" s="8"/>
      <c r="AB298" s="276"/>
      <c r="AC298" s="276"/>
      <c r="AD298" s="276"/>
      <c r="AE298" s="276"/>
      <c r="AF298" s="107" t="str">
        <f t="shared" si="47"/>
        <v>-</v>
      </c>
      <c r="AG298" s="291"/>
      <c r="AH298" s="129">
        <f>IF(SUMPRODUCT((A$14:A298=A298)*(B$14:B298=B298)*(C$14:C298=C298))&gt;1,0,1)</f>
        <v>0</v>
      </c>
      <c r="AI298" s="109" t="str">
        <f t="shared" si="41"/>
        <v>NO</v>
      </c>
      <c r="AJ298" s="109" t="str">
        <f t="shared" si="42"/>
        <v>NO</v>
      </c>
      <c r="AK298" s="110" t="str">
        <f>IFERROR(VLOOKUP(F298,[6]Tipo!$C$12:$C$27,1,FALSE),"NO")</f>
        <v>NO</v>
      </c>
      <c r="AL298" s="109" t="str">
        <f t="shared" si="43"/>
        <v>NO</v>
      </c>
      <c r="AM298" s="109" t="str">
        <f t="shared" si="44"/>
        <v>NO</v>
      </c>
    </row>
    <row r="299" spans="1:39" ht="27" customHeight="1" x14ac:dyDescent="0.25">
      <c r="A299" s="276"/>
      <c r="B299" s="277"/>
      <c r="C299" s="278"/>
      <c r="D299" s="293"/>
      <c r="E299" s="278"/>
      <c r="F299" s="279"/>
      <c r="G299" s="280"/>
      <c r="H299" s="281"/>
      <c r="I299" s="282"/>
      <c r="J299" s="96" t="str">
        <f>IF(ISERROR(VLOOKUP(I299,[6]Eje_Pilar!$C$2:$E$47,2,FALSE))," ",VLOOKUP(I299,[6]Eje_Pilar!$C$2:$E$47,2,FALSE))</f>
        <v xml:space="preserve"> </v>
      </c>
      <c r="K299" s="96" t="str">
        <f>IF(ISERROR(VLOOKUP(I299,[6]Eje_Pilar!$C$2:$E$47,3,FALSE))," ",VLOOKUP(I299,[6]Eje_Pilar!$C$2:$E$47,3,FALSE))</f>
        <v xml:space="preserve"> </v>
      </c>
      <c r="L299" s="283"/>
      <c r="M299" s="276"/>
      <c r="N299" s="284"/>
      <c r="O299" s="285"/>
      <c r="P299" s="286"/>
      <c r="Q299" s="287"/>
      <c r="R299" s="288"/>
      <c r="S299" s="285"/>
      <c r="T299" s="103">
        <f t="shared" si="46"/>
        <v>0</v>
      </c>
      <c r="U299" s="289"/>
      <c r="V299" s="290"/>
      <c r="W299" s="290"/>
      <c r="X299" s="290"/>
      <c r="Y299" s="277"/>
      <c r="Z299" s="277"/>
      <c r="AA299" s="8"/>
      <c r="AB299" s="276"/>
      <c r="AC299" s="276"/>
      <c r="AD299" s="276"/>
      <c r="AE299" s="276"/>
      <c r="AF299" s="107" t="str">
        <f t="shared" si="47"/>
        <v>-</v>
      </c>
      <c r="AG299" s="291"/>
      <c r="AH299" s="129">
        <f>IF(SUMPRODUCT((A$14:A299=A299)*(B$14:B299=B299)*(C$14:C299=C299))&gt;1,0,1)</f>
        <v>0</v>
      </c>
      <c r="AI299" s="109" t="str">
        <f t="shared" si="41"/>
        <v>NO</v>
      </c>
      <c r="AJ299" s="109" t="str">
        <f t="shared" si="42"/>
        <v>NO</v>
      </c>
      <c r="AK299" s="110" t="str">
        <f>IFERROR(VLOOKUP(F299,[6]Tipo!$C$12:$C$27,1,FALSE),"NO")</f>
        <v>NO</v>
      </c>
      <c r="AL299" s="109" t="str">
        <f t="shared" si="43"/>
        <v>NO</v>
      </c>
      <c r="AM299" s="109" t="str">
        <f t="shared" si="44"/>
        <v>NO</v>
      </c>
    </row>
    <row r="300" spans="1:39" ht="27" customHeight="1" x14ac:dyDescent="0.25">
      <c r="A300" s="276"/>
      <c r="B300" s="277"/>
      <c r="C300" s="278"/>
      <c r="D300" s="293"/>
      <c r="E300" s="278"/>
      <c r="F300" s="279"/>
      <c r="G300" s="280"/>
      <c r="H300" s="281"/>
      <c r="I300" s="282"/>
      <c r="J300" s="96" t="str">
        <f>IF(ISERROR(VLOOKUP(I300,[6]Eje_Pilar!$C$2:$E$47,2,FALSE))," ",VLOOKUP(I300,[6]Eje_Pilar!$C$2:$E$47,2,FALSE))</f>
        <v xml:space="preserve"> </v>
      </c>
      <c r="K300" s="96" t="str">
        <f>IF(ISERROR(VLOOKUP(I300,[6]Eje_Pilar!$C$2:$E$47,3,FALSE))," ",VLOOKUP(I300,[6]Eje_Pilar!$C$2:$E$47,3,FALSE))</f>
        <v xml:space="preserve"> </v>
      </c>
      <c r="L300" s="283"/>
      <c r="M300" s="276"/>
      <c r="N300" s="284"/>
      <c r="O300" s="285"/>
      <c r="P300" s="286"/>
      <c r="Q300" s="287"/>
      <c r="R300" s="288"/>
      <c r="S300" s="285"/>
      <c r="T300" s="103">
        <f t="shared" si="46"/>
        <v>0</v>
      </c>
      <c r="U300" s="289"/>
      <c r="V300" s="290"/>
      <c r="W300" s="290"/>
      <c r="X300" s="290"/>
      <c r="Y300" s="277"/>
      <c r="Z300" s="277"/>
      <c r="AA300" s="8"/>
      <c r="AB300" s="276"/>
      <c r="AC300" s="276"/>
      <c r="AD300" s="276"/>
      <c r="AE300" s="276"/>
      <c r="AF300" s="107" t="str">
        <f t="shared" si="47"/>
        <v>-</v>
      </c>
      <c r="AG300" s="291"/>
      <c r="AH300" s="129">
        <f>IF(SUMPRODUCT((A$14:A300=A300)*(B$14:B300=B300)*(C$14:C300=C300))&gt;1,0,1)</f>
        <v>0</v>
      </c>
      <c r="AI300" s="109" t="str">
        <f t="shared" si="41"/>
        <v>NO</v>
      </c>
      <c r="AJ300" s="109" t="str">
        <f t="shared" si="42"/>
        <v>NO</v>
      </c>
      <c r="AK300" s="110" t="str">
        <f>IFERROR(VLOOKUP(F300,[6]Tipo!$C$12:$C$27,1,FALSE),"NO")</f>
        <v>NO</v>
      </c>
      <c r="AL300" s="109" t="str">
        <f t="shared" si="43"/>
        <v>NO</v>
      </c>
      <c r="AM300" s="109" t="str">
        <f t="shared" si="44"/>
        <v>NO</v>
      </c>
    </row>
    <row r="301" spans="1:39" ht="27" customHeight="1" x14ac:dyDescent="0.25">
      <c r="A301" s="276"/>
      <c r="B301" s="277"/>
      <c r="C301" s="278"/>
      <c r="D301" s="293"/>
      <c r="E301" s="278"/>
      <c r="F301" s="279"/>
      <c r="G301" s="280"/>
      <c r="H301" s="281"/>
      <c r="I301" s="282"/>
      <c r="J301" s="96" t="str">
        <f>IF(ISERROR(VLOOKUP(I301,[6]Eje_Pilar!$C$2:$E$47,2,FALSE))," ",VLOOKUP(I301,[6]Eje_Pilar!$C$2:$E$47,2,FALSE))</f>
        <v xml:space="preserve"> </v>
      </c>
      <c r="K301" s="96" t="str">
        <f>IF(ISERROR(VLOOKUP(I301,[6]Eje_Pilar!$C$2:$E$47,3,FALSE))," ",VLOOKUP(I301,[6]Eje_Pilar!$C$2:$E$47,3,FALSE))</f>
        <v xml:space="preserve"> </v>
      </c>
      <c r="L301" s="283"/>
      <c r="M301" s="276"/>
      <c r="N301" s="284"/>
      <c r="O301" s="285"/>
      <c r="P301" s="286"/>
      <c r="Q301" s="287"/>
      <c r="R301" s="288"/>
      <c r="S301" s="285"/>
      <c r="T301" s="103">
        <f t="shared" si="46"/>
        <v>0</v>
      </c>
      <c r="U301" s="289"/>
      <c r="V301" s="290"/>
      <c r="W301" s="290"/>
      <c r="X301" s="290"/>
      <c r="Y301" s="277"/>
      <c r="Z301" s="277"/>
      <c r="AA301" s="8"/>
      <c r="AB301" s="276"/>
      <c r="AC301" s="276"/>
      <c r="AD301" s="276"/>
      <c r="AE301" s="276"/>
      <c r="AF301" s="107" t="str">
        <f t="shared" si="47"/>
        <v>-</v>
      </c>
      <c r="AG301" s="291"/>
      <c r="AH301" s="129">
        <f>IF(SUMPRODUCT((A$14:A301=A301)*(B$14:B301=B301)*(C$14:C301=C301))&gt;1,0,1)</f>
        <v>0</v>
      </c>
      <c r="AI301" s="109" t="str">
        <f t="shared" si="41"/>
        <v>NO</v>
      </c>
      <c r="AJ301" s="109" t="str">
        <f t="shared" si="42"/>
        <v>NO</v>
      </c>
      <c r="AK301" s="110" t="str">
        <f>IFERROR(VLOOKUP(F301,[6]Tipo!$C$12:$C$27,1,FALSE),"NO")</f>
        <v>NO</v>
      </c>
      <c r="AL301" s="109" t="str">
        <f t="shared" si="43"/>
        <v>NO</v>
      </c>
      <c r="AM301" s="109" t="str">
        <f t="shared" si="44"/>
        <v>NO</v>
      </c>
    </row>
    <row r="302" spans="1:39" ht="27" customHeight="1" x14ac:dyDescent="0.25">
      <c r="A302" s="276"/>
      <c r="B302" s="277"/>
      <c r="C302" s="278"/>
      <c r="D302" s="293"/>
      <c r="E302" s="278"/>
      <c r="F302" s="279"/>
      <c r="G302" s="280"/>
      <c r="H302" s="281"/>
      <c r="I302" s="282"/>
      <c r="J302" s="96" t="str">
        <f>IF(ISERROR(VLOOKUP(I302,[6]Eje_Pilar!$C$2:$E$47,2,FALSE))," ",VLOOKUP(I302,[6]Eje_Pilar!$C$2:$E$47,2,FALSE))</f>
        <v xml:space="preserve"> </v>
      </c>
      <c r="K302" s="96" t="str">
        <f>IF(ISERROR(VLOOKUP(I302,[6]Eje_Pilar!$C$2:$E$47,3,FALSE))," ",VLOOKUP(I302,[6]Eje_Pilar!$C$2:$E$47,3,FALSE))</f>
        <v xml:space="preserve"> </v>
      </c>
      <c r="L302" s="283"/>
      <c r="M302" s="276"/>
      <c r="N302" s="284"/>
      <c r="O302" s="285"/>
      <c r="P302" s="286"/>
      <c r="Q302" s="287"/>
      <c r="R302" s="288"/>
      <c r="S302" s="285"/>
      <c r="T302" s="103">
        <f t="shared" si="46"/>
        <v>0</v>
      </c>
      <c r="U302" s="289"/>
      <c r="V302" s="290"/>
      <c r="W302" s="290"/>
      <c r="X302" s="290"/>
      <c r="Y302" s="277"/>
      <c r="Z302" s="277"/>
      <c r="AA302" s="8"/>
      <c r="AB302" s="276"/>
      <c r="AC302" s="276"/>
      <c r="AD302" s="276"/>
      <c r="AE302" s="276"/>
      <c r="AF302" s="107" t="str">
        <f t="shared" si="47"/>
        <v>-</v>
      </c>
      <c r="AG302" s="291"/>
      <c r="AH302" s="129">
        <f>IF(SUMPRODUCT((A$14:A302=A302)*(B$14:B302=B302)*(C$14:C302=C302))&gt;1,0,1)</f>
        <v>0</v>
      </c>
      <c r="AI302" s="109" t="str">
        <f t="shared" si="41"/>
        <v>NO</v>
      </c>
      <c r="AJ302" s="109" t="str">
        <f t="shared" si="42"/>
        <v>NO</v>
      </c>
      <c r="AK302" s="110" t="str">
        <f>IFERROR(VLOOKUP(F302,[6]Tipo!$C$12:$C$27,1,FALSE),"NO")</f>
        <v>NO</v>
      </c>
      <c r="AL302" s="109" t="str">
        <f t="shared" si="43"/>
        <v>NO</v>
      </c>
      <c r="AM302" s="109" t="str">
        <f t="shared" si="44"/>
        <v>NO</v>
      </c>
    </row>
    <row r="303" spans="1:39" ht="27" customHeight="1" x14ac:dyDescent="0.25">
      <c r="A303" s="276"/>
      <c r="B303" s="277"/>
      <c r="C303" s="278"/>
      <c r="D303" s="293"/>
      <c r="E303" s="278"/>
      <c r="F303" s="279"/>
      <c r="G303" s="280"/>
      <c r="H303" s="281"/>
      <c r="I303" s="282"/>
      <c r="J303" s="96" t="str">
        <f>IF(ISERROR(VLOOKUP(I303,[6]Eje_Pilar!$C$2:$E$47,2,FALSE))," ",VLOOKUP(I303,[6]Eje_Pilar!$C$2:$E$47,2,FALSE))</f>
        <v xml:space="preserve"> </v>
      </c>
      <c r="K303" s="96" t="str">
        <f>IF(ISERROR(VLOOKUP(I303,[6]Eje_Pilar!$C$2:$E$47,3,FALSE))," ",VLOOKUP(I303,[6]Eje_Pilar!$C$2:$E$47,3,FALSE))</f>
        <v xml:space="preserve"> </v>
      </c>
      <c r="L303" s="283"/>
      <c r="M303" s="276"/>
      <c r="N303" s="284"/>
      <c r="O303" s="285"/>
      <c r="P303" s="286"/>
      <c r="Q303" s="287"/>
      <c r="R303" s="288"/>
      <c r="S303" s="285"/>
      <c r="T303" s="103">
        <f t="shared" si="46"/>
        <v>0</v>
      </c>
      <c r="U303" s="289"/>
      <c r="V303" s="290"/>
      <c r="W303" s="290"/>
      <c r="X303" s="290"/>
      <c r="Y303" s="277"/>
      <c r="Z303" s="277"/>
      <c r="AA303" s="8"/>
      <c r="AB303" s="276"/>
      <c r="AC303" s="276"/>
      <c r="AD303" s="276"/>
      <c r="AE303" s="276"/>
      <c r="AF303" s="107" t="str">
        <f t="shared" si="47"/>
        <v>-</v>
      </c>
      <c r="AG303" s="291"/>
      <c r="AH303" s="129">
        <f>IF(SUMPRODUCT((A$14:A303=A303)*(B$14:B303=B303)*(C$14:C303=C303))&gt;1,0,1)</f>
        <v>0</v>
      </c>
      <c r="AI303" s="109" t="str">
        <f t="shared" si="41"/>
        <v>NO</v>
      </c>
      <c r="AJ303" s="109" t="str">
        <f t="shared" si="42"/>
        <v>NO</v>
      </c>
      <c r="AK303" s="110" t="str">
        <f>IFERROR(VLOOKUP(F303,[6]Tipo!$C$12:$C$27,1,FALSE),"NO")</f>
        <v>NO</v>
      </c>
      <c r="AL303" s="109" t="str">
        <f t="shared" si="43"/>
        <v>NO</v>
      </c>
      <c r="AM303" s="109" t="str">
        <f t="shared" si="44"/>
        <v>NO</v>
      </c>
    </row>
    <row r="304" spans="1:39" ht="27" customHeight="1" x14ac:dyDescent="0.25">
      <c r="A304" s="276"/>
      <c r="B304" s="277"/>
      <c r="C304" s="278"/>
      <c r="D304" s="293"/>
      <c r="E304" s="278"/>
      <c r="F304" s="279"/>
      <c r="G304" s="280"/>
      <c r="H304" s="281"/>
      <c r="I304" s="282"/>
      <c r="J304" s="96" t="str">
        <f>IF(ISERROR(VLOOKUP(I304,[6]Eje_Pilar!$C$2:$E$47,2,FALSE))," ",VLOOKUP(I304,[6]Eje_Pilar!$C$2:$E$47,2,FALSE))</f>
        <v xml:space="preserve"> </v>
      </c>
      <c r="K304" s="96" t="str">
        <f>IF(ISERROR(VLOOKUP(I304,[6]Eje_Pilar!$C$2:$E$47,3,FALSE))," ",VLOOKUP(I304,[6]Eje_Pilar!$C$2:$E$47,3,FALSE))</f>
        <v xml:space="preserve"> </v>
      </c>
      <c r="L304" s="283"/>
      <c r="M304" s="276"/>
      <c r="N304" s="284"/>
      <c r="O304" s="285"/>
      <c r="P304" s="286"/>
      <c r="Q304" s="287"/>
      <c r="R304" s="288"/>
      <c r="S304" s="285"/>
      <c r="T304" s="103">
        <f t="shared" si="46"/>
        <v>0</v>
      </c>
      <c r="U304" s="289"/>
      <c r="V304" s="290"/>
      <c r="W304" s="290"/>
      <c r="X304" s="290"/>
      <c r="Y304" s="277"/>
      <c r="Z304" s="277"/>
      <c r="AA304" s="8"/>
      <c r="AB304" s="276"/>
      <c r="AC304" s="276"/>
      <c r="AD304" s="276"/>
      <c r="AE304" s="276"/>
      <c r="AF304" s="107" t="str">
        <f t="shared" si="47"/>
        <v>-</v>
      </c>
      <c r="AG304" s="291"/>
      <c r="AH304" s="129">
        <f>IF(SUMPRODUCT((A$14:A304=A304)*(B$14:B304=B304)*(C$14:C304=C304))&gt;1,0,1)</f>
        <v>0</v>
      </c>
      <c r="AI304" s="109" t="str">
        <f t="shared" si="41"/>
        <v>NO</v>
      </c>
      <c r="AJ304" s="109" t="str">
        <f t="shared" si="42"/>
        <v>NO</v>
      </c>
      <c r="AK304" s="110" t="str">
        <f>IFERROR(VLOOKUP(F304,[6]Tipo!$C$12:$C$27,1,FALSE),"NO")</f>
        <v>NO</v>
      </c>
      <c r="AL304" s="109" t="str">
        <f t="shared" si="43"/>
        <v>NO</v>
      </c>
      <c r="AM304" s="109" t="str">
        <f t="shared" si="44"/>
        <v>NO</v>
      </c>
    </row>
    <row r="305" spans="1:39" ht="27" customHeight="1" x14ac:dyDescent="0.25">
      <c r="A305" s="276"/>
      <c r="B305" s="277"/>
      <c r="C305" s="278"/>
      <c r="D305" s="293"/>
      <c r="E305" s="278"/>
      <c r="F305" s="279"/>
      <c r="G305" s="280"/>
      <c r="H305" s="281"/>
      <c r="I305" s="282"/>
      <c r="J305" s="96" t="str">
        <f>IF(ISERROR(VLOOKUP(I305,[6]Eje_Pilar!$C$2:$E$47,2,FALSE))," ",VLOOKUP(I305,[6]Eje_Pilar!$C$2:$E$47,2,FALSE))</f>
        <v xml:space="preserve"> </v>
      </c>
      <c r="K305" s="96" t="str">
        <f>IF(ISERROR(VLOOKUP(I305,[6]Eje_Pilar!$C$2:$E$47,3,FALSE))," ",VLOOKUP(I305,[6]Eje_Pilar!$C$2:$E$47,3,FALSE))</f>
        <v xml:space="preserve"> </v>
      </c>
      <c r="L305" s="283"/>
      <c r="M305" s="276"/>
      <c r="N305" s="284"/>
      <c r="O305" s="285"/>
      <c r="P305" s="286"/>
      <c r="Q305" s="287"/>
      <c r="R305" s="288"/>
      <c r="S305" s="285"/>
      <c r="T305" s="103">
        <f t="shared" si="46"/>
        <v>0</v>
      </c>
      <c r="U305" s="289"/>
      <c r="V305" s="290"/>
      <c r="W305" s="290"/>
      <c r="X305" s="290"/>
      <c r="Y305" s="277"/>
      <c r="Z305" s="277"/>
      <c r="AA305" s="8"/>
      <c r="AB305" s="276"/>
      <c r="AC305" s="276"/>
      <c r="AD305" s="276"/>
      <c r="AE305" s="276"/>
      <c r="AF305" s="107" t="str">
        <f t="shared" si="47"/>
        <v>-</v>
      </c>
      <c r="AG305" s="291"/>
      <c r="AH305" s="129">
        <f>IF(SUMPRODUCT((A$14:A305=A305)*(B$14:B305=B305)*(C$14:C305=C305))&gt;1,0,1)</f>
        <v>0</v>
      </c>
      <c r="AI305" s="109" t="str">
        <f t="shared" ref="AI305:AI370" si="48">IFERROR(VLOOKUP(D305,tipo,1,FALSE),"NO")</f>
        <v>NO</v>
      </c>
      <c r="AJ305" s="109" t="str">
        <f t="shared" ref="AJ305:AJ370" si="49">IFERROR(VLOOKUP(E305,modal,1,FALSE),"NO")</f>
        <v>NO</v>
      </c>
      <c r="AK305" s="110" t="str">
        <f>IFERROR(VLOOKUP(F305,[6]Tipo!$C$12:$C$27,1,FALSE),"NO")</f>
        <v>NO</v>
      </c>
      <c r="AL305" s="109" t="str">
        <f t="shared" ref="AL305:AL370" si="50">IFERROR(VLOOKUP(H305,afectacion,1,FALSE),"NO")</f>
        <v>NO</v>
      </c>
      <c r="AM305" s="109" t="str">
        <f t="shared" ref="AM305:AM370" si="51">IFERROR(VLOOKUP(I305,programa,1,FALSE),"NO")</f>
        <v>NO</v>
      </c>
    </row>
    <row r="306" spans="1:39" ht="27" customHeight="1" x14ac:dyDescent="0.25">
      <c r="A306" s="276"/>
      <c r="B306" s="277"/>
      <c r="C306" s="278"/>
      <c r="D306" s="293"/>
      <c r="E306" s="278"/>
      <c r="F306" s="279"/>
      <c r="G306" s="280"/>
      <c r="H306" s="281"/>
      <c r="I306" s="282"/>
      <c r="J306" s="96" t="str">
        <f>IF(ISERROR(VLOOKUP(I306,[6]Eje_Pilar!$C$2:$E$47,2,FALSE))," ",VLOOKUP(I306,[6]Eje_Pilar!$C$2:$E$47,2,FALSE))</f>
        <v xml:space="preserve"> </v>
      </c>
      <c r="K306" s="96" t="str">
        <f>IF(ISERROR(VLOOKUP(I306,[6]Eje_Pilar!$C$2:$E$47,3,FALSE))," ",VLOOKUP(I306,[6]Eje_Pilar!$C$2:$E$47,3,FALSE))</f>
        <v xml:space="preserve"> </v>
      </c>
      <c r="L306" s="283"/>
      <c r="M306" s="276"/>
      <c r="N306" s="284"/>
      <c r="O306" s="285"/>
      <c r="P306" s="286"/>
      <c r="Q306" s="287"/>
      <c r="R306" s="288"/>
      <c r="S306" s="285"/>
      <c r="T306" s="103">
        <f t="shared" si="46"/>
        <v>0</v>
      </c>
      <c r="U306" s="289"/>
      <c r="V306" s="290"/>
      <c r="W306" s="290"/>
      <c r="X306" s="290"/>
      <c r="Y306" s="277"/>
      <c r="Z306" s="277"/>
      <c r="AA306" s="8"/>
      <c r="AB306" s="276"/>
      <c r="AC306" s="276"/>
      <c r="AD306" s="276"/>
      <c r="AE306" s="276"/>
      <c r="AF306" s="107" t="str">
        <f t="shared" si="47"/>
        <v>-</v>
      </c>
      <c r="AG306" s="291"/>
      <c r="AH306" s="129">
        <f>IF(SUMPRODUCT((A$14:A306=A306)*(B$14:B306=B306)*(C$14:C306=C306))&gt;1,0,1)</f>
        <v>0</v>
      </c>
      <c r="AI306" s="109" t="str">
        <f t="shared" si="48"/>
        <v>NO</v>
      </c>
      <c r="AJ306" s="109" t="str">
        <f t="shared" si="49"/>
        <v>NO</v>
      </c>
      <c r="AK306" s="110" t="str">
        <f>IFERROR(VLOOKUP(F306,[6]Tipo!$C$12:$C$27,1,FALSE),"NO")</f>
        <v>NO</v>
      </c>
      <c r="AL306" s="109" t="str">
        <f t="shared" si="50"/>
        <v>NO</v>
      </c>
      <c r="AM306" s="109" t="str">
        <f t="shared" si="51"/>
        <v>NO</v>
      </c>
    </row>
    <row r="307" spans="1:39" ht="27" customHeight="1" x14ac:dyDescent="0.25">
      <c r="A307" s="276"/>
      <c r="B307" s="277"/>
      <c r="C307" s="278"/>
      <c r="D307" s="293"/>
      <c r="E307" s="278"/>
      <c r="F307" s="279"/>
      <c r="G307" s="280"/>
      <c r="H307" s="281"/>
      <c r="I307" s="282"/>
      <c r="J307" s="96" t="str">
        <f>IF(ISERROR(VLOOKUP(I307,[6]Eje_Pilar!$C$2:$E$47,2,FALSE))," ",VLOOKUP(I307,[6]Eje_Pilar!$C$2:$E$47,2,FALSE))</f>
        <v xml:space="preserve"> </v>
      </c>
      <c r="K307" s="96" t="str">
        <f>IF(ISERROR(VLOOKUP(I307,[6]Eje_Pilar!$C$2:$E$47,3,FALSE))," ",VLOOKUP(I307,[6]Eje_Pilar!$C$2:$E$47,3,FALSE))</f>
        <v xml:space="preserve"> </v>
      </c>
      <c r="L307" s="283"/>
      <c r="M307" s="276"/>
      <c r="N307" s="284"/>
      <c r="O307" s="285"/>
      <c r="P307" s="286"/>
      <c r="Q307" s="287"/>
      <c r="R307" s="288"/>
      <c r="S307" s="285"/>
      <c r="T307" s="103">
        <f t="shared" si="46"/>
        <v>0</v>
      </c>
      <c r="U307" s="289"/>
      <c r="V307" s="290"/>
      <c r="W307" s="290"/>
      <c r="X307" s="290"/>
      <c r="Y307" s="277"/>
      <c r="Z307" s="277"/>
      <c r="AA307" s="8"/>
      <c r="AB307" s="276"/>
      <c r="AC307" s="276"/>
      <c r="AD307" s="276"/>
      <c r="AE307" s="276"/>
      <c r="AF307" s="107" t="str">
        <f t="shared" si="47"/>
        <v>-</v>
      </c>
      <c r="AG307" s="291"/>
      <c r="AH307" s="129">
        <f>IF(SUMPRODUCT((A$14:A307=A307)*(B$14:B307=B307)*(C$14:C307=C307))&gt;1,0,1)</f>
        <v>0</v>
      </c>
      <c r="AI307" s="109" t="str">
        <f t="shared" si="48"/>
        <v>NO</v>
      </c>
      <c r="AJ307" s="109" t="str">
        <f t="shared" si="49"/>
        <v>NO</v>
      </c>
      <c r="AK307" s="110" t="str">
        <f>IFERROR(VLOOKUP(F307,[6]Tipo!$C$12:$C$27,1,FALSE),"NO")</f>
        <v>NO</v>
      </c>
      <c r="AL307" s="109" t="str">
        <f t="shared" si="50"/>
        <v>NO</v>
      </c>
      <c r="AM307" s="109" t="str">
        <f t="shared" si="51"/>
        <v>NO</v>
      </c>
    </row>
    <row r="308" spans="1:39" ht="27" customHeight="1" x14ac:dyDescent="0.25">
      <c r="A308" s="276"/>
      <c r="B308" s="277"/>
      <c r="C308" s="278"/>
      <c r="D308" s="293"/>
      <c r="E308" s="278"/>
      <c r="F308" s="279"/>
      <c r="G308" s="280"/>
      <c r="H308" s="281"/>
      <c r="I308" s="282"/>
      <c r="J308" s="96" t="str">
        <f>IF(ISERROR(VLOOKUP(I308,[6]Eje_Pilar!$C$2:$E$47,2,FALSE))," ",VLOOKUP(I308,[6]Eje_Pilar!$C$2:$E$47,2,FALSE))</f>
        <v xml:space="preserve"> </v>
      </c>
      <c r="K308" s="96" t="str">
        <f>IF(ISERROR(VLOOKUP(I308,[6]Eje_Pilar!$C$2:$E$47,3,FALSE))," ",VLOOKUP(I308,[6]Eje_Pilar!$C$2:$E$47,3,FALSE))</f>
        <v xml:space="preserve"> </v>
      </c>
      <c r="L308" s="283"/>
      <c r="M308" s="276"/>
      <c r="N308" s="284"/>
      <c r="O308" s="285"/>
      <c r="P308" s="286"/>
      <c r="Q308" s="287"/>
      <c r="R308" s="288"/>
      <c r="S308" s="285"/>
      <c r="T308" s="103">
        <f t="shared" si="46"/>
        <v>0</v>
      </c>
      <c r="U308" s="289"/>
      <c r="V308" s="290"/>
      <c r="W308" s="290"/>
      <c r="X308" s="290"/>
      <c r="Y308" s="277"/>
      <c r="Z308" s="277"/>
      <c r="AA308" s="8"/>
      <c r="AB308" s="276"/>
      <c r="AC308" s="276"/>
      <c r="AD308" s="276"/>
      <c r="AE308" s="276"/>
      <c r="AF308" s="107" t="str">
        <f t="shared" si="47"/>
        <v>-</v>
      </c>
      <c r="AG308" s="291"/>
      <c r="AH308" s="129">
        <f>IF(SUMPRODUCT((A$14:A308=A308)*(B$14:B308=B308)*(C$14:C308=C308))&gt;1,0,1)</f>
        <v>0</v>
      </c>
      <c r="AI308" s="109" t="str">
        <f t="shared" si="48"/>
        <v>NO</v>
      </c>
      <c r="AJ308" s="109" t="str">
        <f t="shared" si="49"/>
        <v>NO</v>
      </c>
      <c r="AK308" s="110" t="str">
        <f>IFERROR(VLOOKUP(F308,[6]Tipo!$C$12:$C$27,1,FALSE),"NO")</f>
        <v>NO</v>
      </c>
      <c r="AL308" s="109" t="str">
        <f t="shared" si="50"/>
        <v>NO</v>
      </c>
      <c r="AM308" s="109" t="str">
        <f t="shared" si="51"/>
        <v>NO</v>
      </c>
    </row>
    <row r="309" spans="1:39" ht="27" customHeight="1" x14ac:dyDescent="0.25">
      <c r="A309" s="276"/>
      <c r="B309" s="277"/>
      <c r="C309" s="278"/>
      <c r="D309" s="293"/>
      <c r="E309" s="278"/>
      <c r="F309" s="279"/>
      <c r="G309" s="280"/>
      <c r="H309" s="281"/>
      <c r="I309" s="282"/>
      <c r="J309" s="96" t="str">
        <f>IF(ISERROR(VLOOKUP(I309,[6]Eje_Pilar!$C$2:$E$47,2,FALSE))," ",VLOOKUP(I309,[6]Eje_Pilar!$C$2:$E$47,2,FALSE))</f>
        <v xml:space="preserve"> </v>
      </c>
      <c r="K309" s="96" t="str">
        <f>IF(ISERROR(VLOOKUP(I309,[6]Eje_Pilar!$C$2:$E$47,3,FALSE))," ",VLOOKUP(I309,[6]Eje_Pilar!$C$2:$E$47,3,FALSE))</f>
        <v xml:space="preserve"> </v>
      </c>
      <c r="L309" s="283"/>
      <c r="M309" s="276"/>
      <c r="N309" s="284"/>
      <c r="O309" s="285"/>
      <c r="P309" s="286"/>
      <c r="Q309" s="287"/>
      <c r="R309" s="288"/>
      <c r="S309" s="285"/>
      <c r="T309" s="103">
        <f t="shared" si="46"/>
        <v>0</v>
      </c>
      <c r="U309" s="289"/>
      <c r="V309" s="290"/>
      <c r="W309" s="290"/>
      <c r="X309" s="290"/>
      <c r="Y309" s="277"/>
      <c r="Z309" s="277"/>
      <c r="AA309" s="8"/>
      <c r="AB309" s="276"/>
      <c r="AC309" s="276"/>
      <c r="AD309" s="276"/>
      <c r="AE309" s="276"/>
      <c r="AF309" s="107" t="str">
        <f t="shared" si="47"/>
        <v>-</v>
      </c>
      <c r="AG309" s="291"/>
      <c r="AH309" s="129">
        <f>IF(SUMPRODUCT((A$14:A309=A309)*(B$14:B309=B309)*(C$14:C309=C309))&gt;1,0,1)</f>
        <v>0</v>
      </c>
      <c r="AI309" s="109" t="str">
        <f t="shared" si="48"/>
        <v>NO</v>
      </c>
      <c r="AJ309" s="109" t="str">
        <f t="shared" si="49"/>
        <v>NO</v>
      </c>
      <c r="AK309" s="110" t="str">
        <f>IFERROR(VLOOKUP(F309,[6]Tipo!$C$12:$C$27,1,FALSE),"NO")</f>
        <v>NO</v>
      </c>
      <c r="AL309" s="109" t="str">
        <f t="shared" si="50"/>
        <v>NO</v>
      </c>
      <c r="AM309" s="109" t="str">
        <f t="shared" si="51"/>
        <v>NO</v>
      </c>
    </row>
    <row r="310" spans="1:39" ht="27" customHeight="1" x14ac:dyDescent="0.25">
      <c r="A310" s="276"/>
      <c r="B310" s="277"/>
      <c r="C310" s="278"/>
      <c r="D310" s="293"/>
      <c r="E310" s="278"/>
      <c r="F310" s="279"/>
      <c r="G310" s="280"/>
      <c r="H310" s="281"/>
      <c r="I310" s="282"/>
      <c r="J310" s="96" t="str">
        <f>IF(ISERROR(VLOOKUP(I310,[6]Eje_Pilar!$C$2:$E$47,2,FALSE))," ",VLOOKUP(I310,[6]Eje_Pilar!$C$2:$E$47,2,FALSE))</f>
        <v xml:space="preserve"> </v>
      </c>
      <c r="K310" s="96" t="str">
        <f>IF(ISERROR(VLOOKUP(I310,[6]Eje_Pilar!$C$2:$E$47,3,FALSE))," ",VLOOKUP(I310,[6]Eje_Pilar!$C$2:$E$47,3,FALSE))</f>
        <v xml:space="preserve"> </v>
      </c>
      <c r="L310" s="283"/>
      <c r="M310" s="276"/>
      <c r="N310" s="284"/>
      <c r="O310" s="285"/>
      <c r="P310" s="286"/>
      <c r="Q310" s="287"/>
      <c r="R310" s="288"/>
      <c r="S310" s="285"/>
      <c r="T310" s="103">
        <f t="shared" si="46"/>
        <v>0</v>
      </c>
      <c r="U310" s="289"/>
      <c r="V310" s="290"/>
      <c r="W310" s="290"/>
      <c r="X310" s="290"/>
      <c r="Y310" s="277"/>
      <c r="Z310" s="277"/>
      <c r="AA310" s="8"/>
      <c r="AB310" s="276"/>
      <c r="AC310" s="276"/>
      <c r="AD310" s="276"/>
      <c r="AE310" s="276"/>
      <c r="AF310" s="107" t="str">
        <f t="shared" si="47"/>
        <v>-</v>
      </c>
      <c r="AG310" s="291"/>
      <c r="AH310" s="129">
        <f>IF(SUMPRODUCT((A$14:A310=A310)*(B$14:B310=B310)*(C$14:C310=C310))&gt;1,0,1)</f>
        <v>0</v>
      </c>
      <c r="AI310" s="109" t="str">
        <f t="shared" si="48"/>
        <v>NO</v>
      </c>
      <c r="AJ310" s="109" t="str">
        <f t="shared" si="49"/>
        <v>NO</v>
      </c>
      <c r="AK310" s="110" t="str">
        <f>IFERROR(VLOOKUP(F310,[6]Tipo!$C$12:$C$27,1,FALSE),"NO")</f>
        <v>NO</v>
      </c>
      <c r="AL310" s="109" t="str">
        <f t="shared" si="50"/>
        <v>NO</v>
      </c>
      <c r="AM310" s="109" t="str">
        <f t="shared" si="51"/>
        <v>NO</v>
      </c>
    </row>
    <row r="311" spans="1:39" ht="27" customHeight="1" x14ac:dyDescent="0.25">
      <c r="A311" s="276"/>
      <c r="B311" s="277"/>
      <c r="C311" s="278"/>
      <c r="D311" s="293"/>
      <c r="E311" s="278"/>
      <c r="F311" s="279"/>
      <c r="G311" s="280"/>
      <c r="H311" s="281"/>
      <c r="I311" s="282"/>
      <c r="J311" s="96" t="str">
        <f>IF(ISERROR(VLOOKUP(I311,[6]Eje_Pilar!$C$2:$E$47,2,FALSE))," ",VLOOKUP(I311,[6]Eje_Pilar!$C$2:$E$47,2,FALSE))</f>
        <v xml:space="preserve"> </v>
      </c>
      <c r="K311" s="96" t="str">
        <f>IF(ISERROR(VLOOKUP(I311,[6]Eje_Pilar!$C$2:$E$47,3,FALSE))," ",VLOOKUP(I311,[6]Eje_Pilar!$C$2:$E$47,3,FALSE))</f>
        <v xml:space="preserve"> </v>
      </c>
      <c r="L311" s="283"/>
      <c r="M311" s="276"/>
      <c r="N311" s="284"/>
      <c r="O311" s="285"/>
      <c r="P311" s="286"/>
      <c r="Q311" s="287"/>
      <c r="R311" s="288"/>
      <c r="S311" s="285"/>
      <c r="T311" s="103">
        <f t="shared" si="46"/>
        <v>0</v>
      </c>
      <c r="U311" s="289"/>
      <c r="V311" s="290"/>
      <c r="W311" s="290"/>
      <c r="X311" s="290"/>
      <c r="Y311" s="277"/>
      <c r="Z311" s="277"/>
      <c r="AA311" s="8"/>
      <c r="AB311" s="276"/>
      <c r="AC311" s="276"/>
      <c r="AD311" s="276"/>
      <c r="AE311" s="276"/>
      <c r="AF311" s="107" t="str">
        <f t="shared" si="47"/>
        <v>-</v>
      </c>
      <c r="AG311" s="291"/>
      <c r="AH311" s="129">
        <f>IF(SUMPRODUCT((A$14:A311=A311)*(B$14:B311=B311)*(C$14:C311=C311))&gt;1,0,1)</f>
        <v>0</v>
      </c>
      <c r="AI311" s="109" t="str">
        <f t="shared" si="48"/>
        <v>NO</v>
      </c>
      <c r="AJ311" s="109" t="str">
        <f t="shared" si="49"/>
        <v>NO</v>
      </c>
      <c r="AK311" s="110" t="str">
        <f>IFERROR(VLOOKUP(F311,[6]Tipo!$C$12:$C$27,1,FALSE),"NO")</f>
        <v>NO</v>
      </c>
      <c r="AL311" s="109" t="str">
        <f t="shared" si="50"/>
        <v>NO</v>
      </c>
      <c r="AM311" s="109" t="str">
        <f t="shared" si="51"/>
        <v>NO</v>
      </c>
    </row>
    <row r="312" spans="1:39" ht="27" customHeight="1" x14ac:dyDescent="0.25">
      <c r="A312" s="276"/>
      <c r="B312" s="277"/>
      <c r="C312" s="278"/>
      <c r="D312" s="293"/>
      <c r="E312" s="278"/>
      <c r="F312" s="279"/>
      <c r="G312" s="280"/>
      <c r="H312" s="281"/>
      <c r="I312" s="282"/>
      <c r="J312" s="96" t="str">
        <f>IF(ISERROR(VLOOKUP(I312,[6]Eje_Pilar!$C$2:$E$47,2,FALSE))," ",VLOOKUP(I312,[6]Eje_Pilar!$C$2:$E$47,2,FALSE))</f>
        <v xml:space="preserve"> </v>
      </c>
      <c r="K312" s="96" t="str">
        <f>IF(ISERROR(VLOOKUP(I312,[6]Eje_Pilar!$C$2:$E$47,3,FALSE))," ",VLOOKUP(I312,[6]Eje_Pilar!$C$2:$E$47,3,FALSE))</f>
        <v xml:space="preserve"> </v>
      </c>
      <c r="L312" s="283"/>
      <c r="M312" s="276"/>
      <c r="N312" s="284"/>
      <c r="O312" s="285"/>
      <c r="P312" s="286"/>
      <c r="Q312" s="287"/>
      <c r="R312" s="288"/>
      <c r="S312" s="285"/>
      <c r="T312" s="103">
        <f t="shared" si="46"/>
        <v>0</v>
      </c>
      <c r="U312" s="289"/>
      <c r="V312" s="290"/>
      <c r="W312" s="290"/>
      <c r="X312" s="290"/>
      <c r="Y312" s="277"/>
      <c r="Z312" s="277"/>
      <c r="AA312" s="8"/>
      <c r="AB312" s="276"/>
      <c r="AC312" s="276"/>
      <c r="AD312" s="276"/>
      <c r="AE312" s="276"/>
      <c r="AF312" s="107" t="str">
        <f t="shared" si="47"/>
        <v>-</v>
      </c>
      <c r="AG312" s="291"/>
      <c r="AH312" s="129">
        <f>IF(SUMPRODUCT((A$14:A312=A312)*(B$14:B312=B312)*(C$14:C312=C312))&gt;1,0,1)</f>
        <v>0</v>
      </c>
      <c r="AI312" s="109" t="str">
        <f t="shared" si="48"/>
        <v>NO</v>
      </c>
      <c r="AJ312" s="109" t="str">
        <f t="shared" si="49"/>
        <v>NO</v>
      </c>
      <c r="AK312" s="110" t="str">
        <f>IFERROR(VLOOKUP(F312,[6]Tipo!$C$12:$C$27,1,FALSE),"NO")</f>
        <v>NO</v>
      </c>
      <c r="AL312" s="109" t="str">
        <f t="shared" si="50"/>
        <v>NO</v>
      </c>
      <c r="AM312" s="109" t="str">
        <f t="shared" si="51"/>
        <v>NO</v>
      </c>
    </row>
    <row r="313" spans="1:39" ht="27" customHeight="1" x14ac:dyDescent="0.25">
      <c r="A313" s="276"/>
      <c r="B313" s="277"/>
      <c r="C313" s="278"/>
      <c r="D313" s="293"/>
      <c r="E313" s="278"/>
      <c r="F313" s="279"/>
      <c r="G313" s="280"/>
      <c r="H313" s="281"/>
      <c r="I313" s="282"/>
      <c r="J313" s="96" t="str">
        <f>IF(ISERROR(VLOOKUP(I313,[6]Eje_Pilar!$C$2:$E$47,2,FALSE))," ",VLOOKUP(I313,[6]Eje_Pilar!$C$2:$E$47,2,FALSE))</f>
        <v xml:space="preserve"> </v>
      </c>
      <c r="K313" s="96" t="str">
        <f>IF(ISERROR(VLOOKUP(I313,[6]Eje_Pilar!$C$2:$E$47,3,FALSE))," ",VLOOKUP(I313,[6]Eje_Pilar!$C$2:$E$47,3,FALSE))</f>
        <v xml:space="preserve"> </v>
      </c>
      <c r="L313" s="283"/>
      <c r="M313" s="276"/>
      <c r="N313" s="284"/>
      <c r="O313" s="285"/>
      <c r="P313" s="286"/>
      <c r="Q313" s="287"/>
      <c r="R313" s="288"/>
      <c r="S313" s="285"/>
      <c r="T313" s="103">
        <f t="shared" si="46"/>
        <v>0</v>
      </c>
      <c r="U313" s="289"/>
      <c r="V313" s="290"/>
      <c r="W313" s="290"/>
      <c r="X313" s="290"/>
      <c r="Y313" s="277"/>
      <c r="Z313" s="277"/>
      <c r="AA313" s="8"/>
      <c r="AB313" s="276"/>
      <c r="AC313" s="276"/>
      <c r="AD313" s="276"/>
      <c r="AE313" s="276"/>
      <c r="AF313" s="107" t="str">
        <f t="shared" si="47"/>
        <v>-</v>
      </c>
      <c r="AG313" s="291"/>
      <c r="AH313" s="129">
        <f>IF(SUMPRODUCT((A$14:A313=A313)*(B$14:B313=B313)*(C$14:C313=C313))&gt;1,0,1)</f>
        <v>0</v>
      </c>
      <c r="AI313" s="109" t="str">
        <f t="shared" si="48"/>
        <v>NO</v>
      </c>
      <c r="AJ313" s="109" t="str">
        <f t="shared" si="49"/>
        <v>NO</v>
      </c>
      <c r="AK313" s="110" t="str">
        <f>IFERROR(VLOOKUP(F313,[6]Tipo!$C$12:$C$27,1,FALSE),"NO")</f>
        <v>NO</v>
      </c>
      <c r="AL313" s="109" t="str">
        <f t="shared" si="50"/>
        <v>NO</v>
      </c>
      <c r="AM313" s="109" t="str">
        <f t="shared" si="51"/>
        <v>NO</v>
      </c>
    </row>
    <row r="314" spans="1:39" ht="27" customHeight="1" x14ac:dyDescent="0.25">
      <c r="A314" s="276"/>
      <c r="B314" s="277"/>
      <c r="C314" s="278"/>
      <c r="D314" s="293"/>
      <c r="E314" s="278"/>
      <c r="F314" s="279"/>
      <c r="G314" s="280"/>
      <c r="H314" s="281"/>
      <c r="I314" s="282"/>
      <c r="J314" s="96" t="str">
        <f>IF(ISERROR(VLOOKUP(I314,[6]Eje_Pilar!$C$2:$E$47,2,FALSE))," ",VLOOKUP(I314,[6]Eje_Pilar!$C$2:$E$47,2,FALSE))</f>
        <v xml:space="preserve"> </v>
      </c>
      <c r="K314" s="96" t="str">
        <f>IF(ISERROR(VLOOKUP(I314,[6]Eje_Pilar!$C$2:$E$47,3,FALSE))," ",VLOOKUP(I314,[6]Eje_Pilar!$C$2:$E$47,3,FALSE))</f>
        <v xml:space="preserve"> </v>
      </c>
      <c r="L314" s="283"/>
      <c r="M314" s="276"/>
      <c r="N314" s="284"/>
      <c r="O314" s="285"/>
      <c r="P314" s="286"/>
      <c r="Q314" s="287"/>
      <c r="R314" s="288"/>
      <c r="S314" s="285"/>
      <c r="T314" s="103">
        <f t="shared" si="46"/>
        <v>0</v>
      </c>
      <c r="U314" s="289"/>
      <c r="V314" s="290"/>
      <c r="W314" s="290"/>
      <c r="X314" s="290"/>
      <c r="Y314" s="277"/>
      <c r="Z314" s="277"/>
      <c r="AA314" s="8"/>
      <c r="AB314" s="276"/>
      <c r="AC314" s="276"/>
      <c r="AD314" s="276"/>
      <c r="AE314" s="276"/>
      <c r="AF314" s="107" t="str">
        <f t="shared" si="47"/>
        <v>-</v>
      </c>
      <c r="AG314" s="291"/>
      <c r="AH314" s="129">
        <f>IF(SUMPRODUCT((A$14:A314=A314)*(B$14:B314=B314)*(C$14:C314=C314))&gt;1,0,1)</f>
        <v>0</v>
      </c>
      <c r="AI314" s="109" t="str">
        <f t="shared" si="48"/>
        <v>NO</v>
      </c>
      <c r="AJ314" s="109" t="str">
        <f t="shared" si="49"/>
        <v>NO</v>
      </c>
      <c r="AK314" s="110" t="str">
        <f>IFERROR(VLOOKUP(F314,[6]Tipo!$C$12:$C$27,1,FALSE),"NO")</f>
        <v>NO</v>
      </c>
      <c r="AL314" s="109" t="str">
        <f t="shared" si="50"/>
        <v>NO</v>
      </c>
      <c r="AM314" s="109" t="str">
        <f t="shared" si="51"/>
        <v>NO</v>
      </c>
    </row>
    <row r="315" spans="1:39" ht="27" customHeight="1" x14ac:dyDescent="0.25">
      <c r="A315" s="276"/>
      <c r="B315" s="277"/>
      <c r="C315" s="278"/>
      <c r="D315" s="293"/>
      <c r="E315" s="278"/>
      <c r="F315" s="279"/>
      <c r="G315" s="280"/>
      <c r="H315" s="281"/>
      <c r="I315" s="282"/>
      <c r="J315" s="96" t="str">
        <f>IF(ISERROR(VLOOKUP(I315,[6]Eje_Pilar!$C$2:$E$47,2,FALSE))," ",VLOOKUP(I315,[6]Eje_Pilar!$C$2:$E$47,2,FALSE))</f>
        <v xml:space="preserve"> </v>
      </c>
      <c r="K315" s="96" t="str">
        <f>IF(ISERROR(VLOOKUP(I315,[6]Eje_Pilar!$C$2:$E$47,3,FALSE))," ",VLOOKUP(I315,[6]Eje_Pilar!$C$2:$E$47,3,FALSE))</f>
        <v xml:space="preserve"> </v>
      </c>
      <c r="L315" s="283"/>
      <c r="M315" s="276"/>
      <c r="N315" s="284"/>
      <c r="O315" s="285"/>
      <c r="P315" s="286"/>
      <c r="Q315" s="287"/>
      <c r="R315" s="288"/>
      <c r="S315" s="285"/>
      <c r="T315" s="103">
        <f t="shared" si="46"/>
        <v>0</v>
      </c>
      <c r="U315" s="289"/>
      <c r="V315" s="290"/>
      <c r="W315" s="290"/>
      <c r="X315" s="290"/>
      <c r="Y315" s="277"/>
      <c r="Z315" s="277"/>
      <c r="AA315" s="8"/>
      <c r="AB315" s="276"/>
      <c r="AC315" s="276"/>
      <c r="AD315" s="276"/>
      <c r="AE315" s="276"/>
      <c r="AF315" s="107" t="str">
        <f t="shared" si="47"/>
        <v>-</v>
      </c>
      <c r="AG315" s="291"/>
      <c r="AH315" s="129">
        <f>IF(SUMPRODUCT((A$14:A315=A315)*(B$14:B315=B315)*(C$14:C315=C315))&gt;1,0,1)</f>
        <v>0</v>
      </c>
      <c r="AI315" s="109" t="str">
        <f t="shared" si="48"/>
        <v>NO</v>
      </c>
      <c r="AJ315" s="109" t="str">
        <f t="shared" si="49"/>
        <v>NO</v>
      </c>
      <c r="AK315" s="110" t="str">
        <f>IFERROR(VLOOKUP(F315,[6]Tipo!$C$12:$C$27,1,FALSE),"NO")</f>
        <v>NO</v>
      </c>
      <c r="AL315" s="109" t="str">
        <f t="shared" si="50"/>
        <v>NO</v>
      </c>
      <c r="AM315" s="109" t="str">
        <f t="shared" si="51"/>
        <v>NO</v>
      </c>
    </row>
    <row r="316" spans="1:39" ht="27" customHeight="1" x14ac:dyDescent="0.25">
      <c r="A316" s="276"/>
      <c r="B316" s="277"/>
      <c r="C316" s="278"/>
      <c r="D316" s="293"/>
      <c r="E316" s="278"/>
      <c r="F316" s="279"/>
      <c r="G316" s="280"/>
      <c r="H316" s="281"/>
      <c r="I316" s="282"/>
      <c r="J316" s="96" t="str">
        <f>IF(ISERROR(VLOOKUP(I316,[6]Eje_Pilar!$C$2:$E$47,2,FALSE))," ",VLOOKUP(I316,[6]Eje_Pilar!$C$2:$E$47,2,FALSE))</f>
        <v xml:space="preserve"> </v>
      </c>
      <c r="K316" s="96" t="str">
        <f>IF(ISERROR(VLOOKUP(I316,[6]Eje_Pilar!$C$2:$E$47,3,FALSE))," ",VLOOKUP(I316,[6]Eje_Pilar!$C$2:$E$47,3,FALSE))</f>
        <v xml:space="preserve"> </v>
      </c>
      <c r="L316" s="283"/>
      <c r="M316" s="276"/>
      <c r="N316" s="284"/>
      <c r="O316" s="285"/>
      <c r="P316" s="286"/>
      <c r="Q316" s="287"/>
      <c r="R316" s="288"/>
      <c r="S316" s="285"/>
      <c r="T316" s="103">
        <f t="shared" si="46"/>
        <v>0</v>
      </c>
      <c r="U316" s="289"/>
      <c r="V316" s="290"/>
      <c r="W316" s="290"/>
      <c r="X316" s="290"/>
      <c r="Y316" s="277"/>
      <c r="Z316" s="277"/>
      <c r="AA316" s="8"/>
      <c r="AB316" s="276"/>
      <c r="AC316" s="276"/>
      <c r="AD316" s="276"/>
      <c r="AE316" s="276"/>
      <c r="AF316" s="107" t="str">
        <f t="shared" si="47"/>
        <v>-</v>
      </c>
      <c r="AG316" s="291"/>
      <c r="AH316" s="129">
        <f>IF(SUMPRODUCT((A$14:A316=A316)*(B$14:B316=B316)*(C$14:C316=C316))&gt;1,0,1)</f>
        <v>0</v>
      </c>
      <c r="AI316" s="109" t="str">
        <f t="shared" si="48"/>
        <v>NO</v>
      </c>
      <c r="AJ316" s="109" t="str">
        <f t="shared" si="49"/>
        <v>NO</v>
      </c>
      <c r="AK316" s="110" t="str">
        <f>IFERROR(VLOOKUP(F316,[6]Tipo!$C$12:$C$27,1,FALSE),"NO")</f>
        <v>NO</v>
      </c>
      <c r="AL316" s="109" t="str">
        <f t="shared" si="50"/>
        <v>NO</v>
      </c>
      <c r="AM316" s="109" t="str">
        <f t="shared" si="51"/>
        <v>NO</v>
      </c>
    </row>
    <row r="317" spans="1:39" ht="27" customHeight="1" x14ac:dyDescent="0.25">
      <c r="A317" s="276"/>
      <c r="B317" s="277"/>
      <c r="C317" s="278"/>
      <c r="D317" s="293"/>
      <c r="E317" s="278"/>
      <c r="F317" s="279"/>
      <c r="G317" s="280"/>
      <c r="H317" s="281"/>
      <c r="I317" s="282"/>
      <c r="J317" s="96" t="str">
        <f>IF(ISERROR(VLOOKUP(I317,[6]Eje_Pilar!$C$2:$E$47,2,FALSE))," ",VLOOKUP(I317,[6]Eje_Pilar!$C$2:$E$47,2,FALSE))</f>
        <v xml:space="preserve"> </v>
      </c>
      <c r="K317" s="96" t="str">
        <f>IF(ISERROR(VLOOKUP(I317,[6]Eje_Pilar!$C$2:$E$47,3,FALSE))," ",VLOOKUP(I317,[6]Eje_Pilar!$C$2:$E$47,3,FALSE))</f>
        <v xml:space="preserve"> </v>
      </c>
      <c r="L317" s="283"/>
      <c r="M317" s="276"/>
      <c r="N317" s="284"/>
      <c r="O317" s="285"/>
      <c r="P317" s="286"/>
      <c r="Q317" s="287"/>
      <c r="R317" s="288"/>
      <c r="S317" s="285"/>
      <c r="T317" s="103">
        <f t="shared" si="46"/>
        <v>0</v>
      </c>
      <c r="U317" s="289"/>
      <c r="V317" s="290"/>
      <c r="W317" s="290"/>
      <c r="X317" s="290"/>
      <c r="Y317" s="277"/>
      <c r="Z317" s="277"/>
      <c r="AA317" s="8"/>
      <c r="AB317" s="276"/>
      <c r="AC317" s="276"/>
      <c r="AD317" s="276"/>
      <c r="AE317" s="276"/>
      <c r="AF317" s="107" t="str">
        <f t="shared" si="47"/>
        <v>-</v>
      </c>
      <c r="AG317" s="291"/>
      <c r="AH317" s="129">
        <f>IF(SUMPRODUCT((A$14:A317=A317)*(B$14:B317=B317)*(C$14:C317=C317))&gt;1,0,1)</f>
        <v>0</v>
      </c>
      <c r="AI317" s="109" t="str">
        <f t="shared" si="48"/>
        <v>NO</v>
      </c>
      <c r="AJ317" s="109" t="str">
        <f t="shared" si="49"/>
        <v>NO</v>
      </c>
      <c r="AK317" s="110" t="str">
        <f>IFERROR(VLOOKUP(F317,[6]Tipo!$C$12:$C$27,1,FALSE),"NO")</f>
        <v>NO</v>
      </c>
      <c r="AL317" s="109" t="str">
        <f t="shared" si="50"/>
        <v>NO</v>
      </c>
      <c r="AM317" s="109" t="str">
        <f t="shared" si="51"/>
        <v>NO</v>
      </c>
    </row>
    <row r="318" spans="1:39" ht="27" customHeight="1" x14ac:dyDescent="0.25">
      <c r="A318" s="276"/>
      <c r="B318" s="277"/>
      <c r="C318" s="278"/>
      <c r="D318" s="293"/>
      <c r="E318" s="278"/>
      <c r="F318" s="279"/>
      <c r="G318" s="280"/>
      <c r="H318" s="281"/>
      <c r="I318" s="282"/>
      <c r="J318" s="96" t="str">
        <f>IF(ISERROR(VLOOKUP(I318,[6]Eje_Pilar!$C$2:$E$47,2,FALSE))," ",VLOOKUP(I318,[6]Eje_Pilar!$C$2:$E$47,2,FALSE))</f>
        <v xml:space="preserve"> </v>
      </c>
      <c r="K318" s="96" t="str">
        <f>IF(ISERROR(VLOOKUP(I318,[6]Eje_Pilar!$C$2:$E$47,3,FALSE))," ",VLOOKUP(I318,[6]Eje_Pilar!$C$2:$E$47,3,FALSE))</f>
        <v xml:space="preserve"> </v>
      </c>
      <c r="L318" s="283"/>
      <c r="M318" s="276"/>
      <c r="N318" s="284"/>
      <c r="O318" s="285"/>
      <c r="P318" s="286"/>
      <c r="Q318" s="287"/>
      <c r="R318" s="288"/>
      <c r="S318" s="285"/>
      <c r="T318" s="103">
        <f t="shared" si="46"/>
        <v>0</v>
      </c>
      <c r="U318" s="289"/>
      <c r="V318" s="290"/>
      <c r="W318" s="290"/>
      <c r="X318" s="290"/>
      <c r="Y318" s="277"/>
      <c r="Z318" s="277"/>
      <c r="AA318" s="8"/>
      <c r="AB318" s="276"/>
      <c r="AC318" s="276"/>
      <c r="AD318" s="276"/>
      <c r="AE318" s="276"/>
      <c r="AF318" s="107" t="str">
        <f t="shared" si="47"/>
        <v>-</v>
      </c>
      <c r="AG318" s="291"/>
      <c r="AH318" s="129">
        <f>IF(SUMPRODUCT((A$14:A318=A318)*(B$14:B318=B318)*(C$14:C318=C318))&gt;1,0,1)</f>
        <v>0</v>
      </c>
      <c r="AI318" s="109" t="str">
        <f t="shared" si="48"/>
        <v>NO</v>
      </c>
      <c r="AJ318" s="109" t="str">
        <f t="shared" si="49"/>
        <v>NO</v>
      </c>
      <c r="AK318" s="110" t="str">
        <f>IFERROR(VLOOKUP(F318,[6]Tipo!$C$12:$C$27,1,FALSE),"NO")</f>
        <v>NO</v>
      </c>
      <c r="AL318" s="109" t="str">
        <f t="shared" si="50"/>
        <v>NO</v>
      </c>
      <c r="AM318" s="109" t="str">
        <f t="shared" si="51"/>
        <v>NO</v>
      </c>
    </row>
    <row r="319" spans="1:39" ht="27" customHeight="1" x14ac:dyDescent="0.25">
      <c r="A319" s="276"/>
      <c r="B319" s="277"/>
      <c r="C319" s="278"/>
      <c r="D319" s="293"/>
      <c r="E319" s="278"/>
      <c r="F319" s="279"/>
      <c r="G319" s="280"/>
      <c r="H319" s="281"/>
      <c r="I319" s="282"/>
      <c r="J319" s="96" t="str">
        <f>IF(ISERROR(VLOOKUP(I319,[6]Eje_Pilar!$C$2:$E$47,2,FALSE))," ",VLOOKUP(I319,[6]Eje_Pilar!$C$2:$E$47,2,FALSE))</f>
        <v xml:space="preserve"> </v>
      </c>
      <c r="K319" s="96" t="str">
        <f>IF(ISERROR(VLOOKUP(I319,[6]Eje_Pilar!$C$2:$E$47,3,FALSE))," ",VLOOKUP(I319,[6]Eje_Pilar!$C$2:$E$47,3,FALSE))</f>
        <v xml:space="preserve"> </v>
      </c>
      <c r="L319" s="283"/>
      <c r="M319" s="276"/>
      <c r="N319" s="284"/>
      <c r="O319" s="285"/>
      <c r="P319" s="286"/>
      <c r="Q319" s="287"/>
      <c r="R319" s="288"/>
      <c r="S319" s="285"/>
      <c r="T319" s="103">
        <f t="shared" si="46"/>
        <v>0</v>
      </c>
      <c r="U319" s="289"/>
      <c r="V319" s="290"/>
      <c r="W319" s="290"/>
      <c r="X319" s="290"/>
      <c r="Y319" s="277"/>
      <c r="Z319" s="277"/>
      <c r="AA319" s="8"/>
      <c r="AB319" s="276"/>
      <c r="AC319" s="276"/>
      <c r="AD319" s="276"/>
      <c r="AE319" s="276"/>
      <c r="AF319" s="107" t="str">
        <f t="shared" si="47"/>
        <v>-</v>
      </c>
      <c r="AG319" s="291"/>
      <c r="AH319" s="129">
        <f>IF(SUMPRODUCT((A$14:A319=A319)*(B$14:B319=B319)*(C$14:C319=C319))&gt;1,0,1)</f>
        <v>0</v>
      </c>
      <c r="AI319" s="109" t="str">
        <f t="shared" si="48"/>
        <v>NO</v>
      </c>
      <c r="AJ319" s="109" t="str">
        <f t="shared" si="49"/>
        <v>NO</v>
      </c>
      <c r="AK319" s="110" t="str">
        <f>IFERROR(VLOOKUP(F319,[6]Tipo!$C$12:$C$27,1,FALSE),"NO")</f>
        <v>NO</v>
      </c>
      <c r="AL319" s="109" t="str">
        <f t="shared" si="50"/>
        <v>NO</v>
      </c>
      <c r="AM319" s="109" t="str">
        <f t="shared" si="51"/>
        <v>NO</v>
      </c>
    </row>
    <row r="320" spans="1:39" ht="27" customHeight="1" x14ac:dyDescent="0.25">
      <c r="A320" s="276"/>
      <c r="B320" s="277"/>
      <c r="C320" s="278"/>
      <c r="D320" s="293"/>
      <c r="E320" s="278"/>
      <c r="F320" s="279"/>
      <c r="G320" s="280"/>
      <c r="H320" s="281"/>
      <c r="I320" s="282"/>
      <c r="J320" s="96" t="str">
        <f>IF(ISERROR(VLOOKUP(I320,[6]Eje_Pilar!$C$2:$E$47,2,FALSE))," ",VLOOKUP(I320,[6]Eje_Pilar!$C$2:$E$47,2,FALSE))</f>
        <v xml:space="preserve"> </v>
      </c>
      <c r="K320" s="96" t="str">
        <f>IF(ISERROR(VLOOKUP(I320,[6]Eje_Pilar!$C$2:$E$47,3,FALSE))," ",VLOOKUP(I320,[6]Eje_Pilar!$C$2:$E$47,3,FALSE))</f>
        <v xml:space="preserve"> </v>
      </c>
      <c r="L320" s="283"/>
      <c r="M320" s="276"/>
      <c r="N320" s="284"/>
      <c r="O320" s="285"/>
      <c r="P320" s="286"/>
      <c r="Q320" s="287"/>
      <c r="R320" s="288"/>
      <c r="S320" s="285"/>
      <c r="T320" s="103">
        <f t="shared" si="46"/>
        <v>0</v>
      </c>
      <c r="U320" s="289"/>
      <c r="V320" s="290"/>
      <c r="W320" s="290"/>
      <c r="X320" s="290"/>
      <c r="Y320" s="277"/>
      <c r="Z320" s="277"/>
      <c r="AA320" s="8"/>
      <c r="AB320" s="276"/>
      <c r="AC320" s="276"/>
      <c r="AD320" s="276"/>
      <c r="AE320" s="276"/>
      <c r="AF320" s="107" t="str">
        <f t="shared" si="47"/>
        <v>-</v>
      </c>
      <c r="AG320" s="291"/>
      <c r="AH320" s="129">
        <f>IF(SUMPRODUCT((A$14:A320=A320)*(B$14:B320=B320)*(C$14:C320=C320))&gt;1,0,1)</f>
        <v>0</v>
      </c>
      <c r="AI320" s="109" t="str">
        <f t="shared" si="48"/>
        <v>NO</v>
      </c>
      <c r="AJ320" s="109" t="str">
        <f t="shared" si="49"/>
        <v>NO</v>
      </c>
      <c r="AK320" s="110" t="str">
        <f>IFERROR(VLOOKUP(F320,[6]Tipo!$C$12:$C$27,1,FALSE),"NO")</f>
        <v>NO</v>
      </c>
      <c r="AL320" s="109" t="str">
        <f t="shared" si="50"/>
        <v>NO</v>
      </c>
      <c r="AM320" s="109" t="str">
        <f t="shared" si="51"/>
        <v>NO</v>
      </c>
    </row>
    <row r="321" spans="1:39" ht="27" customHeight="1" x14ac:dyDescent="0.25">
      <c r="A321" s="276"/>
      <c r="B321" s="277"/>
      <c r="C321" s="278"/>
      <c r="D321" s="293"/>
      <c r="E321" s="278"/>
      <c r="F321" s="279"/>
      <c r="G321" s="280"/>
      <c r="H321" s="281"/>
      <c r="I321" s="282"/>
      <c r="J321" s="96" t="str">
        <f>IF(ISERROR(VLOOKUP(I321,[6]Eje_Pilar!$C$2:$E$47,2,FALSE))," ",VLOOKUP(I321,[6]Eje_Pilar!$C$2:$E$47,2,FALSE))</f>
        <v xml:space="preserve"> </v>
      </c>
      <c r="K321" s="96" t="str">
        <f>IF(ISERROR(VLOOKUP(I321,[6]Eje_Pilar!$C$2:$E$47,3,FALSE))," ",VLOOKUP(I321,[6]Eje_Pilar!$C$2:$E$47,3,FALSE))</f>
        <v xml:space="preserve"> </v>
      </c>
      <c r="L321" s="283"/>
      <c r="M321" s="276"/>
      <c r="N321" s="284"/>
      <c r="O321" s="285"/>
      <c r="P321" s="286"/>
      <c r="Q321" s="287"/>
      <c r="R321" s="288"/>
      <c r="S321" s="285"/>
      <c r="T321" s="103">
        <f t="shared" si="46"/>
        <v>0</v>
      </c>
      <c r="U321" s="289"/>
      <c r="V321" s="290"/>
      <c r="W321" s="290"/>
      <c r="X321" s="290"/>
      <c r="Y321" s="277"/>
      <c r="Z321" s="277"/>
      <c r="AA321" s="8"/>
      <c r="AB321" s="276"/>
      <c r="AC321" s="276"/>
      <c r="AD321" s="276"/>
      <c r="AE321" s="276"/>
      <c r="AF321" s="107" t="str">
        <f t="shared" si="47"/>
        <v>-</v>
      </c>
      <c r="AG321" s="291"/>
      <c r="AH321" s="129">
        <f>IF(SUMPRODUCT((A$14:A321=A321)*(B$14:B321=B321)*(C$14:C321=C321))&gt;1,0,1)</f>
        <v>0</v>
      </c>
      <c r="AI321" s="109" t="str">
        <f t="shared" si="48"/>
        <v>NO</v>
      </c>
      <c r="AJ321" s="109" t="str">
        <f t="shared" si="49"/>
        <v>NO</v>
      </c>
      <c r="AK321" s="110" t="str">
        <f>IFERROR(VLOOKUP(F321,[6]Tipo!$C$12:$C$27,1,FALSE),"NO")</f>
        <v>NO</v>
      </c>
      <c r="AL321" s="109" t="str">
        <f t="shared" si="50"/>
        <v>NO</v>
      </c>
      <c r="AM321" s="109" t="str">
        <f t="shared" si="51"/>
        <v>NO</v>
      </c>
    </row>
    <row r="322" spans="1:39" ht="27" customHeight="1" x14ac:dyDescent="0.25">
      <c r="A322" s="276"/>
      <c r="B322" s="277"/>
      <c r="C322" s="278"/>
      <c r="D322" s="293"/>
      <c r="E322" s="278"/>
      <c r="F322" s="279"/>
      <c r="G322" s="280"/>
      <c r="H322" s="281"/>
      <c r="I322" s="282"/>
      <c r="J322" s="96" t="str">
        <f>IF(ISERROR(VLOOKUP(I322,[6]Eje_Pilar!$C$2:$E$47,2,FALSE))," ",VLOOKUP(I322,[6]Eje_Pilar!$C$2:$E$47,2,FALSE))</f>
        <v xml:space="preserve"> </v>
      </c>
      <c r="K322" s="96" t="str">
        <f>IF(ISERROR(VLOOKUP(I322,[6]Eje_Pilar!$C$2:$E$47,3,FALSE))," ",VLOOKUP(I322,[6]Eje_Pilar!$C$2:$E$47,3,FALSE))</f>
        <v xml:space="preserve"> </v>
      </c>
      <c r="L322" s="283"/>
      <c r="M322" s="276"/>
      <c r="N322" s="284"/>
      <c r="O322" s="285"/>
      <c r="P322" s="286"/>
      <c r="Q322" s="287"/>
      <c r="R322" s="288"/>
      <c r="S322" s="285"/>
      <c r="T322" s="103">
        <f t="shared" si="46"/>
        <v>0</v>
      </c>
      <c r="U322" s="289"/>
      <c r="V322" s="290"/>
      <c r="W322" s="290"/>
      <c r="X322" s="290"/>
      <c r="Y322" s="277"/>
      <c r="Z322" s="277"/>
      <c r="AA322" s="8"/>
      <c r="AB322" s="276"/>
      <c r="AC322" s="276"/>
      <c r="AD322" s="276"/>
      <c r="AE322" s="276"/>
      <c r="AF322" s="107" t="str">
        <f t="shared" si="47"/>
        <v>-</v>
      </c>
      <c r="AG322" s="291"/>
      <c r="AH322" s="129">
        <f>IF(SUMPRODUCT((A$14:A322=A322)*(B$14:B322=B322)*(C$14:C322=C322))&gt;1,0,1)</f>
        <v>0</v>
      </c>
      <c r="AI322" s="109" t="str">
        <f t="shared" si="48"/>
        <v>NO</v>
      </c>
      <c r="AJ322" s="109" t="str">
        <f t="shared" si="49"/>
        <v>NO</v>
      </c>
      <c r="AK322" s="110" t="str">
        <f>IFERROR(VLOOKUP(F322,[6]Tipo!$C$12:$C$27,1,FALSE),"NO")</f>
        <v>NO</v>
      </c>
      <c r="AL322" s="109" t="str">
        <f t="shared" si="50"/>
        <v>NO</v>
      </c>
      <c r="AM322" s="109" t="str">
        <f t="shared" si="51"/>
        <v>NO</v>
      </c>
    </row>
    <row r="323" spans="1:39" ht="27" customHeight="1" x14ac:dyDescent="0.25">
      <c r="A323" s="276"/>
      <c r="B323" s="277"/>
      <c r="C323" s="278"/>
      <c r="D323" s="293"/>
      <c r="E323" s="278"/>
      <c r="F323" s="279"/>
      <c r="G323" s="280"/>
      <c r="H323" s="281"/>
      <c r="I323" s="282"/>
      <c r="J323" s="96" t="str">
        <f>IF(ISERROR(VLOOKUP(I323,[6]Eje_Pilar!$C$2:$E$47,2,FALSE))," ",VLOOKUP(I323,[6]Eje_Pilar!$C$2:$E$47,2,FALSE))</f>
        <v xml:space="preserve"> </v>
      </c>
      <c r="K323" s="96" t="str">
        <f>IF(ISERROR(VLOOKUP(I323,[6]Eje_Pilar!$C$2:$E$47,3,FALSE))," ",VLOOKUP(I323,[6]Eje_Pilar!$C$2:$E$47,3,FALSE))</f>
        <v xml:space="preserve"> </v>
      </c>
      <c r="L323" s="283"/>
      <c r="M323" s="276"/>
      <c r="N323" s="284"/>
      <c r="O323" s="285"/>
      <c r="P323" s="286"/>
      <c r="Q323" s="287"/>
      <c r="R323" s="288"/>
      <c r="S323" s="285"/>
      <c r="T323" s="103">
        <f t="shared" si="46"/>
        <v>0</v>
      </c>
      <c r="U323" s="289"/>
      <c r="V323" s="290"/>
      <c r="W323" s="290"/>
      <c r="X323" s="290"/>
      <c r="Y323" s="277"/>
      <c r="Z323" s="277"/>
      <c r="AA323" s="8"/>
      <c r="AB323" s="276"/>
      <c r="AC323" s="276"/>
      <c r="AD323" s="276"/>
      <c r="AE323" s="276"/>
      <c r="AF323" s="107" t="str">
        <f t="shared" si="47"/>
        <v>-</v>
      </c>
      <c r="AG323" s="291"/>
      <c r="AH323" s="129">
        <f>IF(SUMPRODUCT((A$14:A323=A323)*(B$14:B323=B323)*(C$14:C323=C323))&gt;1,0,1)</f>
        <v>0</v>
      </c>
      <c r="AI323" s="109" t="str">
        <f t="shared" si="48"/>
        <v>NO</v>
      </c>
      <c r="AJ323" s="109" t="str">
        <f t="shared" si="49"/>
        <v>NO</v>
      </c>
      <c r="AK323" s="110" t="str">
        <f>IFERROR(VLOOKUP(F323,[6]Tipo!$C$12:$C$27,1,FALSE),"NO")</f>
        <v>NO</v>
      </c>
      <c r="AL323" s="109" t="str">
        <f t="shared" si="50"/>
        <v>NO</v>
      </c>
      <c r="AM323" s="109" t="str">
        <f t="shared" si="51"/>
        <v>NO</v>
      </c>
    </row>
    <row r="324" spans="1:39" ht="27" customHeight="1" x14ac:dyDescent="0.25">
      <c r="A324" s="276"/>
      <c r="B324" s="277"/>
      <c r="C324" s="278"/>
      <c r="D324" s="293"/>
      <c r="E324" s="278"/>
      <c r="F324" s="279"/>
      <c r="G324" s="280"/>
      <c r="H324" s="281"/>
      <c r="I324" s="282"/>
      <c r="J324" s="96" t="str">
        <f>IF(ISERROR(VLOOKUP(I324,[6]Eje_Pilar!$C$2:$E$47,2,FALSE))," ",VLOOKUP(I324,[6]Eje_Pilar!$C$2:$E$47,2,FALSE))</f>
        <v xml:space="preserve"> </v>
      </c>
      <c r="K324" s="96" t="str">
        <f>IF(ISERROR(VLOOKUP(I324,[6]Eje_Pilar!$C$2:$E$47,3,FALSE))," ",VLOOKUP(I324,[6]Eje_Pilar!$C$2:$E$47,3,FALSE))</f>
        <v xml:space="preserve"> </v>
      </c>
      <c r="L324" s="283"/>
      <c r="M324" s="276"/>
      <c r="N324" s="284"/>
      <c r="O324" s="285"/>
      <c r="P324" s="286"/>
      <c r="Q324" s="287"/>
      <c r="R324" s="288"/>
      <c r="S324" s="285"/>
      <c r="T324" s="103">
        <f t="shared" si="46"/>
        <v>0</v>
      </c>
      <c r="U324" s="289"/>
      <c r="V324" s="290"/>
      <c r="W324" s="290"/>
      <c r="X324" s="290"/>
      <c r="Y324" s="277"/>
      <c r="Z324" s="277"/>
      <c r="AA324" s="8"/>
      <c r="AB324" s="276"/>
      <c r="AC324" s="276"/>
      <c r="AD324" s="276"/>
      <c r="AE324" s="276"/>
      <c r="AF324" s="107" t="str">
        <f t="shared" si="47"/>
        <v>-</v>
      </c>
      <c r="AG324" s="291"/>
      <c r="AH324" s="129">
        <f>IF(SUMPRODUCT((A$14:A324=A324)*(B$14:B324=B324)*(C$14:C324=C324))&gt;1,0,1)</f>
        <v>0</v>
      </c>
      <c r="AI324" s="109" t="str">
        <f t="shared" si="48"/>
        <v>NO</v>
      </c>
      <c r="AJ324" s="109" t="str">
        <f t="shared" si="49"/>
        <v>NO</v>
      </c>
      <c r="AK324" s="110" t="str">
        <f>IFERROR(VLOOKUP(F324,[6]Tipo!$C$12:$C$27,1,FALSE),"NO")</f>
        <v>NO</v>
      </c>
      <c r="AL324" s="109" t="str">
        <f t="shared" si="50"/>
        <v>NO</v>
      </c>
      <c r="AM324" s="109" t="str">
        <f t="shared" si="51"/>
        <v>NO</v>
      </c>
    </row>
    <row r="325" spans="1:39" ht="27" customHeight="1" x14ac:dyDescent="0.25">
      <c r="A325" s="276"/>
      <c r="B325" s="277"/>
      <c r="C325" s="278"/>
      <c r="D325" s="293"/>
      <c r="E325" s="278"/>
      <c r="F325" s="279"/>
      <c r="G325" s="280"/>
      <c r="H325" s="281"/>
      <c r="I325" s="282"/>
      <c r="J325" s="96" t="str">
        <f>IF(ISERROR(VLOOKUP(I325,[6]Eje_Pilar!$C$2:$E$47,2,FALSE))," ",VLOOKUP(I325,[6]Eje_Pilar!$C$2:$E$47,2,FALSE))</f>
        <v xml:space="preserve"> </v>
      </c>
      <c r="K325" s="96" t="str">
        <f>IF(ISERROR(VLOOKUP(I325,[6]Eje_Pilar!$C$2:$E$47,3,FALSE))," ",VLOOKUP(I325,[6]Eje_Pilar!$C$2:$E$47,3,FALSE))</f>
        <v xml:space="preserve"> </v>
      </c>
      <c r="L325" s="283"/>
      <c r="M325" s="276"/>
      <c r="N325" s="284"/>
      <c r="O325" s="285"/>
      <c r="P325" s="286"/>
      <c r="Q325" s="287"/>
      <c r="R325" s="288"/>
      <c r="S325" s="285"/>
      <c r="T325" s="103">
        <f t="shared" si="46"/>
        <v>0</v>
      </c>
      <c r="U325" s="289"/>
      <c r="V325" s="290"/>
      <c r="W325" s="290"/>
      <c r="X325" s="290"/>
      <c r="Y325" s="277"/>
      <c r="Z325" s="277"/>
      <c r="AA325" s="8"/>
      <c r="AB325" s="276"/>
      <c r="AC325" s="276"/>
      <c r="AD325" s="276"/>
      <c r="AE325" s="276"/>
      <c r="AF325" s="107" t="str">
        <f t="shared" si="47"/>
        <v>-</v>
      </c>
      <c r="AG325" s="291"/>
      <c r="AH325" s="129">
        <f>IF(SUMPRODUCT((A$14:A325=A325)*(B$14:B325=B325)*(C$14:C325=C325))&gt;1,0,1)</f>
        <v>0</v>
      </c>
      <c r="AI325" s="109" t="str">
        <f t="shared" si="48"/>
        <v>NO</v>
      </c>
      <c r="AJ325" s="109" t="str">
        <f t="shared" si="49"/>
        <v>NO</v>
      </c>
      <c r="AK325" s="110" t="str">
        <f>IFERROR(VLOOKUP(F325,[6]Tipo!$C$12:$C$27,1,FALSE),"NO")</f>
        <v>NO</v>
      </c>
      <c r="AL325" s="109" t="str">
        <f t="shared" si="50"/>
        <v>NO</v>
      </c>
      <c r="AM325" s="109" t="str">
        <f t="shared" si="51"/>
        <v>NO</v>
      </c>
    </row>
    <row r="326" spans="1:39" ht="27" customHeight="1" x14ac:dyDescent="0.25">
      <c r="A326" s="276"/>
      <c r="B326" s="277"/>
      <c r="C326" s="278"/>
      <c r="D326" s="293"/>
      <c r="E326" s="278"/>
      <c r="F326" s="279"/>
      <c r="G326" s="280"/>
      <c r="H326" s="281"/>
      <c r="I326" s="282"/>
      <c r="J326" s="96" t="str">
        <f>IF(ISERROR(VLOOKUP(I326,[6]Eje_Pilar!$C$2:$E$47,2,FALSE))," ",VLOOKUP(I326,[6]Eje_Pilar!$C$2:$E$47,2,FALSE))</f>
        <v xml:space="preserve"> </v>
      </c>
      <c r="K326" s="96" t="str">
        <f>IF(ISERROR(VLOOKUP(I326,[6]Eje_Pilar!$C$2:$E$47,3,FALSE))," ",VLOOKUP(I326,[6]Eje_Pilar!$C$2:$E$47,3,FALSE))</f>
        <v xml:space="preserve"> </v>
      </c>
      <c r="L326" s="283"/>
      <c r="M326" s="276"/>
      <c r="N326" s="284"/>
      <c r="O326" s="285"/>
      <c r="P326" s="286"/>
      <c r="Q326" s="287"/>
      <c r="R326" s="288"/>
      <c r="S326" s="285"/>
      <c r="T326" s="103">
        <f t="shared" si="46"/>
        <v>0</v>
      </c>
      <c r="U326" s="289"/>
      <c r="V326" s="290"/>
      <c r="W326" s="290"/>
      <c r="X326" s="290"/>
      <c r="Y326" s="277"/>
      <c r="Z326" s="277"/>
      <c r="AA326" s="8"/>
      <c r="AB326" s="276"/>
      <c r="AC326" s="276"/>
      <c r="AD326" s="276"/>
      <c r="AE326" s="276"/>
      <c r="AF326" s="107" t="str">
        <f t="shared" si="47"/>
        <v>-</v>
      </c>
      <c r="AG326" s="291"/>
      <c r="AH326" s="129">
        <f>IF(SUMPRODUCT((A$14:A326=A326)*(B$14:B326=B326)*(C$14:C326=C326))&gt;1,0,1)</f>
        <v>0</v>
      </c>
      <c r="AI326" s="109" t="str">
        <f t="shared" si="48"/>
        <v>NO</v>
      </c>
      <c r="AJ326" s="109" t="str">
        <f t="shared" si="49"/>
        <v>NO</v>
      </c>
      <c r="AK326" s="110" t="str">
        <f>IFERROR(VLOOKUP(F326,[6]Tipo!$C$12:$C$27,1,FALSE),"NO")</f>
        <v>NO</v>
      </c>
      <c r="AL326" s="109" t="str">
        <f t="shared" si="50"/>
        <v>NO</v>
      </c>
      <c r="AM326" s="109" t="str">
        <f t="shared" si="51"/>
        <v>NO</v>
      </c>
    </row>
    <row r="327" spans="1:39" ht="27" customHeight="1" x14ac:dyDescent="0.25">
      <c r="A327" s="276"/>
      <c r="B327" s="277"/>
      <c r="C327" s="278"/>
      <c r="D327" s="293"/>
      <c r="E327" s="278"/>
      <c r="F327" s="279"/>
      <c r="G327" s="280"/>
      <c r="H327" s="281"/>
      <c r="I327" s="282"/>
      <c r="J327" s="96" t="str">
        <f>IF(ISERROR(VLOOKUP(I327,[6]Eje_Pilar!$C$2:$E$47,2,FALSE))," ",VLOOKUP(I327,[6]Eje_Pilar!$C$2:$E$47,2,FALSE))</f>
        <v xml:space="preserve"> </v>
      </c>
      <c r="K327" s="96" t="str">
        <f>IF(ISERROR(VLOOKUP(I327,[6]Eje_Pilar!$C$2:$E$47,3,FALSE))," ",VLOOKUP(I327,[6]Eje_Pilar!$C$2:$E$47,3,FALSE))</f>
        <v xml:space="preserve"> </v>
      </c>
      <c r="L327" s="283"/>
      <c r="M327" s="276"/>
      <c r="N327" s="284"/>
      <c r="O327" s="285"/>
      <c r="P327" s="286"/>
      <c r="Q327" s="287"/>
      <c r="R327" s="288"/>
      <c r="S327" s="285"/>
      <c r="T327" s="103">
        <f t="shared" si="46"/>
        <v>0</v>
      </c>
      <c r="U327" s="289"/>
      <c r="V327" s="290"/>
      <c r="W327" s="290"/>
      <c r="X327" s="290"/>
      <c r="Y327" s="277"/>
      <c r="Z327" s="277"/>
      <c r="AA327" s="8"/>
      <c r="AB327" s="276"/>
      <c r="AC327" s="276"/>
      <c r="AD327" s="276"/>
      <c r="AE327" s="276"/>
      <c r="AF327" s="107" t="str">
        <f t="shared" si="47"/>
        <v>-</v>
      </c>
      <c r="AG327" s="291"/>
      <c r="AH327" s="129">
        <f>IF(SUMPRODUCT((A$14:A327=A327)*(B$14:B327=B327)*(C$14:C327=C327))&gt;1,0,1)</f>
        <v>0</v>
      </c>
      <c r="AI327" s="109" t="str">
        <f t="shared" si="48"/>
        <v>NO</v>
      </c>
      <c r="AJ327" s="109" t="str">
        <f t="shared" si="49"/>
        <v>NO</v>
      </c>
      <c r="AK327" s="110" t="str">
        <f>IFERROR(VLOOKUP(F327,[6]Tipo!$C$12:$C$27,1,FALSE),"NO")</f>
        <v>NO</v>
      </c>
      <c r="AL327" s="109" t="str">
        <f t="shared" si="50"/>
        <v>NO</v>
      </c>
      <c r="AM327" s="109" t="str">
        <f t="shared" si="51"/>
        <v>NO</v>
      </c>
    </row>
    <row r="328" spans="1:39" ht="27" customHeight="1" x14ac:dyDescent="0.25">
      <c r="A328" s="276"/>
      <c r="B328" s="277"/>
      <c r="C328" s="278"/>
      <c r="D328" s="293"/>
      <c r="E328" s="278"/>
      <c r="F328" s="279"/>
      <c r="G328" s="280"/>
      <c r="H328" s="281"/>
      <c r="I328" s="282"/>
      <c r="J328" s="96" t="str">
        <f>IF(ISERROR(VLOOKUP(I328,[6]Eje_Pilar!$C$2:$E$47,2,FALSE))," ",VLOOKUP(I328,[6]Eje_Pilar!$C$2:$E$47,2,FALSE))</f>
        <v xml:space="preserve"> </v>
      </c>
      <c r="K328" s="96" t="str">
        <f>IF(ISERROR(VLOOKUP(I328,[6]Eje_Pilar!$C$2:$E$47,3,FALSE))," ",VLOOKUP(I328,[6]Eje_Pilar!$C$2:$E$47,3,FALSE))</f>
        <v xml:space="preserve"> </v>
      </c>
      <c r="L328" s="283"/>
      <c r="M328" s="276"/>
      <c r="N328" s="284"/>
      <c r="O328" s="285"/>
      <c r="P328" s="286"/>
      <c r="Q328" s="287"/>
      <c r="R328" s="288"/>
      <c r="S328" s="285"/>
      <c r="T328" s="103">
        <f t="shared" si="46"/>
        <v>0</v>
      </c>
      <c r="U328" s="289"/>
      <c r="V328" s="290"/>
      <c r="W328" s="290"/>
      <c r="X328" s="290"/>
      <c r="Y328" s="277"/>
      <c r="Z328" s="277"/>
      <c r="AA328" s="8"/>
      <c r="AB328" s="276"/>
      <c r="AC328" s="276"/>
      <c r="AD328" s="276"/>
      <c r="AE328" s="276"/>
      <c r="AF328" s="107" t="str">
        <f t="shared" si="47"/>
        <v>-</v>
      </c>
      <c r="AG328" s="291"/>
      <c r="AH328" s="129">
        <f>IF(SUMPRODUCT((A$14:A328=A328)*(B$14:B328=B328)*(C$14:C328=C328))&gt;1,0,1)</f>
        <v>0</v>
      </c>
      <c r="AI328" s="109" t="str">
        <f t="shared" si="48"/>
        <v>NO</v>
      </c>
      <c r="AJ328" s="109" t="str">
        <f t="shared" si="49"/>
        <v>NO</v>
      </c>
      <c r="AK328" s="110" t="str">
        <f>IFERROR(VLOOKUP(F328,[6]Tipo!$C$12:$C$27,1,FALSE),"NO")</f>
        <v>NO</v>
      </c>
      <c r="AL328" s="109" t="str">
        <f t="shared" si="50"/>
        <v>NO</v>
      </c>
      <c r="AM328" s="109" t="str">
        <f t="shared" si="51"/>
        <v>NO</v>
      </c>
    </row>
    <row r="329" spans="1:39" ht="27" customHeight="1" x14ac:dyDescent="0.25">
      <c r="A329" s="276"/>
      <c r="B329" s="277"/>
      <c r="C329" s="278"/>
      <c r="D329" s="293"/>
      <c r="E329" s="278"/>
      <c r="F329" s="279"/>
      <c r="G329" s="280"/>
      <c r="H329" s="281"/>
      <c r="I329" s="282"/>
      <c r="J329" s="96" t="str">
        <f>IF(ISERROR(VLOOKUP(I329,[6]Eje_Pilar!$C$2:$E$47,2,FALSE))," ",VLOOKUP(I329,[6]Eje_Pilar!$C$2:$E$47,2,FALSE))</f>
        <v xml:space="preserve"> </v>
      </c>
      <c r="K329" s="96" t="str">
        <f>IF(ISERROR(VLOOKUP(I329,[6]Eje_Pilar!$C$2:$E$47,3,FALSE))," ",VLOOKUP(I329,[6]Eje_Pilar!$C$2:$E$47,3,FALSE))</f>
        <v xml:space="preserve"> </v>
      </c>
      <c r="L329" s="283"/>
      <c r="M329" s="276"/>
      <c r="N329" s="284"/>
      <c r="O329" s="285"/>
      <c r="P329" s="286"/>
      <c r="Q329" s="287"/>
      <c r="R329" s="288"/>
      <c r="S329" s="285"/>
      <c r="T329" s="103">
        <f t="shared" si="46"/>
        <v>0</v>
      </c>
      <c r="U329" s="289"/>
      <c r="V329" s="290"/>
      <c r="W329" s="290"/>
      <c r="X329" s="290"/>
      <c r="Y329" s="277"/>
      <c r="Z329" s="277"/>
      <c r="AA329" s="8"/>
      <c r="AB329" s="276"/>
      <c r="AC329" s="276"/>
      <c r="AD329" s="276"/>
      <c r="AE329" s="276"/>
      <c r="AF329" s="107" t="str">
        <f t="shared" si="47"/>
        <v>-</v>
      </c>
      <c r="AG329" s="291"/>
      <c r="AH329" s="129">
        <f>IF(SUMPRODUCT((A$14:A329=A329)*(B$14:B329=B329)*(C$14:C329=C329))&gt;1,0,1)</f>
        <v>0</v>
      </c>
      <c r="AI329" s="109" t="str">
        <f t="shared" si="48"/>
        <v>NO</v>
      </c>
      <c r="AJ329" s="109" t="str">
        <f t="shared" si="49"/>
        <v>NO</v>
      </c>
      <c r="AK329" s="110" t="str">
        <f>IFERROR(VLOOKUP(F329,[6]Tipo!$C$12:$C$27,1,FALSE),"NO")</f>
        <v>NO</v>
      </c>
      <c r="AL329" s="109" t="str">
        <f t="shared" si="50"/>
        <v>NO</v>
      </c>
      <c r="AM329" s="109" t="str">
        <f t="shared" si="51"/>
        <v>NO</v>
      </c>
    </row>
    <row r="330" spans="1:39" ht="27" customHeight="1" x14ac:dyDescent="0.25">
      <c r="A330" s="276"/>
      <c r="B330" s="277"/>
      <c r="C330" s="278"/>
      <c r="D330" s="293"/>
      <c r="E330" s="278"/>
      <c r="F330" s="279"/>
      <c r="G330" s="280"/>
      <c r="H330" s="281"/>
      <c r="I330" s="282"/>
      <c r="J330" s="96" t="str">
        <f>IF(ISERROR(VLOOKUP(I330,[6]Eje_Pilar!$C$2:$E$47,2,FALSE))," ",VLOOKUP(I330,[6]Eje_Pilar!$C$2:$E$47,2,FALSE))</f>
        <v xml:space="preserve"> </v>
      </c>
      <c r="K330" s="96" t="str">
        <f>IF(ISERROR(VLOOKUP(I330,[6]Eje_Pilar!$C$2:$E$47,3,FALSE))," ",VLOOKUP(I330,[6]Eje_Pilar!$C$2:$E$47,3,FALSE))</f>
        <v xml:space="preserve"> </v>
      </c>
      <c r="L330" s="283"/>
      <c r="M330" s="276"/>
      <c r="N330" s="284"/>
      <c r="O330" s="285"/>
      <c r="P330" s="286"/>
      <c r="Q330" s="287"/>
      <c r="R330" s="288"/>
      <c r="S330" s="285"/>
      <c r="T330" s="103">
        <f t="shared" si="46"/>
        <v>0</v>
      </c>
      <c r="U330" s="289"/>
      <c r="V330" s="290"/>
      <c r="W330" s="290"/>
      <c r="X330" s="290"/>
      <c r="Y330" s="277"/>
      <c r="Z330" s="277"/>
      <c r="AA330" s="8"/>
      <c r="AB330" s="276"/>
      <c r="AC330" s="276"/>
      <c r="AD330" s="276"/>
      <c r="AE330" s="276"/>
      <c r="AF330" s="107" t="str">
        <f t="shared" si="47"/>
        <v>-</v>
      </c>
      <c r="AG330" s="291"/>
      <c r="AH330" s="129">
        <f>IF(SUMPRODUCT((A$14:A330=A330)*(B$14:B330=B330)*(C$14:C330=C330))&gt;1,0,1)</f>
        <v>0</v>
      </c>
      <c r="AI330" s="109" t="str">
        <f t="shared" si="48"/>
        <v>NO</v>
      </c>
      <c r="AJ330" s="109" t="str">
        <f t="shared" si="49"/>
        <v>NO</v>
      </c>
      <c r="AK330" s="110" t="str">
        <f>IFERROR(VLOOKUP(F330,[6]Tipo!$C$12:$C$27,1,FALSE),"NO")</f>
        <v>NO</v>
      </c>
      <c r="AL330" s="109" t="str">
        <f t="shared" si="50"/>
        <v>NO</v>
      </c>
      <c r="AM330" s="109" t="str">
        <f t="shared" si="51"/>
        <v>NO</v>
      </c>
    </row>
    <row r="331" spans="1:39" ht="27" customHeight="1" x14ac:dyDescent="0.25">
      <c r="A331" s="276"/>
      <c r="B331" s="277"/>
      <c r="C331" s="278"/>
      <c r="D331" s="293"/>
      <c r="E331" s="278"/>
      <c r="F331" s="279"/>
      <c r="G331" s="280"/>
      <c r="H331" s="281"/>
      <c r="I331" s="282"/>
      <c r="J331" s="96" t="str">
        <f>IF(ISERROR(VLOOKUP(I331,[6]Eje_Pilar!$C$2:$E$47,2,FALSE))," ",VLOOKUP(I331,[6]Eje_Pilar!$C$2:$E$47,2,FALSE))</f>
        <v xml:space="preserve"> </v>
      </c>
      <c r="K331" s="96" t="str">
        <f>IF(ISERROR(VLOOKUP(I331,[6]Eje_Pilar!$C$2:$E$47,3,FALSE))," ",VLOOKUP(I331,[6]Eje_Pilar!$C$2:$E$47,3,FALSE))</f>
        <v xml:space="preserve"> </v>
      </c>
      <c r="L331" s="283"/>
      <c r="M331" s="276"/>
      <c r="N331" s="284"/>
      <c r="O331" s="285"/>
      <c r="P331" s="286"/>
      <c r="Q331" s="287"/>
      <c r="R331" s="288"/>
      <c r="S331" s="285"/>
      <c r="T331" s="103">
        <f t="shared" si="46"/>
        <v>0</v>
      </c>
      <c r="U331" s="289"/>
      <c r="V331" s="290"/>
      <c r="W331" s="290"/>
      <c r="X331" s="290"/>
      <c r="Y331" s="277"/>
      <c r="Z331" s="277"/>
      <c r="AA331" s="8"/>
      <c r="AB331" s="276"/>
      <c r="AC331" s="276"/>
      <c r="AD331" s="276"/>
      <c r="AE331" s="276"/>
      <c r="AF331" s="107" t="str">
        <f t="shared" si="47"/>
        <v>-</v>
      </c>
      <c r="AG331" s="291"/>
      <c r="AH331" s="129">
        <f>IF(SUMPRODUCT((A$14:A331=A331)*(B$14:B331=B331)*(C$14:C331=C331))&gt;1,0,1)</f>
        <v>0</v>
      </c>
      <c r="AI331" s="109" t="str">
        <f t="shared" si="48"/>
        <v>NO</v>
      </c>
      <c r="AJ331" s="109" t="str">
        <f t="shared" si="49"/>
        <v>NO</v>
      </c>
      <c r="AK331" s="110" t="str">
        <f>IFERROR(VLOOKUP(F331,[6]Tipo!$C$12:$C$27,1,FALSE),"NO")</f>
        <v>NO</v>
      </c>
      <c r="AL331" s="109" t="str">
        <f t="shared" si="50"/>
        <v>NO</v>
      </c>
      <c r="AM331" s="109" t="str">
        <f t="shared" si="51"/>
        <v>NO</v>
      </c>
    </row>
    <row r="332" spans="1:39" ht="27" customHeight="1" x14ac:dyDescent="0.25">
      <c r="A332" s="276"/>
      <c r="B332" s="277"/>
      <c r="C332" s="278"/>
      <c r="D332" s="293"/>
      <c r="E332" s="278"/>
      <c r="F332" s="279"/>
      <c r="G332" s="280"/>
      <c r="H332" s="281"/>
      <c r="I332" s="282"/>
      <c r="J332" s="96" t="str">
        <f>IF(ISERROR(VLOOKUP(I332,[6]Eje_Pilar!$C$2:$E$47,2,FALSE))," ",VLOOKUP(I332,[6]Eje_Pilar!$C$2:$E$47,2,FALSE))</f>
        <v xml:space="preserve"> </v>
      </c>
      <c r="K332" s="96" t="str">
        <f>IF(ISERROR(VLOOKUP(I332,[6]Eje_Pilar!$C$2:$E$47,3,FALSE))," ",VLOOKUP(I332,[6]Eje_Pilar!$C$2:$E$47,3,FALSE))</f>
        <v xml:space="preserve"> </v>
      </c>
      <c r="L332" s="283"/>
      <c r="M332" s="276"/>
      <c r="N332" s="284"/>
      <c r="O332" s="285"/>
      <c r="P332" s="286"/>
      <c r="Q332" s="287"/>
      <c r="R332" s="288"/>
      <c r="S332" s="285"/>
      <c r="T332" s="103">
        <f t="shared" si="46"/>
        <v>0</v>
      </c>
      <c r="U332" s="289"/>
      <c r="V332" s="290"/>
      <c r="W332" s="290"/>
      <c r="X332" s="290"/>
      <c r="Y332" s="277"/>
      <c r="Z332" s="277"/>
      <c r="AA332" s="8"/>
      <c r="AB332" s="276"/>
      <c r="AC332" s="276"/>
      <c r="AD332" s="276"/>
      <c r="AE332" s="276"/>
      <c r="AF332" s="107" t="str">
        <f t="shared" si="47"/>
        <v>-</v>
      </c>
      <c r="AG332" s="291"/>
      <c r="AH332" s="129">
        <f>IF(SUMPRODUCT((A$14:A332=A332)*(B$14:B332=B332)*(C$14:C332=C332))&gt;1,0,1)</f>
        <v>0</v>
      </c>
      <c r="AI332" s="109" t="str">
        <f t="shared" si="48"/>
        <v>NO</v>
      </c>
      <c r="AJ332" s="109" t="str">
        <f t="shared" si="49"/>
        <v>NO</v>
      </c>
      <c r="AK332" s="110" t="str">
        <f>IFERROR(VLOOKUP(F332,[6]Tipo!$C$12:$C$27,1,FALSE),"NO")</f>
        <v>NO</v>
      </c>
      <c r="AL332" s="109" t="str">
        <f t="shared" si="50"/>
        <v>NO</v>
      </c>
      <c r="AM332" s="109" t="str">
        <f t="shared" si="51"/>
        <v>NO</v>
      </c>
    </row>
    <row r="333" spans="1:39" ht="27" customHeight="1" x14ac:dyDescent="0.25">
      <c r="A333" s="276"/>
      <c r="B333" s="277"/>
      <c r="C333" s="278"/>
      <c r="D333" s="293"/>
      <c r="E333" s="278"/>
      <c r="F333" s="279"/>
      <c r="G333" s="280"/>
      <c r="H333" s="281"/>
      <c r="I333" s="282"/>
      <c r="J333" s="96" t="str">
        <f>IF(ISERROR(VLOOKUP(I333,[6]Eje_Pilar!$C$2:$E$47,2,FALSE))," ",VLOOKUP(I333,[6]Eje_Pilar!$C$2:$E$47,2,FALSE))</f>
        <v xml:space="preserve"> </v>
      </c>
      <c r="K333" s="96" t="str">
        <f>IF(ISERROR(VLOOKUP(I333,[6]Eje_Pilar!$C$2:$E$47,3,FALSE))," ",VLOOKUP(I333,[6]Eje_Pilar!$C$2:$E$47,3,FALSE))</f>
        <v xml:space="preserve"> </v>
      </c>
      <c r="L333" s="283"/>
      <c r="M333" s="276"/>
      <c r="N333" s="284"/>
      <c r="O333" s="285"/>
      <c r="P333" s="286"/>
      <c r="Q333" s="287"/>
      <c r="R333" s="288"/>
      <c r="S333" s="285"/>
      <c r="T333" s="103">
        <f t="shared" si="46"/>
        <v>0</v>
      </c>
      <c r="U333" s="289"/>
      <c r="V333" s="290"/>
      <c r="W333" s="290"/>
      <c r="X333" s="290"/>
      <c r="Y333" s="277"/>
      <c r="Z333" s="277"/>
      <c r="AA333" s="8"/>
      <c r="AB333" s="276"/>
      <c r="AC333" s="276"/>
      <c r="AD333" s="276"/>
      <c r="AE333" s="276"/>
      <c r="AF333" s="107" t="str">
        <f t="shared" si="47"/>
        <v>-</v>
      </c>
      <c r="AG333" s="291"/>
      <c r="AH333" s="129">
        <f>IF(SUMPRODUCT((A$14:A333=A333)*(B$14:B333=B333)*(C$14:C333=C333))&gt;1,0,1)</f>
        <v>0</v>
      </c>
      <c r="AI333" s="109" t="str">
        <f t="shared" si="48"/>
        <v>NO</v>
      </c>
      <c r="AJ333" s="109" t="str">
        <f t="shared" si="49"/>
        <v>NO</v>
      </c>
      <c r="AK333" s="110" t="str">
        <f>IFERROR(VLOOKUP(F333,[6]Tipo!$C$12:$C$27,1,FALSE),"NO")</f>
        <v>NO</v>
      </c>
      <c r="AL333" s="109" t="str">
        <f t="shared" si="50"/>
        <v>NO</v>
      </c>
      <c r="AM333" s="109" t="str">
        <f t="shared" si="51"/>
        <v>NO</v>
      </c>
    </row>
    <row r="334" spans="1:39" ht="27" customHeight="1" x14ac:dyDescent="0.25">
      <c r="A334" s="276"/>
      <c r="B334" s="277"/>
      <c r="C334" s="278"/>
      <c r="D334" s="293"/>
      <c r="E334" s="278"/>
      <c r="F334" s="279"/>
      <c r="G334" s="280"/>
      <c r="H334" s="281"/>
      <c r="I334" s="282"/>
      <c r="J334" s="96" t="str">
        <f>IF(ISERROR(VLOOKUP(I334,[6]Eje_Pilar!$C$2:$E$47,2,FALSE))," ",VLOOKUP(I334,[6]Eje_Pilar!$C$2:$E$47,2,FALSE))</f>
        <v xml:space="preserve"> </v>
      </c>
      <c r="K334" s="96" t="str">
        <f>IF(ISERROR(VLOOKUP(I334,[6]Eje_Pilar!$C$2:$E$47,3,FALSE))," ",VLOOKUP(I334,[6]Eje_Pilar!$C$2:$E$47,3,FALSE))</f>
        <v xml:space="preserve"> </v>
      </c>
      <c r="L334" s="283"/>
      <c r="M334" s="276"/>
      <c r="N334" s="284"/>
      <c r="O334" s="285"/>
      <c r="P334" s="286"/>
      <c r="Q334" s="287"/>
      <c r="R334" s="288"/>
      <c r="S334" s="285"/>
      <c r="T334" s="103">
        <f t="shared" si="46"/>
        <v>0</v>
      </c>
      <c r="U334" s="289"/>
      <c r="V334" s="290"/>
      <c r="W334" s="290"/>
      <c r="X334" s="290"/>
      <c r="Y334" s="277"/>
      <c r="Z334" s="277"/>
      <c r="AA334" s="8"/>
      <c r="AB334" s="276"/>
      <c r="AC334" s="276"/>
      <c r="AD334" s="276"/>
      <c r="AE334" s="276"/>
      <c r="AF334" s="107" t="str">
        <f t="shared" si="47"/>
        <v>-</v>
      </c>
      <c r="AG334" s="291"/>
      <c r="AH334" s="129">
        <f>IF(SUMPRODUCT((A$14:A334=A334)*(B$14:B334=B334)*(C$14:C334=C334))&gt;1,0,1)</f>
        <v>0</v>
      </c>
      <c r="AI334" s="109" t="str">
        <f t="shared" si="48"/>
        <v>NO</v>
      </c>
      <c r="AJ334" s="109" t="str">
        <f t="shared" si="49"/>
        <v>NO</v>
      </c>
      <c r="AK334" s="110" t="str">
        <f>IFERROR(VLOOKUP(F334,[6]Tipo!$C$12:$C$27,1,FALSE),"NO")</f>
        <v>NO</v>
      </c>
      <c r="AL334" s="109" t="str">
        <f t="shared" si="50"/>
        <v>NO</v>
      </c>
      <c r="AM334" s="109" t="str">
        <f t="shared" si="51"/>
        <v>NO</v>
      </c>
    </row>
    <row r="335" spans="1:39" ht="27" customHeight="1" x14ac:dyDescent="0.25">
      <c r="A335" s="276"/>
      <c r="B335" s="277"/>
      <c r="C335" s="278"/>
      <c r="D335" s="293"/>
      <c r="E335" s="278"/>
      <c r="F335" s="279"/>
      <c r="G335" s="280"/>
      <c r="H335" s="281"/>
      <c r="I335" s="282"/>
      <c r="J335" s="96" t="str">
        <f>IF(ISERROR(VLOOKUP(I335,[6]Eje_Pilar!$C$2:$E$47,2,FALSE))," ",VLOOKUP(I335,[6]Eje_Pilar!$C$2:$E$47,2,FALSE))</f>
        <v xml:space="preserve"> </v>
      </c>
      <c r="K335" s="96" t="str">
        <f>IF(ISERROR(VLOOKUP(I335,[6]Eje_Pilar!$C$2:$E$47,3,FALSE))," ",VLOOKUP(I335,[6]Eje_Pilar!$C$2:$E$47,3,FALSE))</f>
        <v xml:space="preserve"> </v>
      </c>
      <c r="L335" s="283"/>
      <c r="M335" s="276"/>
      <c r="N335" s="284"/>
      <c r="O335" s="285"/>
      <c r="P335" s="286"/>
      <c r="Q335" s="287"/>
      <c r="R335" s="288"/>
      <c r="S335" s="285"/>
      <c r="T335" s="103">
        <f t="shared" ref="T335:T398" si="52">+O335+Q335+S335</f>
        <v>0</v>
      </c>
      <c r="U335" s="289"/>
      <c r="V335" s="290"/>
      <c r="W335" s="290"/>
      <c r="X335" s="290"/>
      <c r="Y335" s="277"/>
      <c r="Z335" s="277"/>
      <c r="AA335" s="8"/>
      <c r="AB335" s="276"/>
      <c r="AC335" s="276"/>
      <c r="AD335" s="276"/>
      <c r="AE335" s="276"/>
      <c r="AF335" s="107" t="str">
        <f t="shared" si="47"/>
        <v>-</v>
      </c>
      <c r="AG335" s="291"/>
      <c r="AH335" s="129">
        <f>IF(SUMPRODUCT((A$14:A335=A335)*(B$14:B335=B335)*(C$14:C335=C335))&gt;1,0,1)</f>
        <v>0</v>
      </c>
      <c r="AI335" s="109" t="str">
        <f t="shared" si="48"/>
        <v>NO</v>
      </c>
      <c r="AJ335" s="109" t="str">
        <f t="shared" si="49"/>
        <v>NO</v>
      </c>
      <c r="AK335" s="110" t="str">
        <f>IFERROR(VLOOKUP(F335,[6]Tipo!$C$12:$C$27,1,FALSE),"NO")</f>
        <v>NO</v>
      </c>
      <c r="AL335" s="109" t="str">
        <f t="shared" si="50"/>
        <v>NO</v>
      </c>
      <c r="AM335" s="109" t="str">
        <f t="shared" si="51"/>
        <v>NO</v>
      </c>
    </row>
    <row r="336" spans="1:39" ht="27" customHeight="1" x14ac:dyDescent="0.25">
      <c r="A336" s="276"/>
      <c r="B336" s="277"/>
      <c r="C336" s="278"/>
      <c r="D336" s="293"/>
      <c r="E336" s="278"/>
      <c r="F336" s="279"/>
      <c r="G336" s="280"/>
      <c r="H336" s="281"/>
      <c r="I336" s="282"/>
      <c r="J336" s="96" t="str">
        <f>IF(ISERROR(VLOOKUP(I336,[6]Eje_Pilar!$C$2:$E$47,2,FALSE))," ",VLOOKUP(I336,[6]Eje_Pilar!$C$2:$E$47,2,FALSE))</f>
        <v xml:space="preserve"> </v>
      </c>
      <c r="K336" s="96" t="str">
        <f>IF(ISERROR(VLOOKUP(I336,[6]Eje_Pilar!$C$2:$E$47,3,FALSE))," ",VLOOKUP(I336,[6]Eje_Pilar!$C$2:$E$47,3,FALSE))</f>
        <v xml:space="preserve"> </v>
      </c>
      <c r="L336" s="283"/>
      <c r="M336" s="276"/>
      <c r="N336" s="284"/>
      <c r="O336" s="285"/>
      <c r="P336" s="286"/>
      <c r="Q336" s="287"/>
      <c r="R336" s="288"/>
      <c r="S336" s="285"/>
      <c r="T336" s="103">
        <f t="shared" si="52"/>
        <v>0</v>
      </c>
      <c r="U336" s="289"/>
      <c r="V336" s="290"/>
      <c r="W336" s="290"/>
      <c r="X336" s="290"/>
      <c r="Y336" s="277"/>
      <c r="Z336" s="277"/>
      <c r="AA336" s="8"/>
      <c r="AB336" s="276"/>
      <c r="AC336" s="276"/>
      <c r="AD336" s="276"/>
      <c r="AE336" s="276"/>
      <c r="AF336" s="107" t="str">
        <f t="shared" si="47"/>
        <v>-</v>
      </c>
      <c r="AG336" s="291"/>
      <c r="AH336" s="129">
        <f>IF(SUMPRODUCT((A$14:A336=A336)*(B$14:B336=B336)*(C$14:C336=C336))&gt;1,0,1)</f>
        <v>0</v>
      </c>
      <c r="AI336" s="109" t="str">
        <f t="shared" si="48"/>
        <v>NO</v>
      </c>
      <c r="AJ336" s="109" t="str">
        <f t="shared" si="49"/>
        <v>NO</v>
      </c>
      <c r="AK336" s="110" t="str">
        <f>IFERROR(VLOOKUP(F336,[6]Tipo!$C$12:$C$27,1,FALSE),"NO")</f>
        <v>NO</v>
      </c>
      <c r="AL336" s="109" t="str">
        <f t="shared" si="50"/>
        <v>NO</v>
      </c>
      <c r="AM336" s="109" t="str">
        <f t="shared" si="51"/>
        <v>NO</v>
      </c>
    </row>
    <row r="337" spans="1:39" ht="27" customHeight="1" x14ac:dyDescent="0.25">
      <c r="A337" s="276"/>
      <c r="B337" s="277"/>
      <c r="C337" s="278"/>
      <c r="D337" s="293"/>
      <c r="E337" s="278"/>
      <c r="F337" s="279"/>
      <c r="G337" s="280"/>
      <c r="H337" s="281"/>
      <c r="I337" s="282"/>
      <c r="J337" s="96" t="str">
        <f>IF(ISERROR(VLOOKUP(I337,[6]Eje_Pilar!$C$2:$E$47,2,FALSE))," ",VLOOKUP(I337,[6]Eje_Pilar!$C$2:$E$47,2,FALSE))</f>
        <v xml:space="preserve"> </v>
      </c>
      <c r="K337" s="96" t="str">
        <f>IF(ISERROR(VLOOKUP(I337,[6]Eje_Pilar!$C$2:$E$47,3,FALSE))," ",VLOOKUP(I337,[6]Eje_Pilar!$C$2:$E$47,3,FALSE))</f>
        <v xml:space="preserve"> </v>
      </c>
      <c r="L337" s="283"/>
      <c r="M337" s="276"/>
      <c r="N337" s="284"/>
      <c r="O337" s="285"/>
      <c r="P337" s="286"/>
      <c r="Q337" s="287"/>
      <c r="R337" s="288"/>
      <c r="S337" s="285"/>
      <c r="T337" s="103">
        <f t="shared" si="52"/>
        <v>0</v>
      </c>
      <c r="U337" s="289"/>
      <c r="V337" s="290"/>
      <c r="W337" s="290"/>
      <c r="X337" s="290"/>
      <c r="Y337" s="277"/>
      <c r="Z337" s="277"/>
      <c r="AA337" s="8"/>
      <c r="AB337" s="276"/>
      <c r="AC337" s="276"/>
      <c r="AD337" s="276"/>
      <c r="AE337" s="276"/>
      <c r="AF337" s="107" t="str">
        <f t="shared" si="47"/>
        <v>-</v>
      </c>
      <c r="AG337" s="291"/>
      <c r="AH337" s="129">
        <f>IF(SUMPRODUCT((A$14:A337=A337)*(B$14:B337=B337)*(C$14:C337=C337))&gt;1,0,1)</f>
        <v>0</v>
      </c>
      <c r="AI337" s="109" t="str">
        <f t="shared" ref="AI337" si="53">IFERROR(VLOOKUP(D337,tipo,1,FALSE),"NO")</f>
        <v>NO</v>
      </c>
      <c r="AJ337" s="109" t="str">
        <f t="shared" ref="AJ337" si="54">IFERROR(VLOOKUP(E337,modal,1,FALSE),"NO")</f>
        <v>NO</v>
      </c>
      <c r="AK337" s="110" t="str">
        <f>IFERROR(VLOOKUP(F337,[6]Tipo!$C$12:$C$27,1,FALSE),"NO")</f>
        <v>NO</v>
      </c>
      <c r="AL337" s="109" t="str">
        <f t="shared" ref="AL337" si="55">IFERROR(VLOOKUP(H337,afectacion,1,FALSE),"NO")</f>
        <v>NO</v>
      </c>
      <c r="AM337" s="109" t="str">
        <f t="shared" ref="AM337" si="56">IFERROR(VLOOKUP(I337,programa,1,FALSE),"NO")</f>
        <v>NO</v>
      </c>
    </row>
    <row r="338" spans="1:39" ht="27" customHeight="1" x14ac:dyDescent="0.25">
      <c r="A338" s="276"/>
      <c r="B338" s="277"/>
      <c r="C338" s="278"/>
      <c r="D338" s="293"/>
      <c r="E338" s="278"/>
      <c r="F338" s="279"/>
      <c r="G338" s="280"/>
      <c r="H338" s="281"/>
      <c r="I338" s="282"/>
      <c r="J338" s="96" t="str">
        <f>IF(ISERROR(VLOOKUP(I338,[6]Eje_Pilar!$C$2:$E$47,2,FALSE))," ",VLOOKUP(I338,[6]Eje_Pilar!$C$2:$E$47,2,FALSE))</f>
        <v xml:space="preserve"> </v>
      </c>
      <c r="K338" s="96" t="str">
        <f>IF(ISERROR(VLOOKUP(I338,[6]Eje_Pilar!$C$2:$E$47,3,FALSE))," ",VLOOKUP(I338,[6]Eje_Pilar!$C$2:$E$47,3,FALSE))</f>
        <v xml:space="preserve"> </v>
      </c>
      <c r="L338" s="283"/>
      <c r="M338" s="276"/>
      <c r="N338" s="284"/>
      <c r="O338" s="285"/>
      <c r="P338" s="286"/>
      <c r="Q338" s="287"/>
      <c r="R338" s="288"/>
      <c r="S338" s="285"/>
      <c r="T338" s="103">
        <f t="shared" si="52"/>
        <v>0</v>
      </c>
      <c r="U338" s="289"/>
      <c r="V338" s="290"/>
      <c r="W338" s="290"/>
      <c r="X338" s="290"/>
      <c r="Y338" s="277"/>
      <c r="Z338" s="277"/>
      <c r="AA338" s="8"/>
      <c r="AB338" s="276"/>
      <c r="AC338" s="276"/>
      <c r="AD338" s="276"/>
      <c r="AE338" s="276"/>
      <c r="AF338" s="107" t="str">
        <f t="shared" si="47"/>
        <v>-</v>
      </c>
      <c r="AG338" s="291"/>
      <c r="AH338" s="129">
        <f>IF(SUMPRODUCT((A$14:A338=A338)*(B$14:B338=B338)*(C$14:C338=C338))&gt;1,0,1)</f>
        <v>0</v>
      </c>
      <c r="AI338" s="109" t="str">
        <f t="shared" ref="AI338" si="57">IFERROR(VLOOKUP(D338,tipo,1,FALSE),"NO")</f>
        <v>NO</v>
      </c>
      <c r="AJ338" s="109" t="str">
        <f t="shared" ref="AJ338" si="58">IFERROR(VLOOKUP(E338,modal,1,FALSE),"NO")</f>
        <v>NO</v>
      </c>
      <c r="AK338" s="110" t="str">
        <f>IFERROR(VLOOKUP(F338,[6]Tipo!$C$12:$C$27,1,FALSE),"NO")</f>
        <v>NO</v>
      </c>
      <c r="AL338" s="109" t="str">
        <f t="shared" ref="AL338" si="59">IFERROR(VLOOKUP(H338,afectacion,1,FALSE),"NO")</f>
        <v>NO</v>
      </c>
      <c r="AM338" s="109" t="str">
        <f t="shared" ref="AM338" si="60">IFERROR(VLOOKUP(I338,programa,1,FALSE),"NO")</f>
        <v>NO</v>
      </c>
    </row>
    <row r="339" spans="1:39" ht="27" customHeight="1" x14ac:dyDescent="0.25">
      <c r="A339" s="276"/>
      <c r="B339" s="277"/>
      <c r="C339" s="278"/>
      <c r="D339" s="293"/>
      <c r="E339" s="278"/>
      <c r="F339" s="279"/>
      <c r="G339" s="280"/>
      <c r="H339" s="281"/>
      <c r="I339" s="282"/>
      <c r="J339" s="96" t="str">
        <f>IF(ISERROR(VLOOKUP(I339,[6]Eje_Pilar!$C$2:$E$47,2,FALSE))," ",VLOOKUP(I339,[6]Eje_Pilar!$C$2:$E$47,2,FALSE))</f>
        <v xml:space="preserve"> </v>
      </c>
      <c r="K339" s="96" t="str">
        <f>IF(ISERROR(VLOOKUP(I339,[6]Eje_Pilar!$C$2:$E$47,3,FALSE))," ",VLOOKUP(I339,[6]Eje_Pilar!$C$2:$E$47,3,FALSE))</f>
        <v xml:space="preserve"> </v>
      </c>
      <c r="L339" s="283"/>
      <c r="M339" s="276"/>
      <c r="N339" s="284"/>
      <c r="O339" s="285"/>
      <c r="P339" s="286"/>
      <c r="Q339" s="287"/>
      <c r="R339" s="288"/>
      <c r="S339" s="285"/>
      <c r="T339" s="103">
        <f t="shared" si="52"/>
        <v>0</v>
      </c>
      <c r="U339" s="289"/>
      <c r="V339" s="290"/>
      <c r="W339" s="290"/>
      <c r="X339" s="290"/>
      <c r="Y339" s="277"/>
      <c r="Z339" s="277"/>
      <c r="AA339" s="8"/>
      <c r="AB339" s="276"/>
      <c r="AC339" s="276"/>
      <c r="AD339" s="276"/>
      <c r="AE339" s="276"/>
      <c r="AF339" s="107" t="str">
        <f t="shared" si="47"/>
        <v>-</v>
      </c>
      <c r="AG339" s="291"/>
      <c r="AH339" s="129">
        <f>IF(SUMPRODUCT((A$14:A339=A339)*(B$14:B339=B339)*(C$14:C339=C339))&gt;1,0,1)</f>
        <v>0</v>
      </c>
      <c r="AI339" s="109" t="str">
        <f t="shared" ref="AI339" si="61">IFERROR(VLOOKUP(D339,tipo,1,FALSE),"NO")</f>
        <v>NO</v>
      </c>
      <c r="AJ339" s="109" t="str">
        <f t="shared" ref="AJ339" si="62">IFERROR(VLOOKUP(E339,modal,1,FALSE),"NO")</f>
        <v>NO</v>
      </c>
      <c r="AK339" s="110" t="str">
        <f>IFERROR(VLOOKUP(F339,[6]Tipo!$C$12:$C$27,1,FALSE),"NO")</f>
        <v>NO</v>
      </c>
      <c r="AL339" s="109" t="str">
        <f t="shared" ref="AL339" si="63">IFERROR(VLOOKUP(H339,afectacion,1,FALSE),"NO")</f>
        <v>NO</v>
      </c>
      <c r="AM339" s="109" t="str">
        <f t="shared" ref="AM339" si="64">IFERROR(VLOOKUP(I339,programa,1,FALSE),"NO")</f>
        <v>NO</v>
      </c>
    </row>
    <row r="340" spans="1:39" ht="27" customHeight="1" x14ac:dyDescent="0.25">
      <c r="A340" s="276"/>
      <c r="B340" s="277"/>
      <c r="C340" s="278"/>
      <c r="D340" s="293"/>
      <c r="E340" s="278"/>
      <c r="F340" s="279"/>
      <c r="G340" s="280"/>
      <c r="H340" s="281"/>
      <c r="I340" s="282"/>
      <c r="J340" s="96" t="str">
        <f>IF(ISERROR(VLOOKUP(I340,[6]Eje_Pilar!$C$2:$E$47,2,FALSE))," ",VLOOKUP(I340,[6]Eje_Pilar!$C$2:$E$47,2,FALSE))</f>
        <v xml:space="preserve"> </v>
      </c>
      <c r="K340" s="96" t="str">
        <f>IF(ISERROR(VLOOKUP(I340,[6]Eje_Pilar!$C$2:$E$47,3,FALSE))," ",VLOOKUP(I340,[6]Eje_Pilar!$C$2:$E$47,3,FALSE))</f>
        <v xml:space="preserve"> </v>
      </c>
      <c r="L340" s="283"/>
      <c r="M340" s="276"/>
      <c r="N340" s="284"/>
      <c r="O340" s="285"/>
      <c r="P340" s="286"/>
      <c r="Q340" s="287"/>
      <c r="R340" s="288"/>
      <c r="S340" s="285"/>
      <c r="T340" s="103">
        <f t="shared" si="52"/>
        <v>0</v>
      </c>
      <c r="U340" s="289"/>
      <c r="V340" s="290"/>
      <c r="W340" s="290"/>
      <c r="X340" s="290"/>
      <c r="Y340" s="277"/>
      <c r="Z340" s="277"/>
      <c r="AA340" s="8"/>
      <c r="AB340" s="276"/>
      <c r="AC340" s="276"/>
      <c r="AD340" s="276"/>
      <c r="AE340" s="276"/>
      <c r="AF340" s="107" t="str">
        <f t="shared" si="47"/>
        <v>-</v>
      </c>
      <c r="AG340" s="291"/>
      <c r="AH340" s="129">
        <f>IF(SUMPRODUCT((A$14:A340=A340)*(B$14:B340=B340)*(C$14:C340=C340))&gt;1,0,1)</f>
        <v>0</v>
      </c>
      <c r="AI340" s="109" t="str">
        <f t="shared" ref="AI340" si="65">IFERROR(VLOOKUP(D340,tipo,1,FALSE),"NO")</f>
        <v>NO</v>
      </c>
      <c r="AJ340" s="109" t="str">
        <f t="shared" ref="AJ340" si="66">IFERROR(VLOOKUP(E340,modal,1,FALSE),"NO")</f>
        <v>NO</v>
      </c>
      <c r="AK340" s="110" t="str">
        <f>IFERROR(VLOOKUP(F340,[6]Tipo!$C$12:$C$27,1,FALSE),"NO")</f>
        <v>NO</v>
      </c>
      <c r="AL340" s="109" t="str">
        <f t="shared" ref="AL340" si="67">IFERROR(VLOOKUP(H340,afectacion,1,FALSE),"NO")</f>
        <v>NO</v>
      </c>
      <c r="AM340" s="109" t="str">
        <f t="shared" ref="AM340" si="68">IFERROR(VLOOKUP(I340,programa,1,FALSE),"NO")</f>
        <v>NO</v>
      </c>
    </row>
    <row r="341" spans="1:39" ht="27" customHeight="1" x14ac:dyDescent="0.25">
      <c r="A341" s="276"/>
      <c r="B341" s="277"/>
      <c r="C341" s="278"/>
      <c r="D341" s="293"/>
      <c r="E341" s="278"/>
      <c r="F341" s="279"/>
      <c r="G341" s="280"/>
      <c r="H341" s="281"/>
      <c r="I341" s="282"/>
      <c r="J341" s="96" t="str">
        <f>IF(ISERROR(VLOOKUP(I341,[6]Eje_Pilar!$C$2:$E$47,2,FALSE))," ",VLOOKUP(I341,[6]Eje_Pilar!$C$2:$E$47,2,FALSE))</f>
        <v xml:space="preserve"> </v>
      </c>
      <c r="K341" s="96" t="str">
        <f>IF(ISERROR(VLOOKUP(I341,[6]Eje_Pilar!$C$2:$E$47,3,FALSE))," ",VLOOKUP(I341,[6]Eje_Pilar!$C$2:$E$47,3,FALSE))</f>
        <v xml:space="preserve"> </v>
      </c>
      <c r="L341" s="283"/>
      <c r="M341" s="276"/>
      <c r="N341" s="284"/>
      <c r="O341" s="285"/>
      <c r="P341" s="286"/>
      <c r="Q341" s="287"/>
      <c r="R341" s="288"/>
      <c r="S341" s="285"/>
      <c r="T341" s="103">
        <f t="shared" si="52"/>
        <v>0</v>
      </c>
      <c r="U341" s="289"/>
      <c r="V341" s="290"/>
      <c r="W341" s="290"/>
      <c r="X341" s="290"/>
      <c r="Y341" s="277"/>
      <c r="Z341" s="277"/>
      <c r="AA341" s="8"/>
      <c r="AB341" s="276"/>
      <c r="AC341" s="276"/>
      <c r="AD341" s="276"/>
      <c r="AE341" s="276"/>
      <c r="AF341" s="107" t="str">
        <f t="shared" si="47"/>
        <v>-</v>
      </c>
      <c r="AG341" s="291"/>
      <c r="AH341" s="129">
        <f>IF(SUMPRODUCT((A$14:A341=A341)*(B$14:B341=B341)*(C$14:C341=C341))&gt;1,0,1)</f>
        <v>0</v>
      </c>
      <c r="AI341" s="109" t="str">
        <f t="shared" ref="AI341" si="69">IFERROR(VLOOKUP(D341,tipo,1,FALSE),"NO")</f>
        <v>NO</v>
      </c>
      <c r="AJ341" s="109" t="str">
        <f t="shared" ref="AJ341" si="70">IFERROR(VLOOKUP(E341,modal,1,FALSE),"NO")</f>
        <v>NO</v>
      </c>
      <c r="AK341" s="110" t="str">
        <f>IFERROR(VLOOKUP(F341,[6]Tipo!$C$12:$C$27,1,FALSE),"NO")</f>
        <v>NO</v>
      </c>
      <c r="AL341" s="109" t="str">
        <f t="shared" ref="AL341" si="71">IFERROR(VLOOKUP(H341,afectacion,1,FALSE),"NO")</f>
        <v>NO</v>
      </c>
      <c r="AM341" s="109" t="str">
        <f t="shared" ref="AM341" si="72">IFERROR(VLOOKUP(I341,programa,1,FALSE),"NO")</f>
        <v>NO</v>
      </c>
    </row>
    <row r="342" spans="1:39" ht="27" customHeight="1" x14ac:dyDescent="0.25">
      <c r="A342" s="276"/>
      <c r="B342" s="277"/>
      <c r="C342" s="278"/>
      <c r="D342" s="293"/>
      <c r="E342" s="278"/>
      <c r="F342" s="279"/>
      <c r="G342" s="280"/>
      <c r="H342" s="281"/>
      <c r="I342" s="282"/>
      <c r="J342" s="96" t="str">
        <f>IF(ISERROR(VLOOKUP(I342,[6]Eje_Pilar!$C$2:$E$47,2,FALSE))," ",VLOOKUP(I342,[6]Eje_Pilar!$C$2:$E$47,2,FALSE))</f>
        <v xml:space="preserve"> </v>
      </c>
      <c r="K342" s="96" t="str">
        <f>IF(ISERROR(VLOOKUP(I342,[6]Eje_Pilar!$C$2:$E$47,3,FALSE))," ",VLOOKUP(I342,[6]Eje_Pilar!$C$2:$E$47,3,FALSE))</f>
        <v xml:space="preserve"> </v>
      </c>
      <c r="L342" s="283"/>
      <c r="M342" s="276"/>
      <c r="N342" s="284"/>
      <c r="O342" s="285"/>
      <c r="P342" s="286"/>
      <c r="Q342" s="287"/>
      <c r="R342" s="288"/>
      <c r="S342" s="285"/>
      <c r="T342" s="103">
        <f t="shared" si="52"/>
        <v>0</v>
      </c>
      <c r="U342" s="289"/>
      <c r="V342" s="290"/>
      <c r="W342" s="290"/>
      <c r="X342" s="290"/>
      <c r="Y342" s="277"/>
      <c r="Z342" s="277"/>
      <c r="AA342" s="8"/>
      <c r="AB342" s="276"/>
      <c r="AC342" s="276"/>
      <c r="AD342" s="276"/>
      <c r="AE342" s="276"/>
      <c r="AF342" s="107" t="str">
        <f t="shared" si="47"/>
        <v>-</v>
      </c>
      <c r="AG342" s="291"/>
      <c r="AH342" s="129">
        <f>IF(SUMPRODUCT((A$14:A342=A342)*(B$14:B342=B342)*(C$14:C342=C342))&gt;1,0,1)</f>
        <v>0</v>
      </c>
      <c r="AI342" s="109" t="str">
        <f t="shared" ref="AI342" si="73">IFERROR(VLOOKUP(D342,tipo,1,FALSE),"NO")</f>
        <v>NO</v>
      </c>
      <c r="AJ342" s="109" t="str">
        <f t="shared" ref="AJ342" si="74">IFERROR(VLOOKUP(E342,modal,1,FALSE),"NO")</f>
        <v>NO</v>
      </c>
      <c r="AK342" s="110" t="str">
        <f>IFERROR(VLOOKUP(F342,[6]Tipo!$C$12:$C$27,1,FALSE),"NO")</f>
        <v>NO</v>
      </c>
      <c r="AL342" s="109" t="str">
        <f t="shared" ref="AL342" si="75">IFERROR(VLOOKUP(H342,afectacion,1,FALSE),"NO")</f>
        <v>NO</v>
      </c>
      <c r="AM342" s="109" t="str">
        <f t="shared" ref="AM342" si="76">IFERROR(VLOOKUP(I342,programa,1,FALSE),"NO")</f>
        <v>NO</v>
      </c>
    </row>
    <row r="343" spans="1:39" ht="27" customHeight="1" x14ac:dyDescent="0.25">
      <c r="A343" s="276"/>
      <c r="B343" s="277"/>
      <c r="C343" s="278"/>
      <c r="D343" s="293"/>
      <c r="E343" s="278"/>
      <c r="F343" s="279"/>
      <c r="G343" s="280"/>
      <c r="H343" s="281"/>
      <c r="I343" s="282"/>
      <c r="J343" s="96" t="str">
        <f>IF(ISERROR(VLOOKUP(I343,[6]Eje_Pilar!$C$2:$E$47,2,FALSE))," ",VLOOKUP(I343,[6]Eje_Pilar!$C$2:$E$47,2,FALSE))</f>
        <v xml:space="preserve"> </v>
      </c>
      <c r="K343" s="96" t="str">
        <f>IF(ISERROR(VLOOKUP(I343,[6]Eje_Pilar!$C$2:$E$47,3,FALSE))," ",VLOOKUP(I343,[6]Eje_Pilar!$C$2:$E$47,3,FALSE))</f>
        <v xml:space="preserve"> </v>
      </c>
      <c r="L343" s="283"/>
      <c r="M343" s="276"/>
      <c r="N343" s="284"/>
      <c r="O343" s="285"/>
      <c r="P343" s="286"/>
      <c r="Q343" s="287"/>
      <c r="R343" s="288"/>
      <c r="S343" s="285"/>
      <c r="T343" s="103">
        <f t="shared" si="52"/>
        <v>0</v>
      </c>
      <c r="U343" s="289"/>
      <c r="V343" s="290"/>
      <c r="W343" s="290"/>
      <c r="X343" s="290"/>
      <c r="Y343" s="277"/>
      <c r="Z343" s="277"/>
      <c r="AA343" s="8"/>
      <c r="AB343" s="276"/>
      <c r="AC343" s="276"/>
      <c r="AD343" s="276"/>
      <c r="AE343" s="276"/>
      <c r="AF343" s="107" t="str">
        <f t="shared" si="47"/>
        <v>-</v>
      </c>
      <c r="AG343" s="291"/>
      <c r="AH343" s="129">
        <f>IF(SUMPRODUCT((A$14:A343=A343)*(B$14:B343=B343)*(C$14:C343=C343))&gt;1,0,1)</f>
        <v>0</v>
      </c>
      <c r="AI343" s="109" t="str">
        <f t="shared" ref="AI343" si="77">IFERROR(VLOOKUP(D343,tipo,1,FALSE),"NO")</f>
        <v>NO</v>
      </c>
      <c r="AJ343" s="109" t="str">
        <f t="shared" ref="AJ343" si="78">IFERROR(VLOOKUP(E343,modal,1,FALSE),"NO")</f>
        <v>NO</v>
      </c>
      <c r="AK343" s="110" t="str">
        <f>IFERROR(VLOOKUP(F343,[6]Tipo!$C$12:$C$27,1,FALSE),"NO")</f>
        <v>NO</v>
      </c>
      <c r="AL343" s="109" t="str">
        <f t="shared" ref="AL343" si="79">IFERROR(VLOOKUP(H343,afectacion,1,FALSE),"NO")</f>
        <v>NO</v>
      </c>
      <c r="AM343" s="109" t="str">
        <f t="shared" ref="AM343" si="80">IFERROR(VLOOKUP(I343,programa,1,FALSE),"NO")</f>
        <v>NO</v>
      </c>
    </row>
    <row r="344" spans="1:39" ht="27" customHeight="1" x14ac:dyDescent="0.25">
      <c r="A344" s="276"/>
      <c r="B344" s="277"/>
      <c r="C344" s="278"/>
      <c r="D344" s="293"/>
      <c r="E344" s="278"/>
      <c r="F344" s="279"/>
      <c r="G344" s="280"/>
      <c r="H344" s="281"/>
      <c r="I344" s="282"/>
      <c r="J344" s="96" t="str">
        <f>IF(ISERROR(VLOOKUP(I344,[6]Eje_Pilar!$C$2:$E$47,2,FALSE))," ",VLOOKUP(I344,[6]Eje_Pilar!$C$2:$E$47,2,FALSE))</f>
        <v xml:space="preserve"> </v>
      </c>
      <c r="K344" s="96" t="str">
        <f>IF(ISERROR(VLOOKUP(I344,[6]Eje_Pilar!$C$2:$E$47,3,FALSE))," ",VLOOKUP(I344,[6]Eje_Pilar!$C$2:$E$47,3,FALSE))</f>
        <v xml:space="preserve"> </v>
      </c>
      <c r="L344" s="283"/>
      <c r="M344" s="276"/>
      <c r="N344" s="284"/>
      <c r="O344" s="285"/>
      <c r="P344" s="286"/>
      <c r="Q344" s="287"/>
      <c r="R344" s="288"/>
      <c r="S344" s="285"/>
      <c r="T344" s="103">
        <f t="shared" si="52"/>
        <v>0</v>
      </c>
      <c r="U344" s="289"/>
      <c r="V344" s="290"/>
      <c r="W344" s="290"/>
      <c r="X344" s="290"/>
      <c r="Y344" s="277"/>
      <c r="Z344" s="277"/>
      <c r="AA344" s="8"/>
      <c r="AB344" s="276"/>
      <c r="AC344" s="276"/>
      <c r="AD344" s="276"/>
      <c r="AE344" s="276"/>
      <c r="AF344" s="107" t="str">
        <f t="shared" si="47"/>
        <v>-</v>
      </c>
      <c r="AG344" s="291"/>
      <c r="AH344" s="129">
        <f>IF(SUMPRODUCT((A$14:A344=A344)*(B$14:B344=B344)*(C$14:C344=C344))&gt;1,0,1)</f>
        <v>0</v>
      </c>
      <c r="AI344" s="109" t="str">
        <f t="shared" ref="AI344" si="81">IFERROR(VLOOKUP(D344,tipo,1,FALSE),"NO")</f>
        <v>NO</v>
      </c>
      <c r="AJ344" s="109" t="str">
        <f t="shared" ref="AJ344" si="82">IFERROR(VLOOKUP(E344,modal,1,FALSE),"NO")</f>
        <v>NO</v>
      </c>
      <c r="AK344" s="110" t="str">
        <f>IFERROR(VLOOKUP(F344,[6]Tipo!$C$12:$C$27,1,FALSE),"NO")</f>
        <v>NO</v>
      </c>
      <c r="AL344" s="109" t="str">
        <f t="shared" ref="AL344" si="83">IFERROR(VLOOKUP(H344,afectacion,1,FALSE),"NO")</f>
        <v>NO</v>
      </c>
      <c r="AM344" s="109" t="str">
        <f t="shared" ref="AM344" si="84">IFERROR(VLOOKUP(I344,programa,1,FALSE),"NO")</f>
        <v>NO</v>
      </c>
    </row>
    <row r="345" spans="1:39" ht="27" customHeight="1" x14ac:dyDescent="0.25">
      <c r="A345" s="276"/>
      <c r="B345" s="277"/>
      <c r="C345" s="278"/>
      <c r="D345" s="293"/>
      <c r="E345" s="278"/>
      <c r="F345" s="279"/>
      <c r="G345" s="280"/>
      <c r="H345" s="281"/>
      <c r="I345" s="282"/>
      <c r="J345" s="96" t="str">
        <f>IF(ISERROR(VLOOKUP(I345,[6]Eje_Pilar!$C$2:$E$47,2,FALSE))," ",VLOOKUP(I345,[6]Eje_Pilar!$C$2:$E$47,2,FALSE))</f>
        <v xml:space="preserve"> </v>
      </c>
      <c r="K345" s="96" t="str">
        <f>IF(ISERROR(VLOOKUP(I345,[6]Eje_Pilar!$C$2:$E$47,3,FALSE))," ",VLOOKUP(I345,[6]Eje_Pilar!$C$2:$E$47,3,FALSE))</f>
        <v xml:space="preserve"> </v>
      </c>
      <c r="L345" s="283"/>
      <c r="M345" s="276"/>
      <c r="N345" s="284"/>
      <c r="O345" s="285"/>
      <c r="P345" s="286"/>
      <c r="Q345" s="287"/>
      <c r="R345" s="288"/>
      <c r="S345" s="285"/>
      <c r="T345" s="103">
        <f t="shared" si="52"/>
        <v>0</v>
      </c>
      <c r="U345" s="289"/>
      <c r="V345" s="290"/>
      <c r="W345" s="290"/>
      <c r="X345" s="290"/>
      <c r="Y345" s="277"/>
      <c r="Z345" s="277"/>
      <c r="AA345" s="8"/>
      <c r="AB345" s="276"/>
      <c r="AC345" s="276"/>
      <c r="AD345" s="276"/>
      <c r="AE345" s="276"/>
      <c r="AF345" s="107" t="str">
        <f t="shared" si="47"/>
        <v>-</v>
      </c>
      <c r="AG345" s="291"/>
      <c r="AH345" s="129">
        <f>IF(SUMPRODUCT((A$14:A345=A345)*(B$14:B345=B345)*(C$14:C345=C345))&gt;1,0,1)</f>
        <v>0</v>
      </c>
      <c r="AI345" s="109" t="str">
        <f t="shared" ref="AI345" si="85">IFERROR(VLOOKUP(D345,tipo,1,FALSE),"NO")</f>
        <v>NO</v>
      </c>
      <c r="AJ345" s="109" t="str">
        <f t="shared" ref="AJ345" si="86">IFERROR(VLOOKUP(E345,modal,1,FALSE),"NO")</f>
        <v>NO</v>
      </c>
      <c r="AK345" s="110" t="str">
        <f>IFERROR(VLOOKUP(F345,[6]Tipo!$C$12:$C$27,1,FALSE),"NO")</f>
        <v>NO</v>
      </c>
      <c r="AL345" s="109" t="str">
        <f t="shared" ref="AL345" si="87">IFERROR(VLOOKUP(H345,afectacion,1,FALSE),"NO")</f>
        <v>NO</v>
      </c>
      <c r="AM345" s="109" t="str">
        <f t="shared" ref="AM345" si="88">IFERROR(VLOOKUP(I345,programa,1,FALSE),"NO")</f>
        <v>NO</v>
      </c>
    </row>
    <row r="346" spans="1:39" ht="27" customHeight="1" x14ac:dyDescent="0.25">
      <c r="A346" s="276"/>
      <c r="B346" s="277"/>
      <c r="C346" s="278"/>
      <c r="D346" s="293"/>
      <c r="E346" s="278"/>
      <c r="F346" s="279"/>
      <c r="G346" s="280"/>
      <c r="H346" s="281"/>
      <c r="I346" s="282"/>
      <c r="J346" s="96" t="str">
        <f>IF(ISERROR(VLOOKUP(I346,[6]Eje_Pilar!$C$2:$E$47,2,FALSE))," ",VLOOKUP(I346,[6]Eje_Pilar!$C$2:$E$47,2,FALSE))</f>
        <v xml:space="preserve"> </v>
      </c>
      <c r="K346" s="96" t="str">
        <f>IF(ISERROR(VLOOKUP(I346,[6]Eje_Pilar!$C$2:$E$47,3,FALSE))," ",VLOOKUP(I346,[6]Eje_Pilar!$C$2:$E$47,3,FALSE))</f>
        <v xml:space="preserve"> </v>
      </c>
      <c r="L346" s="283"/>
      <c r="M346" s="276"/>
      <c r="N346" s="284"/>
      <c r="O346" s="285"/>
      <c r="P346" s="286"/>
      <c r="Q346" s="287"/>
      <c r="R346" s="288"/>
      <c r="S346" s="285"/>
      <c r="T346" s="103">
        <f t="shared" si="52"/>
        <v>0</v>
      </c>
      <c r="U346" s="289"/>
      <c r="V346" s="290"/>
      <c r="W346" s="290"/>
      <c r="X346" s="290"/>
      <c r="Y346" s="277"/>
      <c r="Z346" s="277"/>
      <c r="AA346" s="8"/>
      <c r="AB346" s="276"/>
      <c r="AC346" s="276"/>
      <c r="AD346" s="276"/>
      <c r="AE346" s="276"/>
      <c r="AF346" s="107" t="str">
        <f t="shared" si="47"/>
        <v>-</v>
      </c>
      <c r="AG346" s="291"/>
      <c r="AH346" s="129">
        <f>IF(SUMPRODUCT((A$14:A346=A346)*(B$14:B346=B346)*(C$14:C346=C346))&gt;1,0,1)</f>
        <v>0</v>
      </c>
      <c r="AI346" s="109" t="str">
        <f t="shared" ref="AI346" si="89">IFERROR(VLOOKUP(D346,tipo,1,FALSE),"NO")</f>
        <v>NO</v>
      </c>
      <c r="AJ346" s="109" t="str">
        <f t="shared" ref="AJ346" si="90">IFERROR(VLOOKUP(E346,modal,1,FALSE),"NO")</f>
        <v>NO</v>
      </c>
      <c r="AK346" s="110" t="str">
        <f>IFERROR(VLOOKUP(F346,[6]Tipo!$C$12:$C$27,1,FALSE),"NO")</f>
        <v>NO</v>
      </c>
      <c r="AL346" s="109" t="str">
        <f t="shared" ref="AL346" si="91">IFERROR(VLOOKUP(H346,afectacion,1,FALSE),"NO")</f>
        <v>NO</v>
      </c>
      <c r="AM346" s="109" t="str">
        <f t="shared" ref="AM346" si="92">IFERROR(VLOOKUP(I346,programa,1,FALSE),"NO")</f>
        <v>NO</v>
      </c>
    </row>
    <row r="347" spans="1:39" ht="27" customHeight="1" x14ac:dyDescent="0.25">
      <c r="A347" s="276"/>
      <c r="B347" s="277"/>
      <c r="C347" s="278"/>
      <c r="D347" s="293"/>
      <c r="E347" s="278"/>
      <c r="F347" s="279"/>
      <c r="G347" s="280"/>
      <c r="H347" s="281"/>
      <c r="I347" s="282"/>
      <c r="J347" s="96" t="str">
        <f>IF(ISERROR(VLOOKUP(I347,[6]Eje_Pilar!$C$2:$E$47,2,FALSE))," ",VLOOKUP(I347,[6]Eje_Pilar!$C$2:$E$47,2,FALSE))</f>
        <v xml:space="preserve"> </v>
      </c>
      <c r="K347" s="96" t="str">
        <f>IF(ISERROR(VLOOKUP(I347,[6]Eje_Pilar!$C$2:$E$47,3,FALSE))," ",VLOOKUP(I347,[6]Eje_Pilar!$C$2:$E$47,3,FALSE))</f>
        <v xml:space="preserve"> </v>
      </c>
      <c r="L347" s="283"/>
      <c r="M347" s="276"/>
      <c r="N347" s="284"/>
      <c r="O347" s="285"/>
      <c r="P347" s="286"/>
      <c r="Q347" s="287"/>
      <c r="R347" s="288"/>
      <c r="S347" s="285"/>
      <c r="T347" s="103">
        <f t="shared" si="52"/>
        <v>0</v>
      </c>
      <c r="U347" s="289"/>
      <c r="V347" s="290"/>
      <c r="W347" s="290"/>
      <c r="X347" s="290"/>
      <c r="Y347" s="277"/>
      <c r="Z347" s="277"/>
      <c r="AA347" s="8"/>
      <c r="AB347" s="276"/>
      <c r="AC347" s="276"/>
      <c r="AD347" s="276"/>
      <c r="AE347" s="276"/>
      <c r="AF347" s="107" t="str">
        <f t="shared" si="47"/>
        <v>-</v>
      </c>
      <c r="AG347" s="291"/>
      <c r="AH347" s="129">
        <f>IF(SUMPRODUCT((A$14:A347=A347)*(B$14:B347=B347)*(C$14:C347=C347))&gt;1,0,1)</f>
        <v>0</v>
      </c>
      <c r="AI347" s="109" t="str">
        <f t="shared" ref="AI347" si="93">IFERROR(VLOOKUP(D347,tipo,1,FALSE),"NO")</f>
        <v>NO</v>
      </c>
      <c r="AJ347" s="109" t="str">
        <f t="shared" ref="AJ347" si="94">IFERROR(VLOOKUP(E347,modal,1,FALSE),"NO")</f>
        <v>NO</v>
      </c>
      <c r="AK347" s="110" t="str">
        <f>IFERROR(VLOOKUP(F347,[6]Tipo!$C$12:$C$27,1,FALSE),"NO")</f>
        <v>NO</v>
      </c>
      <c r="AL347" s="109" t="str">
        <f t="shared" ref="AL347" si="95">IFERROR(VLOOKUP(H347,afectacion,1,FALSE),"NO")</f>
        <v>NO</v>
      </c>
      <c r="AM347" s="109" t="str">
        <f t="shared" ref="AM347" si="96">IFERROR(VLOOKUP(I347,programa,1,FALSE),"NO")</f>
        <v>NO</v>
      </c>
    </row>
    <row r="348" spans="1:39" ht="27" customHeight="1" x14ac:dyDescent="0.25">
      <c r="A348" s="276"/>
      <c r="B348" s="277"/>
      <c r="C348" s="278"/>
      <c r="D348" s="293"/>
      <c r="E348" s="278"/>
      <c r="F348" s="279"/>
      <c r="G348" s="280"/>
      <c r="H348" s="281"/>
      <c r="I348" s="282"/>
      <c r="J348" s="96" t="str">
        <f>IF(ISERROR(VLOOKUP(I348,[6]Eje_Pilar!$C$2:$E$47,2,FALSE))," ",VLOOKUP(I348,[6]Eje_Pilar!$C$2:$E$47,2,FALSE))</f>
        <v xml:space="preserve"> </v>
      </c>
      <c r="K348" s="96" t="str">
        <f>IF(ISERROR(VLOOKUP(I348,[6]Eje_Pilar!$C$2:$E$47,3,FALSE))," ",VLOOKUP(I348,[6]Eje_Pilar!$C$2:$E$47,3,FALSE))</f>
        <v xml:space="preserve"> </v>
      </c>
      <c r="L348" s="283"/>
      <c r="M348" s="276"/>
      <c r="N348" s="284"/>
      <c r="O348" s="285"/>
      <c r="P348" s="286"/>
      <c r="Q348" s="287"/>
      <c r="R348" s="288"/>
      <c r="S348" s="285"/>
      <c r="T348" s="103">
        <f t="shared" si="52"/>
        <v>0</v>
      </c>
      <c r="U348" s="289"/>
      <c r="V348" s="290"/>
      <c r="W348" s="290"/>
      <c r="X348" s="290"/>
      <c r="Y348" s="277"/>
      <c r="Z348" s="277"/>
      <c r="AA348" s="8"/>
      <c r="AB348" s="276"/>
      <c r="AC348" s="276"/>
      <c r="AD348" s="276"/>
      <c r="AE348" s="276"/>
      <c r="AF348" s="107" t="str">
        <f t="shared" si="47"/>
        <v>-</v>
      </c>
      <c r="AG348" s="291"/>
      <c r="AH348" s="129">
        <f>IF(SUMPRODUCT((A$14:A348=A348)*(B$14:B348=B348)*(C$14:C348=C348))&gt;1,0,1)</f>
        <v>0</v>
      </c>
      <c r="AI348" s="109" t="str">
        <f t="shared" ref="AI348" si="97">IFERROR(VLOOKUP(D348,tipo,1,FALSE),"NO")</f>
        <v>NO</v>
      </c>
      <c r="AJ348" s="109" t="str">
        <f t="shared" ref="AJ348" si="98">IFERROR(VLOOKUP(E348,modal,1,FALSE),"NO")</f>
        <v>NO</v>
      </c>
      <c r="AK348" s="110" t="str">
        <f>IFERROR(VLOOKUP(F348,[6]Tipo!$C$12:$C$27,1,FALSE),"NO")</f>
        <v>NO</v>
      </c>
      <c r="AL348" s="109" t="str">
        <f t="shared" ref="AL348" si="99">IFERROR(VLOOKUP(H348,afectacion,1,FALSE),"NO")</f>
        <v>NO</v>
      </c>
      <c r="AM348" s="109" t="str">
        <f t="shared" ref="AM348" si="100">IFERROR(VLOOKUP(I348,programa,1,FALSE),"NO")</f>
        <v>NO</v>
      </c>
    </row>
    <row r="349" spans="1:39" ht="27" customHeight="1" x14ac:dyDescent="0.25">
      <c r="A349" s="276"/>
      <c r="B349" s="277"/>
      <c r="C349" s="278"/>
      <c r="D349" s="293"/>
      <c r="E349" s="278"/>
      <c r="F349" s="279"/>
      <c r="G349" s="280"/>
      <c r="H349" s="281"/>
      <c r="I349" s="282"/>
      <c r="J349" s="96" t="str">
        <f>IF(ISERROR(VLOOKUP(I349,[6]Eje_Pilar!$C$2:$E$47,2,FALSE))," ",VLOOKUP(I349,[6]Eje_Pilar!$C$2:$E$47,2,FALSE))</f>
        <v xml:space="preserve"> </v>
      </c>
      <c r="K349" s="96" t="str">
        <f>IF(ISERROR(VLOOKUP(I349,[6]Eje_Pilar!$C$2:$E$47,3,FALSE))," ",VLOOKUP(I349,[6]Eje_Pilar!$C$2:$E$47,3,FALSE))</f>
        <v xml:space="preserve"> </v>
      </c>
      <c r="L349" s="283"/>
      <c r="M349" s="276"/>
      <c r="N349" s="284"/>
      <c r="O349" s="285"/>
      <c r="P349" s="286"/>
      <c r="Q349" s="287"/>
      <c r="R349" s="288"/>
      <c r="S349" s="285"/>
      <c r="T349" s="103">
        <f t="shared" si="52"/>
        <v>0</v>
      </c>
      <c r="U349" s="289"/>
      <c r="V349" s="290"/>
      <c r="W349" s="290"/>
      <c r="X349" s="290"/>
      <c r="Y349" s="277"/>
      <c r="Z349" s="277"/>
      <c r="AA349" s="8"/>
      <c r="AB349" s="276"/>
      <c r="AC349" s="276"/>
      <c r="AD349" s="276"/>
      <c r="AE349" s="276"/>
      <c r="AF349" s="107" t="str">
        <f t="shared" si="47"/>
        <v>-</v>
      </c>
      <c r="AG349" s="291"/>
      <c r="AH349" s="129">
        <f>IF(SUMPRODUCT((A$14:A349=A349)*(B$14:B349=B349)*(C$14:C349=C349))&gt;1,0,1)</f>
        <v>0</v>
      </c>
      <c r="AI349" s="109" t="str">
        <f t="shared" ref="AI349" si="101">IFERROR(VLOOKUP(D349,tipo,1,FALSE),"NO")</f>
        <v>NO</v>
      </c>
      <c r="AJ349" s="109" t="str">
        <f t="shared" ref="AJ349" si="102">IFERROR(VLOOKUP(E349,modal,1,FALSE),"NO")</f>
        <v>NO</v>
      </c>
      <c r="AK349" s="110" t="str">
        <f>IFERROR(VLOOKUP(F349,[6]Tipo!$C$12:$C$27,1,FALSE),"NO")</f>
        <v>NO</v>
      </c>
      <c r="AL349" s="109" t="str">
        <f t="shared" ref="AL349" si="103">IFERROR(VLOOKUP(H349,afectacion,1,FALSE),"NO")</f>
        <v>NO</v>
      </c>
      <c r="AM349" s="109" t="str">
        <f t="shared" ref="AM349" si="104">IFERROR(VLOOKUP(I349,programa,1,FALSE),"NO")</f>
        <v>NO</v>
      </c>
    </row>
    <row r="350" spans="1:39" ht="27" customHeight="1" x14ac:dyDescent="0.25">
      <c r="A350" s="276"/>
      <c r="B350" s="277"/>
      <c r="C350" s="278"/>
      <c r="D350" s="293"/>
      <c r="E350" s="278"/>
      <c r="F350" s="279"/>
      <c r="G350" s="280"/>
      <c r="H350" s="281"/>
      <c r="I350" s="282"/>
      <c r="J350" s="96" t="str">
        <f>IF(ISERROR(VLOOKUP(I350,[6]Eje_Pilar!$C$2:$E$47,2,FALSE))," ",VLOOKUP(I350,[6]Eje_Pilar!$C$2:$E$47,2,FALSE))</f>
        <v xml:space="preserve"> </v>
      </c>
      <c r="K350" s="96" t="str">
        <f>IF(ISERROR(VLOOKUP(I350,[6]Eje_Pilar!$C$2:$E$47,3,FALSE))," ",VLOOKUP(I350,[6]Eje_Pilar!$C$2:$E$47,3,FALSE))</f>
        <v xml:space="preserve"> </v>
      </c>
      <c r="L350" s="283"/>
      <c r="M350" s="276"/>
      <c r="N350" s="284"/>
      <c r="O350" s="285"/>
      <c r="P350" s="286"/>
      <c r="Q350" s="287"/>
      <c r="R350" s="288"/>
      <c r="S350" s="285"/>
      <c r="T350" s="103">
        <f t="shared" si="52"/>
        <v>0</v>
      </c>
      <c r="U350" s="289"/>
      <c r="V350" s="290"/>
      <c r="W350" s="290"/>
      <c r="X350" s="290"/>
      <c r="Y350" s="277"/>
      <c r="Z350" s="277"/>
      <c r="AA350" s="8"/>
      <c r="AB350" s="276"/>
      <c r="AC350" s="276"/>
      <c r="AD350" s="276"/>
      <c r="AE350" s="276"/>
      <c r="AF350" s="107" t="str">
        <f t="shared" si="47"/>
        <v>-</v>
      </c>
      <c r="AG350" s="291"/>
      <c r="AH350" s="129">
        <f>IF(SUMPRODUCT((A$14:A350=A350)*(B$14:B350=B350)*(C$14:C350=C350))&gt;1,0,1)</f>
        <v>0</v>
      </c>
      <c r="AI350" s="109" t="str">
        <f t="shared" ref="AI350" si="105">IFERROR(VLOOKUP(D350,tipo,1,FALSE),"NO")</f>
        <v>NO</v>
      </c>
      <c r="AJ350" s="109" t="str">
        <f t="shared" ref="AJ350" si="106">IFERROR(VLOOKUP(E350,modal,1,FALSE),"NO")</f>
        <v>NO</v>
      </c>
      <c r="AK350" s="110" t="str">
        <f>IFERROR(VLOOKUP(F350,[6]Tipo!$C$12:$C$27,1,FALSE),"NO")</f>
        <v>NO</v>
      </c>
      <c r="AL350" s="109" t="str">
        <f t="shared" ref="AL350" si="107">IFERROR(VLOOKUP(H350,afectacion,1,FALSE),"NO")</f>
        <v>NO</v>
      </c>
      <c r="AM350" s="109" t="str">
        <f t="shared" ref="AM350" si="108">IFERROR(VLOOKUP(I350,programa,1,FALSE),"NO")</f>
        <v>NO</v>
      </c>
    </row>
    <row r="351" spans="1:39" ht="27" customHeight="1" x14ac:dyDescent="0.25">
      <c r="A351" s="276"/>
      <c r="B351" s="277"/>
      <c r="C351" s="278"/>
      <c r="D351" s="293"/>
      <c r="E351" s="278"/>
      <c r="F351" s="279"/>
      <c r="G351" s="280"/>
      <c r="H351" s="281"/>
      <c r="I351" s="282"/>
      <c r="J351" s="96" t="str">
        <f>IF(ISERROR(VLOOKUP(I351,[6]Eje_Pilar!$C$2:$E$47,2,FALSE))," ",VLOOKUP(I351,[6]Eje_Pilar!$C$2:$E$47,2,FALSE))</f>
        <v xml:space="preserve"> </v>
      </c>
      <c r="K351" s="96" t="str">
        <f>IF(ISERROR(VLOOKUP(I351,[6]Eje_Pilar!$C$2:$E$47,3,FALSE))," ",VLOOKUP(I351,[6]Eje_Pilar!$C$2:$E$47,3,FALSE))</f>
        <v xml:space="preserve"> </v>
      </c>
      <c r="L351" s="283"/>
      <c r="M351" s="276"/>
      <c r="N351" s="284"/>
      <c r="O351" s="285"/>
      <c r="P351" s="286"/>
      <c r="Q351" s="287"/>
      <c r="R351" s="288"/>
      <c r="S351" s="285"/>
      <c r="T351" s="103">
        <f t="shared" si="52"/>
        <v>0</v>
      </c>
      <c r="U351" s="289"/>
      <c r="V351" s="290"/>
      <c r="W351" s="290"/>
      <c r="X351" s="290"/>
      <c r="Y351" s="277"/>
      <c r="Z351" s="277"/>
      <c r="AA351" s="8"/>
      <c r="AB351" s="276"/>
      <c r="AC351" s="276"/>
      <c r="AD351" s="276"/>
      <c r="AE351" s="276"/>
      <c r="AF351" s="107" t="str">
        <f t="shared" si="47"/>
        <v>-</v>
      </c>
      <c r="AG351" s="291"/>
      <c r="AH351" s="129">
        <f>IF(SUMPRODUCT((A$14:A351=A351)*(B$14:B351=B351)*(C$14:C351=C351))&gt;1,0,1)</f>
        <v>0</v>
      </c>
      <c r="AI351" s="109" t="str">
        <f t="shared" ref="AI351" si="109">IFERROR(VLOOKUP(D351,tipo,1,FALSE),"NO")</f>
        <v>NO</v>
      </c>
      <c r="AJ351" s="109" t="str">
        <f t="shared" ref="AJ351" si="110">IFERROR(VLOOKUP(E351,modal,1,FALSE),"NO")</f>
        <v>NO</v>
      </c>
      <c r="AK351" s="110" t="str">
        <f>IFERROR(VLOOKUP(F351,[6]Tipo!$C$12:$C$27,1,FALSE),"NO")</f>
        <v>NO</v>
      </c>
      <c r="AL351" s="109" t="str">
        <f t="shared" ref="AL351" si="111">IFERROR(VLOOKUP(H351,afectacion,1,FALSE),"NO")</f>
        <v>NO</v>
      </c>
      <c r="AM351" s="109" t="str">
        <f t="shared" ref="AM351" si="112">IFERROR(VLOOKUP(I351,programa,1,FALSE),"NO")</f>
        <v>NO</v>
      </c>
    </row>
    <row r="352" spans="1:39" ht="27" customHeight="1" x14ac:dyDescent="0.25">
      <c r="A352" s="276"/>
      <c r="B352" s="277"/>
      <c r="C352" s="278"/>
      <c r="D352" s="293"/>
      <c r="E352" s="278"/>
      <c r="F352" s="279"/>
      <c r="G352" s="280"/>
      <c r="H352" s="281"/>
      <c r="I352" s="282"/>
      <c r="J352" s="96" t="str">
        <f>IF(ISERROR(VLOOKUP(I352,[6]Eje_Pilar!$C$2:$E$47,2,FALSE))," ",VLOOKUP(I352,[6]Eje_Pilar!$C$2:$E$47,2,FALSE))</f>
        <v xml:space="preserve"> </v>
      </c>
      <c r="K352" s="96" t="str">
        <f>IF(ISERROR(VLOOKUP(I352,[6]Eje_Pilar!$C$2:$E$47,3,FALSE))," ",VLOOKUP(I352,[6]Eje_Pilar!$C$2:$E$47,3,FALSE))</f>
        <v xml:space="preserve"> </v>
      </c>
      <c r="L352" s="283"/>
      <c r="M352" s="276"/>
      <c r="N352" s="284"/>
      <c r="O352" s="285"/>
      <c r="P352" s="286"/>
      <c r="Q352" s="287"/>
      <c r="R352" s="288"/>
      <c r="S352" s="285"/>
      <c r="T352" s="103">
        <f t="shared" si="52"/>
        <v>0</v>
      </c>
      <c r="U352" s="289"/>
      <c r="V352" s="290"/>
      <c r="W352" s="290"/>
      <c r="X352" s="290"/>
      <c r="Y352" s="277"/>
      <c r="Z352" s="277"/>
      <c r="AA352" s="8"/>
      <c r="AB352" s="276"/>
      <c r="AC352" s="276"/>
      <c r="AD352" s="276"/>
      <c r="AE352" s="276"/>
      <c r="AF352" s="107" t="str">
        <f t="shared" si="47"/>
        <v>-</v>
      </c>
      <c r="AG352" s="291"/>
      <c r="AH352" s="129">
        <f>IF(SUMPRODUCT((A$14:A352=A352)*(B$14:B352=B352)*(C$14:C352=C352))&gt;1,0,1)</f>
        <v>0</v>
      </c>
      <c r="AI352" s="109" t="str">
        <f t="shared" ref="AI352" si="113">IFERROR(VLOOKUP(D352,tipo,1,FALSE),"NO")</f>
        <v>NO</v>
      </c>
      <c r="AJ352" s="109" t="str">
        <f t="shared" ref="AJ352" si="114">IFERROR(VLOOKUP(E352,modal,1,FALSE),"NO")</f>
        <v>NO</v>
      </c>
      <c r="AK352" s="110" t="str">
        <f>IFERROR(VLOOKUP(F352,[6]Tipo!$C$12:$C$27,1,FALSE),"NO")</f>
        <v>NO</v>
      </c>
      <c r="AL352" s="109" t="str">
        <f t="shared" ref="AL352" si="115">IFERROR(VLOOKUP(H352,afectacion,1,FALSE),"NO")</f>
        <v>NO</v>
      </c>
      <c r="AM352" s="109" t="str">
        <f t="shared" ref="AM352" si="116">IFERROR(VLOOKUP(I352,programa,1,FALSE),"NO")</f>
        <v>NO</v>
      </c>
    </row>
    <row r="353" spans="1:39" ht="27" customHeight="1" x14ac:dyDescent="0.25">
      <c r="A353" s="276"/>
      <c r="B353" s="277"/>
      <c r="C353" s="278"/>
      <c r="D353" s="293"/>
      <c r="E353" s="278"/>
      <c r="F353" s="279"/>
      <c r="G353" s="280"/>
      <c r="H353" s="281"/>
      <c r="I353" s="282"/>
      <c r="J353" s="96" t="str">
        <f>IF(ISERROR(VLOOKUP(I353,[6]Eje_Pilar!$C$2:$E$47,2,FALSE))," ",VLOOKUP(I353,[6]Eje_Pilar!$C$2:$E$47,2,FALSE))</f>
        <v xml:space="preserve"> </v>
      </c>
      <c r="K353" s="96" t="str">
        <f>IF(ISERROR(VLOOKUP(I353,[6]Eje_Pilar!$C$2:$E$47,3,FALSE))," ",VLOOKUP(I353,[6]Eje_Pilar!$C$2:$E$47,3,FALSE))</f>
        <v xml:space="preserve"> </v>
      </c>
      <c r="L353" s="283"/>
      <c r="M353" s="276"/>
      <c r="N353" s="284"/>
      <c r="O353" s="285"/>
      <c r="P353" s="286"/>
      <c r="Q353" s="287"/>
      <c r="R353" s="288"/>
      <c r="S353" s="285"/>
      <c r="T353" s="103">
        <f t="shared" si="52"/>
        <v>0</v>
      </c>
      <c r="U353" s="289"/>
      <c r="V353" s="290"/>
      <c r="W353" s="290"/>
      <c r="X353" s="290"/>
      <c r="Y353" s="277"/>
      <c r="Z353" s="277"/>
      <c r="AA353" s="8"/>
      <c r="AB353" s="276"/>
      <c r="AC353" s="276"/>
      <c r="AD353" s="276"/>
      <c r="AE353" s="276"/>
      <c r="AF353" s="107" t="str">
        <f t="shared" si="47"/>
        <v>-</v>
      </c>
      <c r="AG353" s="291"/>
      <c r="AH353" s="129">
        <f>IF(SUMPRODUCT((A$14:A353=A353)*(B$14:B353=B353)*(C$14:C353=C353))&gt;1,0,1)</f>
        <v>0</v>
      </c>
      <c r="AI353" s="109" t="str">
        <f t="shared" ref="AI353" si="117">IFERROR(VLOOKUP(D353,tipo,1,FALSE),"NO")</f>
        <v>NO</v>
      </c>
      <c r="AJ353" s="109" t="str">
        <f t="shared" ref="AJ353" si="118">IFERROR(VLOOKUP(E353,modal,1,FALSE),"NO")</f>
        <v>NO</v>
      </c>
      <c r="AK353" s="110" t="str">
        <f>IFERROR(VLOOKUP(F353,[6]Tipo!$C$12:$C$27,1,FALSE),"NO")</f>
        <v>NO</v>
      </c>
      <c r="AL353" s="109" t="str">
        <f t="shared" ref="AL353" si="119">IFERROR(VLOOKUP(H353,afectacion,1,FALSE),"NO")</f>
        <v>NO</v>
      </c>
      <c r="AM353" s="109" t="str">
        <f t="shared" ref="AM353" si="120">IFERROR(VLOOKUP(I353,programa,1,FALSE),"NO")</f>
        <v>NO</v>
      </c>
    </row>
    <row r="354" spans="1:39" ht="27" customHeight="1" x14ac:dyDescent="0.25">
      <c r="A354" s="276"/>
      <c r="B354" s="277"/>
      <c r="C354" s="278"/>
      <c r="D354" s="293"/>
      <c r="E354" s="278"/>
      <c r="F354" s="279"/>
      <c r="G354" s="280"/>
      <c r="H354" s="281"/>
      <c r="I354" s="282"/>
      <c r="J354" s="96" t="str">
        <f>IF(ISERROR(VLOOKUP(I354,[6]Eje_Pilar!$C$2:$E$47,2,FALSE))," ",VLOOKUP(I354,[6]Eje_Pilar!$C$2:$E$47,2,FALSE))</f>
        <v xml:space="preserve"> </v>
      </c>
      <c r="K354" s="96" t="str">
        <f>IF(ISERROR(VLOOKUP(I354,[6]Eje_Pilar!$C$2:$E$47,3,FALSE))," ",VLOOKUP(I354,[6]Eje_Pilar!$C$2:$E$47,3,FALSE))</f>
        <v xml:space="preserve"> </v>
      </c>
      <c r="L354" s="283"/>
      <c r="M354" s="276"/>
      <c r="N354" s="284"/>
      <c r="O354" s="285"/>
      <c r="P354" s="286"/>
      <c r="Q354" s="287"/>
      <c r="R354" s="288"/>
      <c r="S354" s="285"/>
      <c r="T354" s="103">
        <f t="shared" si="52"/>
        <v>0</v>
      </c>
      <c r="U354" s="289"/>
      <c r="V354" s="290"/>
      <c r="W354" s="290"/>
      <c r="X354" s="290"/>
      <c r="Y354" s="277"/>
      <c r="Z354" s="277"/>
      <c r="AA354" s="8"/>
      <c r="AB354" s="276"/>
      <c r="AC354" s="276"/>
      <c r="AD354" s="276"/>
      <c r="AE354" s="276"/>
      <c r="AF354" s="107" t="str">
        <f t="shared" si="47"/>
        <v>-</v>
      </c>
      <c r="AG354" s="291"/>
      <c r="AH354" s="129">
        <f>IF(SUMPRODUCT((A$14:A354=A354)*(B$14:B354=B354)*(C$14:C354=C354))&gt;1,0,1)</f>
        <v>0</v>
      </c>
      <c r="AI354" s="109" t="str">
        <f t="shared" ref="AI354" si="121">IFERROR(VLOOKUP(D354,tipo,1,FALSE),"NO")</f>
        <v>NO</v>
      </c>
      <c r="AJ354" s="109" t="str">
        <f t="shared" ref="AJ354" si="122">IFERROR(VLOOKUP(E354,modal,1,FALSE),"NO")</f>
        <v>NO</v>
      </c>
      <c r="AK354" s="110" t="str">
        <f>IFERROR(VLOOKUP(F354,[6]Tipo!$C$12:$C$27,1,FALSE),"NO")</f>
        <v>NO</v>
      </c>
      <c r="AL354" s="109" t="str">
        <f t="shared" ref="AL354" si="123">IFERROR(VLOOKUP(H354,afectacion,1,FALSE),"NO")</f>
        <v>NO</v>
      </c>
      <c r="AM354" s="109" t="str">
        <f t="shared" ref="AM354" si="124">IFERROR(VLOOKUP(I354,programa,1,FALSE),"NO")</f>
        <v>NO</v>
      </c>
    </row>
    <row r="355" spans="1:39" ht="27" customHeight="1" x14ac:dyDescent="0.25">
      <c r="A355" s="276"/>
      <c r="B355" s="277"/>
      <c r="C355" s="278"/>
      <c r="D355" s="293"/>
      <c r="E355" s="278"/>
      <c r="F355" s="279"/>
      <c r="G355" s="280"/>
      <c r="H355" s="281"/>
      <c r="I355" s="282"/>
      <c r="J355" s="96" t="str">
        <f>IF(ISERROR(VLOOKUP(I355,[6]Eje_Pilar!$C$2:$E$47,2,FALSE))," ",VLOOKUP(I355,[6]Eje_Pilar!$C$2:$E$47,2,FALSE))</f>
        <v xml:space="preserve"> </v>
      </c>
      <c r="K355" s="96" t="str">
        <f>IF(ISERROR(VLOOKUP(I355,[6]Eje_Pilar!$C$2:$E$47,3,FALSE))," ",VLOOKUP(I355,[6]Eje_Pilar!$C$2:$E$47,3,FALSE))</f>
        <v xml:space="preserve"> </v>
      </c>
      <c r="L355" s="283"/>
      <c r="M355" s="276"/>
      <c r="N355" s="284"/>
      <c r="O355" s="285"/>
      <c r="P355" s="286"/>
      <c r="Q355" s="287"/>
      <c r="R355" s="288"/>
      <c r="S355" s="285"/>
      <c r="T355" s="103">
        <f t="shared" si="52"/>
        <v>0</v>
      </c>
      <c r="U355" s="289"/>
      <c r="V355" s="290"/>
      <c r="W355" s="290"/>
      <c r="X355" s="290"/>
      <c r="Y355" s="277"/>
      <c r="Z355" s="277"/>
      <c r="AA355" s="8"/>
      <c r="AB355" s="276"/>
      <c r="AC355" s="276"/>
      <c r="AD355" s="276"/>
      <c r="AE355" s="276"/>
      <c r="AF355" s="107" t="str">
        <f t="shared" si="47"/>
        <v>-</v>
      </c>
      <c r="AG355" s="291"/>
      <c r="AH355" s="129">
        <f>IF(SUMPRODUCT((A$14:A355=A355)*(B$14:B355=B355)*(C$14:C355=C355))&gt;1,0,1)</f>
        <v>0</v>
      </c>
      <c r="AI355" s="109" t="str">
        <f t="shared" ref="AI355" si="125">IFERROR(VLOOKUP(D355,tipo,1,FALSE),"NO")</f>
        <v>NO</v>
      </c>
      <c r="AJ355" s="109" t="str">
        <f t="shared" ref="AJ355" si="126">IFERROR(VLOOKUP(E355,modal,1,FALSE),"NO")</f>
        <v>NO</v>
      </c>
      <c r="AK355" s="110" t="str">
        <f>IFERROR(VLOOKUP(F355,[6]Tipo!$C$12:$C$27,1,FALSE),"NO")</f>
        <v>NO</v>
      </c>
      <c r="AL355" s="109" t="str">
        <f t="shared" ref="AL355" si="127">IFERROR(VLOOKUP(H355,afectacion,1,FALSE),"NO")</f>
        <v>NO</v>
      </c>
      <c r="AM355" s="109" t="str">
        <f t="shared" ref="AM355" si="128">IFERROR(VLOOKUP(I355,programa,1,FALSE),"NO")</f>
        <v>NO</v>
      </c>
    </row>
    <row r="356" spans="1:39" ht="27" customHeight="1" x14ac:dyDescent="0.25">
      <c r="A356" s="276"/>
      <c r="B356" s="277"/>
      <c r="C356" s="278"/>
      <c r="D356" s="293"/>
      <c r="E356" s="278"/>
      <c r="F356" s="279"/>
      <c r="G356" s="280"/>
      <c r="H356" s="281"/>
      <c r="I356" s="282"/>
      <c r="J356" s="96" t="str">
        <f>IF(ISERROR(VLOOKUP(I356,[6]Eje_Pilar!$C$2:$E$47,2,FALSE))," ",VLOOKUP(I356,[6]Eje_Pilar!$C$2:$E$47,2,FALSE))</f>
        <v xml:space="preserve"> </v>
      </c>
      <c r="K356" s="96" t="str">
        <f>IF(ISERROR(VLOOKUP(I356,[6]Eje_Pilar!$C$2:$E$47,3,FALSE))," ",VLOOKUP(I356,[6]Eje_Pilar!$C$2:$E$47,3,FALSE))</f>
        <v xml:space="preserve"> </v>
      </c>
      <c r="L356" s="283"/>
      <c r="M356" s="276"/>
      <c r="N356" s="284"/>
      <c r="O356" s="285"/>
      <c r="P356" s="286"/>
      <c r="Q356" s="287"/>
      <c r="R356" s="288"/>
      <c r="S356" s="285"/>
      <c r="T356" s="103">
        <f t="shared" si="52"/>
        <v>0</v>
      </c>
      <c r="U356" s="289"/>
      <c r="V356" s="290"/>
      <c r="W356" s="290"/>
      <c r="X356" s="290"/>
      <c r="Y356" s="277"/>
      <c r="Z356" s="277"/>
      <c r="AA356" s="8"/>
      <c r="AB356" s="276"/>
      <c r="AC356" s="276"/>
      <c r="AD356" s="276"/>
      <c r="AE356" s="276"/>
      <c r="AF356" s="107" t="str">
        <f t="shared" si="47"/>
        <v>-</v>
      </c>
      <c r="AG356" s="291"/>
      <c r="AH356" s="129">
        <f>IF(SUMPRODUCT((A$14:A356=A356)*(B$14:B356=B356)*(C$14:C356=C356))&gt;1,0,1)</f>
        <v>0</v>
      </c>
      <c r="AI356" s="109" t="str">
        <f t="shared" ref="AI356" si="129">IFERROR(VLOOKUP(D356,tipo,1,FALSE),"NO")</f>
        <v>NO</v>
      </c>
      <c r="AJ356" s="109" t="str">
        <f t="shared" ref="AJ356" si="130">IFERROR(VLOOKUP(E356,modal,1,FALSE),"NO")</f>
        <v>NO</v>
      </c>
      <c r="AK356" s="110" t="str">
        <f>IFERROR(VLOOKUP(F356,[6]Tipo!$C$12:$C$27,1,FALSE),"NO")</f>
        <v>NO</v>
      </c>
      <c r="AL356" s="109" t="str">
        <f t="shared" ref="AL356" si="131">IFERROR(VLOOKUP(H356,afectacion,1,FALSE),"NO")</f>
        <v>NO</v>
      </c>
      <c r="AM356" s="109" t="str">
        <f t="shared" ref="AM356" si="132">IFERROR(VLOOKUP(I356,programa,1,FALSE),"NO")</f>
        <v>NO</v>
      </c>
    </row>
    <row r="357" spans="1:39" ht="27" customHeight="1" x14ac:dyDescent="0.25">
      <c r="A357" s="276"/>
      <c r="B357" s="277"/>
      <c r="C357" s="278"/>
      <c r="D357" s="293"/>
      <c r="E357" s="278"/>
      <c r="F357" s="279"/>
      <c r="G357" s="280"/>
      <c r="H357" s="281"/>
      <c r="I357" s="282"/>
      <c r="J357" s="96" t="str">
        <f>IF(ISERROR(VLOOKUP(I357,[6]Eje_Pilar!$C$2:$E$47,2,FALSE))," ",VLOOKUP(I357,[6]Eje_Pilar!$C$2:$E$47,2,FALSE))</f>
        <v xml:space="preserve"> </v>
      </c>
      <c r="K357" s="96" t="str">
        <f>IF(ISERROR(VLOOKUP(I357,[6]Eje_Pilar!$C$2:$E$47,3,FALSE))," ",VLOOKUP(I357,[6]Eje_Pilar!$C$2:$E$47,3,FALSE))</f>
        <v xml:space="preserve"> </v>
      </c>
      <c r="L357" s="283"/>
      <c r="M357" s="276"/>
      <c r="N357" s="284"/>
      <c r="O357" s="285"/>
      <c r="P357" s="286"/>
      <c r="Q357" s="287"/>
      <c r="R357" s="288"/>
      <c r="S357" s="285"/>
      <c r="T357" s="103">
        <f t="shared" si="52"/>
        <v>0</v>
      </c>
      <c r="U357" s="289"/>
      <c r="V357" s="290"/>
      <c r="W357" s="290"/>
      <c r="X357" s="290"/>
      <c r="Y357" s="277"/>
      <c r="Z357" s="277"/>
      <c r="AA357" s="8"/>
      <c r="AB357" s="276"/>
      <c r="AC357" s="276"/>
      <c r="AD357" s="276"/>
      <c r="AE357" s="276"/>
      <c r="AF357" s="107" t="str">
        <f t="shared" ref="AF357:AF420" si="133">IF(ISERROR(U357/T357),"-",(U357/T357))</f>
        <v>-</v>
      </c>
      <c r="AG357" s="291"/>
      <c r="AH357" s="129">
        <f>IF(SUMPRODUCT((A$14:A357=A357)*(B$14:B357=B357)*(C$14:C357=C357))&gt;1,0,1)</f>
        <v>0</v>
      </c>
      <c r="AI357" s="109" t="str">
        <f t="shared" ref="AI357" si="134">IFERROR(VLOOKUP(D357,tipo,1,FALSE),"NO")</f>
        <v>NO</v>
      </c>
      <c r="AJ357" s="109" t="str">
        <f t="shared" ref="AJ357" si="135">IFERROR(VLOOKUP(E357,modal,1,FALSE),"NO")</f>
        <v>NO</v>
      </c>
      <c r="AK357" s="110" t="str">
        <f>IFERROR(VLOOKUP(F357,[6]Tipo!$C$12:$C$27,1,FALSE),"NO")</f>
        <v>NO</v>
      </c>
      <c r="AL357" s="109" t="str">
        <f t="shared" ref="AL357" si="136">IFERROR(VLOOKUP(H357,afectacion,1,FALSE),"NO")</f>
        <v>NO</v>
      </c>
      <c r="AM357" s="109" t="str">
        <f t="shared" ref="AM357" si="137">IFERROR(VLOOKUP(I357,programa,1,FALSE),"NO")</f>
        <v>NO</v>
      </c>
    </row>
    <row r="358" spans="1:39" ht="27" customHeight="1" x14ac:dyDescent="0.25">
      <c r="A358" s="276"/>
      <c r="B358" s="277"/>
      <c r="C358" s="278"/>
      <c r="D358" s="293"/>
      <c r="E358" s="278"/>
      <c r="F358" s="279"/>
      <c r="G358" s="280"/>
      <c r="H358" s="281"/>
      <c r="I358" s="282"/>
      <c r="J358" s="96" t="str">
        <f>IF(ISERROR(VLOOKUP(I358,[6]Eje_Pilar!$C$2:$E$47,2,FALSE))," ",VLOOKUP(I358,[6]Eje_Pilar!$C$2:$E$47,2,FALSE))</f>
        <v xml:space="preserve"> </v>
      </c>
      <c r="K358" s="96" t="str">
        <f>IF(ISERROR(VLOOKUP(I358,[6]Eje_Pilar!$C$2:$E$47,3,FALSE))," ",VLOOKUP(I358,[6]Eje_Pilar!$C$2:$E$47,3,FALSE))</f>
        <v xml:space="preserve"> </v>
      </c>
      <c r="L358" s="283"/>
      <c r="M358" s="276"/>
      <c r="N358" s="284"/>
      <c r="O358" s="285"/>
      <c r="P358" s="286"/>
      <c r="Q358" s="287"/>
      <c r="R358" s="288"/>
      <c r="S358" s="285"/>
      <c r="T358" s="103">
        <f t="shared" si="52"/>
        <v>0</v>
      </c>
      <c r="U358" s="289"/>
      <c r="V358" s="290"/>
      <c r="W358" s="290"/>
      <c r="X358" s="290"/>
      <c r="Y358" s="277"/>
      <c r="Z358" s="277"/>
      <c r="AA358" s="8"/>
      <c r="AB358" s="276"/>
      <c r="AC358" s="276"/>
      <c r="AD358" s="276"/>
      <c r="AE358" s="276"/>
      <c r="AF358" s="107" t="str">
        <f t="shared" si="133"/>
        <v>-</v>
      </c>
      <c r="AG358" s="291"/>
      <c r="AH358" s="129">
        <f>IF(SUMPRODUCT((A$14:A358=A358)*(B$14:B358=B358)*(C$14:C358=C358))&gt;1,0,1)</f>
        <v>0</v>
      </c>
      <c r="AI358" s="109" t="str">
        <f t="shared" ref="AI358" si="138">IFERROR(VLOOKUP(D358,tipo,1,FALSE),"NO")</f>
        <v>NO</v>
      </c>
      <c r="AJ358" s="109" t="str">
        <f t="shared" ref="AJ358" si="139">IFERROR(VLOOKUP(E358,modal,1,FALSE),"NO")</f>
        <v>NO</v>
      </c>
      <c r="AK358" s="110" t="str">
        <f>IFERROR(VLOOKUP(F358,[6]Tipo!$C$12:$C$27,1,FALSE),"NO")</f>
        <v>NO</v>
      </c>
      <c r="AL358" s="109" t="str">
        <f t="shared" ref="AL358" si="140">IFERROR(VLOOKUP(H358,afectacion,1,FALSE),"NO")</f>
        <v>NO</v>
      </c>
      <c r="AM358" s="109" t="str">
        <f t="shared" ref="AM358" si="141">IFERROR(VLOOKUP(I358,programa,1,FALSE),"NO")</f>
        <v>NO</v>
      </c>
    </row>
    <row r="359" spans="1:39" ht="27" customHeight="1" x14ac:dyDescent="0.25">
      <c r="A359" s="276"/>
      <c r="B359" s="277"/>
      <c r="C359" s="278"/>
      <c r="D359" s="293"/>
      <c r="E359" s="278"/>
      <c r="F359" s="279"/>
      <c r="G359" s="280"/>
      <c r="H359" s="281"/>
      <c r="I359" s="282"/>
      <c r="J359" s="96" t="str">
        <f>IF(ISERROR(VLOOKUP(I359,[6]Eje_Pilar!$C$2:$E$47,2,FALSE))," ",VLOOKUP(I359,[6]Eje_Pilar!$C$2:$E$47,2,FALSE))</f>
        <v xml:space="preserve"> </v>
      </c>
      <c r="K359" s="96" t="str">
        <f>IF(ISERROR(VLOOKUP(I359,[6]Eje_Pilar!$C$2:$E$47,3,FALSE))," ",VLOOKUP(I359,[6]Eje_Pilar!$C$2:$E$47,3,FALSE))</f>
        <v xml:space="preserve"> </v>
      </c>
      <c r="L359" s="283"/>
      <c r="M359" s="276"/>
      <c r="N359" s="284"/>
      <c r="O359" s="285"/>
      <c r="P359" s="286"/>
      <c r="Q359" s="287"/>
      <c r="R359" s="288"/>
      <c r="S359" s="285"/>
      <c r="T359" s="103">
        <f t="shared" si="52"/>
        <v>0</v>
      </c>
      <c r="U359" s="289"/>
      <c r="V359" s="290"/>
      <c r="W359" s="290"/>
      <c r="X359" s="290"/>
      <c r="Y359" s="277"/>
      <c r="Z359" s="277"/>
      <c r="AA359" s="8"/>
      <c r="AB359" s="276"/>
      <c r="AC359" s="276"/>
      <c r="AD359" s="276"/>
      <c r="AE359" s="276"/>
      <c r="AF359" s="107" t="str">
        <f t="shared" si="133"/>
        <v>-</v>
      </c>
      <c r="AG359" s="291"/>
      <c r="AH359" s="129">
        <f>IF(SUMPRODUCT((A$14:A359=A359)*(B$14:B359=B359)*(C$14:C359=C359))&gt;1,0,1)</f>
        <v>0</v>
      </c>
      <c r="AI359" s="109" t="str">
        <f t="shared" ref="AI359" si="142">IFERROR(VLOOKUP(D359,tipo,1,FALSE),"NO")</f>
        <v>NO</v>
      </c>
      <c r="AJ359" s="109" t="str">
        <f t="shared" ref="AJ359" si="143">IFERROR(VLOOKUP(E359,modal,1,FALSE),"NO")</f>
        <v>NO</v>
      </c>
      <c r="AK359" s="110" t="str">
        <f>IFERROR(VLOOKUP(F359,[6]Tipo!$C$12:$C$27,1,FALSE),"NO")</f>
        <v>NO</v>
      </c>
      <c r="AL359" s="109" t="str">
        <f t="shared" ref="AL359" si="144">IFERROR(VLOOKUP(H359,afectacion,1,FALSE),"NO")</f>
        <v>NO</v>
      </c>
      <c r="AM359" s="109" t="str">
        <f t="shared" ref="AM359" si="145">IFERROR(VLOOKUP(I359,programa,1,FALSE),"NO")</f>
        <v>NO</v>
      </c>
    </row>
    <row r="360" spans="1:39" ht="27" customHeight="1" x14ac:dyDescent="0.25">
      <c r="A360" s="276"/>
      <c r="B360" s="277"/>
      <c r="C360" s="278"/>
      <c r="D360" s="293"/>
      <c r="E360" s="278"/>
      <c r="F360" s="279"/>
      <c r="G360" s="280"/>
      <c r="H360" s="281"/>
      <c r="I360" s="282"/>
      <c r="J360" s="96" t="str">
        <f>IF(ISERROR(VLOOKUP(I360,[6]Eje_Pilar!$C$2:$E$47,2,FALSE))," ",VLOOKUP(I360,[6]Eje_Pilar!$C$2:$E$47,2,FALSE))</f>
        <v xml:space="preserve"> </v>
      </c>
      <c r="K360" s="96" t="str">
        <f>IF(ISERROR(VLOOKUP(I360,[6]Eje_Pilar!$C$2:$E$47,3,FALSE))," ",VLOOKUP(I360,[6]Eje_Pilar!$C$2:$E$47,3,FALSE))</f>
        <v xml:space="preserve"> </v>
      </c>
      <c r="L360" s="283"/>
      <c r="M360" s="276"/>
      <c r="N360" s="284"/>
      <c r="O360" s="285"/>
      <c r="P360" s="286"/>
      <c r="Q360" s="287"/>
      <c r="R360" s="288"/>
      <c r="S360" s="285"/>
      <c r="T360" s="103">
        <f t="shared" si="52"/>
        <v>0</v>
      </c>
      <c r="U360" s="289"/>
      <c r="V360" s="290"/>
      <c r="W360" s="290"/>
      <c r="X360" s="290"/>
      <c r="Y360" s="277"/>
      <c r="Z360" s="277"/>
      <c r="AA360" s="8"/>
      <c r="AB360" s="276"/>
      <c r="AC360" s="276"/>
      <c r="AD360" s="276"/>
      <c r="AE360" s="276"/>
      <c r="AF360" s="107" t="str">
        <f t="shared" si="133"/>
        <v>-</v>
      </c>
      <c r="AG360" s="291"/>
      <c r="AH360" s="129">
        <f>IF(SUMPRODUCT((A$14:A360=A360)*(B$14:B360=B360)*(C$14:C360=C360))&gt;1,0,1)</f>
        <v>0</v>
      </c>
      <c r="AI360" s="109" t="str">
        <f t="shared" ref="AI360" si="146">IFERROR(VLOOKUP(D360,tipo,1,FALSE),"NO")</f>
        <v>NO</v>
      </c>
      <c r="AJ360" s="109" t="str">
        <f t="shared" ref="AJ360" si="147">IFERROR(VLOOKUP(E360,modal,1,FALSE),"NO")</f>
        <v>NO</v>
      </c>
      <c r="AK360" s="110" t="str">
        <f>IFERROR(VLOOKUP(F360,[6]Tipo!$C$12:$C$27,1,FALSE),"NO")</f>
        <v>NO</v>
      </c>
      <c r="AL360" s="109" t="str">
        <f t="shared" ref="AL360" si="148">IFERROR(VLOOKUP(H360,afectacion,1,FALSE),"NO")</f>
        <v>NO</v>
      </c>
      <c r="AM360" s="109" t="str">
        <f t="shared" ref="AM360" si="149">IFERROR(VLOOKUP(I360,programa,1,FALSE),"NO")</f>
        <v>NO</v>
      </c>
    </row>
    <row r="361" spans="1:39" ht="27" customHeight="1" x14ac:dyDescent="0.25">
      <c r="A361" s="276"/>
      <c r="B361" s="277"/>
      <c r="C361" s="278"/>
      <c r="D361" s="293"/>
      <c r="E361" s="278"/>
      <c r="F361" s="279"/>
      <c r="G361" s="280"/>
      <c r="H361" s="281"/>
      <c r="I361" s="282"/>
      <c r="J361" s="96" t="str">
        <f>IF(ISERROR(VLOOKUP(I361,[6]Eje_Pilar!$C$2:$E$47,2,FALSE))," ",VLOOKUP(I361,[6]Eje_Pilar!$C$2:$E$47,2,FALSE))</f>
        <v xml:space="preserve"> </v>
      </c>
      <c r="K361" s="96" t="str">
        <f>IF(ISERROR(VLOOKUP(I361,[6]Eje_Pilar!$C$2:$E$47,3,FALSE))," ",VLOOKUP(I361,[6]Eje_Pilar!$C$2:$E$47,3,FALSE))</f>
        <v xml:space="preserve"> </v>
      </c>
      <c r="L361" s="283"/>
      <c r="M361" s="276"/>
      <c r="N361" s="284"/>
      <c r="O361" s="285"/>
      <c r="P361" s="286"/>
      <c r="Q361" s="287"/>
      <c r="R361" s="288"/>
      <c r="S361" s="285"/>
      <c r="T361" s="103">
        <f t="shared" si="52"/>
        <v>0</v>
      </c>
      <c r="U361" s="289"/>
      <c r="V361" s="290"/>
      <c r="W361" s="290"/>
      <c r="X361" s="290"/>
      <c r="Y361" s="277"/>
      <c r="Z361" s="277"/>
      <c r="AA361" s="8"/>
      <c r="AB361" s="276"/>
      <c r="AC361" s="276"/>
      <c r="AD361" s="276"/>
      <c r="AE361" s="276"/>
      <c r="AF361" s="107" t="str">
        <f t="shared" si="133"/>
        <v>-</v>
      </c>
      <c r="AG361" s="291"/>
      <c r="AH361" s="129">
        <f>IF(SUMPRODUCT((A$14:A361=A361)*(B$14:B361=B361)*(C$14:C361=C361))&gt;1,0,1)</f>
        <v>0</v>
      </c>
      <c r="AI361" s="109" t="str">
        <f t="shared" ref="AI361" si="150">IFERROR(VLOOKUP(D361,tipo,1,FALSE),"NO")</f>
        <v>NO</v>
      </c>
      <c r="AJ361" s="109" t="str">
        <f t="shared" ref="AJ361" si="151">IFERROR(VLOOKUP(E361,modal,1,FALSE),"NO")</f>
        <v>NO</v>
      </c>
      <c r="AK361" s="110" t="str">
        <f>IFERROR(VLOOKUP(F361,[6]Tipo!$C$12:$C$27,1,FALSE),"NO")</f>
        <v>NO</v>
      </c>
      <c r="AL361" s="109" t="str">
        <f t="shared" ref="AL361" si="152">IFERROR(VLOOKUP(H361,afectacion,1,FALSE),"NO")</f>
        <v>NO</v>
      </c>
      <c r="AM361" s="109" t="str">
        <f t="shared" ref="AM361" si="153">IFERROR(VLOOKUP(I361,programa,1,FALSE),"NO")</f>
        <v>NO</v>
      </c>
    </row>
    <row r="362" spans="1:39" ht="27" customHeight="1" x14ac:dyDescent="0.25">
      <c r="A362" s="276"/>
      <c r="B362" s="277"/>
      <c r="C362" s="278"/>
      <c r="D362" s="293"/>
      <c r="E362" s="278"/>
      <c r="F362" s="279"/>
      <c r="G362" s="280"/>
      <c r="H362" s="281"/>
      <c r="I362" s="282"/>
      <c r="J362" s="96" t="str">
        <f>IF(ISERROR(VLOOKUP(I362,[6]Eje_Pilar!$C$2:$E$47,2,FALSE))," ",VLOOKUP(I362,[6]Eje_Pilar!$C$2:$E$47,2,FALSE))</f>
        <v xml:space="preserve"> </v>
      </c>
      <c r="K362" s="96" t="str">
        <f>IF(ISERROR(VLOOKUP(I362,[6]Eje_Pilar!$C$2:$E$47,3,FALSE))," ",VLOOKUP(I362,[6]Eje_Pilar!$C$2:$E$47,3,FALSE))</f>
        <v xml:space="preserve"> </v>
      </c>
      <c r="L362" s="283"/>
      <c r="M362" s="276"/>
      <c r="N362" s="284"/>
      <c r="O362" s="285"/>
      <c r="P362" s="286"/>
      <c r="Q362" s="287"/>
      <c r="R362" s="288"/>
      <c r="S362" s="285"/>
      <c r="T362" s="103">
        <f t="shared" si="52"/>
        <v>0</v>
      </c>
      <c r="U362" s="289"/>
      <c r="V362" s="290"/>
      <c r="W362" s="290"/>
      <c r="X362" s="290"/>
      <c r="Y362" s="277"/>
      <c r="Z362" s="277"/>
      <c r="AA362" s="8"/>
      <c r="AB362" s="276"/>
      <c r="AC362" s="276"/>
      <c r="AD362" s="276"/>
      <c r="AE362" s="276"/>
      <c r="AF362" s="107" t="str">
        <f t="shared" si="133"/>
        <v>-</v>
      </c>
      <c r="AG362" s="291"/>
      <c r="AH362" s="129">
        <f>IF(SUMPRODUCT((A$14:A362=A362)*(B$14:B362=B362)*(C$14:C362=C362))&gt;1,0,1)</f>
        <v>0</v>
      </c>
      <c r="AI362" s="109" t="str">
        <f t="shared" ref="AI362" si="154">IFERROR(VLOOKUP(D362,tipo,1,FALSE),"NO")</f>
        <v>NO</v>
      </c>
      <c r="AJ362" s="109" t="str">
        <f t="shared" ref="AJ362" si="155">IFERROR(VLOOKUP(E362,modal,1,FALSE),"NO")</f>
        <v>NO</v>
      </c>
      <c r="AK362" s="110" t="str">
        <f>IFERROR(VLOOKUP(F362,[6]Tipo!$C$12:$C$27,1,FALSE),"NO")</f>
        <v>NO</v>
      </c>
      <c r="AL362" s="109" t="str">
        <f t="shared" ref="AL362" si="156">IFERROR(VLOOKUP(H362,afectacion,1,FALSE),"NO")</f>
        <v>NO</v>
      </c>
      <c r="AM362" s="109" t="str">
        <f t="shared" ref="AM362" si="157">IFERROR(VLOOKUP(I362,programa,1,FALSE),"NO")</f>
        <v>NO</v>
      </c>
    </row>
    <row r="363" spans="1:39" ht="27" customHeight="1" x14ac:dyDescent="0.25">
      <c r="A363" s="276"/>
      <c r="B363" s="277"/>
      <c r="C363" s="278"/>
      <c r="D363" s="293"/>
      <c r="E363" s="278"/>
      <c r="F363" s="279"/>
      <c r="G363" s="280"/>
      <c r="H363" s="281"/>
      <c r="I363" s="282"/>
      <c r="J363" s="96" t="str">
        <f>IF(ISERROR(VLOOKUP(I363,[6]Eje_Pilar!$C$2:$E$47,2,FALSE))," ",VLOOKUP(I363,[6]Eje_Pilar!$C$2:$E$47,2,FALSE))</f>
        <v xml:space="preserve"> </v>
      </c>
      <c r="K363" s="96" t="str">
        <f>IF(ISERROR(VLOOKUP(I363,[6]Eje_Pilar!$C$2:$E$47,3,FALSE))," ",VLOOKUP(I363,[6]Eje_Pilar!$C$2:$E$47,3,FALSE))</f>
        <v xml:space="preserve"> </v>
      </c>
      <c r="L363" s="283"/>
      <c r="M363" s="276"/>
      <c r="N363" s="284"/>
      <c r="O363" s="285"/>
      <c r="P363" s="286"/>
      <c r="Q363" s="287"/>
      <c r="R363" s="288"/>
      <c r="S363" s="285"/>
      <c r="T363" s="103">
        <f t="shared" si="52"/>
        <v>0</v>
      </c>
      <c r="U363" s="289"/>
      <c r="V363" s="290"/>
      <c r="W363" s="290"/>
      <c r="X363" s="290"/>
      <c r="Y363" s="277"/>
      <c r="Z363" s="277"/>
      <c r="AA363" s="8"/>
      <c r="AB363" s="276"/>
      <c r="AC363" s="276"/>
      <c r="AD363" s="276"/>
      <c r="AE363" s="276"/>
      <c r="AF363" s="107" t="str">
        <f t="shared" si="133"/>
        <v>-</v>
      </c>
      <c r="AG363" s="291"/>
      <c r="AH363" s="129">
        <f>IF(SUMPRODUCT((A$14:A363=A363)*(B$14:B363=B363)*(C$14:C363=C363))&gt;1,0,1)</f>
        <v>0</v>
      </c>
      <c r="AI363" s="109" t="str">
        <f t="shared" ref="AI363" si="158">IFERROR(VLOOKUP(D363,tipo,1,FALSE),"NO")</f>
        <v>NO</v>
      </c>
      <c r="AJ363" s="109" t="str">
        <f t="shared" ref="AJ363" si="159">IFERROR(VLOOKUP(E363,modal,1,FALSE),"NO")</f>
        <v>NO</v>
      </c>
      <c r="AK363" s="110" t="str">
        <f>IFERROR(VLOOKUP(F363,[6]Tipo!$C$12:$C$27,1,FALSE),"NO")</f>
        <v>NO</v>
      </c>
      <c r="AL363" s="109" t="str">
        <f t="shared" ref="AL363" si="160">IFERROR(VLOOKUP(H363,afectacion,1,FALSE),"NO")</f>
        <v>NO</v>
      </c>
      <c r="AM363" s="109" t="str">
        <f t="shared" ref="AM363" si="161">IFERROR(VLOOKUP(I363,programa,1,FALSE),"NO")</f>
        <v>NO</v>
      </c>
    </row>
    <row r="364" spans="1:39" ht="27" customHeight="1" x14ac:dyDescent="0.25">
      <c r="A364" s="276"/>
      <c r="B364" s="277"/>
      <c r="C364" s="278"/>
      <c r="D364" s="293"/>
      <c r="E364" s="278"/>
      <c r="F364" s="279"/>
      <c r="G364" s="280"/>
      <c r="H364" s="281"/>
      <c r="I364" s="282"/>
      <c r="J364" s="96" t="str">
        <f>IF(ISERROR(VLOOKUP(I364,[6]Eje_Pilar!$C$2:$E$47,2,FALSE))," ",VLOOKUP(I364,[6]Eje_Pilar!$C$2:$E$47,2,FALSE))</f>
        <v xml:space="preserve"> </v>
      </c>
      <c r="K364" s="96" t="str">
        <f>IF(ISERROR(VLOOKUP(I364,[6]Eje_Pilar!$C$2:$E$47,3,FALSE))," ",VLOOKUP(I364,[6]Eje_Pilar!$C$2:$E$47,3,FALSE))</f>
        <v xml:space="preserve"> </v>
      </c>
      <c r="L364" s="283"/>
      <c r="M364" s="276"/>
      <c r="N364" s="284"/>
      <c r="O364" s="285"/>
      <c r="P364" s="286"/>
      <c r="Q364" s="287"/>
      <c r="R364" s="288"/>
      <c r="S364" s="285"/>
      <c r="T364" s="103">
        <f t="shared" si="52"/>
        <v>0</v>
      </c>
      <c r="U364" s="289"/>
      <c r="V364" s="290"/>
      <c r="W364" s="290"/>
      <c r="X364" s="290"/>
      <c r="Y364" s="277"/>
      <c r="Z364" s="277"/>
      <c r="AA364" s="8"/>
      <c r="AB364" s="276"/>
      <c r="AC364" s="276"/>
      <c r="AD364" s="276"/>
      <c r="AE364" s="276"/>
      <c r="AF364" s="107" t="str">
        <f t="shared" si="133"/>
        <v>-</v>
      </c>
      <c r="AG364" s="291"/>
      <c r="AH364" s="129">
        <f>IF(SUMPRODUCT((A$14:A364=A364)*(B$14:B364=B364)*(C$14:C364=C364))&gt;1,0,1)</f>
        <v>0</v>
      </c>
      <c r="AI364" s="109" t="str">
        <f t="shared" ref="AI364" si="162">IFERROR(VLOOKUP(D364,tipo,1,FALSE),"NO")</f>
        <v>NO</v>
      </c>
      <c r="AJ364" s="109" t="str">
        <f t="shared" ref="AJ364" si="163">IFERROR(VLOOKUP(E364,modal,1,FALSE),"NO")</f>
        <v>NO</v>
      </c>
      <c r="AK364" s="110" t="str">
        <f>IFERROR(VLOOKUP(F364,[6]Tipo!$C$12:$C$27,1,FALSE),"NO")</f>
        <v>NO</v>
      </c>
      <c r="AL364" s="109" t="str">
        <f t="shared" ref="AL364" si="164">IFERROR(VLOOKUP(H364,afectacion,1,FALSE),"NO")</f>
        <v>NO</v>
      </c>
      <c r="AM364" s="109" t="str">
        <f t="shared" ref="AM364" si="165">IFERROR(VLOOKUP(I364,programa,1,FALSE),"NO")</f>
        <v>NO</v>
      </c>
    </row>
    <row r="365" spans="1:39" ht="27" customHeight="1" x14ac:dyDescent="0.25">
      <c r="A365" s="276"/>
      <c r="B365" s="277"/>
      <c r="C365" s="278"/>
      <c r="D365" s="293"/>
      <c r="E365" s="278"/>
      <c r="F365" s="279"/>
      <c r="G365" s="280"/>
      <c r="H365" s="281"/>
      <c r="I365" s="282"/>
      <c r="J365" s="96" t="str">
        <f>IF(ISERROR(VLOOKUP(I365,[6]Eje_Pilar!$C$2:$E$47,2,FALSE))," ",VLOOKUP(I365,[6]Eje_Pilar!$C$2:$E$47,2,FALSE))</f>
        <v xml:space="preserve"> </v>
      </c>
      <c r="K365" s="96" t="str">
        <f>IF(ISERROR(VLOOKUP(I365,[6]Eje_Pilar!$C$2:$E$47,3,FALSE))," ",VLOOKUP(I365,[6]Eje_Pilar!$C$2:$E$47,3,FALSE))</f>
        <v xml:space="preserve"> </v>
      </c>
      <c r="L365" s="283"/>
      <c r="M365" s="276"/>
      <c r="N365" s="284"/>
      <c r="O365" s="285"/>
      <c r="P365" s="286"/>
      <c r="Q365" s="287"/>
      <c r="R365" s="288"/>
      <c r="S365" s="285"/>
      <c r="T365" s="103">
        <f t="shared" si="52"/>
        <v>0</v>
      </c>
      <c r="U365" s="289"/>
      <c r="V365" s="290"/>
      <c r="W365" s="290"/>
      <c r="X365" s="290"/>
      <c r="Y365" s="277"/>
      <c r="Z365" s="277"/>
      <c r="AA365" s="8"/>
      <c r="AB365" s="276"/>
      <c r="AC365" s="276"/>
      <c r="AD365" s="276"/>
      <c r="AE365" s="276"/>
      <c r="AF365" s="107" t="str">
        <f t="shared" si="133"/>
        <v>-</v>
      </c>
      <c r="AG365" s="291"/>
      <c r="AH365" s="129">
        <f>IF(SUMPRODUCT((A$14:A365=A365)*(B$14:B365=B365)*(C$14:C365=C365))&gt;1,0,1)</f>
        <v>0</v>
      </c>
      <c r="AI365" s="109" t="str">
        <f t="shared" ref="AI365" si="166">IFERROR(VLOOKUP(D365,tipo,1,FALSE),"NO")</f>
        <v>NO</v>
      </c>
      <c r="AJ365" s="109" t="str">
        <f t="shared" ref="AJ365" si="167">IFERROR(VLOOKUP(E365,modal,1,FALSE),"NO")</f>
        <v>NO</v>
      </c>
      <c r="AK365" s="110" t="str">
        <f>IFERROR(VLOOKUP(F365,[6]Tipo!$C$12:$C$27,1,FALSE),"NO")</f>
        <v>NO</v>
      </c>
      <c r="AL365" s="109" t="str">
        <f t="shared" ref="AL365" si="168">IFERROR(VLOOKUP(H365,afectacion,1,FALSE),"NO")</f>
        <v>NO</v>
      </c>
      <c r="AM365" s="109" t="str">
        <f t="shared" ref="AM365" si="169">IFERROR(VLOOKUP(I365,programa,1,FALSE),"NO")</f>
        <v>NO</v>
      </c>
    </row>
    <row r="366" spans="1:39" ht="27" customHeight="1" x14ac:dyDescent="0.25">
      <c r="A366" s="276"/>
      <c r="B366" s="277"/>
      <c r="C366" s="278"/>
      <c r="D366" s="293"/>
      <c r="E366" s="278"/>
      <c r="F366" s="279"/>
      <c r="G366" s="280"/>
      <c r="H366" s="281"/>
      <c r="I366" s="282"/>
      <c r="J366" s="96" t="str">
        <f>IF(ISERROR(VLOOKUP(I366,[6]Eje_Pilar!$C$2:$E$47,2,FALSE))," ",VLOOKUP(I366,[6]Eje_Pilar!$C$2:$E$47,2,FALSE))</f>
        <v xml:space="preserve"> </v>
      </c>
      <c r="K366" s="96" t="str">
        <f>IF(ISERROR(VLOOKUP(I366,[6]Eje_Pilar!$C$2:$E$47,3,FALSE))," ",VLOOKUP(I366,[6]Eje_Pilar!$C$2:$E$47,3,FALSE))</f>
        <v xml:space="preserve"> </v>
      </c>
      <c r="L366" s="283"/>
      <c r="M366" s="276"/>
      <c r="N366" s="284"/>
      <c r="O366" s="285"/>
      <c r="P366" s="286"/>
      <c r="Q366" s="287"/>
      <c r="R366" s="288"/>
      <c r="S366" s="285"/>
      <c r="T366" s="103">
        <f t="shared" si="52"/>
        <v>0</v>
      </c>
      <c r="U366" s="289"/>
      <c r="V366" s="290"/>
      <c r="W366" s="290"/>
      <c r="X366" s="290"/>
      <c r="Y366" s="277"/>
      <c r="Z366" s="277"/>
      <c r="AA366" s="8"/>
      <c r="AB366" s="276"/>
      <c r="AC366" s="276"/>
      <c r="AD366" s="276"/>
      <c r="AE366" s="276"/>
      <c r="AF366" s="107" t="str">
        <f t="shared" si="133"/>
        <v>-</v>
      </c>
      <c r="AG366" s="291"/>
      <c r="AH366" s="129">
        <f>IF(SUMPRODUCT((A$14:A366=A366)*(B$14:B366=B366)*(C$14:C366=C366))&gt;1,0,1)</f>
        <v>0</v>
      </c>
      <c r="AI366" s="109" t="str">
        <f t="shared" ref="AI366" si="170">IFERROR(VLOOKUP(D366,tipo,1,FALSE),"NO")</f>
        <v>NO</v>
      </c>
      <c r="AJ366" s="109" t="str">
        <f t="shared" ref="AJ366" si="171">IFERROR(VLOOKUP(E366,modal,1,FALSE),"NO")</f>
        <v>NO</v>
      </c>
      <c r="AK366" s="110" t="str">
        <f>IFERROR(VLOOKUP(F366,[6]Tipo!$C$12:$C$27,1,FALSE),"NO")</f>
        <v>NO</v>
      </c>
      <c r="AL366" s="109" t="str">
        <f t="shared" ref="AL366" si="172">IFERROR(VLOOKUP(H366,afectacion,1,FALSE),"NO")</f>
        <v>NO</v>
      </c>
      <c r="AM366" s="109" t="str">
        <f t="shared" ref="AM366" si="173">IFERROR(VLOOKUP(I366,programa,1,FALSE),"NO")</f>
        <v>NO</v>
      </c>
    </row>
    <row r="367" spans="1:39" ht="27" customHeight="1" x14ac:dyDescent="0.25">
      <c r="A367" s="276"/>
      <c r="B367" s="277"/>
      <c r="C367" s="278"/>
      <c r="D367" s="293"/>
      <c r="E367" s="278"/>
      <c r="F367" s="279"/>
      <c r="G367" s="280"/>
      <c r="H367" s="281"/>
      <c r="I367" s="282"/>
      <c r="J367" s="96" t="str">
        <f>IF(ISERROR(VLOOKUP(I367,[6]Eje_Pilar!$C$2:$E$47,2,FALSE))," ",VLOOKUP(I367,[6]Eje_Pilar!$C$2:$E$47,2,FALSE))</f>
        <v xml:space="preserve"> </v>
      </c>
      <c r="K367" s="96" t="str">
        <f>IF(ISERROR(VLOOKUP(I367,[6]Eje_Pilar!$C$2:$E$47,3,FALSE))," ",VLOOKUP(I367,[6]Eje_Pilar!$C$2:$E$47,3,FALSE))</f>
        <v xml:space="preserve"> </v>
      </c>
      <c r="L367" s="283"/>
      <c r="M367" s="276"/>
      <c r="N367" s="284"/>
      <c r="O367" s="285"/>
      <c r="P367" s="286"/>
      <c r="Q367" s="287"/>
      <c r="R367" s="288"/>
      <c r="S367" s="285"/>
      <c r="T367" s="103">
        <f t="shared" si="52"/>
        <v>0</v>
      </c>
      <c r="U367" s="289"/>
      <c r="V367" s="290"/>
      <c r="W367" s="290"/>
      <c r="X367" s="290"/>
      <c r="Y367" s="277"/>
      <c r="Z367" s="277"/>
      <c r="AA367" s="8"/>
      <c r="AB367" s="276"/>
      <c r="AC367" s="276"/>
      <c r="AD367" s="276"/>
      <c r="AE367" s="276"/>
      <c r="AF367" s="107" t="str">
        <f t="shared" si="133"/>
        <v>-</v>
      </c>
      <c r="AG367" s="291"/>
      <c r="AH367" s="129">
        <f>IF(SUMPRODUCT((A$14:A367=A367)*(B$14:B367=B367)*(C$14:C367=C367))&gt;1,0,1)</f>
        <v>0</v>
      </c>
      <c r="AI367" s="109" t="str">
        <f t="shared" ref="AI367" si="174">IFERROR(VLOOKUP(D367,tipo,1,FALSE),"NO")</f>
        <v>NO</v>
      </c>
      <c r="AJ367" s="109" t="str">
        <f t="shared" ref="AJ367" si="175">IFERROR(VLOOKUP(E367,modal,1,FALSE),"NO")</f>
        <v>NO</v>
      </c>
      <c r="AK367" s="110" t="str">
        <f>IFERROR(VLOOKUP(F367,[6]Tipo!$C$12:$C$27,1,FALSE),"NO")</f>
        <v>NO</v>
      </c>
      <c r="AL367" s="109" t="str">
        <f t="shared" ref="AL367" si="176">IFERROR(VLOOKUP(H367,afectacion,1,FALSE),"NO")</f>
        <v>NO</v>
      </c>
      <c r="AM367" s="109" t="str">
        <f t="shared" ref="AM367" si="177">IFERROR(VLOOKUP(I367,programa,1,FALSE),"NO")</f>
        <v>NO</v>
      </c>
    </row>
    <row r="368" spans="1:39" ht="27" customHeight="1" x14ac:dyDescent="0.25">
      <c r="A368" s="276"/>
      <c r="B368" s="277"/>
      <c r="C368" s="278"/>
      <c r="D368" s="293"/>
      <c r="E368" s="278"/>
      <c r="F368" s="279"/>
      <c r="G368" s="280"/>
      <c r="H368" s="281"/>
      <c r="I368" s="282"/>
      <c r="J368" s="96" t="str">
        <f>IF(ISERROR(VLOOKUP(I368,[6]Eje_Pilar!$C$2:$E$47,2,FALSE))," ",VLOOKUP(I368,[6]Eje_Pilar!$C$2:$E$47,2,FALSE))</f>
        <v xml:space="preserve"> </v>
      </c>
      <c r="K368" s="96" t="str">
        <f>IF(ISERROR(VLOOKUP(I368,[6]Eje_Pilar!$C$2:$E$47,3,FALSE))," ",VLOOKUP(I368,[6]Eje_Pilar!$C$2:$E$47,3,FALSE))</f>
        <v xml:space="preserve"> </v>
      </c>
      <c r="L368" s="283"/>
      <c r="M368" s="276"/>
      <c r="N368" s="284"/>
      <c r="O368" s="285"/>
      <c r="P368" s="286"/>
      <c r="Q368" s="287"/>
      <c r="R368" s="288"/>
      <c r="S368" s="285"/>
      <c r="T368" s="103">
        <f t="shared" si="52"/>
        <v>0</v>
      </c>
      <c r="U368" s="289"/>
      <c r="V368" s="290"/>
      <c r="W368" s="290"/>
      <c r="X368" s="290"/>
      <c r="Y368" s="277"/>
      <c r="Z368" s="277"/>
      <c r="AA368" s="8"/>
      <c r="AB368" s="276"/>
      <c r="AC368" s="276"/>
      <c r="AD368" s="276"/>
      <c r="AE368" s="276"/>
      <c r="AF368" s="107" t="str">
        <f t="shared" si="133"/>
        <v>-</v>
      </c>
      <c r="AG368" s="291"/>
      <c r="AH368" s="129">
        <f>IF(SUMPRODUCT((A$14:A368=A368)*(B$14:B368=B368)*(C$14:C368=C368))&gt;1,0,1)</f>
        <v>0</v>
      </c>
      <c r="AI368" s="109" t="str">
        <f t="shared" ref="AI368" si="178">IFERROR(VLOOKUP(D368,tipo,1,FALSE),"NO")</f>
        <v>NO</v>
      </c>
      <c r="AJ368" s="109" t="str">
        <f t="shared" ref="AJ368" si="179">IFERROR(VLOOKUP(E368,modal,1,FALSE),"NO")</f>
        <v>NO</v>
      </c>
      <c r="AK368" s="110" t="str">
        <f>IFERROR(VLOOKUP(F368,[6]Tipo!$C$12:$C$27,1,FALSE),"NO")</f>
        <v>NO</v>
      </c>
      <c r="AL368" s="109" t="str">
        <f t="shared" ref="AL368" si="180">IFERROR(VLOOKUP(H368,afectacion,1,FALSE),"NO")</f>
        <v>NO</v>
      </c>
      <c r="AM368" s="109" t="str">
        <f t="shared" ref="AM368" si="181">IFERROR(VLOOKUP(I368,programa,1,FALSE),"NO")</f>
        <v>NO</v>
      </c>
    </row>
    <row r="369" spans="1:39" ht="27" customHeight="1" x14ac:dyDescent="0.25">
      <c r="A369" s="276"/>
      <c r="B369" s="277"/>
      <c r="C369" s="278"/>
      <c r="D369" s="293"/>
      <c r="E369" s="278"/>
      <c r="F369" s="279"/>
      <c r="G369" s="280"/>
      <c r="H369" s="281"/>
      <c r="I369" s="282"/>
      <c r="J369" s="96" t="str">
        <f>IF(ISERROR(VLOOKUP(I369,[6]Eje_Pilar!$C$2:$E$47,2,FALSE))," ",VLOOKUP(I369,[6]Eje_Pilar!$C$2:$E$47,2,FALSE))</f>
        <v xml:space="preserve"> </v>
      </c>
      <c r="K369" s="96" t="str">
        <f>IF(ISERROR(VLOOKUP(I369,[6]Eje_Pilar!$C$2:$E$47,3,FALSE))," ",VLOOKUP(I369,[6]Eje_Pilar!$C$2:$E$47,3,FALSE))</f>
        <v xml:space="preserve"> </v>
      </c>
      <c r="L369" s="283"/>
      <c r="M369" s="276"/>
      <c r="N369" s="284"/>
      <c r="O369" s="285"/>
      <c r="P369" s="286"/>
      <c r="Q369" s="287"/>
      <c r="R369" s="288"/>
      <c r="S369" s="285"/>
      <c r="T369" s="103">
        <f t="shared" si="52"/>
        <v>0</v>
      </c>
      <c r="U369" s="289"/>
      <c r="V369" s="290"/>
      <c r="W369" s="290"/>
      <c r="X369" s="290"/>
      <c r="Y369" s="277"/>
      <c r="Z369" s="277"/>
      <c r="AA369" s="8"/>
      <c r="AB369" s="276"/>
      <c r="AC369" s="276"/>
      <c r="AD369" s="276"/>
      <c r="AE369" s="276"/>
      <c r="AF369" s="107" t="str">
        <f t="shared" si="133"/>
        <v>-</v>
      </c>
      <c r="AG369" s="291"/>
      <c r="AH369" s="129">
        <f>IF(SUMPRODUCT((A$14:A369=A369)*(B$14:B369=B369)*(C$14:C369=C369))&gt;1,0,1)</f>
        <v>0</v>
      </c>
      <c r="AI369" s="109" t="str">
        <f t="shared" ref="AI369" si="182">IFERROR(VLOOKUP(D369,tipo,1,FALSE),"NO")</f>
        <v>NO</v>
      </c>
      <c r="AJ369" s="109" t="str">
        <f t="shared" ref="AJ369" si="183">IFERROR(VLOOKUP(E369,modal,1,FALSE),"NO")</f>
        <v>NO</v>
      </c>
      <c r="AK369" s="110" t="str">
        <f>IFERROR(VLOOKUP(F369,[6]Tipo!$C$12:$C$27,1,FALSE),"NO")</f>
        <v>NO</v>
      </c>
      <c r="AL369" s="109" t="str">
        <f t="shared" ref="AL369" si="184">IFERROR(VLOOKUP(H369,afectacion,1,FALSE),"NO")</f>
        <v>NO</v>
      </c>
      <c r="AM369" s="109" t="str">
        <f t="shared" ref="AM369" si="185">IFERROR(VLOOKUP(I369,programa,1,FALSE),"NO")</f>
        <v>NO</v>
      </c>
    </row>
    <row r="370" spans="1:39" ht="27" customHeight="1" x14ac:dyDescent="0.25">
      <c r="A370" s="276"/>
      <c r="B370" s="277"/>
      <c r="C370" s="278"/>
      <c r="D370" s="293"/>
      <c r="E370" s="278"/>
      <c r="F370" s="279"/>
      <c r="G370" s="280"/>
      <c r="H370" s="281"/>
      <c r="I370" s="282"/>
      <c r="J370" s="96" t="str">
        <f>IF(ISERROR(VLOOKUP(I370,[6]Eje_Pilar!$C$2:$E$47,2,FALSE))," ",VLOOKUP(I370,[6]Eje_Pilar!$C$2:$E$47,2,FALSE))</f>
        <v xml:space="preserve"> </v>
      </c>
      <c r="K370" s="96" t="str">
        <f>IF(ISERROR(VLOOKUP(I370,[6]Eje_Pilar!$C$2:$E$47,3,FALSE))," ",VLOOKUP(I370,[6]Eje_Pilar!$C$2:$E$47,3,FALSE))</f>
        <v xml:space="preserve"> </v>
      </c>
      <c r="L370" s="283"/>
      <c r="M370" s="276"/>
      <c r="N370" s="284"/>
      <c r="O370" s="285"/>
      <c r="P370" s="286"/>
      <c r="Q370" s="287"/>
      <c r="R370" s="288"/>
      <c r="S370" s="285"/>
      <c r="T370" s="103">
        <f t="shared" si="52"/>
        <v>0</v>
      </c>
      <c r="U370" s="289"/>
      <c r="V370" s="290"/>
      <c r="W370" s="290"/>
      <c r="X370" s="290"/>
      <c r="Y370" s="277"/>
      <c r="Z370" s="277"/>
      <c r="AA370" s="8"/>
      <c r="AB370" s="276"/>
      <c r="AC370" s="276"/>
      <c r="AD370" s="276"/>
      <c r="AE370" s="276"/>
      <c r="AF370" s="107" t="str">
        <f t="shared" si="133"/>
        <v>-</v>
      </c>
      <c r="AG370" s="291"/>
      <c r="AH370" s="129">
        <f>IF(SUMPRODUCT((A$14:A370=A370)*(B$14:B370=B370)*(C$14:C370=C370))&gt;1,0,1)</f>
        <v>0</v>
      </c>
      <c r="AI370" s="109" t="str">
        <f t="shared" si="48"/>
        <v>NO</v>
      </c>
      <c r="AJ370" s="109" t="str">
        <f t="shared" si="49"/>
        <v>NO</v>
      </c>
      <c r="AK370" s="110" t="str">
        <f>IFERROR(VLOOKUP(F370,[6]Tipo!$C$12:$C$27,1,FALSE),"NO")</f>
        <v>NO</v>
      </c>
      <c r="AL370" s="109" t="str">
        <f t="shared" si="50"/>
        <v>NO</v>
      </c>
      <c r="AM370" s="109" t="str">
        <f t="shared" si="51"/>
        <v>NO</v>
      </c>
    </row>
    <row r="371" spans="1:39" ht="27" customHeight="1" x14ac:dyDescent="0.25">
      <c r="A371" s="276"/>
      <c r="B371" s="277"/>
      <c r="C371" s="278"/>
      <c r="D371" s="293"/>
      <c r="E371" s="278"/>
      <c r="F371" s="279"/>
      <c r="G371" s="280"/>
      <c r="H371" s="281"/>
      <c r="I371" s="282"/>
      <c r="J371" s="96" t="str">
        <f>IF(ISERROR(VLOOKUP(I371,[6]Eje_Pilar!$C$2:$E$47,2,FALSE))," ",VLOOKUP(I371,[6]Eje_Pilar!$C$2:$E$47,2,FALSE))</f>
        <v xml:space="preserve"> </v>
      </c>
      <c r="K371" s="96" t="str">
        <f>IF(ISERROR(VLOOKUP(I371,[6]Eje_Pilar!$C$2:$E$47,3,FALSE))," ",VLOOKUP(I371,[6]Eje_Pilar!$C$2:$E$47,3,FALSE))</f>
        <v xml:space="preserve"> </v>
      </c>
      <c r="L371" s="283"/>
      <c r="M371" s="276"/>
      <c r="N371" s="284"/>
      <c r="O371" s="285"/>
      <c r="P371" s="286"/>
      <c r="Q371" s="287"/>
      <c r="R371" s="288"/>
      <c r="S371" s="285"/>
      <c r="T371" s="103">
        <f t="shared" si="52"/>
        <v>0</v>
      </c>
      <c r="U371" s="289"/>
      <c r="V371" s="290"/>
      <c r="W371" s="290"/>
      <c r="X371" s="290"/>
      <c r="Y371" s="277"/>
      <c r="Z371" s="277"/>
      <c r="AA371" s="8"/>
      <c r="AB371" s="276"/>
      <c r="AC371" s="276"/>
      <c r="AD371" s="276"/>
      <c r="AE371" s="276"/>
      <c r="AF371" s="107" t="str">
        <f t="shared" si="133"/>
        <v>-</v>
      </c>
      <c r="AG371" s="291"/>
      <c r="AH371" s="129">
        <f>IF(SUMPRODUCT((A$14:A371=A371)*(B$14:B371=B371)*(C$14:C371=C371))&gt;1,0,1)</f>
        <v>0</v>
      </c>
      <c r="AI371" s="109" t="str">
        <f t="shared" ref="AI371" si="186">IFERROR(VLOOKUP(D371,tipo,1,FALSE),"NO")</f>
        <v>NO</v>
      </c>
      <c r="AJ371" s="109" t="str">
        <f t="shared" ref="AJ371" si="187">IFERROR(VLOOKUP(E371,modal,1,FALSE),"NO")</f>
        <v>NO</v>
      </c>
      <c r="AK371" s="110" t="str">
        <f>IFERROR(VLOOKUP(F371,[6]Tipo!$C$12:$C$27,1,FALSE),"NO")</f>
        <v>NO</v>
      </c>
      <c r="AL371" s="109" t="str">
        <f t="shared" ref="AL371" si="188">IFERROR(VLOOKUP(H371,afectacion,1,FALSE),"NO")</f>
        <v>NO</v>
      </c>
      <c r="AM371" s="109" t="str">
        <f t="shared" ref="AM371" si="189">IFERROR(VLOOKUP(I371,programa,1,FALSE),"NO")</f>
        <v>NO</v>
      </c>
    </row>
    <row r="372" spans="1:39" ht="27" customHeight="1" x14ac:dyDescent="0.25">
      <c r="A372" s="276"/>
      <c r="B372" s="277"/>
      <c r="C372" s="278"/>
      <c r="D372" s="293"/>
      <c r="E372" s="278"/>
      <c r="F372" s="279"/>
      <c r="G372" s="280"/>
      <c r="H372" s="281"/>
      <c r="I372" s="282"/>
      <c r="J372" s="96" t="str">
        <f>IF(ISERROR(VLOOKUP(I372,[6]Eje_Pilar!$C$2:$E$47,2,FALSE))," ",VLOOKUP(I372,[6]Eje_Pilar!$C$2:$E$47,2,FALSE))</f>
        <v xml:space="preserve"> </v>
      </c>
      <c r="K372" s="96" t="str">
        <f>IF(ISERROR(VLOOKUP(I372,[6]Eje_Pilar!$C$2:$E$47,3,FALSE))," ",VLOOKUP(I372,[6]Eje_Pilar!$C$2:$E$47,3,FALSE))</f>
        <v xml:space="preserve"> </v>
      </c>
      <c r="L372" s="283"/>
      <c r="M372" s="276"/>
      <c r="N372" s="284"/>
      <c r="O372" s="285"/>
      <c r="P372" s="286"/>
      <c r="Q372" s="287"/>
      <c r="R372" s="288"/>
      <c r="S372" s="285"/>
      <c r="T372" s="103">
        <f t="shared" si="52"/>
        <v>0</v>
      </c>
      <c r="U372" s="289"/>
      <c r="V372" s="290"/>
      <c r="W372" s="290"/>
      <c r="X372" s="290"/>
      <c r="Y372" s="277"/>
      <c r="Z372" s="277"/>
      <c r="AA372" s="8"/>
      <c r="AB372" s="276"/>
      <c r="AC372" s="276"/>
      <c r="AD372" s="276"/>
      <c r="AE372" s="276"/>
      <c r="AF372" s="107" t="str">
        <f t="shared" si="133"/>
        <v>-</v>
      </c>
      <c r="AG372" s="291"/>
      <c r="AH372" s="129">
        <f>IF(SUMPRODUCT((A$14:A372=A372)*(B$14:B372=B372)*(C$14:C372=C372))&gt;1,0,1)</f>
        <v>0</v>
      </c>
      <c r="AI372" s="109" t="str">
        <f t="shared" ref="AI372" si="190">IFERROR(VLOOKUP(D372,tipo,1,FALSE),"NO")</f>
        <v>NO</v>
      </c>
      <c r="AJ372" s="109" t="str">
        <f t="shared" ref="AJ372" si="191">IFERROR(VLOOKUP(E372,modal,1,FALSE),"NO")</f>
        <v>NO</v>
      </c>
      <c r="AK372" s="110" t="str">
        <f>IFERROR(VLOOKUP(F372,[6]Tipo!$C$12:$C$27,1,FALSE),"NO")</f>
        <v>NO</v>
      </c>
      <c r="AL372" s="109" t="str">
        <f t="shared" ref="AL372" si="192">IFERROR(VLOOKUP(H372,afectacion,1,FALSE),"NO")</f>
        <v>NO</v>
      </c>
      <c r="AM372" s="109" t="str">
        <f t="shared" ref="AM372" si="193">IFERROR(VLOOKUP(I372,programa,1,FALSE),"NO")</f>
        <v>NO</v>
      </c>
    </row>
    <row r="373" spans="1:39" ht="27" customHeight="1" x14ac:dyDescent="0.25">
      <c r="A373" s="276"/>
      <c r="B373" s="277"/>
      <c r="C373" s="278"/>
      <c r="D373" s="293"/>
      <c r="E373" s="278"/>
      <c r="F373" s="279"/>
      <c r="G373" s="280"/>
      <c r="H373" s="281"/>
      <c r="I373" s="282"/>
      <c r="J373" s="96" t="str">
        <f>IF(ISERROR(VLOOKUP(I373,[6]Eje_Pilar!$C$2:$E$47,2,FALSE))," ",VLOOKUP(I373,[6]Eje_Pilar!$C$2:$E$47,2,FALSE))</f>
        <v xml:space="preserve"> </v>
      </c>
      <c r="K373" s="96" t="str">
        <f>IF(ISERROR(VLOOKUP(I373,[6]Eje_Pilar!$C$2:$E$47,3,FALSE))," ",VLOOKUP(I373,[6]Eje_Pilar!$C$2:$E$47,3,FALSE))</f>
        <v xml:space="preserve"> </v>
      </c>
      <c r="L373" s="283"/>
      <c r="M373" s="276"/>
      <c r="N373" s="284"/>
      <c r="O373" s="285"/>
      <c r="P373" s="286"/>
      <c r="Q373" s="287"/>
      <c r="R373" s="288"/>
      <c r="S373" s="285"/>
      <c r="T373" s="103">
        <f t="shared" si="52"/>
        <v>0</v>
      </c>
      <c r="U373" s="289"/>
      <c r="V373" s="290"/>
      <c r="W373" s="290"/>
      <c r="X373" s="290"/>
      <c r="Y373" s="277"/>
      <c r="Z373" s="277"/>
      <c r="AA373" s="8"/>
      <c r="AB373" s="276"/>
      <c r="AC373" s="276"/>
      <c r="AD373" s="276"/>
      <c r="AE373" s="276"/>
      <c r="AF373" s="107" t="str">
        <f t="shared" si="133"/>
        <v>-</v>
      </c>
      <c r="AG373" s="291"/>
      <c r="AH373" s="129">
        <f>IF(SUMPRODUCT((A$14:A373=A373)*(B$14:B373=B373)*(C$14:C373=C373))&gt;1,0,1)</f>
        <v>0</v>
      </c>
      <c r="AI373" s="109" t="str">
        <f t="shared" ref="AI373" si="194">IFERROR(VLOOKUP(D373,tipo,1,FALSE),"NO")</f>
        <v>NO</v>
      </c>
      <c r="AJ373" s="109" t="str">
        <f t="shared" ref="AJ373" si="195">IFERROR(VLOOKUP(E373,modal,1,FALSE),"NO")</f>
        <v>NO</v>
      </c>
      <c r="AK373" s="110" t="str">
        <f>IFERROR(VLOOKUP(F373,[6]Tipo!$C$12:$C$27,1,FALSE),"NO")</f>
        <v>NO</v>
      </c>
      <c r="AL373" s="109" t="str">
        <f t="shared" ref="AL373" si="196">IFERROR(VLOOKUP(H373,afectacion,1,FALSE),"NO")</f>
        <v>NO</v>
      </c>
      <c r="AM373" s="109" t="str">
        <f t="shared" ref="AM373" si="197">IFERROR(VLOOKUP(I373,programa,1,FALSE),"NO")</f>
        <v>NO</v>
      </c>
    </row>
    <row r="374" spans="1:39" ht="27" customHeight="1" x14ac:dyDescent="0.25">
      <c r="A374" s="276"/>
      <c r="B374" s="277"/>
      <c r="C374" s="278"/>
      <c r="D374" s="293"/>
      <c r="E374" s="278"/>
      <c r="F374" s="279"/>
      <c r="G374" s="280"/>
      <c r="H374" s="281"/>
      <c r="I374" s="282"/>
      <c r="J374" s="96" t="str">
        <f>IF(ISERROR(VLOOKUP(I374,[6]Eje_Pilar!$C$2:$E$47,2,FALSE))," ",VLOOKUP(I374,[6]Eje_Pilar!$C$2:$E$47,2,FALSE))</f>
        <v xml:space="preserve"> </v>
      </c>
      <c r="K374" s="96" t="str">
        <f>IF(ISERROR(VLOOKUP(I374,[6]Eje_Pilar!$C$2:$E$47,3,FALSE))," ",VLOOKUP(I374,[6]Eje_Pilar!$C$2:$E$47,3,FALSE))</f>
        <v xml:space="preserve"> </v>
      </c>
      <c r="L374" s="283"/>
      <c r="M374" s="276"/>
      <c r="N374" s="284"/>
      <c r="O374" s="285"/>
      <c r="P374" s="286"/>
      <c r="Q374" s="287"/>
      <c r="R374" s="288"/>
      <c r="S374" s="285"/>
      <c r="T374" s="103">
        <f t="shared" si="52"/>
        <v>0</v>
      </c>
      <c r="U374" s="289"/>
      <c r="V374" s="290"/>
      <c r="W374" s="290"/>
      <c r="X374" s="290"/>
      <c r="Y374" s="277"/>
      <c r="Z374" s="277"/>
      <c r="AA374" s="8"/>
      <c r="AB374" s="276"/>
      <c r="AC374" s="276"/>
      <c r="AD374" s="276"/>
      <c r="AE374" s="276"/>
      <c r="AF374" s="107" t="str">
        <f t="shared" si="133"/>
        <v>-</v>
      </c>
      <c r="AG374" s="291"/>
      <c r="AH374" s="129">
        <f>IF(SUMPRODUCT((A$14:A374=A374)*(B$14:B374=B374)*(C$14:C374=C374))&gt;1,0,1)</f>
        <v>0</v>
      </c>
      <c r="AI374" s="109" t="str">
        <f t="shared" ref="AI374" si="198">IFERROR(VLOOKUP(D374,tipo,1,FALSE),"NO")</f>
        <v>NO</v>
      </c>
      <c r="AJ374" s="109" t="str">
        <f t="shared" ref="AJ374" si="199">IFERROR(VLOOKUP(E374,modal,1,FALSE),"NO")</f>
        <v>NO</v>
      </c>
      <c r="AK374" s="110" t="str">
        <f>IFERROR(VLOOKUP(F374,[6]Tipo!$C$12:$C$27,1,FALSE),"NO")</f>
        <v>NO</v>
      </c>
      <c r="AL374" s="109" t="str">
        <f t="shared" ref="AL374" si="200">IFERROR(VLOOKUP(H374,afectacion,1,FALSE),"NO")</f>
        <v>NO</v>
      </c>
      <c r="AM374" s="109" t="str">
        <f t="shared" ref="AM374" si="201">IFERROR(VLOOKUP(I374,programa,1,FALSE),"NO")</f>
        <v>NO</v>
      </c>
    </row>
    <row r="375" spans="1:39" ht="27" customHeight="1" x14ac:dyDescent="0.25">
      <c r="A375" s="276"/>
      <c r="B375" s="277"/>
      <c r="C375" s="278"/>
      <c r="D375" s="293"/>
      <c r="E375" s="278"/>
      <c r="F375" s="279"/>
      <c r="G375" s="280"/>
      <c r="H375" s="281"/>
      <c r="I375" s="282"/>
      <c r="J375" s="96" t="str">
        <f>IF(ISERROR(VLOOKUP(I375,[6]Eje_Pilar!$C$2:$E$47,2,FALSE))," ",VLOOKUP(I375,[6]Eje_Pilar!$C$2:$E$47,2,FALSE))</f>
        <v xml:space="preserve"> </v>
      </c>
      <c r="K375" s="96" t="str">
        <f>IF(ISERROR(VLOOKUP(I375,[6]Eje_Pilar!$C$2:$E$47,3,FALSE))," ",VLOOKUP(I375,[6]Eje_Pilar!$C$2:$E$47,3,FALSE))</f>
        <v xml:space="preserve"> </v>
      </c>
      <c r="L375" s="283"/>
      <c r="M375" s="276"/>
      <c r="N375" s="284"/>
      <c r="O375" s="285"/>
      <c r="P375" s="286"/>
      <c r="Q375" s="287"/>
      <c r="R375" s="288"/>
      <c r="S375" s="285"/>
      <c r="T375" s="103">
        <f t="shared" si="52"/>
        <v>0</v>
      </c>
      <c r="U375" s="289"/>
      <c r="V375" s="290"/>
      <c r="W375" s="290"/>
      <c r="X375" s="290"/>
      <c r="Y375" s="277"/>
      <c r="Z375" s="277"/>
      <c r="AA375" s="8"/>
      <c r="AB375" s="276"/>
      <c r="AC375" s="276"/>
      <c r="AD375" s="276"/>
      <c r="AE375" s="276"/>
      <c r="AF375" s="107" t="str">
        <f t="shared" si="133"/>
        <v>-</v>
      </c>
      <c r="AG375" s="291"/>
      <c r="AH375" s="129">
        <f>IF(SUMPRODUCT((A$14:A375=A375)*(B$14:B375=B375)*(C$14:C375=C375))&gt;1,0,1)</f>
        <v>0</v>
      </c>
      <c r="AI375" s="109" t="str">
        <f t="shared" ref="AI375" si="202">IFERROR(VLOOKUP(D375,tipo,1,FALSE),"NO")</f>
        <v>NO</v>
      </c>
      <c r="AJ375" s="109" t="str">
        <f t="shared" ref="AJ375" si="203">IFERROR(VLOOKUP(E375,modal,1,FALSE),"NO")</f>
        <v>NO</v>
      </c>
      <c r="AK375" s="110" t="str">
        <f>IFERROR(VLOOKUP(F375,[6]Tipo!$C$12:$C$27,1,FALSE),"NO")</f>
        <v>NO</v>
      </c>
      <c r="AL375" s="109" t="str">
        <f t="shared" ref="AL375" si="204">IFERROR(VLOOKUP(H375,afectacion,1,FALSE),"NO")</f>
        <v>NO</v>
      </c>
      <c r="AM375" s="109" t="str">
        <f t="shared" ref="AM375" si="205">IFERROR(VLOOKUP(I375,programa,1,FALSE),"NO")</f>
        <v>NO</v>
      </c>
    </row>
    <row r="376" spans="1:39" ht="27" customHeight="1" x14ac:dyDescent="0.25">
      <c r="A376" s="276"/>
      <c r="B376" s="277"/>
      <c r="C376" s="278"/>
      <c r="D376" s="293"/>
      <c r="E376" s="278"/>
      <c r="F376" s="279"/>
      <c r="G376" s="280"/>
      <c r="H376" s="281"/>
      <c r="I376" s="282"/>
      <c r="J376" s="96" t="str">
        <f>IF(ISERROR(VLOOKUP(I376,[6]Eje_Pilar!$C$2:$E$47,2,FALSE))," ",VLOOKUP(I376,[6]Eje_Pilar!$C$2:$E$47,2,FALSE))</f>
        <v xml:space="preserve"> </v>
      </c>
      <c r="K376" s="96" t="str">
        <f>IF(ISERROR(VLOOKUP(I376,[6]Eje_Pilar!$C$2:$E$47,3,FALSE))," ",VLOOKUP(I376,[6]Eje_Pilar!$C$2:$E$47,3,FALSE))</f>
        <v xml:space="preserve"> </v>
      </c>
      <c r="L376" s="283"/>
      <c r="M376" s="276"/>
      <c r="N376" s="284"/>
      <c r="O376" s="285"/>
      <c r="P376" s="286"/>
      <c r="Q376" s="287"/>
      <c r="R376" s="288"/>
      <c r="S376" s="285"/>
      <c r="T376" s="103">
        <f t="shared" si="52"/>
        <v>0</v>
      </c>
      <c r="U376" s="289"/>
      <c r="V376" s="290"/>
      <c r="W376" s="290"/>
      <c r="X376" s="290"/>
      <c r="Y376" s="277"/>
      <c r="Z376" s="277"/>
      <c r="AA376" s="8"/>
      <c r="AB376" s="276"/>
      <c r="AC376" s="276"/>
      <c r="AD376" s="276"/>
      <c r="AE376" s="276"/>
      <c r="AF376" s="107" t="str">
        <f t="shared" si="133"/>
        <v>-</v>
      </c>
      <c r="AG376" s="291"/>
      <c r="AH376" s="129">
        <f>IF(SUMPRODUCT((A$14:A376=A376)*(B$14:B376=B376)*(C$14:C376=C376))&gt;1,0,1)</f>
        <v>0</v>
      </c>
      <c r="AI376" s="109" t="str">
        <f t="shared" ref="AI376" si="206">IFERROR(VLOOKUP(D376,tipo,1,FALSE),"NO")</f>
        <v>NO</v>
      </c>
      <c r="AJ376" s="109" t="str">
        <f t="shared" ref="AJ376" si="207">IFERROR(VLOOKUP(E376,modal,1,FALSE),"NO")</f>
        <v>NO</v>
      </c>
      <c r="AK376" s="110" t="str">
        <f>IFERROR(VLOOKUP(F376,[6]Tipo!$C$12:$C$27,1,FALSE),"NO")</f>
        <v>NO</v>
      </c>
      <c r="AL376" s="109" t="str">
        <f t="shared" ref="AL376" si="208">IFERROR(VLOOKUP(H376,afectacion,1,FALSE),"NO")</f>
        <v>NO</v>
      </c>
      <c r="AM376" s="109" t="str">
        <f t="shared" ref="AM376" si="209">IFERROR(VLOOKUP(I376,programa,1,FALSE),"NO")</f>
        <v>NO</v>
      </c>
    </row>
    <row r="377" spans="1:39" ht="27" customHeight="1" x14ac:dyDescent="0.25">
      <c r="A377" s="276"/>
      <c r="B377" s="277"/>
      <c r="C377" s="278"/>
      <c r="D377" s="293"/>
      <c r="E377" s="278"/>
      <c r="F377" s="279"/>
      <c r="G377" s="280"/>
      <c r="H377" s="281"/>
      <c r="I377" s="282"/>
      <c r="J377" s="96" t="str">
        <f>IF(ISERROR(VLOOKUP(I377,[6]Eje_Pilar!$C$2:$E$47,2,FALSE))," ",VLOOKUP(I377,[6]Eje_Pilar!$C$2:$E$47,2,FALSE))</f>
        <v xml:space="preserve"> </v>
      </c>
      <c r="K377" s="96" t="str">
        <f>IF(ISERROR(VLOOKUP(I377,[6]Eje_Pilar!$C$2:$E$47,3,FALSE))," ",VLOOKUP(I377,[6]Eje_Pilar!$C$2:$E$47,3,FALSE))</f>
        <v xml:space="preserve"> </v>
      </c>
      <c r="L377" s="283"/>
      <c r="M377" s="276"/>
      <c r="N377" s="284"/>
      <c r="O377" s="285"/>
      <c r="P377" s="286"/>
      <c r="Q377" s="287"/>
      <c r="R377" s="288"/>
      <c r="S377" s="285"/>
      <c r="T377" s="103">
        <f t="shared" si="52"/>
        <v>0</v>
      </c>
      <c r="U377" s="289"/>
      <c r="V377" s="290"/>
      <c r="W377" s="290"/>
      <c r="X377" s="290"/>
      <c r="Y377" s="277"/>
      <c r="Z377" s="277"/>
      <c r="AA377" s="8"/>
      <c r="AB377" s="276"/>
      <c r="AC377" s="276"/>
      <c r="AD377" s="276"/>
      <c r="AE377" s="276"/>
      <c r="AF377" s="107" t="str">
        <f t="shared" si="133"/>
        <v>-</v>
      </c>
      <c r="AG377" s="291"/>
      <c r="AH377" s="129">
        <f>IF(SUMPRODUCT((A$14:A377=A377)*(B$14:B377=B377)*(C$14:C377=C377))&gt;1,0,1)</f>
        <v>0</v>
      </c>
      <c r="AI377" s="109" t="str">
        <f t="shared" ref="AI377" si="210">IFERROR(VLOOKUP(D377,tipo,1,FALSE),"NO")</f>
        <v>NO</v>
      </c>
      <c r="AJ377" s="109" t="str">
        <f t="shared" ref="AJ377" si="211">IFERROR(VLOOKUP(E377,modal,1,FALSE),"NO")</f>
        <v>NO</v>
      </c>
      <c r="AK377" s="110" t="str">
        <f>IFERROR(VLOOKUP(F377,[6]Tipo!$C$12:$C$27,1,FALSE),"NO")</f>
        <v>NO</v>
      </c>
      <c r="AL377" s="109" t="str">
        <f t="shared" ref="AL377" si="212">IFERROR(VLOOKUP(H377,afectacion,1,FALSE),"NO")</f>
        <v>NO</v>
      </c>
      <c r="AM377" s="109" t="str">
        <f t="shared" ref="AM377" si="213">IFERROR(VLOOKUP(I377,programa,1,FALSE),"NO")</f>
        <v>NO</v>
      </c>
    </row>
    <row r="378" spans="1:39" ht="27" customHeight="1" x14ac:dyDescent="0.25">
      <c r="A378" s="276"/>
      <c r="B378" s="277"/>
      <c r="C378" s="278"/>
      <c r="D378" s="293"/>
      <c r="E378" s="278"/>
      <c r="F378" s="279"/>
      <c r="G378" s="280"/>
      <c r="H378" s="281"/>
      <c r="I378" s="282"/>
      <c r="J378" s="96" t="str">
        <f>IF(ISERROR(VLOOKUP(I378,[6]Eje_Pilar!$C$2:$E$47,2,FALSE))," ",VLOOKUP(I378,[6]Eje_Pilar!$C$2:$E$47,2,FALSE))</f>
        <v xml:space="preserve"> </v>
      </c>
      <c r="K378" s="96" t="str">
        <f>IF(ISERROR(VLOOKUP(I378,[6]Eje_Pilar!$C$2:$E$47,3,FALSE))," ",VLOOKUP(I378,[6]Eje_Pilar!$C$2:$E$47,3,FALSE))</f>
        <v xml:space="preserve"> </v>
      </c>
      <c r="L378" s="283"/>
      <c r="M378" s="276"/>
      <c r="N378" s="284"/>
      <c r="O378" s="285"/>
      <c r="P378" s="286"/>
      <c r="Q378" s="287"/>
      <c r="R378" s="288"/>
      <c r="S378" s="285"/>
      <c r="T378" s="103">
        <f t="shared" si="52"/>
        <v>0</v>
      </c>
      <c r="U378" s="289"/>
      <c r="V378" s="290"/>
      <c r="W378" s="290"/>
      <c r="X378" s="290"/>
      <c r="Y378" s="277"/>
      <c r="Z378" s="277"/>
      <c r="AA378" s="8"/>
      <c r="AB378" s="276"/>
      <c r="AC378" s="276"/>
      <c r="AD378" s="276"/>
      <c r="AE378" s="276"/>
      <c r="AF378" s="107" t="str">
        <f t="shared" si="133"/>
        <v>-</v>
      </c>
      <c r="AG378" s="291"/>
      <c r="AH378" s="129">
        <f>IF(SUMPRODUCT((A$14:A378=A378)*(B$14:B378=B378)*(C$14:C378=C378))&gt;1,0,1)</f>
        <v>0</v>
      </c>
      <c r="AI378" s="109" t="str">
        <f t="shared" ref="AI378" si="214">IFERROR(VLOOKUP(D378,tipo,1,FALSE),"NO")</f>
        <v>NO</v>
      </c>
      <c r="AJ378" s="109" t="str">
        <f t="shared" ref="AJ378" si="215">IFERROR(VLOOKUP(E378,modal,1,FALSE),"NO")</f>
        <v>NO</v>
      </c>
      <c r="AK378" s="110" t="str">
        <f>IFERROR(VLOOKUP(F378,[6]Tipo!$C$12:$C$27,1,FALSE),"NO")</f>
        <v>NO</v>
      </c>
      <c r="AL378" s="109" t="str">
        <f t="shared" ref="AL378" si="216">IFERROR(VLOOKUP(H378,afectacion,1,FALSE),"NO")</f>
        <v>NO</v>
      </c>
      <c r="AM378" s="109" t="str">
        <f t="shared" ref="AM378" si="217">IFERROR(VLOOKUP(I378,programa,1,FALSE),"NO")</f>
        <v>NO</v>
      </c>
    </row>
    <row r="379" spans="1:39" ht="27" customHeight="1" x14ac:dyDescent="0.25">
      <c r="A379" s="276"/>
      <c r="B379" s="277"/>
      <c r="C379" s="278"/>
      <c r="D379" s="293"/>
      <c r="E379" s="278"/>
      <c r="F379" s="279"/>
      <c r="G379" s="280"/>
      <c r="H379" s="281"/>
      <c r="I379" s="282"/>
      <c r="J379" s="96" t="str">
        <f>IF(ISERROR(VLOOKUP(I379,[6]Eje_Pilar!$C$2:$E$47,2,FALSE))," ",VLOOKUP(I379,[6]Eje_Pilar!$C$2:$E$47,2,FALSE))</f>
        <v xml:space="preserve"> </v>
      </c>
      <c r="K379" s="96" t="str">
        <f>IF(ISERROR(VLOOKUP(I379,[6]Eje_Pilar!$C$2:$E$47,3,FALSE))," ",VLOOKUP(I379,[6]Eje_Pilar!$C$2:$E$47,3,FALSE))</f>
        <v xml:space="preserve"> </v>
      </c>
      <c r="L379" s="283"/>
      <c r="M379" s="276"/>
      <c r="N379" s="284"/>
      <c r="O379" s="285"/>
      <c r="P379" s="286"/>
      <c r="Q379" s="287"/>
      <c r="R379" s="288"/>
      <c r="S379" s="285"/>
      <c r="T379" s="103">
        <f t="shared" si="52"/>
        <v>0</v>
      </c>
      <c r="U379" s="289"/>
      <c r="V379" s="290"/>
      <c r="W379" s="290"/>
      <c r="X379" s="290"/>
      <c r="Y379" s="277"/>
      <c r="Z379" s="277"/>
      <c r="AA379" s="8"/>
      <c r="AB379" s="276"/>
      <c r="AC379" s="276"/>
      <c r="AD379" s="276"/>
      <c r="AE379" s="276"/>
      <c r="AF379" s="107" t="str">
        <f t="shared" si="133"/>
        <v>-</v>
      </c>
      <c r="AG379" s="291"/>
      <c r="AH379" s="129">
        <f>IF(SUMPRODUCT((A$14:A379=A379)*(B$14:B379=B379)*(C$14:C379=C379))&gt;1,0,1)</f>
        <v>0</v>
      </c>
      <c r="AI379" s="109" t="str">
        <f t="shared" ref="AI379" si="218">IFERROR(VLOOKUP(D379,tipo,1,FALSE),"NO")</f>
        <v>NO</v>
      </c>
      <c r="AJ379" s="109" t="str">
        <f t="shared" ref="AJ379" si="219">IFERROR(VLOOKUP(E379,modal,1,FALSE),"NO")</f>
        <v>NO</v>
      </c>
      <c r="AK379" s="110" t="str">
        <f>IFERROR(VLOOKUP(F379,[6]Tipo!$C$12:$C$27,1,FALSE),"NO")</f>
        <v>NO</v>
      </c>
      <c r="AL379" s="109" t="str">
        <f t="shared" ref="AL379" si="220">IFERROR(VLOOKUP(H379,afectacion,1,FALSE),"NO")</f>
        <v>NO</v>
      </c>
      <c r="AM379" s="109" t="str">
        <f t="shared" ref="AM379" si="221">IFERROR(VLOOKUP(I379,programa,1,FALSE),"NO")</f>
        <v>NO</v>
      </c>
    </row>
    <row r="380" spans="1:39" ht="27" customHeight="1" x14ac:dyDescent="0.25">
      <c r="A380" s="276"/>
      <c r="B380" s="277"/>
      <c r="C380" s="278"/>
      <c r="D380" s="293"/>
      <c r="E380" s="278"/>
      <c r="F380" s="279"/>
      <c r="G380" s="280"/>
      <c r="H380" s="281"/>
      <c r="I380" s="282"/>
      <c r="J380" s="96" t="str">
        <f>IF(ISERROR(VLOOKUP(I380,[6]Eje_Pilar!$C$2:$E$47,2,FALSE))," ",VLOOKUP(I380,[6]Eje_Pilar!$C$2:$E$47,2,FALSE))</f>
        <v xml:space="preserve"> </v>
      </c>
      <c r="K380" s="96" t="str">
        <f>IF(ISERROR(VLOOKUP(I380,[6]Eje_Pilar!$C$2:$E$47,3,FALSE))," ",VLOOKUP(I380,[6]Eje_Pilar!$C$2:$E$47,3,FALSE))</f>
        <v xml:space="preserve"> </v>
      </c>
      <c r="L380" s="283"/>
      <c r="M380" s="276"/>
      <c r="N380" s="284"/>
      <c r="O380" s="285"/>
      <c r="P380" s="286"/>
      <c r="Q380" s="287"/>
      <c r="R380" s="288"/>
      <c r="S380" s="285"/>
      <c r="T380" s="103">
        <f t="shared" si="52"/>
        <v>0</v>
      </c>
      <c r="U380" s="289"/>
      <c r="V380" s="290"/>
      <c r="W380" s="290"/>
      <c r="X380" s="290"/>
      <c r="Y380" s="277"/>
      <c r="Z380" s="277"/>
      <c r="AA380" s="8"/>
      <c r="AB380" s="276"/>
      <c r="AC380" s="276"/>
      <c r="AD380" s="276"/>
      <c r="AE380" s="276"/>
      <c r="AF380" s="107" t="str">
        <f t="shared" si="133"/>
        <v>-</v>
      </c>
      <c r="AG380" s="291"/>
      <c r="AH380" s="129">
        <f>IF(SUMPRODUCT((A$14:A380=A380)*(B$14:B380=B380)*(C$14:C380=C380))&gt;1,0,1)</f>
        <v>0</v>
      </c>
      <c r="AI380" s="109" t="str">
        <f t="shared" ref="AI380" si="222">IFERROR(VLOOKUP(D380,tipo,1,FALSE),"NO")</f>
        <v>NO</v>
      </c>
      <c r="AJ380" s="109" t="str">
        <f t="shared" ref="AJ380" si="223">IFERROR(VLOOKUP(E380,modal,1,FALSE),"NO")</f>
        <v>NO</v>
      </c>
      <c r="AK380" s="110" t="str">
        <f>IFERROR(VLOOKUP(F380,[6]Tipo!$C$12:$C$27,1,FALSE),"NO")</f>
        <v>NO</v>
      </c>
      <c r="AL380" s="109" t="str">
        <f t="shared" ref="AL380" si="224">IFERROR(VLOOKUP(H380,afectacion,1,FALSE),"NO")</f>
        <v>NO</v>
      </c>
      <c r="AM380" s="109" t="str">
        <f t="shared" ref="AM380" si="225">IFERROR(VLOOKUP(I380,programa,1,FALSE),"NO")</f>
        <v>NO</v>
      </c>
    </row>
    <row r="381" spans="1:39" ht="27" customHeight="1" x14ac:dyDescent="0.25">
      <c r="A381" s="276"/>
      <c r="B381" s="277"/>
      <c r="C381" s="278"/>
      <c r="D381" s="293"/>
      <c r="E381" s="278"/>
      <c r="F381" s="279"/>
      <c r="G381" s="280"/>
      <c r="H381" s="281"/>
      <c r="I381" s="282"/>
      <c r="J381" s="96" t="str">
        <f>IF(ISERROR(VLOOKUP(I381,[6]Eje_Pilar!$C$2:$E$47,2,FALSE))," ",VLOOKUP(I381,[6]Eje_Pilar!$C$2:$E$47,2,FALSE))</f>
        <v xml:space="preserve"> </v>
      </c>
      <c r="K381" s="96" t="str">
        <f>IF(ISERROR(VLOOKUP(I381,[6]Eje_Pilar!$C$2:$E$47,3,FALSE))," ",VLOOKUP(I381,[6]Eje_Pilar!$C$2:$E$47,3,FALSE))</f>
        <v xml:space="preserve"> </v>
      </c>
      <c r="L381" s="283"/>
      <c r="M381" s="276"/>
      <c r="N381" s="284"/>
      <c r="O381" s="285"/>
      <c r="P381" s="286"/>
      <c r="Q381" s="287"/>
      <c r="R381" s="288"/>
      <c r="S381" s="285"/>
      <c r="T381" s="103">
        <f t="shared" si="52"/>
        <v>0</v>
      </c>
      <c r="U381" s="289"/>
      <c r="V381" s="290"/>
      <c r="W381" s="290"/>
      <c r="X381" s="290"/>
      <c r="Y381" s="277"/>
      <c r="Z381" s="277"/>
      <c r="AA381" s="8"/>
      <c r="AB381" s="276"/>
      <c r="AC381" s="276"/>
      <c r="AD381" s="276"/>
      <c r="AE381" s="276"/>
      <c r="AF381" s="107" t="str">
        <f t="shared" si="133"/>
        <v>-</v>
      </c>
      <c r="AG381" s="291"/>
      <c r="AH381" s="129">
        <f>IF(SUMPRODUCT((A$14:A381=A381)*(B$14:B381=B381)*(C$14:C381=C381))&gt;1,0,1)</f>
        <v>0</v>
      </c>
      <c r="AI381" s="109" t="str">
        <f t="shared" ref="AI381" si="226">IFERROR(VLOOKUP(D381,tipo,1,FALSE),"NO")</f>
        <v>NO</v>
      </c>
      <c r="AJ381" s="109" t="str">
        <f t="shared" ref="AJ381" si="227">IFERROR(VLOOKUP(E381,modal,1,FALSE),"NO")</f>
        <v>NO</v>
      </c>
      <c r="AK381" s="110" t="str">
        <f>IFERROR(VLOOKUP(F381,[6]Tipo!$C$12:$C$27,1,FALSE),"NO")</f>
        <v>NO</v>
      </c>
      <c r="AL381" s="109" t="str">
        <f t="shared" ref="AL381" si="228">IFERROR(VLOOKUP(H381,afectacion,1,FALSE),"NO")</f>
        <v>NO</v>
      </c>
      <c r="AM381" s="109" t="str">
        <f t="shared" ref="AM381" si="229">IFERROR(VLOOKUP(I381,programa,1,FALSE),"NO")</f>
        <v>NO</v>
      </c>
    </row>
    <row r="382" spans="1:39" ht="27" customHeight="1" x14ac:dyDescent="0.25">
      <c r="A382" s="276"/>
      <c r="B382" s="277"/>
      <c r="C382" s="278"/>
      <c r="D382" s="293"/>
      <c r="E382" s="278"/>
      <c r="F382" s="279"/>
      <c r="G382" s="280"/>
      <c r="H382" s="281"/>
      <c r="I382" s="282"/>
      <c r="J382" s="96" t="str">
        <f>IF(ISERROR(VLOOKUP(I382,[6]Eje_Pilar!$C$2:$E$47,2,FALSE))," ",VLOOKUP(I382,[6]Eje_Pilar!$C$2:$E$47,2,FALSE))</f>
        <v xml:space="preserve"> </v>
      </c>
      <c r="K382" s="96" t="str">
        <f>IF(ISERROR(VLOOKUP(I382,[6]Eje_Pilar!$C$2:$E$47,3,FALSE))," ",VLOOKUP(I382,[6]Eje_Pilar!$C$2:$E$47,3,FALSE))</f>
        <v xml:space="preserve"> </v>
      </c>
      <c r="L382" s="283"/>
      <c r="M382" s="276"/>
      <c r="N382" s="284"/>
      <c r="O382" s="285"/>
      <c r="P382" s="286"/>
      <c r="Q382" s="287"/>
      <c r="R382" s="288"/>
      <c r="S382" s="285"/>
      <c r="T382" s="103">
        <f t="shared" si="52"/>
        <v>0</v>
      </c>
      <c r="U382" s="289"/>
      <c r="V382" s="290"/>
      <c r="W382" s="290"/>
      <c r="X382" s="290"/>
      <c r="Y382" s="277"/>
      <c r="Z382" s="277"/>
      <c r="AA382" s="8"/>
      <c r="AB382" s="276"/>
      <c r="AC382" s="276"/>
      <c r="AD382" s="276"/>
      <c r="AE382" s="276"/>
      <c r="AF382" s="107" t="str">
        <f t="shared" si="133"/>
        <v>-</v>
      </c>
      <c r="AG382" s="291"/>
      <c r="AH382" s="129">
        <f>IF(SUMPRODUCT((A$14:A382=A382)*(B$14:B382=B382)*(C$14:C382=C382))&gt;1,0,1)</f>
        <v>0</v>
      </c>
      <c r="AI382" s="109" t="str">
        <f t="shared" ref="AI382" si="230">IFERROR(VLOOKUP(D382,tipo,1,FALSE),"NO")</f>
        <v>NO</v>
      </c>
      <c r="AJ382" s="109" t="str">
        <f t="shared" ref="AJ382" si="231">IFERROR(VLOOKUP(E382,modal,1,FALSE),"NO")</f>
        <v>NO</v>
      </c>
      <c r="AK382" s="110" t="str">
        <f>IFERROR(VLOOKUP(F382,[6]Tipo!$C$12:$C$27,1,FALSE),"NO")</f>
        <v>NO</v>
      </c>
      <c r="AL382" s="109" t="str">
        <f t="shared" ref="AL382" si="232">IFERROR(VLOOKUP(H382,afectacion,1,FALSE),"NO")</f>
        <v>NO</v>
      </c>
      <c r="AM382" s="109" t="str">
        <f t="shared" ref="AM382" si="233">IFERROR(VLOOKUP(I382,programa,1,FALSE),"NO")</f>
        <v>NO</v>
      </c>
    </row>
    <row r="383" spans="1:39" ht="27" customHeight="1" x14ac:dyDescent="0.25">
      <c r="A383" s="276"/>
      <c r="B383" s="277"/>
      <c r="C383" s="278"/>
      <c r="D383" s="293"/>
      <c r="E383" s="278"/>
      <c r="F383" s="279"/>
      <c r="G383" s="280"/>
      <c r="H383" s="281"/>
      <c r="I383" s="282"/>
      <c r="J383" s="96" t="str">
        <f>IF(ISERROR(VLOOKUP(I383,[6]Eje_Pilar!$C$2:$E$47,2,FALSE))," ",VLOOKUP(I383,[6]Eje_Pilar!$C$2:$E$47,2,FALSE))</f>
        <v xml:space="preserve"> </v>
      </c>
      <c r="K383" s="96" t="str">
        <f>IF(ISERROR(VLOOKUP(I383,[6]Eje_Pilar!$C$2:$E$47,3,FALSE))," ",VLOOKUP(I383,[6]Eje_Pilar!$C$2:$E$47,3,FALSE))</f>
        <v xml:space="preserve"> </v>
      </c>
      <c r="L383" s="283"/>
      <c r="M383" s="276"/>
      <c r="N383" s="284"/>
      <c r="O383" s="285"/>
      <c r="P383" s="286"/>
      <c r="Q383" s="287"/>
      <c r="R383" s="288"/>
      <c r="S383" s="285"/>
      <c r="T383" s="103">
        <f t="shared" si="52"/>
        <v>0</v>
      </c>
      <c r="U383" s="289"/>
      <c r="V383" s="290"/>
      <c r="W383" s="290"/>
      <c r="X383" s="290"/>
      <c r="Y383" s="277"/>
      <c r="Z383" s="277"/>
      <c r="AA383" s="8"/>
      <c r="AB383" s="276"/>
      <c r="AC383" s="276"/>
      <c r="AD383" s="276"/>
      <c r="AE383" s="276"/>
      <c r="AF383" s="107" t="str">
        <f t="shared" si="133"/>
        <v>-</v>
      </c>
      <c r="AG383" s="291"/>
      <c r="AH383" s="129">
        <f>IF(SUMPRODUCT((A$14:A383=A383)*(B$14:B383=B383)*(C$14:C383=C383))&gt;1,0,1)</f>
        <v>0</v>
      </c>
      <c r="AI383" s="109" t="str">
        <f t="shared" ref="AI383" si="234">IFERROR(VLOOKUP(D383,tipo,1,FALSE),"NO")</f>
        <v>NO</v>
      </c>
      <c r="AJ383" s="109" t="str">
        <f t="shared" ref="AJ383" si="235">IFERROR(VLOOKUP(E383,modal,1,FALSE),"NO")</f>
        <v>NO</v>
      </c>
      <c r="AK383" s="110" t="str">
        <f>IFERROR(VLOOKUP(F383,[6]Tipo!$C$12:$C$27,1,FALSE),"NO")</f>
        <v>NO</v>
      </c>
      <c r="AL383" s="109" t="str">
        <f t="shared" ref="AL383" si="236">IFERROR(VLOOKUP(H383,afectacion,1,FALSE),"NO")</f>
        <v>NO</v>
      </c>
      <c r="AM383" s="109" t="str">
        <f t="shared" ref="AM383" si="237">IFERROR(VLOOKUP(I383,programa,1,FALSE),"NO")</f>
        <v>NO</v>
      </c>
    </row>
    <row r="384" spans="1:39" ht="27" customHeight="1" x14ac:dyDescent="0.25">
      <c r="A384" s="276"/>
      <c r="B384" s="277"/>
      <c r="C384" s="278"/>
      <c r="D384" s="293"/>
      <c r="E384" s="278"/>
      <c r="F384" s="279"/>
      <c r="G384" s="280"/>
      <c r="H384" s="281"/>
      <c r="I384" s="282"/>
      <c r="J384" s="96" t="str">
        <f>IF(ISERROR(VLOOKUP(I384,[6]Eje_Pilar!$C$2:$E$47,2,FALSE))," ",VLOOKUP(I384,[6]Eje_Pilar!$C$2:$E$47,2,FALSE))</f>
        <v xml:space="preserve"> </v>
      </c>
      <c r="K384" s="96" t="str">
        <f>IF(ISERROR(VLOOKUP(I384,[6]Eje_Pilar!$C$2:$E$47,3,FALSE))," ",VLOOKUP(I384,[6]Eje_Pilar!$C$2:$E$47,3,FALSE))</f>
        <v xml:space="preserve"> </v>
      </c>
      <c r="L384" s="283"/>
      <c r="M384" s="276"/>
      <c r="N384" s="284"/>
      <c r="O384" s="285"/>
      <c r="P384" s="286"/>
      <c r="Q384" s="287"/>
      <c r="R384" s="288"/>
      <c r="S384" s="285"/>
      <c r="T384" s="103">
        <f t="shared" si="52"/>
        <v>0</v>
      </c>
      <c r="U384" s="289"/>
      <c r="V384" s="290"/>
      <c r="W384" s="290"/>
      <c r="X384" s="290"/>
      <c r="Y384" s="277"/>
      <c r="Z384" s="277"/>
      <c r="AA384" s="8"/>
      <c r="AB384" s="276"/>
      <c r="AC384" s="276"/>
      <c r="AD384" s="276"/>
      <c r="AE384" s="276"/>
      <c r="AF384" s="107" t="str">
        <f t="shared" si="133"/>
        <v>-</v>
      </c>
      <c r="AG384" s="291"/>
      <c r="AH384" s="129">
        <f>IF(SUMPRODUCT((A$14:A384=A384)*(B$14:B384=B384)*(C$14:C384=C384))&gt;1,0,1)</f>
        <v>0</v>
      </c>
      <c r="AI384" s="109" t="str">
        <f t="shared" ref="AI384" si="238">IFERROR(VLOOKUP(D384,tipo,1,FALSE),"NO")</f>
        <v>NO</v>
      </c>
      <c r="AJ384" s="109" t="str">
        <f t="shared" ref="AJ384" si="239">IFERROR(VLOOKUP(E384,modal,1,FALSE),"NO")</f>
        <v>NO</v>
      </c>
      <c r="AK384" s="110" t="str">
        <f>IFERROR(VLOOKUP(F384,[6]Tipo!$C$12:$C$27,1,FALSE),"NO")</f>
        <v>NO</v>
      </c>
      <c r="AL384" s="109" t="str">
        <f t="shared" ref="AL384" si="240">IFERROR(VLOOKUP(H384,afectacion,1,FALSE),"NO")</f>
        <v>NO</v>
      </c>
      <c r="AM384" s="109" t="str">
        <f t="shared" ref="AM384" si="241">IFERROR(VLOOKUP(I384,programa,1,FALSE),"NO")</f>
        <v>NO</v>
      </c>
    </row>
    <row r="385" spans="1:39" ht="27" customHeight="1" x14ac:dyDescent="0.25">
      <c r="A385" s="276"/>
      <c r="B385" s="277"/>
      <c r="C385" s="278"/>
      <c r="D385" s="293"/>
      <c r="E385" s="278"/>
      <c r="F385" s="279"/>
      <c r="G385" s="280"/>
      <c r="H385" s="281"/>
      <c r="I385" s="282"/>
      <c r="J385" s="96" t="str">
        <f>IF(ISERROR(VLOOKUP(I385,[6]Eje_Pilar!$C$2:$E$47,2,FALSE))," ",VLOOKUP(I385,[6]Eje_Pilar!$C$2:$E$47,2,FALSE))</f>
        <v xml:space="preserve"> </v>
      </c>
      <c r="K385" s="96" t="str">
        <f>IF(ISERROR(VLOOKUP(I385,[6]Eje_Pilar!$C$2:$E$47,3,FALSE))," ",VLOOKUP(I385,[6]Eje_Pilar!$C$2:$E$47,3,FALSE))</f>
        <v xml:space="preserve"> </v>
      </c>
      <c r="L385" s="283"/>
      <c r="M385" s="276"/>
      <c r="N385" s="284"/>
      <c r="O385" s="285"/>
      <c r="P385" s="286"/>
      <c r="Q385" s="287"/>
      <c r="R385" s="288"/>
      <c r="S385" s="285"/>
      <c r="T385" s="103">
        <f t="shared" si="52"/>
        <v>0</v>
      </c>
      <c r="U385" s="289"/>
      <c r="V385" s="290"/>
      <c r="W385" s="290"/>
      <c r="X385" s="290"/>
      <c r="Y385" s="277"/>
      <c r="Z385" s="277"/>
      <c r="AA385" s="8"/>
      <c r="AB385" s="276"/>
      <c r="AC385" s="276"/>
      <c r="AD385" s="276"/>
      <c r="AE385" s="276"/>
      <c r="AF385" s="107" t="str">
        <f t="shared" si="133"/>
        <v>-</v>
      </c>
      <c r="AG385" s="291"/>
      <c r="AH385" s="129">
        <f>IF(SUMPRODUCT((A$14:A385=A385)*(B$14:B385=B385)*(C$14:C385=C385))&gt;1,0,1)</f>
        <v>0</v>
      </c>
      <c r="AI385" s="109" t="str">
        <f t="shared" ref="AI385" si="242">IFERROR(VLOOKUP(D385,tipo,1,FALSE),"NO")</f>
        <v>NO</v>
      </c>
      <c r="AJ385" s="109" t="str">
        <f t="shared" ref="AJ385" si="243">IFERROR(VLOOKUP(E385,modal,1,FALSE),"NO")</f>
        <v>NO</v>
      </c>
      <c r="AK385" s="110" t="str">
        <f>IFERROR(VLOOKUP(F385,[6]Tipo!$C$12:$C$27,1,FALSE),"NO")</f>
        <v>NO</v>
      </c>
      <c r="AL385" s="109" t="str">
        <f t="shared" ref="AL385" si="244">IFERROR(VLOOKUP(H385,afectacion,1,FALSE),"NO")</f>
        <v>NO</v>
      </c>
      <c r="AM385" s="109" t="str">
        <f t="shared" ref="AM385" si="245">IFERROR(VLOOKUP(I385,programa,1,FALSE),"NO")</f>
        <v>NO</v>
      </c>
    </row>
    <row r="386" spans="1:39" ht="27" customHeight="1" x14ac:dyDescent="0.25">
      <c r="A386" s="276"/>
      <c r="B386" s="277"/>
      <c r="C386" s="278"/>
      <c r="D386" s="293"/>
      <c r="E386" s="278"/>
      <c r="F386" s="279"/>
      <c r="G386" s="280"/>
      <c r="H386" s="281"/>
      <c r="I386" s="282"/>
      <c r="J386" s="96" t="str">
        <f>IF(ISERROR(VLOOKUP(I386,[6]Eje_Pilar!$C$2:$E$47,2,FALSE))," ",VLOOKUP(I386,[6]Eje_Pilar!$C$2:$E$47,2,FALSE))</f>
        <v xml:space="preserve"> </v>
      </c>
      <c r="K386" s="96" t="str">
        <f>IF(ISERROR(VLOOKUP(I386,[6]Eje_Pilar!$C$2:$E$47,3,FALSE))," ",VLOOKUP(I386,[6]Eje_Pilar!$C$2:$E$47,3,FALSE))</f>
        <v xml:space="preserve"> </v>
      </c>
      <c r="L386" s="283"/>
      <c r="M386" s="276"/>
      <c r="N386" s="284"/>
      <c r="O386" s="285"/>
      <c r="P386" s="286"/>
      <c r="Q386" s="287"/>
      <c r="R386" s="288"/>
      <c r="S386" s="285"/>
      <c r="T386" s="103">
        <f t="shared" si="52"/>
        <v>0</v>
      </c>
      <c r="U386" s="289"/>
      <c r="V386" s="290"/>
      <c r="W386" s="290"/>
      <c r="X386" s="290"/>
      <c r="Y386" s="277"/>
      <c r="Z386" s="277"/>
      <c r="AA386" s="8"/>
      <c r="AB386" s="276"/>
      <c r="AC386" s="276"/>
      <c r="AD386" s="276"/>
      <c r="AE386" s="276"/>
      <c r="AF386" s="107" t="str">
        <f t="shared" si="133"/>
        <v>-</v>
      </c>
      <c r="AG386" s="291"/>
      <c r="AH386" s="129">
        <f>IF(SUMPRODUCT((A$14:A386=A386)*(B$14:B386=B386)*(C$14:C386=C386))&gt;1,0,1)</f>
        <v>0</v>
      </c>
      <c r="AI386" s="109" t="str">
        <f t="shared" ref="AI386" si="246">IFERROR(VLOOKUP(D386,tipo,1,FALSE),"NO")</f>
        <v>NO</v>
      </c>
      <c r="AJ386" s="109" t="str">
        <f t="shared" ref="AJ386" si="247">IFERROR(VLOOKUP(E386,modal,1,FALSE),"NO")</f>
        <v>NO</v>
      </c>
      <c r="AK386" s="110" t="str">
        <f>IFERROR(VLOOKUP(F386,[6]Tipo!$C$12:$C$27,1,FALSE),"NO")</f>
        <v>NO</v>
      </c>
      <c r="AL386" s="109" t="str">
        <f t="shared" ref="AL386" si="248">IFERROR(VLOOKUP(H386,afectacion,1,FALSE),"NO")</f>
        <v>NO</v>
      </c>
      <c r="AM386" s="109" t="str">
        <f t="shared" ref="AM386" si="249">IFERROR(VLOOKUP(I386,programa,1,FALSE),"NO")</f>
        <v>NO</v>
      </c>
    </row>
    <row r="387" spans="1:39" ht="27" customHeight="1" x14ac:dyDescent="0.25">
      <c r="A387" s="276"/>
      <c r="B387" s="277"/>
      <c r="C387" s="278"/>
      <c r="D387" s="293"/>
      <c r="E387" s="278"/>
      <c r="F387" s="279"/>
      <c r="G387" s="280"/>
      <c r="H387" s="281"/>
      <c r="I387" s="282"/>
      <c r="J387" s="96" t="str">
        <f>IF(ISERROR(VLOOKUP(I387,[6]Eje_Pilar!$C$2:$E$47,2,FALSE))," ",VLOOKUP(I387,[6]Eje_Pilar!$C$2:$E$47,2,FALSE))</f>
        <v xml:space="preserve"> </v>
      </c>
      <c r="K387" s="96" t="str">
        <f>IF(ISERROR(VLOOKUP(I387,[6]Eje_Pilar!$C$2:$E$47,3,FALSE))," ",VLOOKUP(I387,[6]Eje_Pilar!$C$2:$E$47,3,FALSE))</f>
        <v xml:space="preserve"> </v>
      </c>
      <c r="L387" s="283"/>
      <c r="M387" s="276"/>
      <c r="N387" s="284"/>
      <c r="O387" s="285"/>
      <c r="P387" s="286"/>
      <c r="Q387" s="287"/>
      <c r="R387" s="288"/>
      <c r="S387" s="285"/>
      <c r="T387" s="103">
        <f t="shared" si="52"/>
        <v>0</v>
      </c>
      <c r="U387" s="289"/>
      <c r="V387" s="290"/>
      <c r="W387" s="290"/>
      <c r="X387" s="290"/>
      <c r="Y387" s="277"/>
      <c r="Z387" s="277"/>
      <c r="AA387" s="8"/>
      <c r="AB387" s="276"/>
      <c r="AC387" s="276"/>
      <c r="AD387" s="276"/>
      <c r="AE387" s="276"/>
      <c r="AF387" s="107" t="str">
        <f t="shared" si="133"/>
        <v>-</v>
      </c>
      <c r="AG387" s="291"/>
      <c r="AH387" s="129">
        <f>IF(SUMPRODUCT((A$14:A387=A387)*(B$14:B387=B387)*(C$14:C387=C387))&gt;1,0,1)</f>
        <v>0</v>
      </c>
      <c r="AI387" s="109" t="str">
        <f t="shared" ref="AI387" si="250">IFERROR(VLOOKUP(D387,tipo,1,FALSE),"NO")</f>
        <v>NO</v>
      </c>
      <c r="AJ387" s="109" t="str">
        <f t="shared" ref="AJ387" si="251">IFERROR(VLOOKUP(E387,modal,1,FALSE),"NO")</f>
        <v>NO</v>
      </c>
      <c r="AK387" s="110" t="str">
        <f>IFERROR(VLOOKUP(F387,[6]Tipo!$C$12:$C$27,1,FALSE),"NO")</f>
        <v>NO</v>
      </c>
      <c r="AL387" s="109" t="str">
        <f t="shared" ref="AL387" si="252">IFERROR(VLOOKUP(H387,afectacion,1,FALSE),"NO")</f>
        <v>NO</v>
      </c>
      <c r="AM387" s="109" t="str">
        <f t="shared" ref="AM387" si="253">IFERROR(VLOOKUP(I387,programa,1,FALSE),"NO")</f>
        <v>NO</v>
      </c>
    </row>
    <row r="388" spans="1:39" ht="27" customHeight="1" x14ac:dyDescent="0.25">
      <c r="A388" s="276"/>
      <c r="B388" s="277"/>
      <c r="C388" s="278"/>
      <c r="D388" s="293"/>
      <c r="E388" s="278"/>
      <c r="F388" s="279"/>
      <c r="G388" s="280"/>
      <c r="H388" s="281"/>
      <c r="I388" s="282"/>
      <c r="J388" s="96" t="str">
        <f>IF(ISERROR(VLOOKUP(I388,[6]Eje_Pilar!$C$2:$E$47,2,FALSE))," ",VLOOKUP(I388,[6]Eje_Pilar!$C$2:$E$47,2,FALSE))</f>
        <v xml:space="preserve"> </v>
      </c>
      <c r="K388" s="96" t="str">
        <f>IF(ISERROR(VLOOKUP(I388,[6]Eje_Pilar!$C$2:$E$47,3,FALSE))," ",VLOOKUP(I388,[6]Eje_Pilar!$C$2:$E$47,3,FALSE))</f>
        <v xml:space="preserve"> </v>
      </c>
      <c r="L388" s="283"/>
      <c r="M388" s="276"/>
      <c r="N388" s="284"/>
      <c r="O388" s="285"/>
      <c r="P388" s="286"/>
      <c r="Q388" s="287"/>
      <c r="R388" s="288"/>
      <c r="S388" s="285"/>
      <c r="T388" s="103">
        <f t="shared" si="52"/>
        <v>0</v>
      </c>
      <c r="U388" s="289"/>
      <c r="V388" s="290"/>
      <c r="W388" s="290"/>
      <c r="X388" s="290"/>
      <c r="Y388" s="277"/>
      <c r="Z388" s="277"/>
      <c r="AA388" s="8"/>
      <c r="AB388" s="276"/>
      <c r="AC388" s="276"/>
      <c r="AD388" s="276"/>
      <c r="AE388" s="276"/>
      <c r="AF388" s="107" t="str">
        <f t="shared" si="133"/>
        <v>-</v>
      </c>
      <c r="AG388" s="291"/>
      <c r="AH388" s="129">
        <f>IF(SUMPRODUCT((A$14:A388=A388)*(B$14:B388=B388)*(C$14:C388=C388))&gt;1,0,1)</f>
        <v>0</v>
      </c>
      <c r="AI388" s="109" t="str">
        <f t="shared" ref="AI388" si="254">IFERROR(VLOOKUP(D388,tipo,1,FALSE),"NO")</f>
        <v>NO</v>
      </c>
      <c r="AJ388" s="109" t="str">
        <f t="shared" ref="AJ388" si="255">IFERROR(VLOOKUP(E388,modal,1,FALSE),"NO")</f>
        <v>NO</v>
      </c>
      <c r="AK388" s="110" t="str">
        <f>IFERROR(VLOOKUP(F388,[6]Tipo!$C$12:$C$27,1,FALSE),"NO")</f>
        <v>NO</v>
      </c>
      <c r="AL388" s="109" t="str">
        <f t="shared" ref="AL388" si="256">IFERROR(VLOOKUP(H388,afectacion,1,FALSE),"NO")</f>
        <v>NO</v>
      </c>
      <c r="AM388" s="109" t="str">
        <f t="shared" ref="AM388" si="257">IFERROR(VLOOKUP(I388,programa,1,FALSE),"NO")</f>
        <v>NO</v>
      </c>
    </row>
    <row r="389" spans="1:39" ht="27" customHeight="1" x14ac:dyDescent="0.25">
      <c r="A389" s="276"/>
      <c r="B389" s="277"/>
      <c r="C389" s="278"/>
      <c r="D389" s="293"/>
      <c r="E389" s="278"/>
      <c r="F389" s="279"/>
      <c r="G389" s="280"/>
      <c r="H389" s="281"/>
      <c r="I389" s="282"/>
      <c r="J389" s="96" t="str">
        <f>IF(ISERROR(VLOOKUP(I389,[6]Eje_Pilar!$C$2:$E$47,2,FALSE))," ",VLOOKUP(I389,[6]Eje_Pilar!$C$2:$E$47,2,FALSE))</f>
        <v xml:space="preserve"> </v>
      </c>
      <c r="K389" s="96" t="str">
        <f>IF(ISERROR(VLOOKUP(I389,[6]Eje_Pilar!$C$2:$E$47,3,FALSE))," ",VLOOKUP(I389,[6]Eje_Pilar!$C$2:$E$47,3,FALSE))</f>
        <v xml:space="preserve"> </v>
      </c>
      <c r="L389" s="283"/>
      <c r="M389" s="276"/>
      <c r="N389" s="284"/>
      <c r="O389" s="285"/>
      <c r="P389" s="286"/>
      <c r="Q389" s="287"/>
      <c r="R389" s="288"/>
      <c r="S389" s="285"/>
      <c r="T389" s="103">
        <f t="shared" si="52"/>
        <v>0</v>
      </c>
      <c r="U389" s="289"/>
      <c r="V389" s="290"/>
      <c r="W389" s="290"/>
      <c r="X389" s="290"/>
      <c r="Y389" s="277"/>
      <c r="Z389" s="277"/>
      <c r="AA389" s="8"/>
      <c r="AB389" s="276"/>
      <c r="AC389" s="276"/>
      <c r="AD389" s="276"/>
      <c r="AE389" s="276"/>
      <c r="AF389" s="107" t="str">
        <f t="shared" si="133"/>
        <v>-</v>
      </c>
      <c r="AG389" s="291"/>
      <c r="AH389" s="129">
        <f>IF(SUMPRODUCT((A$14:A389=A389)*(B$14:B389=B389)*(C$14:C389=C389))&gt;1,0,1)</f>
        <v>0</v>
      </c>
      <c r="AI389" s="109" t="str">
        <f t="shared" ref="AI389" si="258">IFERROR(VLOOKUP(D389,tipo,1,FALSE),"NO")</f>
        <v>NO</v>
      </c>
      <c r="AJ389" s="109" t="str">
        <f t="shared" ref="AJ389" si="259">IFERROR(VLOOKUP(E389,modal,1,FALSE),"NO")</f>
        <v>NO</v>
      </c>
      <c r="AK389" s="110" t="str">
        <f>IFERROR(VLOOKUP(F389,[6]Tipo!$C$12:$C$27,1,FALSE),"NO")</f>
        <v>NO</v>
      </c>
      <c r="AL389" s="109" t="str">
        <f t="shared" ref="AL389" si="260">IFERROR(VLOOKUP(H389,afectacion,1,FALSE),"NO")</f>
        <v>NO</v>
      </c>
      <c r="AM389" s="109" t="str">
        <f t="shared" ref="AM389" si="261">IFERROR(VLOOKUP(I389,programa,1,FALSE),"NO")</f>
        <v>NO</v>
      </c>
    </row>
    <row r="390" spans="1:39" ht="27" customHeight="1" x14ac:dyDescent="0.25">
      <c r="A390" s="276"/>
      <c r="B390" s="277"/>
      <c r="C390" s="278"/>
      <c r="D390" s="293"/>
      <c r="E390" s="278"/>
      <c r="F390" s="279"/>
      <c r="G390" s="280"/>
      <c r="H390" s="281"/>
      <c r="I390" s="282"/>
      <c r="J390" s="96" t="str">
        <f>IF(ISERROR(VLOOKUP(I390,[6]Eje_Pilar!$C$2:$E$47,2,FALSE))," ",VLOOKUP(I390,[6]Eje_Pilar!$C$2:$E$47,2,FALSE))</f>
        <v xml:space="preserve"> </v>
      </c>
      <c r="K390" s="96" t="str">
        <f>IF(ISERROR(VLOOKUP(I390,[6]Eje_Pilar!$C$2:$E$47,3,FALSE))," ",VLOOKUP(I390,[6]Eje_Pilar!$C$2:$E$47,3,FALSE))</f>
        <v xml:space="preserve"> </v>
      </c>
      <c r="L390" s="283"/>
      <c r="M390" s="276"/>
      <c r="N390" s="284"/>
      <c r="O390" s="285"/>
      <c r="P390" s="286"/>
      <c r="Q390" s="287"/>
      <c r="R390" s="288"/>
      <c r="S390" s="285"/>
      <c r="T390" s="103">
        <f t="shared" si="52"/>
        <v>0</v>
      </c>
      <c r="U390" s="289"/>
      <c r="V390" s="290"/>
      <c r="W390" s="290"/>
      <c r="X390" s="290"/>
      <c r="Y390" s="277"/>
      <c r="Z390" s="277"/>
      <c r="AA390" s="8"/>
      <c r="AB390" s="276"/>
      <c r="AC390" s="276"/>
      <c r="AD390" s="276"/>
      <c r="AE390" s="276"/>
      <c r="AF390" s="107" t="str">
        <f t="shared" si="133"/>
        <v>-</v>
      </c>
      <c r="AG390" s="291"/>
      <c r="AH390" s="129">
        <f>IF(SUMPRODUCT((A$14:A390=A390)*(B$14:B390=B390)*(C$14:C390=C390))&gt;1,0,1)</f>
        <v>0</v>
      </c>
      <c r="AI390" s="109" t="str">
        <f t="shared" ref="AI390" si="262">IFERROR(VLOOKUP(D390,tipo,1,FALSE),"NO")</f>
        <v>NO</v>
      </c>
      <c r="AJ390" s="109" t="str">
        <f t="shared" ref="AJ390" si="263">IFERROR(VLOOKUP(E390,modal,1,FALSE),"NO")</f>
        <v>NO</v>
      </c>
      <c r="AK390" s="110" t="str">
        <f>IFERROR(VLOOKUP(F390,[6]Tipo!$C$12:$C$27,1,FALSE),"NO")</f>
        <v>NO</v>
      </c>
      <c r="AL390" s="109" t="str">
        <f t="shared" ref="AL390" si="264">IFERROR(VLOOKUP(H390,afectacion,1,FALSE),"NO")</f>
        <v>NO</v>
      </c>
      <c r="AM390" s="109" t="str">
        <f t="shared" ref="AM390" si="265">IFERROR(VLOOKUP(I390,programa,1,FALSE),"NO")</f>
        <v>NO</v>
      </c>
    </row>
    <row r="391" spans="1:39" ht="27" customHeight="1" x14ac:dyDescent="0.25">
      <c r="A391" s="276"/>
      <c r="B391" s="277"/>
      <c r="C391" s="278"/>
      <c r="D391" s="293"/>
      <c r="E391" s="278"/>
      <c r="F391" s="279"/>
      <c r="G391" s="280"/>
      <c r="H391" s="281"/>
      <c r="I391" s="282"/>
      <c r="J391" s="96" t="str">
        <f>IF(ISERROR(VLOOKUP(I391,[6]Eje_Pilar!$C$2:$E$47,2,FALSE))," ",VLOOKUP(I391,[6]Eje_Pilar!$C$2:$E$47,2,FALSE))</f>
        <v xml:space="preserve"> </v>
      </c>
      <c r="K391" s="96" t="str">
        <f>IF(ISERROR(VLOOKUP(I391,[6]Eje_Pilar!$C$2:$E$47,3,FALSE))," ",VLOOKUP(I391,[6]Eje_Pilar!$C$2:$E$47,3,FALSE))</f>
        <v xml:space="preserve"> </v>
      </c>
      <c r="L391" s="283"/>
      <c r="M391" s="276"/>
      <c r="N391" s="284"/>
      <c r="O391" s="285"/>
      <c r="P391" s="286"/>
      <c r="Q391" s="287"/>
      <c r="R391" s="288"/>
      <c r="S391" s="285"/>
      <c r="T391" s="103">
        <f t="shared" si="52"/>
        <v>0</v>
      </c>
      <c r="U391" s="289"/>
      <c r="V391" s="290"/>
      <c r="W391" s="290"/>
      <c r="X391" s="290"/>
      <c r="Y391" s="277"/>
      <c r="Z391" s="277"/>
      <c r="AA391" s="8"/>
      <c r="AB391" s="276"/>
      <c r="AC391" s="276"/>
      <c r="AD391" s="276"/>
      <c r="AE391" s="276"/>
      <c r="AF391" s="107" t="str">
        <f t="shared" si="133"/>
        <v>-</v>
      </c>
      <c r="AG391" s="291"/>
      <c r="AH391" s="129">
        <f>IF(SUMPRODUCT((A$14:A391=A391)*(B$14:B391=B391)*(C$14:C391=C391))&gt;1,0,1)</f>
        <v>0</v>
      </c>
      <c r="AI391" s="109" t="str">
        <f t="shared" ref="AI391" si="266">IFERROR(VLOOKUP(D391,tipo,1,FALSE),"NO")</f>
        <v>NO</v>
      </c>
      <c r="AJ391" s="109" t="str">
        <f t="shared" ref="AJ391" si="267">IFERROR(VLOOKUP(E391,modal,1,FALSE),"NO")</f>
        <v>NO</v>
      </c>
      <c r="AK391" s="110" t="str">
        <f>IFERROR(VLOOKUP(F391,[6]Tipo!$C$12:$C$27,1,FALSE),"NO")</f>
        <v>NO</v>
      </c>
      <c r="AL391" s="109" t="str">
        <f t="shared" ref="AL391" si="268">IFERROR(VLOOKUP(H391,afectacion,1,FALSE),"NO")</f>
        <v>NO</v>
      </c>
      <c r="AM391" s="109" t="str">
        <f t="shared" ref="AM391" si="269">IFERROR(VLOOKUP(I391,programa,1,FALSE),"NO")</f>
        <v>NO</v>
      </c>
    </row>
    <row r="392" spans="1:39" ht="27" customHeight="1" x14ac:dyDescent="0.25">
      <c r="A392" s="276"/>
      <c r="B392" s="277"/>
      <c r="C392" s="278"/>
      <c r="D392" s="293"/>
      <c r="E392" s="278"/>
      <c r="F392" s="279"/>
      <c r="G392" s="280"/>
      <c r="H392" s="281"/>
      <c r="I392" s="282"/>
      <c r="J392" s="96" t="str">
        <f>IF(ISERROR(VLOOKUP(I392,[6]Eje_Pilar!$C$2:$E$47,2,FALSE))," ",VLOOKUP(I392,[6]Eje_Pilar!$C$2:$E$47,2,FALSE))</f>
        <v xml:space="preserve"> </v>
      </c>
      <c r="K392" s="96" t="str">
        <f>IF(ISERROR(VLOOKUP(I392,[6]Eje_Pilar!$C$2:$E$47,3,FALSE))," ",VLOOKUP(I392,[6]Eje_Pilar!$C$2:$E$47,3,FALSE))</f>
        <v xml:space="preserve"> </v>
      </c>
      <c r="L392" s="283"/>
      <c r="M392" s="276"/>
      <c r="N392" s="284"/>
      <c r="O392" s="285"/>
      <c r="P392" s="286"/>
      <c r="Q392" s="287"/>
      <c r="R392" s="288"/>
      <c r="S392" s="285"/>
      <c r="T392" s="103">
        <f t="shared" si="52"/>
        <v>0</v>
      </c>
      <c r="U392" s="289"/>
      <c r="V392" s="290"/>
      <c r="W392" s="290"/>
      <c r="X392" s="290"/>
      <c r="Y392" s="277"/>
      <c r="Z392" s="277"/>
      <c r="AA392" s="8"/>
      <c r="AB392" s="276"/>
      <c r="AC392" s="276"/>
      <c r="AD392" s="276"/>
      <c r="AE392" s="276"/>
      <c r="AF392" s="107" t="str">
        <f t="shared" si="133"/>
        <v>-</v>
      </c>
      <c r="AG392" s="291"/>
      <c r="AH392" s="129">
        <f>IF(SUMPRODUCT((A$14:A392=A392)*(B$14:B392=B392)*(C$14:C392=C392))&gt;1,0,1)</f>
        <v>0</v>
      </c>
      <c r="AI392" s="109" t="str">
        <f t="shared" ref="AI392" si="270">IFERROR(VLOOKUP(D392,tipo,1,FALSE),"NO")</f>
        <v>NO</v>
      </c>
      <c r="AJ392" s="109" t="str">
        <f t="shared" ref="AJ392" si="271">IFERROR(VLOOKUP(E392,modal,1,FALSE),"NO")</f>
        <v>NO</v>
      </c>
      <c r="AK392" s="110" t="str">
        <f>IFERROR(VLOOKUP(F392,[6]Tipo!$C$12:$C$27,1,FALSE),"NO")</f>
        <v>NO</v>
      </c>
      <c r="AL392" s="109" t="str">
        <f t="shared" ref="AL392" si="272">IFERROR(VLOOKUP(H392,afectacion,1,FALSE),"NO")</f>
        <v>NO</v>
      </c>
      <c r="AM392" s="109" t="str">
        <f t="shared" ref="AM392" si="273">IFERROR(VLOOKUP(I392,programa,1,FALSE),"NO")</f>
        <v>NO</v>
      </c>
    </row>
    <row r="393" spans="1:39" ht="27" customHeight="1" x14ac:dyDescent="0.25">
      <c r="A393" s="276"/>
      <c r="B393" s="277"/>
      <c r="C393" s="278"/>
      <c r="D393" s="293"/>
      <c r="E393" s="278"/>
      <c r="F393" s="279"/>
      <c r="G393" s="280"/>
      <c r="H393" s="281"/>
      <c r="I393" s="282"/>
      <c r="J393" s="96" t="str">
        <f>IF(ISERROR(VLOOKUP(I393,[6]Eje_Pilar!$C$2:$E$47,2,FALSE))," ",VLOOKUP(I393,[6]Eje_Pilar!$C$2:$E$47,2,FALSE))</f>
        <v xml:space="preserve"> </v>
      </c>
      <c r="K393" s="96" t="str">
        <f>IF(ISERROR(VLOOKUP(I393,[6]Eje_Pilar!$C$2:$E$47,3,FALSE))," ",VLOOKUP(I393,[6]Eje_Pilar!$C$2:$E$47,3,FALSE))</f>
        <v xml:space="preserve"> </v>
      </c>
      <c r="L393" s="283"/>
      <c r="M393" s="276"/>
      <c r="N393" s="284"/>
      <c r="O393" s="285"/>
      <c r="P393" s="286"/>
      <c r="Q393" s="287"/>
      <c r="R393" s="288"/>
      <c r="S393" s="285"/>
      <c r="T393" s="103">
        <f t="shared" si="52"/>
        <v>0</v>
      </c>
      <c r="U393" s="289"/>
      <c r="V393" s="290"/>
      <c r="W393" s="290"/>
      <c r="X393" s="290"/>
      <c r="Y393" s="277"/>
      <c r="Z393" s="277"/>
      <c r="AA393" s="8"/>
      <c r="AB393" s="276"/>
      <c r="AC393" s="276"/>
      <c r="AD393" s="276"/>
      <c r="AE393" s="276"/>
      <c r="AF393" s="107" t="str">
        <f t="shared" si="133"/>
        <v>-</v>
      </c>
      <c r="AG393" s="291"/>
      <c r="AH393" s="129">
        <f>IF(SUMPRODUCT((A$14:A393=A393)*(B$14:B393=B393)*(C$14:C393=C393))&gt;1,0,1)</f>
        <v>0</v>
      </c>
      <c r="AI393" s="109" t="str">
        <f t="shared" ref="AI393" si="274">IFERROR(VLOOKUP(D393,tipo,1,FALSE),"NO")</f>
        <v>NO</v>
      </c>
      <c r="AJ393" s="109" t="str">
        <f t="shared" ref="AJ393" si="275">IFERROR(VLOOKUP(E393,modal,1,FALSE),"NO")</f>
        <v>NO</v>
      </c>
      <c r="AK393" s="110" t="str">
        <f>IFERROR(VLOOKUP(F393,[6]Tipo!$C$12:$C$27,1,FALSE),"NO")</f>
        <v>NO</v>
      </c>
      <c r="AL393" s="109" t="str">
        <f t="shared" ref="AL393" si="276">IFERROR(VLOOKUP(H393,afectacion,1,FALSE),"NO")</f>
        <v>NO</v>
      </c>
      <c r="AM393" s="109" t="str">
        <f t="shared" ref="AM393" si="277">IFERROR(VLOOKUP(I393,programa,1,FALSE),"NO")</f>
        <v>NO</v>
      </c>
    </row>
    <row r="394" spans="1:39" ht="27" customHeight="1" x14ac:dyDescent="0.25">
      <c r="A394" s="276"/>
      <c r="B394" s="277"/>
      <c r="C394" s="278"/>
      <c r="D394" s="293"/>
      <c r="E394" s="278"/>
      <c r="F394" s="279"/>
      <c r="G394" s="280"/>
      <c r="H394" s="281"/>
      <c r="I394" s="282"/>
      <c r="J394" s="96" t="str">
        <f>IF(ISERROR(VLOOKUP(I394,[6]Eje_Pilar!$C$2:$E$47,2,FALSE))," ",VLOOKUP(I394,[6]Eje_Pilar!$C$2:$E$47,2,FALSE))</f>
        <v xml:space="preserve"> </v>
      </c>
      <c r="K394" s="96" t="str">
        <f>IF(ISERROR(VLOOKUP(I394,[6]Eje_Pilar!$C$2:$E$47,3,FALSE))," ",VLOOKUP(I394,[6]Eje_Pilar!$C$2:$E$47,3,FALSE))</f>
        <v xml:space="preserve"> </v>
      </c>
      <c r="L394" s="283"/>
      <c r="M394" s="276"/>
      <c r="N394" s="284"/>
      <c r="O394" s="285"/>
      <c r="P394" s="286"/>
      <c r="Q394" s="287"/>
      <c r="R394" s="288"/>
      <c r="S394" s="285"/>
      <c r="T394" s="103">
        <f t="shared" si="52"/>
        <v>0</v>
      </c>
      <c r="U394" s="289"/>
      <c r="V394" s="290"/>
      <c r="W394" s="290"/>
      <c r="X394" s="290"/>
      <c r="Y394" s="277"/>
      <c r="Z394" s="277"/>
      <c r="AA394" s="8"/>
      <c r="AB394" s="276"/>
      <c r="AC394" s="276"/>
      <c r="AD394" s="276"/>
      <c r="AE394" s="276"/>
      <c r="AF394" s="107" t="str">
        <f t="shared" si="133"/>
        <v>-</v>
      </c>
      <c r="AG394" s="291"/>
      <c r="AH394" s="129">
        <f>IF(SUMPRODUCT((A$14:A394=A394)*(B$14:B394=B394)*(C$14:C394=C394))&gt;1,0,1)</f>
        <v>0</v>
      </c>
      <c r="AI394" s="109" t="str">
        <f t="shared" ref="AI394" si="278">IFERROR(VLOOKUP(D394,tipo,1,FALSE),"NO")</f>
        <v>NO</v>
      </c>
      <c r="AJ394" s="109" t="str">
        <f t="shared" ref="AJ394" si="279">IFERROR(VLOOKUP(E394,modal,1,FALSE),"NO")</f>
        <v>NO</v>
      </c>
      <c r="AK394" s="110" t="str">
        <f>IFERROR(VLOOKUP(F394,[6]Tipo!$C$12:$C$27,1,FALSE),"NO")</f>
        <v>NO</v>
      </c>
      <c r="AL394" s="109" t="str">
        <f t="shared" ref="AL394" si="280">IFERROR(VLOOKUP(H394,afectacion,1,FALSE),"NO")</f>
        <v>NO</v>
      </c>
      <c r="AM394" s="109" t="str">
        <f t="shared" ref="AM394" si="281">IFERROR(VLOOKUP(I394,programa,1,FALSE),"NO")</f>
        <v>NO</v>
      </c>
    </row>
    <row r="395" spans="1:39" ht="27" customHeight="1" x14ac:dyDescent="0.25">
      <c r="A395" s="276"/>
      <c r="B395" s="277"/>
      <c r="C395" s="278"/>
      <c r="D395" s="293"/>
      <c r="E395" s="278"/>
      <c r="F395" s="279"/>
      <c r="G395" s="280"/>
      <c r="H395" s="281"/>
      <c r="I395" s="282"/>
      <c r="J395" s="96" t="str">
        <f>IF(ISERROR(VLOOKUP(I395,[6]Eje_Pilar!$C$2:$E$47,2,FALSE))," ",VLOOKUP(I395,[6]Eje_Pilar!$C$2:$E$47,2,FALSE))</f>
        <v xml:space="preserve"> </v>
      </c>
      <c r="K395" s="96" t="str">
        <f>IF(ISERROR(VLOOKUP(I395,[6]Eje_Pilar!$C$2:$E$47,3,FALSE))," ",VLOOKUP(I395,[6]Eje_Pilar!$C$2:$E$47,3,FALSE))</f>
        <v xml:space="preserve"> </v>
      </c>
      <c r="L395" s="283"/>
      <c r="M395" s="276"/>
      <c r="N395" s="284"/>
      <c r="O395" s="285"/>
      <c r="P395" s="286"/>
      <c r="Q395" s="287"/>
      <c r="R395" s="288"/>
      <c r="S395" s="285"/>
      <c r="T395" s="103">
        <f t="shared" si="52"/>
        <v>0</v>
      </c>
      <c r="U395" s="289"/>
      <c r="V395" s="290"/>
      <c r="W395" s="290"/>
      <c r="X395" s="290"/>
      <c r="Y395" s="277"/>
      <c r="Z395" s="277"/>
      <c r="AA395" s="8"/>
      <c r="AB395" s="276"/>
      <c r="AC395" s="276"/>
      <c r="AD395" s="276"/>
      <c r="AE395" s="276"/>
      <c r="AF395" s="107" t="str">
        <f t="shared" si="133"/>
        <v>-</v>
      </c>
      <c r="AG395" s="291"/>
      <c r="AH395" s="129">
        <f>IF(SUMPRODUCT((A$14:A395=A395)*(B$14:B395=B395)*(C$14:C395=C395))&gt;1,0,1)</f>
        <v>0</v>
      </c>
      <c r="AI395" s="109" t="str">
        <f t="shared" ref="AI395" si="282">IFERROR(VLOOKUP(D395,tipo,1,FALSE),"NO")</f>
        <v>NO</v>
      </c>
      <c r="AJ395" s="109" t="str">
        <f t="shared" ref="AJ395" si="283">IFERROR(VLOOKUP(E395,modal,1,FALSE),"NO")</f>
        <v>NO</v>
      </c>
      <c r="AK395" s="110" t="str">
        <f>IFERROR(VLOOKUP(F395,[6]Tipo!$C$12:$C$27,1,FALSE),"NO")</f>
        <v>NO</v>
      </c>
      <c r="AL395" s="109" t="str">
        <f t="shared" ref="AL395" si="284">IFERROR(VLOOKUP(H395,afectacion,1,FALSE),"NO")</f>
        <v>NO</v>
      </c>
      <c r="AM395" s="109" t="str">
        <f t="shared" ref="AM395" si="285">IFERROR(VLOOKUP(I395,programa,1,FALSE),"NO")</f>
        <v>NO</v>
      </c>
    </row>
    <row r="396" spans="1:39" ht="27" customHeight="1" x14ac:dyDescent="0.25">
      <c r="A396" s="276"/>
      <c r="B396" s="277"/>
      <c r="C396" s="278"/>
      <c r="D396" s="293"/>
      <c r="E396" s="278"/>
      <c r="F396" s="279"/>
      <c r="G396" s="280"/>
      <c r="H396" s="281"/>
      <c r="I396" s="282"/>
      <c r="J396" s="96" t="str">
        <f>IF(ISERROR(VLOOKUP(I396,[6]Eje_Pilar!$C$2:$E$47,2,FALSE))," ",VLOOKUP(I396,[6]Eje_Pilar!$C$2:$E$47,2,FALSE))</f>
        <v xml:space="preserve"> </v>
      </c>
      <c r="K396" s="96" t="str">
        <f>IF(ISERROR(VLOOKUP(I396,[6]Eje_Pilar!$C$2:$E$47,3,FALSE))," ",VLOOKUP(I396,[6]Eje_Pilar!$C$2:$E$47,3,FALSE))</f>
        <v xml:space="preserve"> </v>
      </c>
      <c r="L396" s="283"/>
      <c r="M396" s="276"/>
      <c r="N396" s="284"/>
      <c r="O396" s="285"/>
      <c r="P396" s="286"/>
      <c r="Q396" s="287"/>
      <c r="R396" s="288"/>
      <c r="S396" s="285"/>
      <c r="T396" s="103">
        <f t="shared" si="52"/>
        <v>0</v>
      </c>
      <c r="U396" s="289"/>
      <c r="V396" s="290"/>
      <c r="W396" s="290"/>
      <c r="X396" s="290"/>
      <c r="Y396" s="277"/>
      <c r="Z396" s="277"/>
      <c r="AA396" s="8"/>
      <c r="AB396" s="276"/>
      <c r="AC396" s="276"/>
      <c r="AD396" s="276"/>
      <c r="AE396" s="276"/>
      <c r="AF396" s="107" t="str">
        <f t="shared" si="133"/>
        <v>-</v>
      </c>
      <c r="AG396" s="291"/>
      <c r="AH396" s="129">
        <f>IF(SUMPRODUCT((A$14:A396=A396)*(B$14:B396=B396)*(C$14:C396=C396))&gt;1,0,1)</f>
        <v>0</v>
      </c>
      <c r="AI396" s="109" t="str">
        <f t="shared" ref="AI396" si="286">IFERROR(VLOOKUP(D396,tipo,1,FALSE),"NO")</f>
        <v>NO</v>
      </c>
      <c r="AJ396" s="109" t="str">
        <f t="shared" ref="AJ396" si="287">IFERROR(VLOOKUP(E396,modal,1,FALSE),"NO")</f>
        <v>NO</v>
      </c>
      <c r="AK396" s="110" t="str">
        <f>IFERROR(VLOOKUP(F396,[6]Tipo!$C$12:$C$27,1,FALSE),"NO")</f>
        <v>NO</v>
      </c>
      <c r="AL396" s="109" t="str">
        <f t="shared" ref="AL396" si="288">IFERROR(VLOOKUP(H396,afectacion,1,FALSE),"NO")</f>
        <v>NO</v>
      </c>
      <c r="AM396" s="109" t="str">
        <f t="shared" ref="AM396" si="289">IFERROR(VLOOKUP(I396,programa,1,FALSE),"NO")</f>
        <v>NO</v>
      </c>
    </row>
    <row r="397" spans="1:39" ht="27" customHeight="1" x14ac:dyDescent="0.25">
      <c r="A397" s="276"/>
      <c r="B397" s="277"/>
      <c r="C397" s="278"/>
      <c r="D397" s="293"/>
      <c r="E397" s="278"/>
      <c r="F397" s="279"/>
      <c r="G397" s="280"/>
      <c r="H397" s="281"/>
      <c r="I397" s="282"/>
      <c r="J397" s="96" t="str">
        <f>IF(ISERROR(VLOOKUP(I397,[6]Eje_Pilar!$C$2:$E$47,2,FALSE))," ",VLOOKUP(I397,[6]Eje_Pilar!$C$2:$E$47,2,FALSE))</f>
        <v xml:space="preserve"> </v>
      </c>
      <c r="K397" s="96" t="str">
        <f>IF(ISERROR(VLOOKUP(I397,[6]Eje_Pilar!$C$2:$E$47,3,FALSE))," ",VLOOKUP(I397,[6]Eje_Pilar!$C$2:$E$47,3,FALSE))</f>
        <v xml:space="preserve"> </v>
      </c>
      <c r="L397" s="283"/>
      <c r="M397" s="276"/>
      <c r="N397" s="284"/>
      <c r="O397" s="285"/>
      <c r="P397" s="286"/>
      <c r="Q397" s="287"/>
      <c r="R397" s="288"/>
      <c r="S397" s="285"/>
      <c r="T397" s="103">
        <f t="shared" si="52"/>
        <v>0</v>
      </c>
      <c r="U397" s="289"/>
      <c r="V397" s="290"/>
      <c r="W397" s="290"/>
      <c r="X397" s="290"/>
      <c r="Y397" s="277"/>
      <c r="Z397" s="277"/>
      <c r="AA397" s="8"/>
      <c r="AB397" s="276"/>
      <c r="AC397" s="276"/>
      <c r="AD397" s="276"/>
      <c r="AE397" s="276"/>
      <c r="AF397" s="107" t="str">
        <f t="shared" si="133"/>
        <v>-</v>
      </c>
      <c r="AG397" s="291"/>
      <c r="AH397" s="129">
        <f>IF(SUMPRODUCT((A$14:A397=A397)*(B$14:B397=B397)*(C$14:C397=C397))&gt;1,0,1)</f>
        <v>0</v>
      </c>
      <c r="AI397" s="109" t="str">
        <f t="shared" ref="AI397" si="290">IFERROR(VLOOKUP(D397,tipo,1,FALSE),"NO")</f>
        <v>NO</v>
      </c>
      <c r="AJ397" s="109" t="str">
        <f t="shared" ref="AJ397" si="291">IFERROR(VLOOKUP(E397,modal,1,FALSE),"NO")</f>
        <v>NO</v>
      </c>
      <c r="AK397" s="110" t="str">
        <f>IFERROR(VLOOKUP(F397,[6]Tipo!$C$12:$C$27,1,FALSE),"NO")</f>
        <v>NO</v>
      </c>
      <c r="AL397" s="109" t="str">
        <f t="shared" ref="AL397" si="292">IFERROR(VLOOKUP(H397,afectacion,1,FALSE),"NO")</f>
        <v>NO</v>
      </c>
      <c r="AM397" s="109" t="str">
        <f t="shared" ref="AM397" si="293">IFERROR(VLOOKUP(I397,programa,1,FALSE),"NO")</f>
        <v>NO</v>
      </c>
    </row>
    <row r="398" spans="1:39" ht="27" customHeight="1" x14ac:dyDescent="0.25">
      <c r="A398" s="276"/>
      <c r="B398" s="277"/>
      <c r="C398" s="278"/>
      <c r="D398" s="293"/>
      <c r="E398" s="278"/>
      <c r="F398" s="279"/>
      <c r="G398" s="280"/>
      <c r="H398" s="281"/>
      <c r="I398" s="282"/>
      <c r="J398" s="96" t="str">
        <f>IF(ISERROR(VLOOKUP(I398,[6]Eje_Pilar!$C$2:$E$47,2,FALSE))," ",VLOOKUP(I398,[6]Eje_Pilar!$C$2:$E$47,2,FALSE))</f>
        <v xml:space="preserve"> </v>
      </c>
      <c r="K398" s="96" t="str">
        <f>IF(ISERROR(VLOOKUP(I398,[6]Eje_Pilar!$C$2:$E$47,3,FALSE))," ",VLOOKUP(I398,[6]Eje_Pilar!$C$2:$E$47,3,FALSE))</f>
        <v xml:space="preserve"> </v>
      </c>
      <c r="L398" s="283"/>
      <c r="M398" s="276"/>
      <c r="N398" s="284"/>
      <c r="O398" s="285"/>
      <c r="P398" s="286"/>
      <c r="Q398" s="287"/>
      <c r="R398" s="288"/>
      <c r="S398" s="285"/>
      <c r="T398" s="103">
        <f t="shared" si="52"/>
        <v>0</v>
      </c>
      <c r="U398" s="289"/>
      <c r="V398" s="290"/>
      <c r="W398" s="290"/>
      <c r="X398" s="290"/>
      <c r="Y398" s="277"/>
      <c r="Z398" s="277"/>
      <c r="AA398" s="8"/>
      <c r="AB398" s="276"/>
      <c r="AC398" s="276"/>
      <c r="AD398" s="276"/>
      <c r="AE398" s="276"/>
      <c r="AF398" s="107" t="str">
        <f t="shared" si="133"/>
        <v>-</v>
      </c>
      <c r="AG398" s="291"/>
      <c r="AH398" s="129">
        <f>IF(SUMPRODUCT((A$14:A398=A398)*(B$14:B398=B398)*(C$14:C398=C398))&gt;1,0,1)</f>
        <v>0</v>
      </c>
      <c r="AI398" s="109" t="str">
        <f t="shared" ref="AI398" si="294">IFERROR(VLOOKUP(D398,tipo,1,FALSE),"NO")</f>
        <v>NO</v>
      </c>
      <c r="AJ398" s="109" t="str">
        <f t="shared" ref="AJ398" si="295">IFERROR(VLOOKUP(E398,modal,1,FALSE),"NO")</f>
        <v>NO</v>
      </c>
      <c r="AK398" s="110" t="str">
        <f>IFERROR(VLOOKUP(F398,[6]Tipo!$C$12:$C$27,1,FALSE),"NO")</f>
        <v>NO</v>
      </c>
      <c r="AL398" s="109" t="str">
        <f t="shared" ref="AL398" si="296">IFERROR(VLOOKUP(H398,afectacion,1,FALSE),"NO")</f>
        <v>NO</v>
      </c>
      <c r="AM398" s="109" t="str">
        <f t="shared" ref="AM398" si="297">IFERROR(VLOOKUP(I398,programa,1,FALSE),"NO")</f>
        <v>NO</v>
      </c>
    </row>
    <row r="399" spans="1:39" ht="27" customHeight="1" x14ac:dyDescent="0.25">
      <c r="A399" s="276"/>
      <c r="B399" s="277"/>
      <c r="C399" s="278"/>
      <c r="D399" s="293"/>
      <c r="E399" s="278"/>
      <c r="F399" s="279"/>
      <c r="G399" s="280"/>
      <c r="H399" s="281"/>
      <c r="I399" s="282"/>
      <c r="J399" s="96" t="str">
        <f>IF(ISERROR(VLOOKUP(I399,[6]Eje_Pilar!$C$2:$E$47,2,FALSE))," ",VLOOKUP(I399,[6]Eje_Pilar!$C$2:$E$47,2,FALSE))</f>
        <v xml:space="preserve"> </v>
      </c>
      <c r="K399" s="96" t="str">
        <f>IF(ISERROR(VLOOKUP(I399,[6]Eje_Pilar!$C$2:$E$47,3,FALSE))," ",VLOOKUP(I399,[6]Eje_Pilar!$C$2:$E$47,3,FALSE))</f>
        <v xml:space="preserve"> </v>
      </c>
      <c r="L399" s="283"/>
      <c r="M399" s="276"/>
      <c r="N399" s="284"/>
      <c r="O399" s="285"/>
      <c r="P399" s="286"/>
      <c r="Q399" s="287"/>
      <c r="R399" s="288"/>
      <c r="S399" s="285"/>
      <c r="T399" s="103">
        <f t="shared" ref="T399:T462" si="298">+O399+Q399+S399</f>
        <v>0</v>
      </c>
      <c r="U399" s="289"/>
      <c r="V399" s="290"/>
      <c r="W399" s="290"/>
      <c r="X399" s="290"/>
      <c r="Y399" s="277"/>
      <c r="Z399" s="277"/>
      <c r="AA399" s="8"/>
      <c r="AB399" s="276"/>
      <c r="AC399" s="276"/>
      <c r="AD399" s="276"/>
      <c r="AE399" s="276"/>
      <c r="AF399" s="107" t="str">
        <f t="shared" si="133"/>
        <v>-</v>
      </c>
      <c r="AG399" s="291"/>
      <c r="AH399" s="129">
        <f>IF(SUMPRODUCT((A$14:A399=A399)*(B$14:B399=B399)*(C$14:C399=C399))&gt;1,0,1)</f>
        <v>0</v>
      </c>
      <c r="AI399" s="109" t="str">
        <f t="shared" ref="AI399" si="299">IFERROR(VLOOKUP(D399,tipo,1,FALSE),"NO")</f>
        <v>NO</v>
      </c>
      <c r="AJ399" s="109" t="str">
        <f t="shared" ref="AJ399" si="300">IFERROR(VLOOKUP(E399,modal,1,FALSE),"NO")</f>
        <v>NO</v>
      </c>
      <c r="AK399" s="110" t="str">
        <f>IFERROR(VLOOKUP(F399,[6]Tipo!$C$12:$C$27,1,FALSE),"NO")</f>
        <v>NO</v>
      </c>
      <c r="AL399" s="109" t="str">
        <f t="shared" ref="AL399" si="301">IFERROR(VLOOKUP(H399,afectacion,1,FALSE),"NO")</f>
        <v>NO</v>
      </c>
      <c r="AM399" s="109" t="str">
        <f t="shared" ref="AM399" si="302">IFERROR(VLOOKUP(I399,programa,1,FALSE),"NO")</f>
        <v>NO</v>
      </c>
    </row>
    <row r="400" spans="1:39" ht="27" customHeight="1" x14ac:dyDescent="0.25">
      <c r="A400" s="276"/>
      <c r="B400" s="277"/>
      <c r="C400" s="278"/>
      <c r="D400" s="293"/>
      <c r="E400" s="278"/>
      <c r="F400" s="279"/>
      <c r="G400" s="280"/>
      <c r="H400" s="281"/>
      <c r="I400" s="282"/>
      <c r="J400" s="96" t="str">
        <f>IF(ISERROR(VLOOKUP(I400,[6]Eje_Pilar!$C$2:$E$47,2,FALSE))," ",VLOOKUP(I400,[6]Eje_Pilar!$C$2:$E$47,2,FALSE))</f>
        <v xml:space="preserve"> </v>
      </c>
      <c r="K400" s="96" t="str">
        <f>IF(ISERROR(VLOOKUP(I400,[6]Eje_Pilar!$C$2:$E$47,3,FALSE))," ",VLOOKUP(I400,[6]Eje_Pilar!$C$2:$E$47,3,FALSE))</f>
        <v xml:space="preserve"> </v>
      </c>
      <c r="L400" s="283"/>
      <c r="M400" s="276"/>
      <c r="N400" s="284"/>
      <c r="O400" s="285"/>
      <c r="P400" s="286"/>
      <c r="Q400" s="287"/>
      <c r="R400" s="288"/>
      <c r="S400" s="285"/>
      <c r="T400" s="103">
        <f t="shared" si="298"/>
        <v>0</v>
      </c>
      <c r="U400" s="289"/>
      <c r="V400" s="290"/>
      <c r="W400" s="290"/>
      <c r="X400" s="290"/>
      <c r="Y400" s="277"/>
      <c r="Z400" s="277"/>
      <c r="AA400" s="8"/>
      <c r="AB400" s="276"/>
      <c r="AC400" s="276"/>
      <c r="AD400" s="276"/>
      <c r="AE400" s="276"/>
      <c r="AF400" s="107" t="str">
        <f t="shared" si="133"/>
        <v>-</v>
      </c>
      <c r="AG400" s="291"/>
      <c r="AH400" s="129">
        <f>IF(SUMPRODUCT((A$14:A400=A400)*(B$14:B400=B400)*(C$14:C400=C400))&gt;1,0,1)</f>
        <v>0</v>
      </c>
      <c r="AI400" s="109" t="str">
        <f t="shared" ref="AI400" si="303">IFERROR(VLOOKUP(D400,tipo,1,FALSE),"NO")</f>
        <v>NO</v>
      </c>
      <c r="AJ400" s="109" t="str">
        <f t="shared" ref="AJ400" si="304">IFERROR(VLOOKUP(E400,modal,1,FALSE),"NO")</f>
        <v>NO</v>
      </c>
      <c r="AK400" s="110" t="str">
        <f>IFERROR(VLOOKUP(F400,[6]Tipo!$C$12:$C$27,1,FALSE),"NO")</f>
        <v>NO</v>
      </c>
      <c r="AL400" s="109" t="str">
        <f t="shared" ref="AL400" si="305">IFERROR(VLOOKUP(H400,afectacion,1,FALSE),"NO")</f>
        <v>NO</v>
      </c>
      <c r="AM400" s="109" t="str">
        <f t="shared" ref="AM400" si="306">IFERROR(VLOOKUP(I400,programa,1,FALSE),"NO")</f>
        <v>NO</v>
      </c>
    </row>
    <row r="401" spans="1:39" ht="27" customHeight="1" x14ac:dyDescent="0.25">
      <c r="A401" s="276"/>
      <c r="B401" s="277"/>
      <c r="C401" s="278"/>
      <c r="D401" s="293"/>
      <c r="E401" s="278"/>
      <c r="F401" s="279"/>
      <c r="G401" s="280"/>
      <c r="H401" s="281"/>
      <c r="I401" s="282"/>
      <c r="J401" s="96" t="str">
        <f>IF(ISERROR(VLOOKUP(I401,[6]Eje_Pilar!$C$2:$E$47,2,FALSE))," ",VLOOKUP(I401,[6]Eje_Pilar!$C$2:$E$47,2,FALSE))</f>
        <v xml:space="preserve"> </v>
      </c>
      <c r="K401" s="96" t="str">
        <f>IF(ISERROR(VLOOKUP(I401,[6]Eje_Pilar!$C$2:$E$47,3,FALSE))," ",VLOOKUP(I401,[6]Eje_Pilar!$C$2:$E$47,3,FALSE))</f>
        <v xml:space="preserve"> </v>
      </c>
      <c r="L401" s="283"/>
      <c r="M401" s="276"/>
      <c r="N401" s="284"/>
      <c r="O401" s="285"/>
      <c r="P401" s="286"/>
      <c r="Q401" s="287"/>
      <c r="R401" s="288"/>
      <c r="S401" s="285"/>
      <c r="T401" s="103">
        <f t="shared" si="298"/>
        <v>0</v>
      </c>
      <c r="U401" s="289"/>
      <c r="V401" s="290"/>
      <c r="W401" s="290"/>
      <c r="X401" s="290"/>
      <c r="Y401" s="277"/>
      <c r="Z401" s="277"/>
      <c r="AA401" s="8"/>
      <c r="AB401" s="276"/>
      <c r="AC401" s="276"/>
      <c r="AD401" s="276"/>
      <c r="AE401" s="276"/>
      <c r="AF401" s="107" t="str">
        <f t="shared" si="133"/>
        <v>-</v>
      </c>
      <c r="AG401" s="291"/>
      <c r="AH401" s="129">
        <f>IF(SUMPRODUCT((A$14:A401=A401)*(B$14:B401=B401)*(C$14:C401=C401))&gt;1,0,1)</f>
        <v>0</v>
      </c>
      <c r="AI401" s="109" t="str">
        <f t="shared" ref="AI401" si="307">IFERROR(VLOOKUP(D401,tipo,1,FALSE),"NO")</f>
        <v>NO</v>
      </c>
      <c r="AJ401" s="109" t="str">
        <f t="shared" ref="AJ401" si="308">IFERROR(VLOOKUP(E401,modal,1,FALSE),"NO")</f>
        <v>NO</v>
      </c>
      <c r="AK401" s="110" t="str">
        <f>IFERROR(VLOOKUP(F401,[6]Tipo!$C$12:$C$27,1,FALSE),"NO")</f>
        <v>NO</v>
      </c>
      <c r="AL401" s="109" t="str">
        <f t="shared" ref="AL401" si="309">IFERROR(VLOOKUP(H401,afectacion,1,FALSE),"NO")</f>
        <v>NO</v>
      </c>
      <c r="AM401" s="109" t="str">
        <f t="shared" ref="AM401" si="310">IFERROR(VLOOKUP(I401,programa,1,FALSE),"NO")</f>
        <v>NO</v>
      </c>
    </row>
    <row r="402" spans="1:39" ht="27" customHeight="1" x14ac:dyDescent="0.25">
      <c r="A402" s="276"/>
      <c r="B402" s="277"/>
      <c r="C402" s="278"/>
      <c r="D402" s="293"/>
      <c r="E402" s="278"/>
      <c r="F402" s="279"/>
      <c r="G402" s="280"/>
      <c r="H402" s="281"/>
      <c r="I402" s="282"/>
      <c r="J402" s="96" t="str">
        <f>IF(ISERROR(VLOOKUP(I402,[6]Eje_Pilar!$C$2:$E$47,2,FALSE))," ",VLOOKUP(I402,[6]Eje_Pilar!$C$2:$E$47,2,FALSE))</f>
        <v xml:space="preserve"> </v>
      </c>
      <c r="K402" s="96" t="str">
        <f>IF(ISERROR(VLOOKUP(I402,[6]Eje_Pilar!$C$2:$E$47,3,FALSE))," ",VLOOKUP(I402,[6]Eje_Pilar!$C$2:$E$47,3,FALSE))</f>
        <v xml:space="preserve"> </v>
      </c>
      <c r="L402" s="283"/>
      <c r="M402" s="276"/>
      <c r="N402" s="284"/>
      <c r="O402" s="285"/>
      <c r="P402" s="286"/>
      <c r="Q402" s="287"/>
      <c r="R402" s="288"/>
      <c r="S402" s="285"/>
      <c r="T402" s="103">
        <f t="shared" si="298"/>
        <v>0</v>
      </c>
      <c r="U402" s="289"/>
      <c r="V402" s="290"/>
      <c r="W402" s="290"/>
      <c r="X402" s="290"/>
      <c r="Y402" s="277"/>
      <c r="Z402" s="277"/>
      <c r="AA402" s="8"/>
      <c r="AB402" s="276"/>
      <c r="AC402" s="276"/>
      <c r="AD402" s="276"/>
      <c r="AE402" s="276"/>
      <c r="AF402" s="107" t="str">
        <f t="shared" si="133"/>
        <v>-</v>
      </c>
      <c r="AG402" s="291"/>
      <c r="AH402" s="129">
        <f>IF(SUMPRODUCT((A$14:A402=A402)*(B$14:B402=B402)*(C$14:C402=C402))&gt;1,0,1)</f>
        <v>0</v>
      </c>
      <c r="AI402" s="109" t="str">
        <f t="shared" ref="AI402" si="311">IFERROR(VLOOKUP(D402,tipo,1,FALSE),"NO")</f>
        <v>NO</v>
      </c>
      <c r="AJ402" s="109" t="str">
        <f t="shared" ref="AJ402" si="312">IFERROR(VLOOKUP(E402,modal,1,FALSE),"NO")</f>
        <v>NO</v>
      </c>
      <c r="AK402" s="110" t="str">
        <f>IFERROR(VLOOKUP(F402,[6]Tipo!$C$12:$C$27,1,FALSE),"NO")</f>
        <v>NO</v>
      </c>
      <c r="AL402" s="109" t="str">
        <f t="shared" ref="AL402" si="313">IFERROR(VLOOKUP(H402,afectacion,1,FALSE),"NO")</f>
        <v>NO</v>
      </c>
      <c r="AM402" s="109" t="str">
        <f t="shared" ref="AM402" si="314">IFERROR(VLOOKUP(I402,programa,1,FALSE),"NO")</f>
        <v>NO</v>
      </c>
    </row>
    <row r="403" spans="1:39" ht="27" customHeight="1" x14ac:dyDescent="0.25">
      <c r="A403" s="276"/>
      <c r="B403" s="277"/>
      <c r="C403" s="278"/>
      <c r="D403" s="293"/>
      <c r="E403" s="278"/>
      <c r="F403" s="279"/>
      <c r="G403" s="280"/>
      <c r="H403" s="281"/>
      <c r="I403" s="282"/>
      <c r="J403" s="96" t="str">
        <f>IF(ISERROR(VLOOKUP(I403,[6]Eje_Pilar!$C$2:$E$47,2,FALSE))," ",VLOOKUP(I403,[6]Eje_Pilar!$C$2:$E$47,2,FALSE))</f>
        <v xml:space="preserve"> </v>
      </c>
      <c r="K403" s="96" t="str">
        <f>IF(ISERROR(VLOOKUP(I403,[6]Eje_Pilar!$C$2:$E$47,3,FALSE))," ",VLOOKUP(I403,[6]Eje_Pilar!$C$2:$E$47,3,FALSE))</f>
        <v xml:space="preserve"> </v>
      </c>
      <c r="L403" s="283"/>
      <c r="M403" s="276"/>
      <c r="N403" s="284"/>
      <c r="O403" s="285"/>
      <c r="P403" s="286"/>
      <c r="Q403" s="287"/>
      <c r="R403" s="288"/>
      <c r="S403" s="285"/>
      <c r="T403" s="103">
        <f t="shared" si="298"/>
        <v>0</v>
      </c>
      <c r="U403" s="289"/>
      <c r="V403" s="290"/>
      <c r="W403" s="290"/>
      <c r="X403" s="290"/>
      <c r="Y403" s="277"/>
      <c r="Z403" s="277"/>
      <c r="AA403" s="8"/>
      <c r="AB403" s="276"/>
      <c r="AC403" s="276"/>
      <c r="AD403" s="276"/>
      <c r="AE403" s="276"/>
      <c r="AF403" s="107" t="str">
        <f t="shared" si="133"/>
        <v>-</v>
      </c>
      <c r="AG403" s="291"/>
      <c r="AH403" s="129">
        <f>IF(SUMPRODUCT((A$14:A403=A403)*(B$14:B403=B403)*(C$14:C403=C403))&gt;1,0,1)</f>
        <v>0</v>
      </c>
      <c r="AI403" s="109" t="str">
        <f t="shared" ref="AI403" si="315">IFERROR(VLOOKUP(D403,tipo,1,FALSE),"NO")</f>
        <v>NO</v>
      </c>
      <c r="AJ403" s="109" t="str">
        <f t="shared" ref="AJ403" si="316">IFERROR(VLOOKUP(E403,modal,1,FALSE),"NO")</f>
        <v>NO</v>
      </c>
      <c r="AK403" s="110" t="str">
        <f>IFERROR(VLOOKUP(F403,[6]Tipo!$C$12:$C$27,1,FALSE),"NO")</f>
        <v>NO</v>
      </c>
      <c r="AL403" s="109" t="str">
        <f t="shared" ref="AL403" si="317">IFERROR(VLOOKUP(H403,afectacion,1,FALSE),"NO")</f>
        <v>NO</v>
      </c>
      <c r="AM403" s="109" t="str">
        <f t="shared" ref="AM403" si="318">IFERROR(VLOOKUP(I403,programa,1,FALSE),"NO")</f>
        <v>NO</v>
      </c>
    </row>
    <row r="404" spans="1:39" ht="27" customHeight="1" x14ac:dyDescent="0.25">
      <c r="A404" s="276"/>
      <c r="B404" s="277"/>
      <c r="C404" s="278"/>
      <c r="D404" s="293"/>
      <c r="E404" s="278"/>
      <c r="F404" s="279"/>
      <c r="G404" s="280"/>
      <c r="H404" s="281"/>
      <c r="I404" s="282"/>
      <c r="J404" s="96" t="str">
        <f>IF(ISERROR(VLOOKUP(I404,[6]Eje_Pilar!$C$2:$E$47,2,FALSE))," ",VLOOKUP(I404,[6]Eje_Pilar!$C$2:$E$47,2,FALSE))</f>
        <v xml:space="preserve"> </v>
      </c>
      <c r="K404" s="96" t="str">
        <f>IF(ISERROR(VLOOKUP(I404,[6]Eje_Pilar!$C$2:$E$47,3,FALSE))," ",VLOOKUP(I404,[6]Eje_Pilar!$C$2:$E$47,3,FALSE))</f>
        <v xml:space="preserve"> </v>
      </c>
      <c r="L404" s="283"/>
      <c r="M404" s="276"/>
      <c r="N404" s="284"/>
      <c r="O404" s="285"/>
      <c r="P404" s="286"/>
      <c r="Q404" s="287"/>
      <c r="R404" s="288"/>
      <c r="S404" s="285"/>
      <c r="T404" s="103">
        <f t="shared" si="298"/>
        <v>0</v>
      </c>
      <c r="U404" s="289"/>
      <c r="V404" s="290"/>
      <c r="W404" s="290"/>
      <c r="X404" s="290"/>
      <c r="Y404" s="277"/>
      <c r="Z404" s="277"/>
      <c r="AA404" s="8"/>
      <c r="AB404" s="276"/>
      <c r="AC404" s="276"/>
      <c r="AD404" s="276"/>
      <c r="AE404" s="276"/>
      <c r="AF404" s="107" t="str">
        <f t="shared" si="133"/>
        <v>-</v>
      </c>
      <c r="AG404" s="291"/>
      <c r="AH404" s="129">
        <f>IF(SUMPRODUCT((A$14:A404=A404)*(B$14:B404=B404)*(C$14:C404=C404))&gt;1,0,1)</f>
        <v>0</v>
      </c>
      <c r="AI404" s="109" t="str">
        <f t="shared" ref="AI404" si="319">IFERROR(VLOOKUP(D404,tipo,1,FALSE),"NO")</f>
        <v>NO</v>
      </c>
      <c r="AJ404" s="109" t="str">
        <f t="shared" ref="AJ404" si="320">IFERROR(VLOOKUP(E404,modal,1,FALSE),"NO")</f>
        <v>NO</v>
      </c>
      <c r="AK404" s="110" t="str">
        <f>IFERROR(VLOOKUP(F404,[6]Tipo!$C$12:$C$27,1,FALSE),"NO")</f>
        <v>NO</v>
      </c>
      <c r="AL404" s="109" t="str">
        <f t="shared" ref="AL404" si="321">IFERROR(VLOOKUP(H404,afectacion,1,FALSE),"NO")</f>
        <v>NO</v>
      </c>
      <c r="AM404" s="109" t="str">
        <f t="shared" ref="AM404" si="322">IFERROR(VLOOKUP(I404,programa,1,FALSE),"NO")</f>
        <v>NO</v>
      </c>
    </row>
    <row r="405" spans="1:39" ht="27" customHeight="1" x14ac:dyDescent="0.25">
      <c r="A405" s="276"/>
      <c r="B405" s="277"/>
      <c r="C405" s="278"/>
      <c r="D405" s="293"/>
      <c r="E405" s="278"/>
      <c r="F405" s="279"/>
      <c r="G405" s="280"/>
      <c r="H405" s="281"/>
      <c r="I405" s="282"/>
      <c r="J405" s="96" t="str">
        <f>IF(ISERROR(VLOOKUP(I405,[6]Eje_Pilar!$C$2:$E$47,2,FALSE))," ",VLOOKUP(I405,[6]Eje_Pilar!$C$2:$E$47,2,FALSE))</f>
        <v xml:space="preserve"> </v>
      </c>
      <c r="K405" s="96" t="str">
        <f>IF(ISERROR(VLOOKUP(I405,[6]Eje_Pilar!$C$2:$E$47,3,FALSE))," ",VLOOKUP(I405,[6]Eje_Pilar!$C$2:$E$47,3,FALSE))</f>
        <v xml:space="preserve"> </v>
      </c>
      <c r="L405" s="283"/>
      <c r="M405" s="276"/>
      <c r="N405" s="284"/>
      <c r="O405" s="285"/>
      <c r="P405" s="286"/>
      <c r="Q405" s="287"/>
      <c r="R405" s="288"/>
      <c r="S405" s="285"/>
      <c r="T405" s="103">
        <f t="shared" si="298"/>
        <v>0</v>
      </c>
      <c r="U405" s="289"/>
      <c r="V405" s="290"/>
      <c r="W405" s="290"/>
      <c r="X405" s="290"/>
      <c r="Y405" s="277"/>
      <c r="Z405" s="277"/>
      <c r="AA405" s="8"/>
      <c r="AB405" s="276"/>
      <c r="AC405" s="276"/>
      <c r="AD405" s="276"/>
      <c r="AE405" s="276"/>
      <c r="AF405" s="107" t="str">
        <f t="shared" si="133"/>
        <v>-</v>
      </c>
      <c r="AG405" s="291"/>
      <c r="AH405" s="129">
        <f>IF(SUMPRODUCT((A$14:A405=A405)*(B$14:B405=B405)*(C$14:C405=C405))&gt;1,0,1)</f>
        <v>0</v>
      </c>
      <c r="AI405" s="109" t="str">
        <f t="shared" ref="AI405" si="323">IFERROR(VLOOKUP(D405,tipo,1,FALSE),"NO")</f>
        <v>NO</v>
      </c>
      <c r="AJ405" s="109" t="str">
        <f t="shared" ref="AJ405" si="324">IFERROR(VLOOKUP(E405,modal,1,FALSE),"NO")</f>
        <v>NO</v>
      </c>
      <c r="AK405" s="110" t="str">
        <f>IFERROR(VLOOKUP(F405,[6]Tipo!$C$12:$C$27,1,FALSE),"NO")</f>
        <v>NO</v>
      </c>
      <c r="AL405" s="109" t="str">
        <f t="shared" ref="AL405" si="325">IFERROR(VLOOKUP(H405,afectacion,1,FALSE),"NO")</f>
        <v>NO</v>
      </c>
      <c r="AM405" s="109" t="str">
        <f t="shared" ref="AM405" si="326">IFERROR(VLOOKUP(I405,programa,1,FALSE),"NO")</f>
        <v>NO</v>
      </c>
    </row>
    <row r="406" spans="1:39" ht="27" customHeight="1" x14ac:dyDescent="0.25">
      <c r="A406" s="276"/>
      <c r="B406" s="277"/>
      <c r="C406" s="278"/>
      <c r="D406" s="293"/>
      <c r="E406" s="278"/>
      <c r="F406" s="279"/>
      <c r="G406" s="280"/>
      <c r="H406" s="281"/>
      <c r="I406" s="282"/>
      <c r="J406" s="96" t="str">
        <f>IF(ISERROR(VLOOKUP(I406,[6]Eje_Pilar!$C$2:$E$47,2,FALSE))," ",VLOOKUP(I406,[6]Eje_Pilar!$C$2:$E$47,2,FALSE))</f>
        <v xml:space="preserve"> </v>
      </c>
      <c r="K406" s="96" t="str">
        <f>IF(ISERROR(VLOOKUP(I406,[6]Eje_Pilar!$C$2:$E$47,3,FALSE))," ",VLOOKUP(I406,[6]Eje_Pilar!$C$2:$E$47,3,FALSE))</f>
        <v xml:space="preserve"> </v>
      </c>
      <c r="L406" s="283"/>
      <c r="M406" s="276"/>
      <c r="N406" s="284"/>
      <c r="O406" s="285"/>
      <c r="P406" s="286"/>
      <c r="Q406" s="287"/>
      <c r="R406" s="288"/>
      <c r="S406" s="285"/>
      <c r="T406" s="103">
        <f t="shared" si="298"/>
        <v>0</v>
      </c>
      <c r="U406" s="289"/>
      <c r="V406" s="290"/>
      <c r="W406" s="290"/>
      <c r="X406" s="290"/>
      <c r="Y406" s="277"/>
      <c r="Z406" s="277"/>
      <c r="AA406" s="8"/>
      <c r="AB406" s="276"/>
      <c r="AC406" s="276"/>
      <c r="AD406" s="276"/>
      <c r="AE406" s="276"/>
      <c r="AF406" s="107" t="str">
        <f t="shared" si="133"/>
        <v>-</v>
      </c>
      <c r="AG406" s="291"/>
      <c r="AH406" s="129">
        <f>IF(SUMPRODUCT((A$14:A406=A406)*(B$14:B406=B406)*(C$14:C406=C406))&gt;1,0,1)</f>
        <v>0</v>
      </c>
      <c r="AI406" s="109" t="str">
        <f t="shared" ref="AI406" si="327">IFERROR(VLOOKUP(D406,tipo,1,FALSE),"NO")</f>
        <v>NO</v>
      </c>
      <c r="AJ406" s="109" t="str">
        <f t="shared" ref="AJ406" si="328">IFERROR(VLOOKUP(E406,modal,1,FALSE),"NO")</f>
        <v>NO</v>
      </c>
      <c r="AK406" s="110" t="str">
        <f>IFERROR(VLOOKUP(F406,[6]Tipo!$C$12:$C$27,1,FALSE),"NO")</f>
        <v>NO</v>
      </c>
      <c r="AL406" s="109" t="str">
        <f t="shared" ref="AL406" si="329">IFERROR(VLOOKUP(H406,afectacion,1,FALSE),"NO")</f>
        <v>NO</v>
      </c>
      <c r="AM406" s="109" t="str">
        <f t="shared" ref="AM406" si="330">IFERROR(VLOOKUP(I406,programa,1,FALSE),"NO")</f>
        <v>NO</v>
      </c>
    </row>
    <row r="407" spans="1:39" ht="27" customHeight="1" x14ac:dyDescent="0.25">
      <c r="A407" s="276"/>
      <c r="B407" s="277"/>
      <c r="C407" s="278"/>
      <c r="D407" s="293"/>
      <c r="E407" s="278"/>
      <c r="F407" s="279"/>
      <c r="G407" s="280"/>
      <c r="H407" s="281"/>
      <c r="I407" s="282"/>
      <c r="J407" s="96" t="str">
        <f>IF(ISERROR(VLOOKUP(I407,[6]Eje_Pilar!$C$2:$E$47,2,FALSE))," ",VLOOKUP(I407,[6]Eje_Pilar!$C$2:$E$47,2,FALSE))</f>
        <v xml:space="preserve"> </v>
      </c>
      <c r="K407" s="96" t="str">
        <f>IF(ISERROR(VLOOKUP(I407,[6]Eje_Pilar!$C$2:$E$47,3,FALSE))," ",VLOOKUP(I407,[6]Eje_Pilar!$C$2:$E$47,3,FALSE))</f>
        <v xml:space="preserve"> </v>
      </c>
      <c r="L407" s="283"/>
      <c r="M407" s="276"/>
      <c r="N407" s="284"/>
      <c r="O407" s="285"/>
      <c r="P407" s="286"/>
      <c r="Q407" s="287"/>
      <c r="R407" s="288"/>
      <c r="S407" s="285"/>
      <c r="T407" s="103">
        <f t="shared" si="298"/>
        <v>0</v>
      </c>
      <c r="U407" s="289"/>
      <c r="V407" s="290"/>
      <c r="W407" s="290"/>
      <c r="X407" s="290"/>
      <c r="Y407" s="277"/>
      <c r="Z407" s="277"/>
      <c r="AA407" s="8"/>
      <c r="AB407" s="276"/>
      <c r="AC407" s="276"/>
      <c r="AD407" s="276"/>
      <c r="AE407" s="276"/>
      <c r="AF407" s="107" t="str">
        <f t="shared" si="133"/>
        <v>-</v>
      </c>
      <c r="AG407" s="291"/>
      <c r="AH407" s="129">
        <f>IF(SUMPRODUCT((A$14:A407=A407)*(B$14:B407=B407)*(C$14:C407=C407))&gt;1,0,1)</f>
        <v>0</v>
      </c>
      <c r="AI407" s="109" t="str">
        <f t="shared" ref="AI407" si="331">IFERROR(VLOOKUP(D407,tipo,1,FALSE),"NO")</f>
        <v>NO</v>
      </c>
      <c r="AJ407" s="109" t="str">
        <f t="shared" ref="AJ407" si="332">IFERROR(VLOOKUP(E407,modal,1,FALSE),"NO")</f>
        <v>NO</v>
      </c>
      <c r="AK407" s="110" t="str">
        <f>IFERROR(VLOOKUP(F407,[6]Tipo!$C$12:$C$27,1,FALSE),"NO")</f>
        <v>NO</v>
      </c>
      <c r="AL407" s="109" t="str">
        <f t="shared" ref="AL407" si="333">IFERROR(VLOOKUP(H407,afectacion,1,FALSE),"NO")</f>
        <v>NO</v>
      </c>
      <c r="AM407" s="109" t="str">
        <f t="shared" ref="AM407" si="334">IFERROR(VLOOKUP(I407,programa,1,FALSE),"NO")</f>
        <v>NO</v>
      </c>
    </row>
    <row r="408" spans="1:39" ht="27" customHeight="1" x14ac:dyDescent="0.25">
      <c r="A408" s="276"/>
      <c r="B408" s="277"/>
      <c r="C408" s="278"/>
      <c r="D408" s="293"/>
      <c r="E408" s="278"/>
      <c r="F408" s="279"/>
      <c r="G408" s="280"/>
      <c r="H408" s="281"/>
      <c r="I408" s="282"/>
      <c r="J408" s="96" t="str">
        <f>IF(ISERROR(VLOOKUP(I408,[6]Eje_Pilar!$C$2:$E$47,2,FALSE))," ",VLOOKUP(I408,[6]Eje_Pilar!$C$2:$E$47,2,FALSE))</f>
        <v xml:space="preserve"> </v>
      </c>
      <c r="K408" s="96" t="str">
        <f>IF(ISERROR(VLOOKUP(I408,[6]Eje_Pilar!$C$2:$E$47,3,FALSE))," ",VLOOKUP(I408,[6]Eje_Pilar!$C$2:$E$47,3,FALSE))</f>
        <v xml:space="preserve"> </v>
      </c>
      <c r="L408" s="283"/>
      <c r="M408" s="276"/>
      <c r="N408" s="284"/>
      <c r="O408" s="285"/>
      <c r="P408" s="286"/>
      <c r="Q408" s="287"/>
      <c r="R408" s="288"/>
      <c r="S408" s="285"/>
      <c r="T408" s="103">
        <f t="shared" si="298"/>
        <v>0</v>
      </c>
      <c r="U408" s="289"/>
      <c r="V408" s="290"/>
      <c r="W408" s="290"/>
      <c r="X408" s="290"/>
      <c r="Y408" s="277"/>
      <c r="Z408" s="277"/>
      <c r="AA408" s="8"/>
      <c r="AB408" s="276"/>
      <c r="AC408" s="276"/>
      <c r="AD408" s="276"/>
      <c r="AE408" s="276"/>
      <c r="AF408" s="107" t="str">
        <f t="shared" si="133"/>
        <v>-</v>
      </c>
      <c r="AG408" s="291"/>
      <c r="AH408" s="129">
        <f>IF(SUMPRODUCT((A$14:A408=A408)*(B$14:B408=B408)*(C$14:C408=C408))&gt;1,0,1)</f>
        <v>0</v>
      </c>
      <c r="AI408" s="109" t="str">
        <f t="shared" ref="AI408" si="335">IFERROR(VLOOKUP(D408,tipo,1,FALSE),"NO")</f>
        <v>NO</v>
      </c>
      <c r="AJ408" s="109" t="str">
        <f t="shared" ref="AJ408" si="336">IFERROR(VLOOKUP(E408,modal,1,FALSE),"NO")</f>
        <v>NO</v>
      </c>
      <c r="AK408" s="110" t="str">
        <f>IFERROR(VLOOKUP(F408,[6]Tipo!$C$12:$C$27,1,FALSE),"NO")</f>
        <v>NO</v>
      </c>
      <c r="AL408" s="109" t="str">
        <f t="shared" ref="AL408" si="337">IFERROR(VLOOKUP(H408,afectacion,1,FALSE),"NO")</f>
        <v>NO</v>
      </c>
      <c r="AM408" s="109" t="str">
        <f t="shared" ref="AM408" si="338">IFERROR(VLOOKUP(I408,programa,1,FALSE),"NO")</f>
        <v>NO</v>
      </c>
    </row>
    <row r="409" spans="1:39" ht="27" customHeight="1" x14ac:dyDescent="0.25">
      <c r="A409" s="276"/>
      <c r="B409" s="277"/>
      <c r="C409" s="278"/>
      <c r="D409" s="293"/>
      <c r="E409" s="278"/>
      <c r="F409" s="279"/>
      <c r="G409" s="280"/>
      <c r="H409" s="281"/>
      <c r="I409" s="282"/>
      <c r="J409" s="96" t="str">
        <f>IF(ISERROR(VLOOKUP(I409,[6]Eje_Pilar!$C$2:$E$47,2,FALSE))," ",VLOOKUP(I409,[6]Eje_Pilar!$C$2:$E$47,2,FALSE))</f>
        <v xml:space="preserve"> </v>
      </c>
      <c r="K409" s="96" t="str">
        <f>IF(ISERROR(VLOOKUP(I409,[6]Eje_Pilar!$C$2:$E$47,3,FALSE))," ",VLOOKUP(I409,[6]Eje_Pilar!$C$2:$E$47,3,FALSE))</f>
        <v xml:space="preserve"> </v>
      </c>
      <c r="L409" s="283"/>
      <c r="M409" s="276"/>
      <c r="N409" s="284"/>
      <c r="O409" s="285"/>
      <c r="P409" s="286"/>
      <c r="Q409" s="287"/>
      <c r="R409" s="288"/>
      <c r="S409" s="285"/>
      <c r="T409" s="103">
        <f t="shared" si="298"/>
        <v>0</v>
      </c>
      <c r="U409" s="289"/>
      <c r="V409" s="290"/>
      <c r="W409" s="290"/>
      <c r="X409" s="290"/>
      <c r="Y409" s="277"/>
      <c r="Z409" s="277"/>
      <c r="AA409" s="8"/>
      <c r="AB409" s="276"/>
      <c r="AC409" s="276"/>
      <c r="AD409" s="276"/>
      <c r="AE409" s="276"/>
      <c r="AF409" s="107" t="str">
        <f t="shared" si="133"/>
        <v>-</v>
      </c>
      <c r="AG409" s="291"/>
      <c r="AH409" s="129">
        <f>IF(SUMPRODUCT((A$14:A409=A409)*(B$14:B409=B409)*(C$14:C409=C409))&gt;1,0,1)</f>
        <v>0</v>
      </c>
      <c r="AI409" s="109" t="str">
        <f t="shared" ref="AI409" si="339">IFERROR(VLOOKUP(D409,tipo,1,FALSE),"NO")</f>
        <v>NO</v>
      </c>
      <c r="AJ409" s="109" t="str">
        <f t="shared" ref="AJ409" si="340">IFERROR(VLOOKUP(E409,modal,1,FALSE),"NO")</f>
        <v>NO</v>
      </c>
      <c r="AK409" s="110" t="str">
        <f>IFERROR(VLOOKUP(F409,[6]Tipo!$C$12:$C$27,1,FALSE),"NO")</f>
        <v>NO</v>
      </c>
      <c r="AL409" s="109" t="str">
        <f t="shared" ref="AL409" si="341">IFERROR(VLOOKUP(H409,afectacion,1,FALSE),"NO")</f>
        <v>NO</v>
      </c>
      <c r="AM409" s="109" t="str">
        <f t="shared" ref="AM409" si="342">IFERROR(VLOOKUP(I409,programa,1,FALSE),"NO")</f>
        <v>NO</v>
      </c>
    </row>
    <row r="410" spans="1:39" ht="27" customHeight="1" x14ac:dyDescent="0.25">
      <c r="A410" s="276"/>
      <c r="B410" s="277"/>
      <c r="C410" s="278"/>
      <c r="D410" s="293"/>
      <c r="E410" s="278"/>
      <c r="F410" s="279"/>
      <c r="G410" s="280"/>
      <c r="H410" s="281"/>
      <c r="I410" s="282"/>
      <c r="J410" s="96" t="str">
        <f>IF(ISERROR(VLOOKUP(I410,[6]Eje_Pilar!$C$2:$E$47,2,FALSE))," ",VLOOKUP(I410,[6]Eje_Pilar!$C$2:$E$47,2,FALSE))</f>
        <v xml:space="preserve"> </v>
      </c>
      <c r="K410" s="96" t="str">
        <f>IF(ISERROR(VLOOKUP(I410,[6]Eje_Pilar!$C$2:$E$47,3,FALSE))," ",VLOOKUP(I410,[6]Eje_Pilar!$C$2:$E$47,3,FALSE))</f>
        <v xml:space="preserve"> </v>
      </c>
      <c r="L410" s="283"/>
      <c r="M410" s="276"/>
      <c r="N410" s="284"/>
      <c r="O410" s="285"/>
      <c r="P410" s="286"/>
      <c r="Q410" s="287"/>
      <c r="R410" s="288"/>
      <c r="S410" s="285"/>
      <c r="T410" s="103">
        <f t="shared" si="298"/>
        <v>0</v>
      </c>
      <c r="U410" s="289"/>
      <c r="V410" s="290"/>
      <c r="W410" s="290"/>
      <c r="X410" s="290"/>
      <c r="Y410" s="277"/>
      <c r="Z410" s="277"/>
      <c r="AA410" s="8"/>
      <c r="AB410" s="276"/>
      <c r="AC410" s="276"/>
      <c r="AD410" s="276"/>
      <c r="AE410" s="276"/>
      <c r="AF410" s="107" t="str">
        <f t="shared" si="133"/>
        <v>-</v>
      </c>
      <c r="AG410" s="291"/>
      <c r="AH410" s="129">
        <f>IF(SUMPRODUCT((A$14:A410=A410)*(B$14:B410=B410)*(C$14:C410=C410))&gt;1,0,1)</f>
        <v>0</v>
      </c>
      <c r="AI410" s="109" t="str">
        <f t="shared" ref="AI410" si="343">IFERROR(VLOOKUP(D410,tipo,1,FALSE),"NO")</f>
        <v>NO</v>
      </c>
      <c r="AJ410" s="109" t="str">
        <f t="shared" ref="AJ410" si="344">IFERROR(VLOOKUP(E410,modal,1,FALSE),"NO")</f>
        <v>NO</v>
      </c>
      <c r="AK410" s="110" t="str">
        <f>IFERROR(VLOOKUP(F410,[6]Tipo!$C$12:$C$27,1,FALSE),"NO")</f>
        <v>NO</v>
      </c>
      <c r="AL410" s="109" t="str">
        <f t="shared" ref="AL410" si="345">IFERROR(VLOOKUP(H410,afectacion,1,FALSE),"NO")</f>
        <v>NO</v>
      </c>
      <c r="AM410" s="109" t="str">
        <f t="shared" ref="AM410" si="346">IFERROR(VLOOKUP(I410,programa,1,FALSE),"NO")</f>
        <v>NO</v>
      </c>
    </row>
    <row r="411" spans="1:39" ht="27" customHeight="1" x14ac:dyDescent="0.25">
      <c r="A411" s="276"/>
      <c r="B411" s="277"/>
      <c r="C411" s="278"/>
      <c r="D411" s="293"/>
      <c r="E411" s="278"/>
      <c r="F411" s="279"/>
      <c r="G411" s="280"/>
      <c r="H411" s="281"/>
      <c r="I411" s="282"/>
      <c r="J411" s="96" t="str">
        <f>IF(ISERROR(VLOOKUP(I411,[6]Eje_Pilar!$C$2:$E$47,2,FALSE))," ",VLOOKUP(I411,[6]Eje_Pilar!$C$2:$E$47,2,FALSE))</f>
        <v xml:space="preserve"> </v>
      </c>
      <c r="K411" s="96" t="str">
        <f>IF(ISERROR(VLOOKUP(I411,[6]Eje_Pilar!$C$2:$E$47,3,FALSE))," ",VLOOKUP(I411,[6]Eje_Pilar!$C$2:$E$47,3,FALSE))</f>
        <v xml:space="preserve"> </v>
      </c>
      <c r="L411" s="283"/>
      <c r="M411" s="276"/>
      <c r="N411" s="284"/>
      <c r="O411" s="285"/>
      <c r="P411" s="286"/>
      <c r="Q411" s="287"/>
      <c r="R411" s="288"/>
      <c r="S411" s="285"/>
      <c r="T411" s="103">
        <f t="shared" si="298"/>
        <v>0</v>
      </c>
      <c r="U411" s="289"/>
      <c r="V411" s="290"/>
      <c r="W411" s="290"/>
      <c r="X411" s="290"/>
      <c r="Y411" s="277"/>
      <c r="Z411" s="277"/>
      <c r="AA411" s="8"/>
      <c r="AB411" s="276"/>
      <c r="AC411" s="276"/>
      <c r="AD411" s="276"/>
      <c r="AE411" s="276"/>
      <c r="AF411" s="107" t="str">
        <f t="shared" si="133"/>
        <v>-</v>
      </c>
      <c r="AG411" s="291"/>
      <c r="AH411" s="129">
        <f>IF(SUMPRODUCT((A$14:A411=A411)*(B$14:B411=B411)*(C$14:C411=C411))&gt;1,0,1)</f>
        <v>0</v>
      </c>
      <c r="AI411" s="109" t="str">
        <f t="shared" ref="AI411" si="347">IFERROR(VLOOKUP(D411,tipo,1,FALSE),"NO")</f>
        <v>NO</v>
      </c>
      <c r="AJ411" s="109" t="str">
        <f t="shared" ref="AJ411" si="348">IFERROR(VLOOKUP(E411,modal,1,FALSE),"NO")</f>
        <v>NO</v>
      </c>
      <c r="AK411" s="110" t="str">
        <f>IFERROR(VLOOKUP(F411,[6]Tipo!$C$12:$C$27,1,FALSE),"NO")</f>
        <v>NO</v>
      </c>
      <c r="AL411" s="109" t="str">
        <f t="shared" ref="AL411" si="349">IFERROR(VLOOKUP(H411,afectacion,1,FALSE),"NO")</f>
        <v>NO</v>
      </c>
      <c r="AM411" s="109" t="str">
        <f t="shared" ref="AM411" si="350">IFERROR(VLOOKUP(I411,programa,1,FALSE),"NO")</f>
        <v>NO</v>
      </c>
    </row>
    <row r="412" spans="1:39" ht="27" customHeight="1" x14ac:dyDescent="0.25">
      <c r="A412" s="276"/>
      <c r="B412" s="277"/>
      <c r="C412" s="278"/>
      <c r="D412" s="293"/>
      <c r="E412" s="278"/>
      <c r="F412" s="279"/>
      <c r="G412" s="280"/>
      <c r="H412" s="281"/>
      <c r="I412" s="282"/>
      <c r="J412" s="96" t="str">
        <f>IF(ISERROR(VLOOKUP(I412,[6]Eje_Pilar!$C$2:$E$47,2,FALSE))," ",VLOOKUP(I412,[6]Eje_Pilar!$C$2:$E$47,2,FALSE))</f>
        <v xml:space="preserve"> </v>
      </c>
      <c r="K412" s="96" t="str">
        <f>IF(ISERROR(VLOOKUP(I412,[6]Eje_Pilar!$C$2:$E$47,3,FALSE))," ",VLOOKUP(I412,[6]Eje_Pilar!$C$2:$E$47,3,FALSE))</f>
        <v xml:space="preserve"> </v>
      </c>
      <c r="L412" s="283"/>
      <c r="M412" s="276"/>
      <c r="N412" s="284"/>
      <c r="O412" s="285"/>
      <c r="P412" s="286"/>
      <c r="Q412" s="287"/>
      <c r="R412" s="288"/>
      <c r="S412" s="285"/>
      <c r="T412" s="103">
        <f t="shared" si="298"/>
        <v>0</v>
      </c>
      <c r="U412" s="289"/>
      <c r="V412" s="290"/>
      <c r="W412" s="290"/>
      <c r="X412" s="290"/>
      <c r="Y412" s="277"/>
      <c r="Z412" s="277"/>
      <c r="AA412" s="8"/>
      <c r="AB412" s="276"/>
      <c r="AC412" s="276"/>
      <c r="AD412" s="276"/>
      <c r="AE412" s="276"/>
      <c r="AF412" s="107" t="str">
        <f t="shared" si="133"/>
        <v>-</v>
      </c>
      <c r="AG412" s="291"/>
      <c r="AH412" s="129">
        <f>IF(SUMPRODUCT((A$14:A412=A412)*(B$14:B412=B412)*(C$14:C412=C412))&gt;1,0,1)</f>
        <v>0</v>
      </c>
      <c r="AI412" s="109" t="str">
        <f t="shared" ref="AI412" si="351">IFERROR(VLOOKUP(D412,tipo,1,FALSE),"NO")</f>
        <v>NO</v>
      </c>
      <c r="AJ412" s="109" t="str">
        <f t="shared" ref="AJ412" si="352">IFERROR(VLOOKUP(E412,modal,1,FALSE),"NO")</f>
        <v>NO</v>
      </c>
      <c r="AK412" s="110" t="str">
        <f>IFERROR(VLOOKUP(F412,[6]Tipo!$C$12:$C$27,1,FALSE),"NO")</f>
        <v>NO</v>
      </c>
      <c r="AL412" s="109" t="str">
        <f t="shared" ref="AL412" si="353">IFERROR(VLOOKUP(H412,afectacion,1,FALSE),"NO")</f>
        <v>NO</v>
      </c>
      <c r="AM412" s="109" t="str">
        <f t="shared" ref="AM412" si="354">IFERROR(VLOOKUP(I412,programa,1,FALSE),"NO")</f>
        <v>NO</v>
      </c>
    </row>
    <row r="413" spans="1:39" ht="27" customHeight="1" x14ac:dyDescent="0.25">
      <c r="A413" s="276"/>
      <c r="B413" s="277"/>
      <c r="C413" s="278"/>
      <c r="D413" s="293"/>
      <c r="E413" s="278"/>
      <c r="F413" s="279"/>
      <c r="G413" s="280"/>
      <c r="H413" s="281"/>
      <c r="I413" s="282"/>
      <c r="J413" s="96" t="str">
        <f>IF(ISERROR(VLOOKUP(I413,[6]Eje_Pilar!$C$2:$E$47,2,FALSE))," ",VLOOKUP(I413,[6]Eje_Pilar!$C$2:$E$47,2,FALSE))</f>
        <v xml:space="preserve"> </v>
      </c>
      <c r="K413" s="96" t="str">
        <f>IF(ISERROR(VLOOKUP(I413,[6]Eje_Pilar!$C$2:$E$47,3,FALSE))," ",VLOOKUP(I413,[6]Eje_Pilar!$C$2:$E$47,3,FALSE))</f>
        <v xml:space="preserve"> </v>
      </c>
      <c r="L413" s="283"/>
      <c r="M413" s="276"/>
      <c r="N413" s="284"/>
      <c r="O413" s="285"/>
      <c r="P413" s="286"/>
      <c r="Q413" s="287"/>
      <c r="R413" s="288"/>
      <c r="S413" s="285"/>
      <c r="T413" s="103">
        <f t="shared" si="298"/>
        <v>0</v>
      </c>
      <c r="U413" s="289"/>
      <c r="V413" s="290"/>
      <c r="W413" s="290"/>
      <c r="X413" s="290"/>
      <c r="Y413" s="277"/>
      <c r="Z413" s="277"/>
      <c r="AA413" s="8"/>
      <c r="AB413" s="276"/>
      <c r="AC413" s="276"/>
      <c r="AD413" s="276"/>
      <c r="AE413" s="276"/>
      <c r="AF413" s="107" t="str">
        <f t="shared" si="133"/>
        <v>-</v>
      </c>
      <c r="AG413" s="291"/>
      <c r="AH413" s="129">
        <f>IF(SUMPRODUCT((A$14:A413=A413)*(B$14:B413=B413)*(C$14:C413=C413))&gt;1,0,1)</f>
        <v>0</v>
      </c>
      <c r="AI413" s="109" t="str">
        <f t="shared" ref="AI413" si="355">IFERROR(VLOOKUP(D413,tipo,1,FALSE),"NO")</f>
        <v>NO</v>
      </c>
      <c r="AJ413" s="109" t="str">
        <f t="shared" ref="AJ413" si="356">IFERROR(VLOOKUP(E413,modal,1,FALSE),"NO")</f>
        <v>NO</v>
      </c>
      <c r="AK413" s="110" t="str">
        <f>IFERROR(VLOOKUP(F413,[6]Tipo!$C$12:$C$27,1,FALSE),"NO")</f>
        <v>NO</v>
      </c>
      <c r="AL413" s="109" t="str">
        <f t="shared" ref="AL413" si="357">IFERROR(VLOOKUP(H413,afectacion,1,FALSE),"NO")</f>
        <v>NO</v>
      </c>
      <c r="AM413" s="109" t="str">
        <f t="shared" ref="AM413" si="358">IFERROR(VLOOKUP(I413,programa,1,FALSE),"NO")</f>
        <v>NO</v>
      </c>
    </row>
    <row r="414" spans="1:39" ht="27" customHeight="1" x14ac:dyDescent="0.25">
      <c r="A414" s="276"/>
      <c r="B414" s="277"/>
      <c r="C414" s="278"/>
      <c r="D414" s="293"/>
      <c r="E414" s="278"/>
      <c r="F414" s="279"/>
      <c r="G414" s="280"/>
      <c r="H414" s="281"/>
      <c r="I414" s="282"/>
      <c r="J414" s="96" t="str">
        <f>IF(ISERROR(VLOOKUP(I414,[6]Eje_Pilar!$C$2:$E$47,2,FALSE))," ",VLOOKUP(I414,[6]Eje_Pilar!$C$2:$E$47,2,FALSE))</f>
        <v xml:space="preserve"> </v>
      </c>
      <c r="K414" s="96" t="str">
        <f>IF(ISERROR(VLOOKUP(I414,[6]Eje_Pilar!$C$2:$E$47,3,FALSE))," ",VLOOKUP(I414,[6]Eje_Pilar!$C$2:$E$47,3,FALSE))</f>
        <v xml:space="preserve"> </v>
      </c>
      <c r="L414" s="283"/>
      <c r="M414" s="276"/>
      <c r="N414" s="284"/>
      <c r="O414" s="285"/>
      <c r="P414" s="286"/>
      <c r="Q414" s="287"/>
      <c r="R414" s="288"/>
      <c r="S414" s="285"/>
      <c r="T414" s="103">
        <f t="shared" si="298"/>
        <v>0</v>
      </c>
      <c r="U414" s="289"/>
      <c r="V414" s="290"/>
      <c r="W414" s="290"/>
      <c r="X414" s="290"/>
      <c r="Y414" s="277"/>
      <c r="Z414" s="277"/>
      <c r="AA414" s="8"/>
      <c r="AB414" s="276"/>
      <c r="AC414" s="276"/>
      <c r="AD414" s="276"/>
      <c r="AE414" s="276"/>
      <c r="AF414" s="107" t="str">
        <f t="shared" si="133"/>
        <v>-</v>
      </c>
      <c r="AG414" s="291"/>
      <c r="AH414" s="129">
        <f>IF(SUMPRODUCT((A$14:A414=A414)*(B$14:B414=B414)*(C$14:C414=C414))&gt;1,0,1)</f>
        <v>0</v>
      </c>
      <c r="AI414" s="109" t="str">
        <f t="shared" ref="AI414" si="359">IFERROR(VLOOKUP(D414,tipo,1,FALSE),"NO")</f>
        <v>NO</v>
      </c>
      <c r="AJ414" s="109" t="str">
        <f t="shared" ref="AJ414" si="360">IFERROR(VLOOKUP(E414,modal,1,FALSE),"NO")</f>
        <v>NO</v>
      </c>
      <c r="AK414" s="110" t="str">
        <f>IFERROR(VLOOKUP(F414,[6]Tipo!$C$12:$C$27,1,FALSE),"NO")</f>
        <v>NO</v>
      </c>
      <c r="AL414" s="109" t="str">
        <f t="shared" ref="AL414" si="361">IFERROR(VLOOKUP(H414,afectacion,1,FALSE),"NO")</f>
        <v>NO</v>
      </c>
      <c r="AM414" s="109" t="str">
        <f t="shared" ref="AM414" si="362">IFERROR(VLOOKUP(I414,programa,1,FALSE),"NO")</f>
        <v>NO</v>
      </c>
    </row>
    <row r="415" spans="1:39" ht="27" customHeight="1" x14ac:dyDescent="0.25">
      <c r="A415" s="276"/>
      <c r="B415" s="277"/>
      <c r="C415" s="278"/>
      <c r="D415" s="293"/>
      <c r="E415" s="278"/>
      <c r="F415" s="279"/>
      <c r="G415" s="280"/>
      <c r="H415" s="281"/>
      <c r="I415" s="282"/>
      <c r="J415" s="96" t="str">
        <f>IF(ISERROR(VLOOKUP(I415,[6]Eje_Pilar!$C$2:$E$47,2,FALSE))," ",VLOOKUP(I415,[6]Eje_Pilar!$C$2:$E$47,2,FALSE))</f>
        <v xml:space="preserve"> </v>
      </c>
      <c r="K415" s="96" t="str">
        <f>IF(ISERROR(VLOOKUP(I415,[6]Eje_Pilar!$C$2:$E$47,3,FALSE))," ",VLOOKUP(I415,[6]Eje_Pilar!$C$2:$E$47,3,FALSE))</f>
        <v xml:space="preserve"> </v>
      </c>
      <c r="L415" s="283"/>
      <c r="M415" s="276"/>
      <c r="N415" s="284"/>
      <c r="O415" s="285"/>
      <c r="P415" s="286"/>
      <c r="Q415" s="287"/>
      <c r="R415" s="288"/>
      <c r="S415" s="285"/>
      <c r="T415" s="103">
        <f t="shared" si="298"/>
        <v>0</v>
      </c>
      <c r="U415" s="289"/>
      <c r="V415" s="290"/>
      <c r="W415" s="290"/>
      <c r="X415" s="290"/>
      <c r="Y415" s="277"/>
      <c r="Z415" s="277"/>
      <c r="AA415" s="8"/>
      <c r="AB415" s="276"/>
      <c r="AC415" s="276"/>
      <c r="AD415" s="276"/>
      <c r="AE415" s="276"/>
      <c r="AF415" s="107" t="str">
        <f t="shared" si="133"/>
        <v>-</v>
      </c>
      <c r="AG415" s="291"/>
      <c r="AH415" s="129">
        <f>IF(SUMPRODUCT((A$14:A415=A415)*(B$14:B415=B415)*(C$14:C415=C415))&gt;1,0,1)</f>
        <v>0</v>
      </c>
      <c r="AI415" s="109" t="str">
        <f t="shared" ref="AI415" si="363">IFERROR(VLOOKUP(D415,tipo,1,FALSE),"NO")</f>
        <v>NO</v>
      </c>
      <c r="AJ415" s="109" t="str">
        <f t="shared" ref="AJ415" si="364">IFERROR(VLOOKUP(E415,modal,1,FALSE),"NO")</f>
        <v>NO</v>
      </c>
      <c r="AK415" s="110" t="str">
        <f>IFERROR(VLOOKUP(F415,[6]Tipo!$C$12:$C$27,1,FALSE),"NO")</f>
        <v>NO</v>
      </c>
      <c r="AL415" s="109" t="str">
        <f t="shared" ref="AL415" si="365">IFERROR(VLOOKUP(H415,afectacion,1,FALSE),"NO")</f>
        <v>NO</v>
      </c>
      <c r="AM415" s="109" t="str">
        <f t="shared" ref="AM415" si="366">IFERROR(VLOOKUP(I415,programa,1,FALSE),"NO")</f>
        <v>NO</v>
      </c>
    </row>
    <row r="416" spans="1:39" ht="27" customHeight="1" x14ac:dyDescent="0.25">
      <c r="A416" s="276"/>
      <c r="B416" s="277"/>
      <c r="C416" s="278"/>
      <c r="D416" s="293"/>
      <c r="E416" s="278"/>
      <c r="F416" s="279"/>
      <c r="G416" s="280"/>
      <c r="H416" s="281"/>
      <c r="I416" s="282"/>
      <c r="J416" s="96" t="str">
        <f>IF(ISERROR(VLOOKUP(I416,[6]Eje_Pilar!$C$2:$E$47,2,FALSE))," ",VLOOKUP(I416,[6]Eje_Pilar!$C$2:$E$47,2,FALSE))</f>
        <v xml:space="preserve"> </v>
      </c>
      <c r="K416" s="96" t="str">
        <f>IF(ISERROR(VLOOKUP(I416,[6]Eje_Pilar!$C$2:$E$47,3,FALSE))," ",VLOOKUP(I416,[6]Eje_Pilar!$C$2:$E$47,3,FALSE))</f>
        <v xml:space="preserve"> </v>
      </c>
      <c r="L416" s="283"/>
      <c r="M416" s="276"/>
      <c r="N416" s="284"/>
      <c r="O416" s="285"/>
      <c r="P416" s="286"/>
      <c r="Q416" s="287"/>
      <c r="R416" s="288"/>
      <c r="S416" s="285"/>
      <c r="T416" s="103">
        <f t="shared" si="298"/>
        <v>0</v>
      </c>
      <c r="U416" s="289"/>
      <c r="V416" s="290"/>
      <c r="W416" s="290"/>
      <c r="X416" s="290"/>
      <c r="Y416" s="277"/>
      <c r="Z416" s="277"/>
      <c r="AA416" s="8"/>
      <c r="AB416" s="276"/>
      <c r="AC416" s="276"/>
      <c r="AD416" s="276"/>
      <c r="AE416" s="276"/>
      <c r="AF416" s="107" t="str">
        <f t="shared" si="133"/>
        <v>-</v>
      </c>
      <c r="AG416" s="291"/>
      <c r="AH416" s="129">
        <f>IF(SUMPRODUCT((A$14:A416=A416)*(B$14:B416=B416)*(C$14:C416=C416))&gt;1,0,1)</f>
        <v>0</v>
      </c>
      <c r="AI416" s="109" t="str">
        <f t="shared" ref="AI416" si="367">IFERROR(VLOOKUP(D416,tipo,1,FALSE),"NO")</f>
        <v>NO</v>
      </c>
      <c r="AJ416" s="109" t="str">
        <f t="shared" ref="AJ416" si="368">IFERROR(VLOOKUP(E416,modal,1,FALSE),"NO")</f>
        <v>NO</v>
      </c>
      <c r="AK416" s="110" t="str">
        <f>IFERROR(VLOOKUP(F416,[6]Tipo!$C$12:$C$27,1,FALSE),"NO")</f>
        <v>NO</v>
      </c>
      <c r="AL416" s="109" t="str">
        <f t="shared" ref="AL416" si="369">IFERROR(VLOOKUP(H416,afectacion,1,FALSE),"NO")</f>
        <v>NO</v>
      </c>
      <c r="AM416" s="109" t="str">
        <f t="shared" ref="AM416" si="370">IFERROR(VLOOKUP(I416,programa,1,FALSE),"NO")</f>
        <v>NO</v>
      </c>
    </row>
    <row r="417" spans="1:39" ht="27" customHeight="1" x14ac:dyDescent="0.25">
      <c r="A417" s="276"/>
      <c r="B417" s="277"/>
      <c r="C417" s="278"/>
      <c r="D417" s="293"/>
      <c r="E417" s="278"/>
      <c r="F417" s="279"/>
      <c r="G417" s="280"/>
      <c r="H417" s="281"/>
      <c r="I417" s="282"/>
      <c r="J417" s="96" t="str">
        <f>IF(ISERROR(VLOOKUP(I417,[6]Eje_Pilar!$C$2:$E$47,2,FALSE))," ",VLOOKUP(I417,[6]Eje_Pilar!$C$2:$E$47,2,FALSE))</f>
        <v xml:space="preserve"> </v>
      </c>
      <c r="K417" s="96" t="str">
        <f>IF(ISERROR(VLOOKUP(I417,[6]Eje_Pilar!$C$2:$E$47,3,FALSE))," ",VLOOKUP(I417,[6]Eje_Pilar!$C$2:$E$47,3,FALSE))</f>
        <v xml:space="preserve"> </v>
      </c>
      <c r="L417" s="283"/>
      <c r="M417" s="276"/>
      <c r="N417" s="284"/>
      <c r="O417" s="285"/>
      <c r="P417" s="286"/>
      <c r="Q417" s="287"/>
      <c r="R417" s="288"/>
      <c r="S417" s="285"/>
      <c r="T417" s="103">
        <f t="shared" si="298"/>
        <v>0</v>
      </c>
      <c r="U417" s="289"/>
      <c r="V417" s="290"/>
      <c r="W417" s="290"/>
      <c r="X417" s="290"/>
      <c r="Y417" s="277"/>
      <c r="Z417" s="277"/>
      <c r="AA417" s="8"/>
      <c r="AB417" s="276"/>
      <c r="AC417" s="276"/>
      <c r="AD417" s="276"/>
      <c r="AE417" s="276"/>
      <c r="AF417" s="107" t="str">
        <f t="shared" si="133"/>
        <v>-</v>
      </c>
      <c r="AG417" s="291"/>
      <c r="AH417" s="129">
        <f>IF(SUMPRODUCT((A$14:A417=A417)*(B$14:B417=B417)*(C$14:C417=C417))&gt;1,0,1)</f>
        <v>0</v>
      </c>
      <c r="AI417" s="109" t="str">
        <f t="shared" ref="AI417" si="371">IFERROR(VLOOKUP(D417,tipo,1,FALSE),"NO")</f>
        <v>NO</v>
      </c>
      <c r="AJ417" s="109" t="str">
        <f t="shared" ref="AJ417" si="372">IFERROR(VLOOKUP(E417,modal,1,FALSE),"NO")</f>
        <v>NO</v>
      </c>
      <c r="AK417" s="110" t="str">
        <f>IFERROR(VLOOKUP(F417,[6]Tipo!$C$12:$C$27,1,FALSE),"NO")</f>
        <v>NO</v>
      </c>
      <c r="AL417" s="109" t="str">
        <f t="shared" ref="AL417" si="373">IFERROR(VLOOKUP(H417,afectacion,1,FALSE),"NO")</f>
        <v>NO</v>
      </c>
      <c r="AM417" s="109" t="str">
        <f t="shared" ref="AM417" si="374">IFERROR(VLOOKUP(I417,programa,1,FALSE),"NO")</f>
        <v>NO</v>
      </c>
    </row>
    <row r="418" spans="1:39" ht="27" customHeight="1" x14ac:dyDescent="0.25">
      <c r="A418" s="276"/>
      <c r="B418" s="277"/>
      <c r="C418" s="278"/>
      <c r="D418" s="293"/>
      <c r="E418" s="278"/>
      <c r="F418" s="279"/>
      <c r="G418" s="280"/>
      <c r="H418" s="281"/>
      <c r="I418" s="282"/>
      <c r="J418" s="96" t="str">
        <f>IF(ISERROR(VLOOKUP(I418,[6]Eje_Pilar!$C$2:$E$47,2,FALSE))," ",VLOOKUP(I418,[6]Eje_Pilar!$C$2:$E$47,2,FALSE))</f>
        <v xml:space="preserve"> </v>
      </c>
      <c r="K418" s="96" t="str">
        <f>IF(ISERROR(VLOOKUP(I418,[6]Eje_Pilar!$C$2:$E$47,3,FALSE))," ",VLOOKUP(I418,[6]Eje_Pilar!$C$2:$E$47,3,FALSE))</f>
        <v xml:space="preserve"> </v>
      </c>
      <c r="L418" s="283"/>
      <c r="M418" s="276"/>
      <c r="N418" s="284"/>
      <c r="O418" s="285"/>
      <c r="P418" s="286"/>
      <c r="Q418" s="287"/>
      <c r="R418" s="288"/>
      <c r="S418" s="285"/>
      <c r="T418" s="103">
        <f t="shared" si="298"/>
        <v>0</v>
      </c>
      <c r="U418" s="289"/>
      <c r="V418" s="290"/>
      <c r="W418" s="290"/>
      <c r="X418" s="290"/>
      <c r="Y418" s="277"/>
      <c r="Z418" s="277"/>
      <c r="AA418" s="8"/>
      <c r="AB418" s="276"/>
      <c r="AC418" s="276"/>
      <c r="AD418" s="276"/>
      <c r="AE418" s="276"/>
      <c r="AF418" s="107" t="str">
        <f t="shared" si="133"/>
        <v>-</v>
      </c>
      <c r="AG418" s="291"/>
      <c r="AH418" s="129">
        <f>IF(SUMPRODUCT((A$14:A418=A418)*(B$14:B418=B418)*(C$14:C418=C418))&gt;1,0,1)</f>
        <v>0</v>
      </c>
      <c r="AI418" s="109" t="str">
        <f t="shared" ref="AI418" si="375">IFERROR(VLOOKUP(D418,tipo,1,FALSE),"NO")</f>
        <v>NO</v>
      </c>
      <c r="AJ418" s="109" t="str">
        <f t="shared" ref="AJ418" si="376">IFERROR(VLOOKUP(E418,modal,1,FALSE),"NO")</f>
        <v>NO</v>
      </c>
      <c r="AK418" s="110" t="str">
        <f>IFERROR(VLOOKUP(F418,[6]Tipo!$C$12:$C$27,1,FALSE),"NO")</f>
        <v>NO</v>
      </c>
      <c r="AL418" s="109" t="str">
        <f t="shared" ref="AL418" si="377">IFERROR(VLOOKUP(H418,afectacion,1,FALSE),"NO")</f>
        <v>NO</v>
      </c>
      <c r="AM418" s="109" t="str">
        <f t="shared" ref="AM418" si="378">IFERROR(VLOOKUP(I418,programa,1,FALSE),"NO")</f>
        <v>NO</v>
      </c>
    </row>
    <row r="419" spans="1:39" ht="27" customHeight="1" x14ac:dyDescent="0.25">
      <c r="A419" s="276"/>
      <c r="B419" s="277"/>
      <c r="C419" s="278"/>
      <c r="D419" s="293"/>
      <c r="E419" s="278"/>
      <c r="F419" s="279"/>
      <c r="G419" s="280"/>
      <c r="H419" s="281"/>
      <c r="I419" s="282"/>
      <c r="J419" s="96" t="str">
        <f>IF(ISERROR(VLOOKUP(I419,[6]Eje_Pilar!$C$2:$E$47,2,FALSE))," ",VLOOKUP(I419,[6]Eje_Pilar!$C$2:$E$47,2,FALSE))</f>
        <v xml:space="preserve"> </v>
      </c>
      <c r="K419" s="96" t="str">
        <f>IF(ISERROR(VLOOKUP(I419,[6]Eje_Pilar!$C$2:$E$47,3,FALSE))," ",VLOOKUP(I419,[6]Eje_Pilar!$C$2:$E$47,3,FALSE))</f>
        <v xml:space="preserve"> </v>
      </c>
      <c r="L419" s="283"/>
      <c r="M419" s="276"/>
      <c r="N419" s="284"/>
      <c r="O419" s="285"/>
      <c r="P419" s="286"/>
      <c r="Q419" s="287"/>
      <c r="R419" s="288"/>
      <c r="S419" s="285"/>
      <c r="T419" s="103">
        <f t="shared" si="298"/>
        <v>0</v>
      </c>
      <c r="U419" s="289"/>
      <c r="V419" s="290"/>
      <c r="W419" s="290"/>
      <c r="X419" s="290"/>
      <c r="Y419" s="277"/>
      <c r="Z419" s="277"/>
      <c r="AA419" s="8"/>
      <c r="AB419" s="276"/>
      <c r="AC419" s="276"/>
      <c r="AD419" s="276"/>
      <c r="AE419" s="276"/>
      <c r="AF419" s="107" t="str">
        <f t="shared" si="133"/>
        <v>-</v>
      </c>
      <c r="AG419" s="291"/>
      <c r="AH419" s="129">
        <f>IF(SUMPRODUCT((A$14:A419=A419)*(B$14:B419=B419)*(C$14:C419=C419))&gt;1,0,1)</f>
        <v>0</v>
      </c>
      <c r="AI419" s="109" t="str">
        <f t="shared" ref="AI419" si="379">IFERROR(VLOOKUP(D419,tipo,1,FALSE),"NO")</f>
        <v>NO</v>
      </c>
      <c r="AJ419" s="109" t="str">
        <f t="shared" ref="AJ419" si="380">IFERROR(VLOOKUP(E419,modal,1,FALSE),"NO")</f>
        <v>NO</v>
      </c>
      <c r="AK419" s="110" t="str">
        <f>IFERROR(VLOOKUP(F419,[6]Tipo!$C$12:$C$27,1,FALSE),"NO")</f>
        <v>NO</v>
      </c>
      <c r="AL419" s="109" t="str">
        <f t="shared" ref="AL419" si="381">IFERROR(VLOOKUP(H419,afectacion,1,FALSE),"NO")</f>
        <v>NO</v>
      </c>
      <c r="AM419" s="109" t="str">
        <f t="shared" ref="AM419" si="382">IFERROR(VLOOKUP(I419,programa,1,FALSE),"NO")</f>
        <v>NO</v>
      </c>
    </row>
    <row r="420" spans="1:39" ht="27" customHeight="1" x14ac:dyDescent="0.25">
      <c r="A420" s="276"/>
      <c r="B420" s="277"/>
      <c r="C420" s="278"/>
      <c r="D420" s="293"/>
      <c r="E420" s="278"/>
      <c r="F420" s="279"/>
      <c r="G420" s="280"/>
      <c r="H420" s="281"/>
      <c r="I420" s="282"/>
      <c r="J420" s="96" t="str">
        <f>IF(ISERROR(VLOOKUP(I420,[6]Eje_Pilar!$C$2:$E$47,2,FALSE))," ",VLOOKUP(I420,[6]Eje_Pilar!$C$2:$E$47,2,FALSE))</f>
        <v xml:space="preserve"> </v>
      </c>
      <c r="K420" s="96" t="str">
        <f>IF(ISERROR(VLOOKUP(I420,[6]Eje_Pilar!$C$2:$E$47,3,FALSE))," ",VLOOKUP(I420,[6]Eje_Pilar!$C$2:$E$47,3,FALSE))</f>
        <v xml:space="preserve"> </v>
      </c>
      <c r="L420" s="283"/>
      <c r="M420" s="276"/>
      <c r="N420" s="284"/>
      <c r="O420" s="285"/>
      <c r="P420" s="286"/>
      <c r="Q420" s="287"/>
      <c r="R420" s="288"/>
      <c r="S420" s="285"/>
      <c r="T420" s="103">
        <f t="shared" si="298"/>
        <v>0</v>
      </c>
      <c r="U420" s="289"/>
      <c r="V420" s="290"/>
      <c r="W420" s="290"/>
      <c r="X420" s="290"/>
      <c r="Y420" s="277"/>
      <c r="Z420" s="277"/>
      <c r="AA420" s="8"/>
      <c r="AB420" s="276"/>
      <c r="AC420" s="276"/>
      <c r="AD420" s="276"/>
      <c r="AE420" s="276"/>
      <c r="AF420" s="107" t="str">
        <f t="shared" si="133"/>
        <v>-</v>
      </c>
      <c r="AG420" s="291"/>
      <c r="AH420" s="129">
        <f>IF(SUMPRODUCT((A$14:A420=A420)*(B$14:B420=B420)*(C$14:C420=C420))&gt;1,0,1)</f>
        <v>0</v>
      </c>
      <c r="AI420" s="109" t="str">
        <f t="shared" ref="AI420" si="383">IFERROR(VLOOKUP(D420,tipo,1,FALSE),"NO")</f>
        <v>NO</v>
      </c>
      <c r="AJ420" s="109" t="str">
        <f t="shared" ref="AJ420" si="384">IFERROR(VLOOKUP(E420,modal,1,FALSE),"NO")</f>
        <v>NO</v>
      </c>
      <c r="AK420" s="110" t="str">
        <f>IFERROR(VLOOKUP(F420,[6]Tipo!$C$12:$C$27,1,FALSE),"NO")</f>
        <v>NO</v>
      </c>
      <c r="AL420" s="109" t="str">
        <f t="shared" ref="AL420" si="385">IFERROR(VLOOKUP(H420,afectacion,1,FALSE),"NO")</f>
        <v>NO</v>
      </c>
      <c r="AM420" s="109" t="str">
        <f t="shared" ref="AM420" si="386">IFERROR(VLOOKUP(I420,programa,1,FALSE),"NO")</f>
        <v>NO</v>
      </c>
    </row>
    <row r="421" spans="1:39" ht="27" customHeight="1" x14ac:dyDescent="0.25">
      <c r="A421" s="276"/>
      <c r="B421" s="277"/>
      <c r="C421" s="278"/>
      <c r="D421" s="293"/>
      <c r="E421" s="278"/>
      <c r="F421" s="279"/>
      <c r="G421" s="280"/>
      <c r="H421" s="281"/>
      <c r="I421" s="282"/>
      <c r="J421" s="96" t="str">
        <f>IF(ISERROR(VLOOKUP(I421,[6]Eje_Pilar!$C$2:$E$47,2,FALSE))," ",VLOOKUP(I421,[6]Eje_Pilar!$C$2:$E$47,2,FALSE))</f>
        <v xml:space="preserve"> </v>
      </c>
      <c r="K421" s="96" t="str">
        <f>IF(ISERROR(VLOOKUP(I421,[6]Eje_Pilar!$C$2:$E$47,3,FALSE))," ",VLOOKUP(I421,[6]Eje_Pilar!$C$2:$E$47,3,FALSE))</f>
        <v xml:space="preserve"> </v>
      </c>
      <c r="L421" s="283"/>
      <c r="M421" s="276"/>
      <c r="N421" s="284"/>
      <c r="O421" s="285"/>
      <c r="P421" s="286"/>
      <c r="Q421" s="287"/>
      <c r="R421" s="288"/>
      <c r="S421" s="285"/>
      <c r="T421" s="103">
        <f t="shared" si="298"/>
        <v>0</v>
      </c>
      <c r="U421" s="289"/>
      <c r="V421" s="290"/>
      <c r="W421" s="290"/>
      <c r="X421" s="290"/>
      <c r="Y421" s="277"/>
      <c r="Z421" s="277"/>
      <c r="AA421" s="8"/>
      <c r="AB421" s="276"/>
      <c r="AC421" s="276"/>
      <c r="AD421" s="276"/>
      <c r="AE421" s="276"/>
      <c r="AF421" s="107" t="str">
        <f t="shared" ref="AF421:AF484" si="387">IF(ISERROR(U421/T421),"-",(U421/T421))</f>
        <v>-</v>
      </c>
      <c r="AG421" s="291"/>
      <c r="AH421" s="129">
        <f>IF(SUMPRODUCT((A$14:A421=A421)*(B$14:B421=B421)*(C$14:C421=C421))&gt;1,0,1)</f>
        <v>0</v>
      </c>
      <c r="AI421" s="109" t="str">
        <f t="shared" ref="AI421" si="388">IFERROR(VLOOKUP(D421,tipo,1,FALSE),"NO")</f>
        <v>NO</v>
      </c>
      <c r="AJ421" s="109" t="str">
        <f t="shared" ref="AJ421" si="389">IFERROR(VLOOKUP(E421,modal,1,FALSE),"NO")</f>
        <v>NO</v>
      </c>
      <c r="AK421" s="110" t="str">
        <f>IFERROR(VLOOKUP(F421,[6]Tipo!$C$12:$C$27,1,FALSE),"NO")</f>
        <v>NO</v>
      </c>
      <c r="AL421" s="109" t="str">
        <f t="shared" ref="AL421" si="390">IFERROR(VLOOKUP(H421,afectacion,1,FALSE),"NO")</f>
        <v>NO</v>
      </c>
      <c r="AM421" s="109" t="str">
        <f t="shared" ref="AM421" si="391">IFERROR(VLOOKUP(I421,programa,1,FALSE),"NO")</f>
        <v>NO</v>
      </c>
    </row>
    <row r="422" spans="1:39" ht="27" customHeight="1" x14ac:dyDescent="0.25">
      <c r="A422" s="276"/>
      <c r="B422" s="277"/>
      <c r="C422" s="278"/>
      <c r="D422" s="293"/>
      <c r="E422" s="278"/>
      <c r="F422" s="279"/>
      <c r="G422" s="280"/>
      <c r="H422" s="281"/>
      <c r="I422" s="282"/>
      <c r="J422" s="96" t="str">
        <f>IF(ISERROR(VLOOKUP(I422,[6]Eje_Pilar!$C$2:$E$47,2,FALSE))," ",VLOOKUP(I422,[6]Eje_Pilar!$C$2:$E$47,2,FALSE))</f>
        <v xml:space="preserve"> </v>
      </c>
      <c r="K422" s="96" t="str">
        <f>IF(ISERROR(VLOOKUP(I422,[6]Eje_Pilar!$C$2:$E$47,3,FALSE))," ",VLOOKUP(I422,[6]Eje_Pilar!$C$2:$E$47,3,FALSE))</f>
        <v xml:space="preserve"> </v>
      </c>
      <c r="L422" s="283"/>
      <c r="M422" s="276"/>
      <c r="N422" s="284"/>
      <c r="O422" s="285"/>
      <c r="P422" s="286"/>
      <c r="Q422" s="287"/>
      <c r="R422" s="288"/>
      <c r="S422" s="285"/>
      <c r="T422" s="103">
        <f t="shared" si="298"/>
        <v>0</v>
      </c>
      <c r="U422" s="289"/>
      <c r="V422" s="290"/>
      <c r="W422" s="290"/>
      <c r="X422" s="290"/>
      <c r="Y422" s="277"/>
      <c r="Z422" s="277"/>
      <c r="AA422" s="8"/>
      <c r="AB422" s="276"/>
      <c r="AC422" s="276"/>
      <c r="AD422" s="276"/>
      <c r="AE422" s="276"/>
      <c r="AF422" s="107" t="str">
        <f t="shared" si="387"/>
        <v>-</v>
      </c>
      <c r="AG422" s="291"/>
      <c r="AH422" s="129">
        <f>IF(SUMPRODUCT((A$14:A422=A422)*(B$14:B422=B422)*(C$14:C422=C422))&gt;1,0,1)</f>
        <v>0</v>
      </c>
      <c r="AI422" s="109" t="str">
        <f t="shared" ref="AI422" si="392">IFERROR(VLOOKUP(D422,tipo,1,FALSE),"NO")</f>
        <v>NO</v>
      </c>
      <c r="AJ422" s="109" t="str">
        <f t="shared" ref="AJ422" si="393">IFERROR(VLOOKUP(E422,modal,1,FALSE),"NO")</f>
        <v>NO</v>
      </c>
      <c r="AK422" s="110" t="str">
        <f>IFERROR(VLOOKUP(F422,[6]Tipo!$C$12:$C$27,1,FALSE),"NO")</f>
        <v>NO</v>
      </c>
      <c r="AL422" s="109" t="str">
        <f t="shared" ref="AL422" si="394">IFERROR(VLOOKUP(H422,afectacion,1,FALSE),"NO")</f>
        <v>NO</v>
      </c>
      <c r="AM422" s="109" t="str">
        <f t="shared" ref="AM422" si="395">IFERROR(VLOOKUP(I422,programa,1,FALSE),"NO")</f>
        <v>NO</v>
      </c>
    </row>
    <row r="423" spans="1:39" ht="27" customHeight="1" x14ac:dyDescent="0.25">
      <c r="A423" s="276"/>
      <c r="B423" s="277"/>
      <c r="C423" s="278"/>
      <c r="D423" s="293"/>
      <c r="E423" s="278"/>
      <c r="F423" s="279"/>
      <c r="G423" s="280"/>
      <c r="H423" s="281"/>
      <c r="I423" s="282"/>
      <c r="J423" s="96" t="str">
        <f>IF(ISERROR(VLOOKUP(I423,[6]Eje_Pilar!$C$2:$E$47,2,FALSE))," ",VLOOKUP(I423,[6]Eje_Pilar!$C$2:$E$47,2,FALSE))</f>
        <v xml:space="preserve"> </v>
      </c>
      <c r="K423" s="96" t="str">
        <f>IF(ISERROR(VLOOKUP(I423,[6]Eje_Pilar!$C$2:$E$47,3,FALSE))," ",VLOOKUP(I423,[6]Eje_Pilar!$C$2:$E$47,3,FALSE))</f>
        <v xml:space="preserve"> </v>
      </c>
      <c r="L423" s="283"/>
      <c r="M423" s="276"/>
      <c r="N423" s="284"/>
      <c r="O423" s="285"/>
      <c r="P423" s="286"/>
      <c r="Q423" s="287"/>
      <c r="R423" s="288"/>
      <c r="S423" s="285"/>
      <c r="T423" s="103">
        <f t="shared" si="298"/>
        <v>0</v>
      </c>
      <c r="U423" s="289"/>
      <c r="V423" s="290"/>
      <c r="W423" s="290"/>
      <c r="X423" s="290"/>
      <c r="Y423" s="277"/>
      <c r="Z423" s="277"/>
      <c r="AA423" s="8"/>
      <c r="AB423" s="276"/>
      <c r="AC423" s="276"/>
      <c r="AD423" s="276"/>
      <c r="AE423" s="276"/>
      <c r="AF423" s="107" t="str">
        <f t="shared" si="387"/>
        <v>-</v>
      </c>
      <c r="AG423" s="291"/>
      <c r="AH423" s="129">
        <f>IF(SUMPRODUCT((A$14:A423=A423)*(B$14:B423=B423)*(C$14:C423=C423))&gt;1,0,1)</f>
        <v>0</v>
      </c>
      <c r="AI423" s="109" t="str">
        <f t="shared" ref="AI423" si="396">IFERROR(VLOOKUP(D423,tipo,1,FALSE),"NO")</f>
        <v>NO</v>
      </c>
      <c r="AJ423" s="109" t="str">
        <f t="shared" ref="AJ423" si="397">IFERROR(VLOOKUP(E423,modal,1,FALSE),"NO")</f>
        <v>NO</v>
      </c>
      <c r="AK423" s="110" t="str">
        <f>IFERROR(VLOOKUP(F423,[6]Tipo!$C$12:$C$27,1,FALSE),"NO")</f>
        <v>NO</v>
      </c>
      <c r="AL423" s="109" t="str">
        <f t="shared" ref="AL423" si="398">IFERROR(VLOOKUP(H423,afectacion,1,FALSE),"NO")</f>
        <v>NO</v>
      </c>
      <c r="AM423" s="109" t="str">
        <f t="shared" ref="AM423" si="399">IFERROR(VLOOKUP(I423,programa,1,FALSE),"NO")</f>
        <v>NO</v>
      </c>
    </row>
    <row r="424" spans="1:39" ht="27" customHeight="1" x14ac:dyDescent="0.25">
      <c r="A424" s="276"/>
      <c r="B424" s="277"/>
      <c r="C424" s="278"/>
      <c r="D424" s="293"/>
      <c r="E424" s="278"/>
      <c r="F424" s="279"/>
      <c r="G424" s="280"/>
      <c r="H424" s="281"/>
      <c r="I424" s="282"/>
      <c r="J424" s="96" t="str">
        <f>IF(ISERROR(VLOOKUP(I424,[6]Eje_Pilar!$C$2:$E$47,2,FALSE))," ",VLOOKUP(I424,[6]Eje_Pilar!$C$2:$E$47,2,FALSE))</f>
        <v xml:space="preserve"> </v>
      </c>
      <c r="K424" s="96" t="str">
        <f>IF(ISERROR(VLOOKUP(I424,[6]Eje_Pilar!$C$2:$E$47,3,FALSE))," ",VLOOKUP(I424,[6]Eje_Pilar!$C$2:$E$47,3,FALSE))</f>
        <v xml:space="preserve"> </v>
      </c>
      <c r="L424" s="283"/>
      <c r="M424" s="276"/>
      <c r="N424" s="284"/>
      <c r="O424" s="285"/>
      <c r="P424" s="286"/>
      <c r="Q424" s="287"/>
      <c r="R424" s="288"/>
      <c r="S424" s="285"/>
      <c r="T424" s="103">
        <f t="shared" si="298"/>
        <v>0</v>
      </c>
      <c r="U424" s="289"/>
      <c r="V424" s="290"/>
      <c r="W424" s="290"/>
      <c r="X424" s="290"/>
      <c r="Y424" s="277"/>
      <c r="Z424" s="277"/>
      <c r="AA424" s="8"/>
      <c r="AB424" s="276"/>
      <c r="AC424" s="276"/>
      <c r="AD424" s="276"/>
      <c r="AE424" s="276"/>
      <c r="AF424" s="107" t="str">
        <f t="shared" si="387"/>
        <v>-</v>
      </c>
      <c r="AG424" s="291"/>
      <c r="AH424" s="129">
        <f>IF(SUMPRODUCT((A$14:A424=A424)*(B$14:B424=B424)*(C$14:C424=C424))&gt;1,0,1)</f>
        <v>0</v>
      </c>
      <c r="AI424" s="109" t="str">
        <f t="shared" ref="AI424" si="400">IFERROR(VLOOKUP(D424,tipo,1,FALSE),"NO")</f>
        <v>NO</v>
      </c>
      <c r="AJ424" s="109" t="str">
        <f t="shared" ref="AJ424" si="401">IFERROR(VLOOKUP(E424,modal,1,FALSE),"NO")</f>
        <v>NO</v>
      </c>
      <c r="AK424" s="110" t="str">
        <f>IFERROR(VLOOKUP(F424,[6]Tipo!$C$12:$C$27,1,FALSE),"NO")</f>
        <v>NO</v>
      </c>
      <c r="AL424" s="109" t="str">
        <f t="shared" ref="AL424" si="402">IFERROR(VLOOKUP(H424,afectacion,1,FALSE),"NO")</f>
        <v>NO</v>
      </c>
      <c r="AM424" s="109" t="str">
        <f t="shared" ref="AM424" si="403">IFERROR(VLOOKUP(I424,programa,1,FALSE),"NO")</f>
        <v>NO</v>
      </c>
    </row>
    <row r="425" spans="1:39" ht="27" customHeight="1" x14ac:dyDescent="0.25">
      <c r="A425" s="276"/>
      <c r="B425" s="277"/>
      <c r="C425" s="278"/>
      <c r="D425" s="293"/>
      <c r="E425" s="278"/>
      <c r="F425" s="279"/>
      <c r="G425" s="280"/>
      <c r="H425" s="281"/>
      <c r="I425" s="282"/>
      <c r="J425" s="96" t="str">
        <f>IF(ISERROR(VLOOKUP(I425,[6]Eje_Pilar!$C$2:$E$47,2,FALSE))," ",VLOOKUP(I425,[6]Eje_Pilar!$C$2:$E$47,2,FALSE))</f>
        <v xml:space="preserve"> </v>
      </c>
      <c r="K425" s="96" t="str">
        <f>IF(ISERROR(VLOOKUP(I425,[6]Eje_Pilar!$C$2:$E$47,3,FALSE))," ",VLOOKUP(I425,[6]Eje_Pilar!$C$2:$E$47,3,FALSE))</f>
        <v xml:space="preserve"> </v>
      </c>
      <c r="L425" s="283"/>
      <c r="M425" s="276"/>
      <c r="N425" s="284"/>
      <c r="O425" s="285"/>
      <c r="P425" s="286"/>
      <c r="Q425" s="287"/>
      <c r="R425" s="288"/>
      <c r="S425" s="285"/>
      <c r="T425" s="103">
        <f t="shared" si="298"/>
        <v>0</v>
      </c>
      <c r="U425" s="289"/>
      <c r="V425" s="290"/>
      <c r="W425" s="290"/>
      <c r="X425" s="290"/>
      <c r="Y425" s="277"/>
      <c r="Z425" s="277"/>
      <c r="AA425" s="8"/>
      <c r="AB425" s="276"/>
      <c r="AC425" s="276"/>
      <c r="AD425" s="276"/>
      <c r="AE425" s="276"/>
      <c r="AF425" s="107" t="str">
        <f t="shared" si="387"/>
        <v>-</v>
      </c>
      <c r="AG425" s="291"/>
      <c r="AH425" s="129">
        <f>IF(SUMPRODUCT((A$14:A425=A425)*(B$14:B425=B425)*(C$14:C425=C425))&gt;1,0,1)</f>
        <v>0</v>
      </c>
      <c r="AI425" s="109" t="str">
        <f t="shared" ref="AI425" si="404">IFERROR(VLOOKUP(D425,tipo,1,FALSE),"NO")</f>
        <v>NO</v>
      </c>
      <c r="AJ425" s="109" t="str">
        <f t="shared" ref="AJ425" si="405">IFERROR(VLOOKUP(E425,modal,1,FALSE),"NO")</f>
        <v>NO</v>
      </c>
      <c r="AK425" s="110" t="str">
        <f>IFERROR(VLOOKUP(F425,[6]Tipo!$C$12:$C$27,1,FALSE),"NO")</f>
        <v>NO</v>
      </c>
      <c r="AL425" s="109" t="str">
        <f t="shared" ref="AL425" si="406">IFERROR(VLOOKUP(H425,afectacion,1,FALSE),"NO")</f>
        <v>NO</v>
      </c>
      <c r="AM425" s="109" t="str">
        <f t="shared" ref="AM425" si="407">IFERROR(VLOOKUP(I425,programa,1,FALSE),"NO")</f>
        <v>NO</v>
      </c>
    </row>
    <row r="426" spans="1:39" ht="27" customHeight="1" x14ac:dyDescent="0.25">
      <c r="A426" s="276"/>
      <c r="B426" s="277"/>
      <c r="C426" s="278"/>
      <c r="D426" s="293"/>
      <c r="E426" s="278"/>
      <c r="F426" s="279"/>
      <c r="G426" s="280"/>
      <c r="H426" s="281"/>
      <c r="I426" s="282"/>
      <c r="J426" s="96" t="str">
        <f>IF(ISERROR(VLOOKUP(I426,[6]Eje_Pilar!$C$2:$E$47,2,FALSE))," ",VLOOKUP(I426,[6]Eje_Pilar!$C$2:$E$47,2,FALSE))</f>
        <v xml:space="preserve"> </v>
      </c>
      <c r="K426" s="96" t="str">
        <f>IF(ISERROR(VLOOKUP(I426,[6]Eje_Pilar!$C$2:$E$47,3,FALSE))," ",VLOOKUP(I426,[6]Eje_Pilar!$C$2:$E$47,3,FALSE))</f>
        <v xml:space="preserve"> </v>
      </c>
      <c r="L426" s="283"/>
      <c r="M426" s="276"/>
      <c r="N426" s="284"/>
      <c r="O426" s="285"/>
      <c r="P426" s="286"/>
      <c r="Q426" s="287"/>
      <c r="R426" s="288"/>
      <c r="S426" s="285"/>
      <c r="T426" s="103">
        <f t="shared" si="298"/>
        <v>0</v>
      </c>
      <c r="U426" s="289"/>
      <c r="V426" s="290"/>
      <c r="W426" s="290"/>
      <c r="X426" s="290"/>
      <c r="Y426" s="277"/>
      <c r="Z426" s="277"/>
      <c r="AA426" s="8"/>
      <c r="AB426" s="276"/>
      <c r="AC426" s="276"/>
      <c r="AD426" s="276"/>
      <c r="AE426" s="276"/>
      <c r="AF426" s="107" t="str">
        <f t="shared" si="387"/>
        <v>-</v>
      </c>
      <c r="AG426" s="291"/>
      <c r="AH426" s="129">
        <f>IF(SUMPRODUCT((A$14:A426=A426)*(B$14:B426=B426)*(C$14:C426=C426))&gt;1,0,1)</f>
        <v>0</v>
      </c>
      <c r="AI426" s="109" t="str">
        <f t="shared" ref="AI426" si="408">IFERROR(VLOOKUP(D426,tipo,1,FALSE),"NO")</f>
        <v>NO</v>
      </c>
      <c r="AJ426" s="109" t="str">
        <f t="shared" ref="AJ426" si="409">IFERROR(VLOOKUP(E426,modal,1,FALSE),"NO")</f>
        <v>NO</v>
      </c>
      <c r="AK426" s="110" t="str">
        <f>IFERROR(VLOOKUP(F426,[6]Tipo!$C$12:$C$27,1,FALSE),"NO")</f>
        <v>NO</v>
      </c>
      <c r="AL426" s="109" t="str">
        <f t="shared" ref="AL426" si="410">IFERROR(VLOOKUP(H426,afectacion,1,FALSE),"NO")</f>
        <v>NO</v>
      </c>
      <c r="AM426" s="109" t="str">
        <f t="shared" ref="AM426" si="411">IFERROR(VLOOKUP(I426,programa,1,FALSE),"NO")</f>
        <v>NO</v>
      </c>
    </row>
    <row r="427" spans="1:39" ht="27" customHeight="1" x14ac:dyDescent="0.25">
      <c r="A427" s="276"/>
      <c r="B427" s="277"/>
      <c r="C427" s="278"/>
      <c r="D427" s="293"/>
      <c r="E427" s="278"/>
      <c r="F427" s="279"/>
      <c r="G427" s="280"/>
      <c r="H427" s="281"/>
      <c r="I427" s="282"/>
      <c r="J427" s="96" t="str">
        <f>IF(ISERROR(VLOOKUP(I427,[6]Eje_Pilar!$C$2:$E$47,2,FALSE))," ",VLOOKUP(I427,[6]Eje_Pilar!$C$2:$E$47,2,FALSE))</f>
        <v xml:space="preserve"> </v>
      </c>
      <c r="K427" s="96" t="str">
        <f>IF(ISERROR(VLOOKUP(I427,[6]Eje_Pilar!$C$2:$E$47,3,FALSE))," ",VLOOKUP(I427,[6]Eje_Pilar!$C$2:$E$47,3,FALSE))</f>
        <v xml:space="preserve"> </v>
      </c>
      <c r="L427" s="283"/>
      <c r="M427" s="276"/>
      <c r="N427" s="284"/>
      <c r="O427" s="285"/>
      <c r="P427" s="286"/>
      <c r="Q427" s="287"/>
      <c r="R427" s="288"/>
      <c r="S427" s="285"/>
      <c r="T427" s="103">
        <f t="shared" si="298"/>
        <v>0</v>
      </c>
      <c r="U427" s="289"/>
      <c r="V427" s="290"/>
      <c r="W427" s="290"/>
      <c r="X427" s="290"/>
      <c r="Y427" s="277"/>
      <c r="Z427" s="277"/>
      <c r="AA427" s="8"/>
      <c r="AB427" s="276"/>
      <c r="AC427" s="276"/>
      <c r="AD427" s="276"/>
      <c r="AE427" s="276"/>
      <c r="AF427" s="107" t="str">
        <f t="shared" si="387"/>
        <v>-</v>
      </c>
      <c r="AG427" s="291"/>
      <c r="AH427" s="129">
        <f>IF(SUMPRODUCT((A$14:A427=A427)*(B$14:B427=B427)*(C$14:C427=C427))&gt;1,0,1)</f>
        <v>0</v>
      </c>
      <c r="AI427" s="109" t="str">
        <f t="shared" ref="AI427" si="412">IFERROR(VLOOKUP(D427,tipo,1,FALSE),"NO")</f>
        <v>NO</v>
      </c>
      <c r="AJ427" s="109" t="str">
        <f t="shared" ref="AJ427" si="413">IFERROR(VLOOKUP(E427,modal,1,FALSE),"NO")</f>
        <v>NO</v>
      </c>
      <c r="AK427" s="110" t="str">
        <f>IFERROR(VLOOKUP(F427,[6]Tipo!$C$12:$C$27,1,FALSE),"NO")</f>
        <v>NO</v>
      </c>
      <c r="AL427" s="109" t="str">
        <f t="shared" ref="AL427" si="414">IFERROR(VLOOKUP(H427,afectacion,1,FALSE),"NO")</f>
        <v>NO</v>
      </c>
      <c r="AM427" s="109" t="str">
        <f t="shared" ref="AM427" si="415">IFERROR(VLOOKUP(I427,programa,1,FALSE),"NO")</f>
        <v>NO</v>
      </c>
    </row>
    <row r="428" spans="1:39" ht="27" customHeight="1" x14ac:dyDescent="0.25">
      <c r="A428" s="276"/>
      <c r="B428" s="277"/>
      <c r="C428" s="278"/>
      <c r="D428" s="293"/>
      <c r="E428" s="278"/>
      <c r="F428" s="279"/>
      <c r="G428" s="280"/>
      <c r="H428" s="281"/>
      <c r="I428" s="282"/>
      <c r="J428" s="96" t="str">
        <f>IF(ISERROR(VLOOKUP(I428,[6]Eje_Pilar!$C$2:$E$47,2,FALSE))," ",VLOOKUP(I428,[6]Eje_Pilar!$C$2:$E$47,2,FALSE))</f>
        <v xml:space="preserve"> </v>
      </c>
      <c r="K428" s="96" t="str">
        <f>IF(ISERROR(VLOOKUP(I428,[6]Eje_Pilar!$C$2:$E$47,3,FALSE))," ",VLOOKUP(I428,[6]Eje_Pilar!$C$2:$E$47,3,FALSE))</f>
        <v xml:space="preserve"> </v>
      </c>
      <c r="L428" s="283"/>
      <c r="M428" s="276"/>
      <c r="N428" s="284"/>
      <c r="O428" s="285"/>
      <c r="P428" s="286"/>
      <c r="Q428" s="287"/>
      <c r="R428" s="288"/>
      <c r="S428" s="285"/>
      <c r="T428" s="103">
        <f t="shared" si="298"/>
        <v>0</v>
      </c>
      <c r="U428" s="289"/>
      <c r="V428" s="290"/>
      <c r="W428" s="290"/>
      <c r="X428" s="290"/>
      <c r="Y428" s="277"/>
      <c r="Z428" s="277"/>
      <c r="AA428" s="8"/>
      <c r="AB428" s="276"/>
      <c r="AC428" s="276"/>
      <c r="AD428" s="276"/>
      <c r="AE428" s="276"/>
      <c r="AF428" s="107" t="str">
        <f t="shared" si="387"/>
        <v>-</v>
      </c>
      <c r="AG428" s="291"/>
      <c r="AH428" s="129">
        <f>IF(SUMPRODUCT((A$14:A428=A428)*(B$14:B428=B428)*(C$14:C428=C428))&gt;1,0,1)</f>
        <v>0</v>
      </c>
      <c r="AI428" s="109" t="str">
        <f t="shared" ref="AI428" si="416">IFERROR(VLOOKUP(D428,tipo,1,FALSE),"NO")</f>
        <v>NO</v>
      </c>
      <c r="AJ428" s="109" t="str">
        <f t="shared" ref="AJ428" si="417">IFERROR(VLOOKUP(E428,modal,1,FALSE),"NO")</f>
        <v>NO</v>
      </c>
      <c r="AK428" s="110" t="str">
        <f>IFERROR(VLOOKUP(F428,[6]Tipo!$C$12:$C$27,1,FALSE),"NO")</f>
        <v>NO</v>
      </c>
      <c r="AL428" s="109" t="str">
        <f t="shared" ref="AL428" si="418">IFERROR(VLOOKUP(H428,afectacion,1,FALSE),"NO")</f>
        <v>NO</v>
      </c>
      <c r="AM428" s="109" t="str">
        <f t="shared" ref="AM428" si="419">IFERROR(VLOOKUP(I428,programa,1,FALSE),"NO")</f>
        <v>NO</v>
      </c>
    </row>
    <row r="429" spans="1:39" ht="27" customHeight="1" x14ac:dyDescent="0.25">
      <c r="A429" s="276"/>
      <c r="B429" s="277"/>
      <c r="C429" s="278"/>
      <c r="D429" s="293"/>
      <c r="E429" s="278"/>
      <c r="F429" s="279"/>
      <c r="G429" s="280"/>
      <c r="H429" s="281"/>
      <c r="I429" s="282"/>
      <c r="J429" s="96" t="str">
        <f>IF(ISERROR(VLOOKUP(I429,[6]Eje_Pilar!$C$2:$E$47,2,FALSE))," ",VLOOKUP(I429,[6]Eje_Pilar!$C$2:$E$47,2,FALSE))</f>
        <v xml:space="preserve"> </v>
      </c>
      <c r="K429" s="96" t="str">
        <f>IF(ISERROR(VLOOKUP(I429,[6]Eje_Pilar!$C$2:$E$47,3,FALSE))," ",VLOOKUP(I429,[6]Eje_Pilar!$C$2:$E$47,3,FALSE))</f>
        <v xml:space="preserve"> </v>
      </c>
      <c r="L429" s="283"/>
      <c r="M429" s="276"/>
      <c r="N429" s="284"/>
      <c r="O429" s="285"/>
      <c r="P429" s="286"/>
      <c r="Q429" s="287"/>
      <c r="R429" s="288"/>
      <c r="S429" s="285"/>
      <c r="T429" s="103">
        <f t="shared" si="298"/>
        <v>0</v>
      </c>
      <c r="U429" s="289"/>
      <c r="V429" s="290"/>
      <c r="W429" s="290"/>
      <c r="X429" s="290"/>
      <c r="Y429" s="277"/>
      <c r="Z429" s="277"/>
      <c r="AA429" s="8"/>
      <c r="AB429" s="276"/>
      <c r="AC429" s="276"/>
      <c r="AD429" s="276"/>
      <c r="AE429" s="276"/>
      <c r="AF429" s="107" t="str">
        <f t="shared" si="387"/>
        <v>-</v>
      </c>
      <c r="AG429" s="291"/>
      <c r="AH429" s="129">
        <f>IF(SUMPRODUCT((A$14:A429=A429)*(B$14:B429=B429)*(C$14:C429=C429))&gt;1,0,1)</f>
        <v>0</v>
      </c>
      <c r="AI429" s="109" t="str">
        <f t="shared" ref="AI429" si="420">IFERROR(VLOOKUP(D429,tipo,1,FALSE),"NO")</f>
        <v>NO</v>
      </c>
      <c r="AJ429" s="109" t="str">
        <f t="shared" ref="AJ429" si="421">IFERROR(VLOOKUP(E429,modal,1,FALSE),"NO")</f>
        <v>NO</v>
      </c>
      <c r="AK429" s="110" t="str">
        <f>IFERROR(VLOOKUP(F429,[6]Tipo!$C$12:$C$27,1,FALSE),"NO")</f>
        <v>NO</v>
      </c>
      <c r="AL429" s="109" t="str">
        <f t="shared" ref="AL429" si="422">IFERROR(VLOOKUP(H429,afectacion,1,FALSE),"NO")</f>
        <v>NO</v>
      </c>
      <c r="AM429" s="109" t="str">
        <f t="shared" ref="AM429" si="423">IFERROR(VLOOKUP(I429,programa,1,FALSE),"NO")</f>
        <v>NO</v>
      </c>
    </row>
    <row r="430" spans="1:39" ht="27" customHeight="1" x14ac:dyDescent="0.25">
      <c r="A430" s="276"/>
      <c r="B430" s="277"/>
      <c r="C430" s="278"/>
      <c r="D430" s="293"/>
      <c r="E430" s="278"/>
      <c r="F430" s="279"/>
      <c r="G430" s="280"/>
      <c r="H430" s="281"/>
      <c r="I430" s="282"/>
      <c r="J430" s="96" t="str">
        <f>IF(ISERROR(VLOOKUP(I430,[6]Eje_Pilar!$C$2:$E$47,2,FALSE))," ",VLOOKUP(I430,[6]Eje_Pilar!$C$2:$E$47,2,FALSE))</f>
        <v xml:space="preserve"> </v>
      </c>
      <c r="K430" s="96" t="str">
        <f>IF(ISERROR(VLOOKUP(I430,[6]Eje_Pilar!$C$2:$E$47,3,FALSE))," ",VLOOKUP(I430,[6]Eje_Pilar!$C$2:$E$47,3,FALSE))</f>
        <v xml:space="preserve"> </v>
      </c>
      <c r="L430" s="283"/>
      <c r="M430" s="276"/>
      <c r="N430" s="284"/>
      <c r="O430" s="285"/>
      <c r="P430" s="286"/>
      <c r="Q430" s="287"/>
      <c r="R430" s="288"/>
      <c r="S430" s="285"/>
      <c r="T430" s="103">
        <f t="shared" si="298"/>
        <v>0</v>
      </c>
      <c r="U430" s="289"/>
      <c r="V430" s="290"/>
      <c r="W430" s="290"/>
      <c r="X430" s="290"/>
      <c r="Y430" s="277"/>
      <c r="Z430" s="277"/>
      <c r="AA430" s="8"/>
      <c r="AB430" s="276"/>
      <c r="AC430" s="276"/>
      <c r="AD430" s="276"/>
      <c r="AE430" s="276"/>
      <c r="AF430" s="107" t="str">
        <f t="shared" si="387"/>
        <v>-</v>
      </c>
      <c r="AG430" s="291"/>
      <c r="AH430" s="129">
        <f>IF(SUMPRODUCT((A$14:A430=A430)*(B$14:B430=B430)*(C$14:C430=C430))&gt;1,0,1)</f>
        <v>0</v>
      </c>
      <c r="AI430" s="109" t="str">
        <f t="shared" ref="AI430" si="424">IFERROR(VLOOKUP(D430,tipo,1,FALSE),"NO")</f>
        <v>NO</v>
      </c>
      <c r="AJ430" s="109" t="str">
        <f t="shared" ref="AJ430" si="425">IFERROR(VLOOKUP(E430,modal,1,FALSE),"NO")</f>
        <v>NO</v>
      </c>
      <c r="AK430" s="110" t="str">
        <f>IFERROR(VLOOKUP(F430,[6]Tipo!$C$12:$C$27,1,FALSE),"NO")</f>
        <v>NO</v>
      </c>
      <c r="AL430" s="109" t="str">
        <f t="shared" ref="AL430" si="426">IFERROR(VLOOKUP(H430,afectacion,1,FALSE),"NO")</f>
        <v>NO</v>
      </c>
      <c r="AM430" s="109" t="str">
        <f t="shared" ref="AM430" si="427">IFERROR(VLOOKUP(I430,programa,1,FALSE),"NO")</f>
        <v>NO</v>
      </c>
    </row>
    <row r="431" spans="1:39" ht="27" customHeight="1" x14ac:dyDescent="0.25">
      <c r="A431" s="276"/>
      <c r="B431" s="277"/>
      <c r="C431" s="278"/>
      <c r="D431" s="293"/>
      <c r="E431" s="278"/>
      <c r="F431" s="279"/>
      <c r="G431" s="280"/>
      <c r="H431" s="281"/>
      <c r="I431" s="282"/>
      <c r="J431" s="96" t="str">
        <f>IF(ISERROR(VLOOKUP(I431,[6]Eje_Pilar!$C$2:$E$47,2,FALSE))," ",VLOOKUP(I431,[6]Eje_Pilar!$C$2:$E$47,2,FALSE))</f>
        <v xml:space="preserve"> </v>
      </c>
      <c r="K431" s="96" t="str">
        <f>IF(ISERROR(VLOOKUP(I431,[6]Eje_Pilar!$C$2:$E$47,3,FALSE))," ",VLOOKUP(I431,[6]Eje_Pilar!$C$2:$E$47,3,FALSE))</f>
        <v xml:space="preserve"> </v>
      </c>
      <c r="L431" s="283"/>
      <c r="M431" s="276"/>
      <c r="N431" s="284"/>
      <c r="O431" s="285"/>
      <c r="P431" s="286"/>
      <c r="Q431" s="287"/>
      <c r="R431" s="288"/>
      <c r="S431" s="285"/>
      <c r="T431" s="103">
        <f t="shared" si="298"/>
        <v>0</v>
      </c>
      <c r="U431" s="289"/>
      <c r="V431" s="290"/>
      <c r="W431" s="290"/>
      <c r="X431" s="290"/>
      <c r="Y431" s="277"/>
      <c r="Z431" s="277"/>
      <c r="AA431" s="8"/>
      <c r="AB431" s="276"/>
      <c r="AC431" s="276"/>
      <c r="AD431" s="276"/>
      <c r="AE431" s="276"/>
      <c r="AF431" s="107" t="str">
        <f t="shared" si="387"/>
        <v>-</v>
      </c>
      <c r="AG431" s="291"/>
      <c r="AH431" s="129">
        <f>IF(SUMPRODUCT((A$14:A431=A431)*(B$14:B431=B431)*(C$14:C431=C431))&gt;1,0,1)</f>
        <v>0</v>
      </c>
      <c r="AI431" s="109" t="str">
        <f t="shared" ref="AI431" si="428">IFERROR(VLOOKUP(D431,tipo,1,FALSE),"NO")</f>
        <v>NO</v>
      </c>
      <c r="AJ431" s="109" t="str">
        <f t="shared" ref="AJ431" si="429">IFERROR(VLOOKUP(E431,modal,1,FALSE),"NO")</f>
        <v>NO</v>
      </c>
      <c r="AK431" s="110" t="str">
        <f>IFERROR(VLOOKUP(F431,[6]Tipo!$C$12:$C$27,1,FALSE),"NO")</f>
        <v>NO</v>
      </c>
      <c r="AL431" s="109" t="str">
        <f t="shared" ref="AL431" si="430">IFERROR(VLOOKUP(H431,afectacion,1,FALSE),"NO")</f>
        <v>NO</v>
      </c>
      <c r="AM431" s="109" t="str">
        <f t="shared" ref="AM431" si="431">IFERROR(VLOOKUP(I431,programa,1,FALSE),"NO")</f>
        <v>NO</v>
      </c>
    </row>
    <row r="432" spans="1:39" ht="27" customHeight="1" x14ac:dyDescent="0.25">
      <c r="A432" s="276"/>
      <c r="B432" s="277"/>
      <c r="C432" s="278"/>
      <c r="D432" s="293"/>
      <c r="E432" s="278"/>
      <c r="F432" s="279"/>
      <c r="G432" s="280"/>
      <c r="H432" s="281"/>
      <c r="I432" s="282"/>
      <c r="J432" s="96" t="str">
        <f>IF(ISERROR(VLOOKUP(I432,[6]Eje_Pilar!$C$2:$E$47,2,FALSE))," ",VLOOKUP(I432,[6]Eje_Pilar!$C$2:$E$47,2,FALSE))</f>
        <v xml:space="preserve"> </v>
      </c>
      <c r="K432" s="96" t="str">
        <f>IF(ISERROR(VLOOKUP(I432,[6]Eje_Pilar!$C$2:$E$47,3,FALSE))," ",VLOOKUP(I432,[6]Eje_Pilar!$C$2:$E$47,3,FALSE))</f>
        <v xml:space="preserve"> </v>
      </c>
      <c r="L432" s="283"/>
      <c r="M432" s="276"/>
      <c r="N432" s="284"/>
      <c r="O432" s="285"/>
      <c r="P432" s="286"/>
      <c r="Q432" s="287"/>
      <c r="R432" s="288"/>
      <c r="S432" s="285"/>
      <c r="T432" s="103">
        <f t="shared" si="298"/>
        <v>0</v>
      </c>
      <c r="U432" s="289"/>
      <c r="V432" s="290"/>
      <c r="W432" s="290"/>
      <c r="X432" s="290"/>
      <c r="Y432" s="277"/>
      <c r="Z432" s="277"/>
      <c r="AA432" s="8"/>
      <c r="AB432" s="276"/>
      <c r="AC432" s="276"/>
      <c r="AD432" s="276"/>
      <c r="AE432" s="276"/>
      <c r="AF432" s="107" t="str">
        <f t="shared" si="387"/>
        <v>-</v>
      </c>
      <c r="AG432" s="291"/>
      <c r="AH432" s="129">
        <f>IF(SUMPRODUCT((A$14:A432=A432)*(B$14:B432=B432)*(C$14:C432=C432))&gt;1,0,1)</f>
        <v>0</v>
      </c>
      <c r="AI432" s="109" t="str">
        <f t="shared" ref="AI432" si="432">IFERROR(VLOOKUP(D432,tipo,1,FALSE),"NO")</f>
        <v>NO</v>
      </c>
      <c r="AJ432" s="109" t="str">
        <f t="shared" ref="AJ432" si="433">IFERROR(VLOOKUP(E432,modal,1,FALSE),"NO")</f>
        <v>NO</v>
      </c>
      <c r="AK432" s="110" t="str">
        <f>IFERROR(VLOOKUP(F432,[6]Tipo!$C$12:$C$27,1,FALSE),"NO")</f>
        <v>NO</v>
      </c>
      <c r="AL432" s="109" t="str">
        <f t="shared" ref="AL432" si="434">IFERROR(VLOOKUP(H432,afectacion,1,FALSE),"NO")</f>
        <v>NO</v>
      </c>
      <c r="AM432" s="109" t="str">
        <f t="shared" ref="AM432" si="435">IFERROR(VLOOKUP(I432,programa,1,FALSE),"NO")</f>
        <v>NO</v>
      </c>
    </row>
    <row r="433" spans="1:39" ht="27" customHeight="1" x14ac:dyDescent="0.25">
      <c r="A433" s="276"/>
      <c r="B433" s="277"/>
      <c r="C433" s="278"/>
      <c r="D433" s="293"/>
      <c r="E433" s="278"/>
      <c r="F433" s="279"/>
      <c r="G433" s="280"/>
      <c r="H433" s="281"/>
      <c r="I433" s="282"/>
      <c r="J433" s="96" t="str">
        <f>IF(ISERROR(VLOOKUP(I433,[6]Eje_Pilar!$C$2:$E$47,2,FALSE))," ",VLOOKUP(I433,[6]Eje_Pilar!$C$2:$E$47,2,FALSE))</f>
        <v xml:space="preserve"> </v>
      </c>
      <c r="K433" s="96" t="str">
        <f>IF(ISERROR(VLOOKUP(I433,[6]Eje_Pilar!$C$2:$E$47,3,FALSE))," ",VLOOKUP(I433,[6]Eje_Pilar!$C$2:$E$47,3,FALSE))</f>
        <v xml:space="preserve"> </v>
      </c>
      <c r="L433" s="283"/>
      <c r="M433" s="276"/>
      <c r="N433" s="284"/>
      <c r="O433" s="285"/>
      <c r="P433" s="286"/>
      <c r="Q433" s="287"/>
      <c r="R433" s="288"/>
      <c r="S433" s="285"/>
      <c r="T433" s="103">
        <f t="shared" si="298"/>
        <v>0</v>
      </c>
      <c r="U433" s="289"/>
      <c r="V433" s="290"/>
      <c r="W433" s="290"/>
      <c r="X433" s="290"/>
      <c r="Y433" s="277"/>
      <c r="Z433" s="277"/>
      <c r="AA433" s="8"/>
      <c r="AB433" s="276"/>
      <c r="AC433" s="276"/>
      <c r="AD433" s="276"/>
      <c r="AE433" s="276"/>
      <c r="AF433" s="107" t="str">
        <f t="shared" si="387"/>
        <v>-</v>
      </c>
      <c r="AG433" s="291"/>
      <c r="AH433" s="129">
        <f>IF(SUMPRODUCT((A$14:A433=A433)*(B$14:B433=B433)*(C$14:C433=C433))&gt;1,0,1)</f>
        <v>0</v>
      </c>
      <c r="AI433" s="109" t="str">
        <f t="shared" ref="AI433" si="436">IFERROR(VLOOKUP(D433,tipo,1,FALSE),"NO")</f>
        <v>NO</v>
      </c>
      <c r="AJ433" s="109" t="str">
        <f t="shared" ref="AJ433" si="437">IFERROR(VLOOKUP(E433,modal,1,FALSE),"NO")</f>
        <v>NO</v>
      </c>
      <c r="AK433" s="110" t="str">
        <f>IFERROR(VLOOKUP(F433,[6]Tipo!$C$12:$C$27,1,FALSE),"NO")</f>
        <v>NO</v>
      </c>
      <c r="AL433" s="109" t="str">
        <f t="shared" ref="AL433" si="438">IFERROR(VLOOKUP(H433,afectacion,1,FALSE),"NO")</f>
        <v>NO</v>
      </c>
      <c r="AM433" s="109" t="str">
        <f t="shared" ref="AM433" si="439">IFERROR(VLOOKUP(I433,programa,1,FALSE),"NO")</f>
        <v>NO</v>
      </c>
    </row>
    <row r="434" spans="1:39" ht="27" customHeight="1" x14ac:dyDescent="0.25">
      <c r="A434" s="276"/>
      <c r="B434" s="277"/>
      <c r="C434" s="278"/>
      <c r="D434" s="293"/>
      <c r="E434" s="278"/>
      <c r="F434" s="279"/>
      <c r="G434" s="280"/>
      <c r="H434" s="281"/>
      <c r="I434" s="282"/>
      <c r="J434" s="96" t="str">
        <f>IF(ISERROR(VLOOKUP(I434,[6]Eje_Pilar!$C$2:$E$47,2,FALSE))," ",VLOOKUP(I434,[6]Eje_Pilar!$C$2:$E$47,2,FALSE))</f>
        <v xml:space="preserve"> </v>
      </c>
      <c r="K434" s="96" t="str">
        <f>IF(ISERROR(VLOOKUP(I434,[6]Eje_Pilar!$C$2:$E$47,3,FALSE))," ",VLOOKUP(I434,[6]Eje_Pilar!$C$2:$E$47,3,FALSE))</f>
        <v xml:space="preserve"> </v>
      </c>
      <c r="L434" s="283"/>
      <c r="M434" s="276"/>
      <c r="N434" s="284"/>
      <c r="O434" s="285"/>
      <c r="P434" s="286"/>
      <c r="Q434" s="287"/>
      <c r="R434" s="288"/>
      <c r="S434" s="285"/>
      <c r="T434" s="103">
        <f t="shared" si="298"/>
        <v>0</v>
      </c>
      <c r="U434" s="289"/>
      <c r="V434" s="290"/>
      <c r="W434" s="290"/>
      <c r="X434" s="290"/>
      <c r="Y434" s="277"/>
      <c r="Z434" s="277"/>
      <c r="AA434" s="8"/>
      <c r="AB434" s="276"/>
      <c r="AC434" s="276"/>
      <c r="AD434" s="276"/>
      <c r="AE434" s="276"/>
      <c r="AF434" s="107" t="str">
        <f t="shared" si="387"/>
        <v>-</v>
      </c>
      <c r="AG434" s="291"/>
      <c r="AH434" s="129">
        <f>IF(SUMPRODUCT((A$14:A434=A434)*(B$14:B434=B434)*(C$14:C434=C434))&gt;1,0,1)</f>
        <v>0</v>
      </c>
      <c r="AI434" s="109" t="str">
        <f t="shared" ref="AI434" si="440">IFERROR(VLOOKUP(D434,tipo,1,FALSE),"NO")</f>
        <v>NO</v>
      </c>
      <c r="AJ434" s="109" t="str">
        <f t="shared" ref="AJ434" si="441">IFERROR(VLOOKUP(E434,modal,1,FALSE),"NO")</f>
        <v>NO</v>
      </c>
      <c r="AK434" s="110" t="str">
        <f>IFERROR(VLOOKUP(F434,[6]Tipo!$C$12:$C$27,1,FALSE),"NO")</f>
        <v>NO</v>
      </c>
      <c r="AL434" s="109" t="str">
        <f t="shared" ref="AL434" si="442">IFERROR(VLOOKUP(H434,afectacion,1,FALSE),"NO")</f>
        <v>NO</v>
      </c>
      <c r="AM434" s="109" t="str">
        <f t="shared" ref="AM434" si="443">IFERROR(VLOOKUP(I434,programa,1,FALSE),"NO")</f>
        <v>NO</v>
      </c>
    </row>
    <row r="435" spans="1:39" ht="27" customHeight="1" x14ac:dyDescent="0.25">
      <c r="A435" s="276"/>
      <c r="B435" s="277"/>
      <c r="C435" s="278"/>
      <c r="D435" s="293"/>
      <c r="E435" s="278"/>
      <c r="F435" s="279"/>
      <c r="G435" s="280"/>
      <c r="H435" s="281"/>
      <c r="I435" s="282"/>
      <c r="J435" s="96" t="str">
        <f>IF(ISERROR(VLOOKUP(I435,[6]Eje_Pilar!$C$2:$E$47,2,FALSE))," ",VLOOKUP(I435,[6]Eje_Pilar!$C$2:$E$47,2,FALSE))</f>
        <v xml:space="preserve"> </v>
      </c>
      <c r="K435" s="96" t="str">
        <f>IF(ISERROR(VLOOKUP(I435,[6]Eje_Pilar!$C$2:$E$47,3,FALSE))," ",VLOOKUP(I435,[6]Eje_Pilar!$C$2:$E$47,3,FALSE))</f>
        <v xml:space="preserve"> </v>
      </c>
      <c r="L435" s="283"/>
      <c r="M435" s="276"/>
      <c r="N435" s="284"/>
      <c r="O435" s="285"/>
      <c r="P435" s="286"/>
      <c r="Q435" s="287"/>
      <c r="R435" s="288"/>
      <c r="S435" s="285"/>
      <c r="T435" s="103">
        <f t="shared" si="298"/>
        <v>0</v>
      </c>
      <c r="U435" s="289"/>
      <c r="V435" s="290"/>
      <c r="W435" s="290"/>
      <c r="X435" s="290"/>
      <c r="Y435" s="277"/>
      <c r="Z435" s="277"/>
      <c r="AA435" s="8"/>
      <c r="AB435" s="276"/>
      <c r="AC435" s="276"/>
      <c r="AD435" s="276"/>
      <c r="AE435" s="276"/>
      <c r="AF435" s="107" t="str">
        <f t="shared" si="387"/>
        <v>-</v>
      </c>
      <c r="AG435" s="291"/>
      <c r="AH435" s="129">
        <f>IF(SUMPRODUCT((A$14:A435=A435)*(B$14:B435=B435)*(C$14:C435=C435))&gt;1,0,1)</f>
        <v>0</v>
      </c>
      <c r="AI435" s="109" t="str">
        <f t="shared" ref="AI435" si="444">IFERROR(VLOOKUP(D435,tipo,1,FALSE),"NO")</f>
        <v>NO</v>
      </c>
      <c r="AJ435" s="109" t="str">
        <f t="shared" ref="AJ435" si="445">IFERROR(VLOOKUP(E435,modal,1,FALSE),"NO")</f>
        <v>NO</v>
      </c>
      <c r="AK435" s="110" t="str">
        <f>IFERROR(VLOOKUP(F435,[6]Tipo!$C$12:$C$27,1,FALSE),"NO")</f>
        <v>NO</v>
      </c>
      <c r="AL435" s="109" t="str">
        <f t="shared" ref="AL435" si="446">IFERROR(VLOOKUP(H435,afectacion,1,FALSE),"NO")</f>
        <v>NO</v>
      </c>
      <c r="AM435" s="109" t="str">
        <f t="shared" ref="AM435" si="447">IFERROR(VLOOKUP(I435,programa,1,FALSE),"NO")</f>
        <v>NO</v>
      </c>
    </row>
    <row r="436" spans="1:39" ht="27" customHeight="1" x14ac:dyDescent="0.25">
      <c r="A436" s="276"/>
      <c r="B436" s="277"/>
      <c r="C436" s="278"/>
      <c r="D436" s="293"/>
      <c r="E436" s="278"/>
      <c r="F436" s="279"/>
      <c r="G436" s="280"/>
      <c r="H436" s="281"/>
      <c r="I436" s="282"/>
      <c r="J436" s="96" t="str">
        <f>IF(ISERROR(VLOOKUP(I436,[6]Eje_Pilar!$C$2:$E$47,2,FALSE))," ",VLOOKUP(I436,[6]Eje_Pilar!$C$2:$E$47,2,FALSE))</f>
        <v xml:space="preserve"> </v>
      </c>
      <c r="K436" s="96" t="str">
        <f>IF(ISERROR(VLOOKUP(I436,[6]Eje_Pilar!$C$2:$E$47,3,FALSE))," ",VLOOKUP(I436,[6]Eje_Pilar!$C$2:$E$47,3,FALSE))</f>
        <v xml:space="preserve"> </v>
      </c>
      <c r="L436" s="283"/>
      <c r="M436" s="276"/>
      <c r="N436" s="284"/>
      <c r="O436" s="285"/>
      <c r="P436" s="286"/>
      <c r="Q436" s="287"/>
      <c r="R436" s="288"/>
      <c r="S436" s="285"/>
      <c r="T436" s="103">
        <f t="shared" si="298"/>
        <v>0</v>
      </c>
      <c r="U436" s="289"/>
      <c r="V436" s="290"/>
      <c r="W436" s="290"/>
      <c r="X436" s="290"/>
      <c r="Y436" s="277"/>
      <c r="Z436" s="277"/>
      <c r="AA436" s="8"/>
      <c r="AB436" s="276"/>
      <c r="AC436" s="276"/>
      <c r="AD436" s="276"/>
      <c r="AE436" s="276"/>
      <c r="AF436" s="107" t="str">
        <f t="shared" si="387"/>
        <v>-</v>
      </c>
      <c r="AG436" s="291"/>
      <c r="AH436" s="129">
        <f>IF(SUMPRODUCT((A$14:A436=A436)*(B$14:B436=B436)*(C$14:C436=C436))&gt;1,0,1)</f>
        <v>0</v>
      </c>
      <c r="AI436" s="109" t="str">
        <f t="shared" ref="AI436" si="448">IFERROR(VLOOKUP(D436,tipo,1,FALSE),"NO")</f>
        <v>NO</v>
      </c>
      <c r="AJ436" s="109" t="str">
        <f t="shared" ref="AJ436" si="449">IFERROR(VLOOKUP(E436,modal,1,FALSE),"NO")</f>
        <v>NO</v>
      </c>
      <c r="AK436" s="110" t="str">
        <f>IFERROR(VLOOKUP(F436,[6]Tipo!$C$12:$C$27,1,FALSE),"NO")</f>
        <v>NO</v>
      </c>
      <c r="AL436" s="109" t="str">
        <f t="shared" ref="AL436" si="450">IFERROR(VLOOKUP(H436,afectacion,1,FALSE),"NO")</f>
        <v>NO</v>
      </c>
      <c r="AM436" s="109" t="str">
        <f t="shared" ref="AM436" si="451">IFERROR(VLOOKUP(I436,programa,1,FALSE),"NO")</f>
        <v>NO</v>
      </c>
    </row>
    <row r="437" spans="1:39" ht="27" customHeight="1" x14ac:dyDescent="0.25">
      <c r="A437" s="276"/>
      <c r="B437" s="277"/>
      <c r="C437" s="278"/>
      <c r="D437" s="293"/>
      <c r="E437" s="278"/>
      <c r="F437" s="279"/>
      <c r="G437" s="280"/>
      <c r="H437" s="281"/>
      <c r="I437" s="282"/>
      <c r="J437" s="96" t="str">
        <f>IF(ISERROR(VLOOKUP(I437,[6]Eje_Pilar!$C$2:$E$47,2,FALSE))," ",VLOOKUP(I437,[6]Eje_Pilar!$C$2:$E$47,2,FALSE))</f>
        <v xml:space="preserve"> </v>
      </c>
      <c r="K437" s="96" t="str">
        <f>IF(ISERROR(VLOOKUP(I437,[6]Eje_Pilar!$C$2:$E$47,3,FALSE))," ",VLOOKUP(I437,[6]Eje_Pilar!$C$2:$E$47,3,FALSE))</f>
        <v xml:space="preserve"> </v>
      </c>
      <c r="L437" s="283"/>
      <c r="M437" s="276"/>
      <c r="N437" s="284"/>
      <c r="O437" s="285"/>
      <c r="P437" s="286"/>
      <c r="Q437" s="287"/>
      <c r="R437" s="288"/>
      <c r="S437" s="285"/>
      <c r="T437" s="103">
        <f t="shared" si="298"/>
        <v>0</v>
      </c>
      <c r="U437" s="289"/>
      <c r="V437" s="290"/>
      <c r="W437" s="290"/>
      <c r="X437" s="290"/>
      <c r="Y437" s="277"/>
      <c r="Z437" s="277"/>
      <c r="AA437" s="8"/>
      <c r="AB437" s="276"/>
      <c r="AC437" s="276"/>
      <c r="AD437" s="276"/>
      <c r="AE437" s="276"/>
      <c r="AF437" s="107" t="str">
        <f t="shared" si="387"/>
        <v>-</v>
      </c>
      <c r="AG437" s="291"/>
      <c r="AH437" s="129">
        <f>IF(SUMPRODUCT((A$14:A437=A437)*(B$14:B437=B437)*(C$14:C437=C437))&gt;1,0,1)</f>
        <v>0</v>
      </c>
      <c r="AI437" s="109" t="str">
        <f t="shared" ref="AI437" si="452">IFERROR(VLOOKUP(D437,tipo,1,FALSE),"NO")</f>
        <v>NO</v>
      </c>
      <c r="AJ437" s="109" t="str">
        <f t="shared" ref="AJ437" si="453">IFERROR(VLOOKUP(E437,modal,1,FALSE),"NO")</f>
        <v>NO</v>
      </c>
      <c r="AK437" s="110" t="str">
        <f>IFERROR(VLOOKUP(F437,[6]Tipo!$C$12:$C$27,1,FALSE),"NO")</f>
        <v>NO</v>
      </c>
      <c r="AL437" s="109" t="str">
        <f t="shared" ref="AL437" si="454">IFERROR(VLOOKUP(H437,afectacion,1,FALSE),"NO")</f>
        <v>NO</v>
      </c>
      <c r="AM437" s="109" t="str">
        <f t="shared" ref="AM437" si="455">IFERROR(VLOOKUP(I437,programa,1,FALSE),"NO")</f>
        <v>NO</v>
      </c>
    </row>
    <row r="438" spans="1:39" ht="27" customHeight="1" x14ac:dyDescent="0.25">
      <c r="A438" s="276"/>
      <c r="B438" s="277"/>
      <c r="C438" s="278"/>
      <c r="D438" s="293"/>
      <c r="E438" s="278"/>
      <c r="F438" s="279"/>
      <c r="G438" s="280"/>
      <c r="H438" s="281"/>
      <c r="I438" s="282"/>
      <c r="J438" s="96" t="str">
        <f>IF(ISERROR(VLOOKUP(I438,[6]Eje_Pilar!$C$2:$E$47,2,FALSE))," ",VLOOKUP(I438,[6]Eje_Pilar!$C$2:$E$47,2,FALSE))</f>
        <v xml:space="preserve"> </v>
      </c>
      <c r="K438" s="96" t="str">
        <f>IF(ISERROR(VLOOKUP(I438,[6]Eje_Pilar!$C$2:$E$47,3,FALSE))," ",VLOOKUP(I438,[6]Eje_Pilar!$C$2:$E$47,3,FALSE))</f>
        <v xml:space="preserve"> </v>
      </c>
      <c r="L438" s="283"/>
      <c r="M438" s="276"/>
      <c r="N438" s="284"/>
      <c r="O438" s="285"/>
      <c r="P438" s="286"/>
      <c r="Q438" s="287"/>
      <c r="R438" s="288"/>
      <c r="S438" s="285"/>
      <c r="T438" s="103">
        <f t="shared" si="298"/>
        <v>0</v>
      </c>
      <c r="U438" s="289"/>
      <c r="V438" s="290"/>
      <c r="W438" s="290"/>
      <c r="X438" s="290"/>
      <c r="Y438" s="277"/>
      <c r="Z438" s="277"/>
      <c r="AA438" s="8"/>
      <c r="AB438" s="276"/>
      <c r="AC438" s="276"/>
      <c r="AD438" s="276"/>
      <c r="AE438" s="276"/>
      <c r="AF438" s="107" t="str">
        <f t="shared" si="387"/>
        <v>-</v>
      </c>
      <c r="AG438" s="291"/>
      <c r="AH438" s="129">
        <f>IF(SUMPRODUCT((A$14:A438=A438)*(B$14:B438=B438)*(C$14:C438=C438))&gt;1,0,1)</f>
        <v>0</v>
      </c>
      <c r="AI438" s="109" t="str">
        <f t="shared" ref="AI438" si="456">IFERROR(VLOOKUP(D438,tipo,1,FALSE),"NO")</f>
        <v>NO</v>
      </c>
      <c r="AJ438" s="109" t="str">
        <f t="shared" ref="AJ438" si="457">IFERROR(VLOOKUP(E438,modal,1,FALSE),"NO")</f>
        <v>NO</v>
      </c>
      <c r="AK438" s="110" t="str">
        <f>IFERROR(VLOOKUP(F438,[6]Tipo!$C$12:$C$27,1,FALSE),"NO")</f>
        <v>NO</v>
      </c>
      <c r="AL438" s="109" t="str">
        <f t="shared" ref="AL438" si="458">IFERROR(VLOOKUP(H438,afectacion,1,FALSE),"NO")</f>
        <v>NO</v>
      </c>
      <c r="AM438" s="109" t="str">
        <f t="shared" ref="AM438" si="459">IFERROR(VLOOKUP(I438,programa,1,FALSE),"NO")</f>
        <v>NO</v>
      </c>
    </row>
    <row r="439" spans="1:39" ht="27" customHeight="1" x14ac:dyDescent="0.25">
      <c r="A439" s="276"/>
      <c r="B439" s="277"/>
      <c r="C439" s="278"/>
      <c r="D439" s="293"/>
      <c r="E439" s="278"/>
      <c r="F439" s="279"/>
      <c r="G439" s="280"/>
      <c r="H439" s="281"/>
      <c r="I439" s="282"/>
      <c r="J439" s="96" t="str">
        <f>IF(ISERROR(VLOOKUP(I439,[6]Eje_Pilar!$C$2:$E$47,2,FALSE))," ",VLOOKUP(I439,[6]Eje_Pilar!$C$2:$E$47,2,FALSE))</f>
        <v xml:space="preserve"> </v>
      </c>
      <c r="K439" s="96" t="str">
        <f>IF(ISERROR(VLOOKUP(I439,[6]Eje_Pilar!$C$2:$E$47,3,FALSE))," ",VLOOKUP(I439,[6]Eje_Pilar!$C$2:$E$47,3,FALSE))</f>
        <v xml:space="preserve"> </v>
      </c>
      <c r="L439" s="283"/>
      <c r="M439" s="276"/>
      <c r="N439" s="284"/>
      <c r="O439" s="285"/>
      <c r="P439" s="286"/>
      <c r="Q439" s="287"/>
      <c r="R439" s="288"/>
      <c r="S439" s="285"/>
      <c r="T439" s="103">
        <f t="shared" si="298"/>
        <v>0</v>
      </c>
      <c r="U439" s="289"/>
      <c r="V439" s="290"/>
      <c r="W439" s="290"/>
      <c r="X439" s="290"/>
      <c r="Y439" s="277"/>
      <c r="Z439" s="277"/>
      <c r="AA439" s="8"/>
      <c r="AB439" s="276"/>
      <c r="AC439" s="276"/>
      <c r="AD439" s="276"/>
      <c r="AE439" s="276"/>
      <c r="AF439" s="107" t="str">
        <f t="shared" si="387"/>
        <v>-</v>
      </c>
      <c r="AG439" s="291"/>
      <c r="AH439" s="129">
        <f>IF(SUMPRODUCT((A$14:A439=A439)*(B$14:B439=B439)*(C$14:C439=C439))&gt;1,0,1)</f>
        <v>0</v>
      </c>
      <c r="AI439" s="109" t="str">
        <f t="shared" ref="AI439" si="460">IFERROR(VLOOKUP(D439,tipo,1,FALSE),"NO")</f>
        <v>NO</v>
      </c>
      <c r="AJ439" s="109" t="str">
        <f t="shared" ref="AJ439" si="461">IFERROR(VLOOKUP(E439,modal,1,FALSE),"NO")</f>
        <v>NO</v>
      </c>
      <c r="AK439" s="110" t="str">
        <f>IFERROR(VLOOKUP(F439,[6]Tipo!$C$12:$C$27,1,FALSE),"NO")</f>
        <v>NO</v>
      </c>
      <c r="AL439" s="109" t="str">
        <f t="shared" ref="AL439" si="462">IFERROR(VLOOKUP(H439,afectacion,1,FALSE),"NO")</f>
        <v>NO</v>
      </c>
      <c r="AM439" s="109" t="str">
        <f t="shared" ref="AM439" si="463">IFERROR(VLOOKUP(I439,programa,1,FALSE),"NO")</f>
        <v>NO</v>
      </c>
    </row>
    <row r="440" spans="1:39" ht="27" customHeight="1" x14ac:dyDescent="0.25">
      <c r="A440" s="276"/>
      <c r="B440" s="277"/>
      <c r="C440" s="278"/>
      <c r="D440" s="293"/>
      <c r="E440" s="278"/>
      <c r="F440" s="279"/>
      <c r="G440" s="280"/>
      <c r="H440" s="281"/>
      <c r="I440" s="282"/>
      <c r="J440" s="96" t="str">
        <f>IF(ISERROR(VLOOKUP(I440,[6]Eje_Pilar!$C$2:$E$47,2,FALSE))," ",VLOOKUP(I440,[6]Eje_Pilar!$C$2:$E$47,2,FALSE))</f>
        <v xml:space="preserve"> </v>
      </c>
      <c r="K440" s="96" t="str">
        <f>IF(ISERROR(VLOOKUP(I440,[6]Eje_Pilar!$C$2:$E$47,3,FALSE))," ",VLOOKUP(I440,[6]Eje_Pilar!$C$2:$E$47,3,FALSE))</f>
        <v xml:space="preserve"> </v>
      </c>
      <c r="L440" s="283"/>
      <c r="M440" s="276"/>
      <c r="N440" s="284"/>
      <c r="O440" s="285"/>
      <c r="P440" s="286"/>
      <c r="Q440" s="287"/>
      <c r="R440" s="288"/>
      <c r="S440" s="285"/>
      <c r="T440" s="103">
        <f t="shared" si="298"/>
        <v>0</v>
      </c>
      <c r="U440" s="289"/>
      <c r="V440" s="290"/>
      <c r="W440" s="290"/>
      <c r="X440" s="290"/>
      <c r="Y440" s="277"/>
      <c r="Z440" s="277"/>
      <c r="AA440" s="8"/>
      <c r="AB440" s="276"/>
      <c r="AC440" s="276"/>
      <c r="AD440" s="276"/>
      <c r="AE440" s="276"/>
      <c r="AF440" s="107" t="str">
        <f t="shared" si="387"/>
        <v>-</v>
      </c>
      <c r="AG440" s="291"/>
      <c r="AH440" s="129">
        <f>IF(SUMPRODUCT((A$14:A440=A440)*(B$14:B440=B440)*(C$14:C440=C440))&gt;1,0,1)</f>
        <v>0</v>
      </c>
      <c r="AI440" s="109" t="str">
        <f t="shared" ref="AI440" si="464">IFERROR(VLOOKUP(D440,tipo,1,FALSE),"NO")</f>
        <v>NO</v>
      </c>
      <c r="AJ440" s="109" t="str">
        <f t="shared" ref="AJ440" si="465">IFERROR(VLOOKUP(E440,modal,1,FALSE),"NO")</f>
        <v>NO</v>
      </c>
      <c r="AK440" s="110" t="str">
        <f>IFERROR(VLOOKUP(F440,[6]Tipo!$C$12:$C$27,1,FALSE),"NO")</f>
        <v>NO</v>
      </c>
      <c r="AL440" s="109" t="str">
        <f t="shared" ref="AL440" si="466">IFERROR(VLOOKUP(H440,afectacion,1,FALSE),"NO")</f>
        <v>NO</v>
      </c>
      <c r="AM440" s="109" t="str">
        <f t="shared" ref="AM440" si="467">IFERROR(VLOOKUP(I440,programa,1,FALSE),"NO")</f>
        <v>NO</v>
      </c>
    </row>
    <row r="441" spans="1:39" ht="27" customHeight="1" x14ac:dyDescent="0.25">
      <c r="A441" s="276"/>
      <c r="B441" s="277"/>
      <c r="C441" s="278"/>
      <c r="D441" s="293"/>
      <c r="E441" s="278"/>
      <c r="F441" s="279"/>
      <c r="G441" s="280"/>
      <c r="H441" s="281"/>
      <c r="I441" s="282"/>
      <c r="J441" s="96" t="str">
        <f>IF(ISERROR(VLOOKUP(I441,[6]Eje_Pilar!$C$2:$E$47,2,FALSE))," ",VLOOKUP(I441,[6]Eje_Pilar!$C$2:$E$47,2,FALSE))</f>
        <v xml:space="preserve"> </v>
      </c>
      <c r="K441" s="96" t="str">
        <f>IF(ISERROR(VLOOKUP(I441,[6]Eje_Pilar!$C$2:$E$47,3,FALSE))," ",VLOOKUP(I441,[6]Eje_Pilar!$C$2:$E$47,3,FALSE))</f>
        <v xml:space="preserve"> </v>
      </c>
      <c r="L441" s="283"/>
      <c r="M441" s="276"/>
      <c r="N441" s="284"/>
      <c r="O441" s="285"/>
      <c r="P441" s="286"/>
      <c r="Q441" s="287"/>
      <c r="R441" s="288"/>
      <c r="S441" s="285"/>
      <c r="T441" s="103">
        <f t="shared" si="298"/>
        <v>0</v>
      </c>
      <c r="U441" s="289"/>
      <c r="V441" s="290"/>
      <c r="W441" s="290"/>
      <c r="X441" s="290"/>
      <c r="Y441" s="277"/>
      <c r="Z441" s="277"/>
      <c r="AA441" s="8"/>
      <c r="AB441" s="276"/>
      <c r="AC441" s="276"/>
      <c r="AD441" s="276"/>
      <c r="AE441" s="276"/>
      <c r="AF441" s="107" t="str">
        <f t="shared" si="387"/>
        <v>-</v>
      </c>
      <c r="AG441" s="291"/>
      <c r="AH441" s="129">
        <f>IF(SUMPRODUCT((A$14:A441=A441)*(B$14:B441=B441)*(C$14:C441=C441))&gt;1,0,1)</f>
        <v>0</v>
      </c>
      <c r="AI441" s="109" t="str">
        <f t="shared" ref="AI441" si="468">IFERROR(VLOOKUP(D441,tipo,1,FALSE),"NO")</f>
        <v>NO</v>
      </c>
      <c r="AJ441" s="109" t="str">
        <f t="shared" ref="AJ441" si="469">IFERROR(VLOOKUP(E441,modal,1,FALSE),"NO")</f>
        <v>NO</v>
      </c>
      <c r="AK441" s="110" t="str">
        <f>IFERROR(VLOOKUP(F441,[6]Tipo!$C$12:$C$27,1,FALSE),"NO")</f>
        <v>NO</v>
      </c>
      <c r="AL441" s="109" t="str">
        <f t="shared" ref="AL441" si="470">IFERROR(VLOOKUP(H441,afectacion,1,FALSE),"NO")</f>
        <v>NO</v>
      </c>
      <c r="AM441" s="109" t="str">
        <f t="shared" ref="AM441" si="471">IFERROR(VLOOKUP(I441,programa,1,FALSE),"NO")</f>
        <v>NO</v>
      </c>
    </row>
    <row r="442" spans="1:39" ht="27" customHeight="1" x14ac:dyDescent="0.25">
      <c r="A442" s="276"/>
      <c r="B442" s="277"/>
      <c r="C442" s="278"/>
      <c r="D442" s="293"/>
      <c r="E442" s="278"/>
      <c r="F442" s="279"/>
      <c r="G442" s="280"/>
      <c r="H442" s="281"/>
      <c r="I442" s="282"/>
      <c r="J442" s="96" t="str">
        <f>IF(ISERROR(VLOOKUP(I442,[6]Eje_Pilar!$C$2:$E$47,2,FALSE))," ",VLOOKUP(I442,[6]Eje_Pilar!$C$2:$E$47,2,FALSE))</f>
        <v xml:space="preserve"> </v>
      </c>
      <c r="K442" s="96" t="str">
        <f>IF(ISERROR(VLOOKUP(I442,[6]Eje_Pilar!$C$2:$E$47,3,FALSE))," ",VLOOKUP(I442,[6]Eje_Pilar!$C$2:$E$47,3,FALSE))</f>
        <v xml:space="preserve"> </v>
      </c>
      <c r="L442" s="283"/>
      <c r="M442" s="276"/>
      <c r="N442" s="284"/>
      <c r="O442" s="285"/>
      <c r="P442" s="286"/>
      <c r="Q442" s="287"/>
      <c r="R442" s="288"/>
      <c r="S442" s="285"/>
      <c r="T442" s="103">
        <f t="shared" si="298"/>
        <v>0</v>
      </c>
      <c r="U442" s="289"/>
      <c r="V442" s="290"/>
      <c r="W442" s="290"/>
      <c r="X442" s="290"/>
      <c r="Y442" s="277"/>
      <c r="Z442" s="277"/>
      <c r="AA442" s="8"/>
      <c r="AB442" s="276"/>
      <c r="AC442" s="276"/>
      <c r="AD442" s="276"/>
      <c r="AE442" s="276"/>
      <c r="AF442" s="107" t="str">
        <f t="shared" si="387"/>
        <v>-</v>
      </c>
      <c r="AG442" s="291"/>
      <c r="AH442" s="129">
        <f>IF(SUMPRODUCT((A$14:A442=A442)*(B$14:B442=B442)*(C$14:C442=C442))&gt;1,0,1)</f>
        <v>0</v>
      </c>
      <c r="AI442" s="109" t="str">
        <f t="shared" ref="AI442" si="472">IFERROR(VLOOKUP(D442,tipo,1,FALSE),"NO")</f>
        <v>NO</v>
      </c>
      <c r="AJ442" s="109" t="str">
        <f t="shared" ref="AJ442" si="473">IFERROR(VLOOKUP(E442,modal,1,FALSE),"NO")</f>
        <v>NO</v>
      </c>
      <c r="AK442" s="110" t="str">
        <f>IFERROR(VLOOKUP(F442,[6]Tipo!$C$12:$C$27,1,FALSE),"NO")</f>
        <v>NO</v>
      </c>
      <c r="AL442" s="109" t="str">
        <f t="shared" ref="AL442" si="474">IFERROR(VLOOKUP(H442,afectacion,1,FALSE),"NO")</f>
        <v>NO</v>
      </c>
      <c r="AM442" s="109" t="str">
        <f t="shared" ref="AM442" si="475">IFERROR(VLOOKUP(I442,programa,1,FALSE),"NO")</f>
        <v>NO</v>
      </c>
    </row>
    <row r="443" spans="1:39" ht="27" customHeight="1" x14ac:dyDescent="0.25">
      <c r="A443" s="276"/>
      <c r="B443" s="277"/>
      <c r="C443" s="278"/>
      <c r="D443" s="293"/>
      <c r="E443" s="278"/>
      <c r="F443" s="279"/>
      <c r="G443" s="280"/>
      <c r="H443" s="281"/>
      <c r="I443" s="282"/>
      <c r="J443" s="96" t="str">
        <f>IF(ISERROR(VLOOKUP(I443,[6]Eje_Pilar!$C$2:$E$47,2,FALSE))," ",VLOOKUP(I443,[6]Eje_Pilar!$C$2:$E$47,2,FALSE))</f>
        <v xml:space="preserve"> </v>
      </c>
      <c r="K443" s="96" t="str">
        <f>IF(ISERROR(VLOOKUP(I443,[6]Eje_Pilar!$C$2:$E$47,3,FALSE))," ",VLOOKUP(I443,[6]Eje_Pilar!$C$2:$E$47,3,FALSE))</f>
        <v xml:space="preserve"> </v>
      </c>
      <c r="L443" s="283"/>
      <c r="M443" s="276"/>
      <c r="N443" s="284"/>
      <c r="O443" s="285"/>
      <c r="P443" s="286"/>
      <c r="Q443" s="287"/>
      <c r="R443" s="288"/>
      <c r="S443" s="285"/>
      <c r="T443" s="103">
        <f t="shared" si="298"/>
        <v>0</v>
      </c>
      <c r="U443" s="289"/>
      <c r="V443" s="290"/>
      <c r="W443" s="290"/>
      <c r="X443" s="290"/>
      <c r="Y443" s="277"/>
      <c r="Z443" s="277"/>
      <c r="AA443" s="8"/>
      <c r="AB443" s="276"/>
      <c r="AC443" s="276"/>
      <c r="AD443" s="276"/>
      <c r="AE443" s="276"/>
      <c r="AF443" s="107" t="str">
        <f t="shared" si="387"/>
        <v>-</v>
      </c>
      <c r="AG443" s="291"/>
      <c r="AH443" s="129">
        <f>IF(SUMPRODUCT((A$14:A443=A443)*(B$14:B443=B443)*(C$14:C443=C443))&gt;1,0,1)</f>
        <v>0</v>
      </c>
      <c r="AI443" s="109" t="str">
        <f t="shared" ref="AI443" si="476">IFERROR(VLOOKUP(D443,tipo,1,FALSE),"NO")</f>
        <v>NO</v>
      </c>
      <c r="AJ443" s="109" t="str">
        <f t="shared" ref="AJ443" si="477">IFERROR(VLOOKUP(E443,modal,1,FALSE),"NO")</f>
        <v>NO</v>
      </c>
      <c r="AK443" s="110" t="str">
        <f>IFERROR(VLOOKUP(F443,[6]Tipo!$C$12:$C$27,1,FALSE),"NO")</f>
        <v>NO</v>
      </c>
      <c r="AL443" s="109" t="str">
        <f t="shared" ref="AL443" si="478">IFERROR(VLOOKUP(H443,afectacion,1,FALSE),"NO")</f>
        <v>NO</v>
      </c>
      <c r="AM443" s="109" t="str">
        <f t="shared" ref="AM443" si="479">IFERROR(VLOOKUP(I443,programa,1,FALSE),"NO")</f>
        <v>NO</v>
      </c>
    </row>
    <row r="444" spans="1:39" ht="27" customHeight="1" x14ac:dyDescent="0.25">
      <c r="A444" s="276"/>
      <c r="B444" s="277"/>
      <c r="C444" s="278"/>
      <c r="D444" s="293"/>
      <c r="E444" s="278"/>
      <c r="F444" s="279"/>
      <c r="G444" s="280"/>
      <c r="H444" s="281"/>
      <c r="I444" s="282"/>
      <c r="J444" s="96" t="str">
        <f>IF(ISERROR(VLOOKUP(I444,[6]Eje_Pilar!$C$2:$E$47,2,FALSE))," ",VLOOKUP(I444,[6]Eje_Pilar!$C$2:$E$47,2,FALSE))</f>
        <v xml:space="preserve"> </v>
      </c>
      <c r="K444" s="96" t="str">
        <f>IF(ISERROR(VLOOKUP(I444,[6]Eje_Pilar!$C$2:$E$47,3,FALSE))," ",VLOOKUP(I444,[6]Eje_Pilar!$C$2:$E$47,3,FALSE))</f>
        <v xml:space="preserve"> </v>
      </c>
      <c r="L444" s="283"/>
      <c r="M444" s="276"/>
      <c r="N444" s="284"/>
      <c r="O444" s="285"/>
      <c r="P444" s="286"/>
      <c r="Q444" s="287"/>
      <c r="R444" s="288"/>
      <c r="S444" s="285"/>
      <c r="T444" s="103">
        <f t="shared" si="298"/>
        <v>0</v>
      </c>
      <c r="U444" s="289"/>
      <c r="V444" s="290"/>
      <c r="W444" s="290"/>
      <c r="X444" s="290"/>
      <c r="Y444" s="277"/>
      <c r="Z444" s="277"/>
      <c r="AA444" s="8"/>
      <c r="AB444" s="276"/>
      <c r="AC444" s="276"/>
      <c r="AD444" s="276"/>
      <c r="AE444" s="276"/>
      <c r="AF444" s="107" t="str">
        <f t="shared" si="387"/>
        <v>-</v>
      </c>
      <c r="AG444" s="291"/>
      <c r="AH444" s="129">
        <f>IF(SUMPRODUCT((A$14:A444=A444)*(B$14:B444=B444)*(C$14:C444=C444))&gt;1,0,1)</f>
        <v>0</v>
      </c>
      <c r="AI444" s="109" t="str">
        <f t="shared" ref="AI444" si="480">IFERROR(VLOOKUP(D444,tipo,1,FALSE),"NO")</f>
        <v>NO</v>
      </c>
      <c r="AJ444" s="109" t="str">
        <f t="shared" ref="AJ444" si="481">IFERROR(VLOOKUP(E444,modal,1,FALSE),"NO")</f>
        <v>NO</v>
      </c>
      <c r="AK444" s="110" t="str">
        <f>IFERROR(VLOOKUP(F444,[6]Tipo!$C$12:$C$27,1,FALSE),"NO")</f>
        <v>NO</v>
      </c>
      <c r="AL444" s="109" t="str">
        <f t="shared" ref="AL444" si="482">IFERROR(VLOOKUP(H444,afectacion,1,FALSE),"NO")</f>
        <v>NO</v>
      </c>
      <c r="AM444" s="109" t="str">
        <f t="shared" ref="AM444" si="483">IFERROR(VLOOKUP(I444,programa,1,FALSE),"NO")</f>
        <v>NO</v>
      </c>
    </row>
    <row r="445" spans="1:39" ht="27" customHeight="1" x14ac:dyDescent="0.25">
      <c r="A445" s="276"/>
      <c r="B445" s="277"/>
      <c r="C445" s="278"/>
      <c r="D445" s="293"/>
      <c r="E445" s="278"/>
      <c r="F445" s="279"/>
      <c r="G445" s="280"/>
      <c r="H445" s="281"/>
      <c r="I445" s="282"/>
      <c r="J445" s="96" t="str">
        <f>IF(ISERROR(VLOOKUP(I445,[6]Eje_Pilar!$C$2:$E$47,2,FALSE))," ",VLOOKUP(I445,[6]Eje_Pilar!$C$2:$E$47,2,FALSE))</f>
        <v xml:space="preserve"> </v>
      </c>
      <c r="K445" s="96" t="str">
        <f>IF(ISERROR(VLOOKUP(I445,[6]Eje_Pilar!$C$2:$E$47,3,FALSE))," ",VLOOKUP(I445,[6]Eje_Pilar!$C$2:$E$47,3,FALSE))</f>
        <v xml:space="preserve"> </v>
      </c>
      <c r="L445" s="283"/>
      <c r="M445" s="276"/>
      <c r="N445" s="284"/>
      <c r="O445" s="285"/>
      <c r="P445" s="286"/>
      <c r="Q445" s="287"/>
      <c r="R445" s="288"/>
      <c r="S445" s="285"/>
      <c r="T445" s="103">
        <f t="shared" si="298"/>
        <v>0</v>
      </c>
      <c r="U445" s="289"/>
      <c r="V445" s="290"/>
      <c r="W445" s="290"/>
      <c r="X445" s="290"/>
      <c r="Y445" s="277"/>
      <c r="Z445" s="277"/>
      <c r="AA445" s="8"/>
      <c r="AB445" s="276"/>
      <c r="AC445" s="276"/>
      <c r="AD445" s="276"/>
      <c r="AE445" s="276"/>
      <c r="AF445" s="107" t="str">
        <f t="shared" si="387"/>
        <v>-</v>
      </c>
      <c r="AG445" s="291"/>
      <c r="AH445" s="129">
        <f>IF(SUMPRODUCT((A$14:A445=A445)*(B$14:B445=B445)*(C$14:C445=C445))&gt;1,0,1)</f>
        <v>0</v>
      </c>
      <c r="AI445" s="109" t="str">
        <f t="shared" ref="AI445" si="484">IFERROR(VLOOKUP(D445,tipo,1,FALSE),"NO")</f>
        <v>NO</v>
      </c>
      <c r="AJ445" s="109" t="str">
        <f t="shared" ref="AJ445" si="485">IFERROR(VLOOKUP(E445,modal,1,FALSE),"NO")</f>
        <v>NO</v>
      </c>
      <c r="AK445" s="110" t="str">
        <f>IFERROR(VLOOKUP(F445,[6]Tipo!$C$12:$C$27,1,FALSE),"NO")</f>
        <v>NO</v>
      </c>
      <c r="AL445" s="109" t="str">
        <f t="shared" ref="AL445" si="486">IFERROR(VLOOKUP(H445,afectacion,1,FALSE),"NO")</f>
        <v>NO</v>
      </c>
      <c r="AM445" s="109" t="str">
        <f t="shared" ref="AM445" si="487">IFERROR(VLOOKUP(I445,programa,1,FALSE),"NO")</f>
        <v>NO</v>
      </c>
    </row>
    <row r="446" spans="1:39" ht="27" customHeight="1" x14ac:dyDescent="0.25">
      <c r="A446" s="276"/>
      <c r="B446" s="277"/>
      <c r="C446" s="278"/>
      <c r="D446" s="293"/>
      <c r="E446" s="278"/>
      <c r="F446" s="279"/>
      <c r="G446" s="280"/>
      <c r="H446" s="281"/>
      <c r="I446" s="282"/>
      <c r="J446" s="96" t="str">
        <f>IF(ISERROR(VLOOKUP(I446,[6]Eje_Pilar!$C$2:$E$47,2,FALSE))," ",VLOOKUP(I446,[6]Eje_Pilar!$C$2:$E$47,2,FALSE))</f>
        <v xml:space="preserve"> </v>
      </c>
      <c r="K446" s="96" t="str">
        <f>IF(ISERROR(VLOOKUP(I446,[6]Eje_Pilar!$C$2:$E$47,3,FALSE))," ",VLOOKUP(I446,[6]Eje_Pilar!$C$2:$E$47,3,FALSE))</f>
        <v xml:space="preserve"> </v>
      </c>
      <c r="L446" s="283"/>
      <c r="M446" s="276"/>
      <c r="N446" s="284"/>
      <c r="O446" s="285"/>
      <c r="P446" s="286"/>
      <c r="Q446" s="287"/>
      <c r="R446" s="288"/>
      <c r="S446" s="285"/>
      <c r="T446" s="103">
        <f t="shared" si="298"/>
        <v>0</v>
      </c>
      <c r="U446" s="289"/>
      <c r="V446" s="290"/>
      <c r="W446" s="290"/>
      <c r="X446" s="290"/>
      <c r="Y446" s="277"/>
      <c r="Z446" s="277"/>
      <c r="AA446" s="8"/>
      <c r="AB446" s="276"/>
      <c r="AC446" s="276"/>
      <c r="AD446" s="276"/>
      <c r="AE446" s="276"/>
      <c r="AF446" s="107" t="str">
        <f t="shared" si="387"/>
        <v>-</v>
      </c>
      <c r="AG446" s="291"/>
      <c r="AH446" s="129">
        <f>IF(SUMPRODUCT((A$14:A446=A446)*(B$14:B446=B446)*(C$14:C446=C446))&gt;1,0,1)</f>
        <v>0</v>
      </c>
      <c r="AI446" s="109" t="str">
        <f t="shared" ref="AI446" si="488">IFERROR(VLOOKUP(D446,tipo,1,FALSE),"NO")</f>
        <v>NO</v>
      </c>
      <c r="AJ446" s="109" t="str">
        <f t="shared" ref="AJ446" si="489">IFERROR(VLOOKUP(E446,modal,1,FALSE),"NO")</f>
        <v>NO</v>
      </c>
      <c r="AK446" s="110" t="str">
        <f>IFERROR(VLOOKUP(F446,[6]Tipo!$C$12:$C$27,1,FALSE),"NO")</f>
        <v>NO</v>
      </c>
      <c r="AL446" s="109" t="str">
        <f t="shared" ref="AL446" si="490">IFERROR(VLOOKUP(H446,afectacion,1,FALSE),"NO")</f>
        <v>NO</v>
      </c>
      <c r="AM446" s="109" t="str">
        <f t="shared" ref="AM446" si="491">IFERROR(VLOOKUP(I446,programa,1,FALSE),"NO")</f>
        <v>NO</v>
      </c>
    </row>
    <row r="447" spans="1:39" ht="27" customHeight="1" x14ac:dyDescent="0.25">
      <c r="A447" s="276"/>
      <c r="B447" s="277"/>
      <c r="C447" s="278"/>
      <c r="D447" s="293"/>
      <c r="E447" s="278"/>
      <c r="F447" s="279"/>
      <c r="G447" s="280"/>
      <c r="H447" s="281"/>
      <c r="I447" s="282"/>
      <c r="J447" s="96" t="str">
        <f>IF(ISERROR(VLOOKUP(I447,[6]Eje_Pilar!$C$2:$E$47,2,FALSE))," ",VLOOKUP(I447,[6]Eje_Pilar!$C$2:$E$47,2,FALSE))</f>
        <v xml:space="preserve"> </v>
      </c>
      <c r="K447" s="96" t="str">
        <f>IF(ISERROR(VLOOKUP(I447,[6]Eje_Pilar!$C$2:$E$47,3,FALSE))," ",VLOOKUP(I447,[6]Eje_Pilar!$C$2:$E$47,3,FALSE))</f>
        <v xml:space="preserve"> </v>
      </c>
      <c r="L447" s="283"/>
      <c r="M447" s="276"/>
      <c r="N447" s="284"/>
      <c r="O447" s="285"/>
      <c r="P447" s="286"/>
      <c r="Q447" s="287"/>
      <c r="R447" s="288"/>
      <c r="S447" s="285"/>
      <c r="T447" s="103">
        <f t="shared" si="298"/>
        <v>0</v>
      </c>
      <c r="U447" s="289"/>
      <c r="V447" s="290"/>
      <c r="W447" s="290"/>
      <c r="X447" s="290"/>
      <c r="Y447" s="277"/>
      <c r="Z447" s="277"/>
      <c r="AA447" s="8"/>
      <c r="AB447" s="276"/>
      <c r="AC447" s="276"/>
      <c r="AD447" s="276"/>
      <c r="AE447" s="276"/>
      <c r="AF447" s="107" t="str">
        <f t="shared" si="387"/>
        <v>-</v>
      </c>
      <c r="AG447" s="291"/>
      <c r="AH447" s="129">
        <f>IF(SUMPRODUCT((A$14:A447=A447)*(B$14:B447=B447)*(C$14:C447=C447))&gt;1,0,1)</f>
        <v>0</v>
      </c>
      <c r="AI447" s="109" t="str">
        <f t="shared" ref="AI447" si="492">IFERROR(VLOOKUP(D447,tipo,1,FALSE),"NO")</f>
        <v>NO</v>
      </c>
      <c r="AJ447" s="109" t="str">
        <f t="shared" ref="AJ447" si="493">IFERROR(VLOOKUP(E447,modal,1,FALSE),"NO")</f>
        <v>NO</v>
      </c>
      <c r="AK447" s="110" t="str">
        <f>IFERROR(VLOOKUP(F447,[6]Tipo!$C$12:$C$27,1,FALSE),"NO")</f>
        <v>NO</v>
      </c>
      <c r="AL447" s="109" t="str">
        <f t="shared" ref="AL447" si="494">IFERROR(VLOOKUP(H447,afectacion,1,FALSE),"NO")</f>
        <v>NO</v>
      </c>
      <c r="AM447" s="109" t="str">
        <f t="shared" ref="AM447" si="495">IFERROR(VLOOKUP(I447,programa,1,FALSE),"NO")</f>
        <v>NO</v>
      </c>
    </row>
    <row r="448" spans="1:39" ht="27" customHeight="1" x14ac:dyDescent="0.25">
      <c r="A448" s="276"/>
      <c r="B448" s="277"/>
      <c r="C448" s="278"/>
      <c r="D448" s="293"/>
      <c r="E448" s="278"/>
      <c r="F448" s="279"/>
      <c r="G448" s="280"/>
      <c r="H448" s="281"/>
      <c r="I448" s="282"/>
      <c r="J448" s="96" t="str">
        <f>IF(ISERROR(VLOOKUP(I448,[6]Eje_Pilar!$C$2:$E$47,2,FALSE))," ",VLOOKUP(I448,[6]Eje_Pilar!$C$2:$E$47,2,FALSE))</f>
        <v xml:space="preserve"> </v>
      </c>
      <c r="K448" s="96" t="str">
        <f>IF(ISERROR(VLOOKUP(I448,[6]Eje_Pilar!$C$2:$E$47,3,FALSE))," ",VLOOKUP(I448,[6]Eje_Pilar!$C$2:$E$47,3,FALSE))</f>
        <v xml:space="preserve"> </v>
      </c>
      <c r="L448" s="283"/>
      <c r="M448" s="276"/>
      <c r="N448" s="284"/>
      <c r="O448" s="285"/>
      <c r="P448" s="286"/>
      <c r="Q448" s="287"/>
      <c r="R448" s="288"/>
      <c r="S448" s="285"/>
      <c r="T448" s="103">
        <f t="shared" si="298"/>
        <v>0</v>
      </c>
      <c r="U448" s="289"/>
      <c r="V448" s="290"/>
      <c r="W448" s="290"/>
      <c r="X448" s="290"/>
      <c r="Y448" s="277"/>
      <c r="Z448" s="277"/>
      <c r="AA448" s="8"/>
      <c r="AB448" s="276"/>
      <c r="AC448" s="276"/>
      <c r="AD448" s="276"/>
      <c r="AE448" s="276"/>
      <c r="AF448" s="107" t="str">
        <f t="shared" si="387"/>
        <v>-</v>
      </c>
      <c r="AG448" s="291"/>
      <c r="AH448" s="129">
        <f>IF(SUMPRODUCT((A$14:A448=A448)*(B$14:B448=B448)*(C$14:C448=C448))&gt;1,0,1)</f>
        <v>0</v>
      </c>
      <c r="AI448" s="109" t="str">
        <f t="shared" ref="AI448" si="496">IFERROR(VLOOKUP(D448,tipo,1,FALSE),"NO")</f>
        <v>NO</v>
      </c>
      <c r="AJ448" s="109" t="str">
        <f t="shared" ref="AJ448" si="497">IFERROR(VLOOKUP(E448,modal,1,FALSE),"NO")</f>
        <v>NO</v>
      </c>
      <c r="AK448" s="110" t="str">
        <f>IFERROR(VLOOKUP(F448,[6]Tipo!$C$12:$C$27,1,FALSE),"NO")</f>
        <v>NO</v>
      </c>
      <c r="AL448" s="109" t="str">
        <f t="shared" ref="AL448" si="498">IFERROR(VLOOKUP(H448,afectacion,1,FALSE),"NO")</f>
        <v>NO</v>
      </c>
      <c r="AM448" s="109" t="str">
        <f t="shared" ref="AM448" si="499">IFERROR(VLOOKUP(I448,programa,1,FALSE),"NO")</f>
        <v>NO</v>
      </c>
    </row>
    <row r="449" spans="1:39" ht="27" customHeight="1" x14ac:dyDescent="0.25">
      <c r="A449" s="276"/>
      <c r="B449" s="277"/>
      <c r="C449" s="278"/>
      <c r="D449" s="293"/>
      <c r="E449" s="278"/>
      <c r="F449" s="279"/>
      <c r="G449" s="280"/>
      <c r="H449" s="281"/>
      <c r="I449" s="282"/>
      <c r="J449" s="96" t="str">
        <f>IF(ISERROR(VLOOKUP(I449,[6]Eje_Pilar!$C$2:$E$47,2,FALSE))," ",VLOOKUP(I449,[6]Eje_Pilar!$C$2:$E$47,2,FALSE))</f>
        <v xml:space="preserve"> </v>
      </c>
      <c r="K449" s="96" t="str">
        <f>IF(ISERROR(VLOOKUP(I449,[6]Eje_Pilar!$C$2:$E$47,3,FALSE))," ",VLOOKUP(I449,[6]Eje_Pilar!$C$2:$E$47,3,FALSE))</f>
        <v xml:space="preserve"> </v>
      </c>
      <c r="L449" s="283"/>
      <c r="M449" s="276"/>
      <c r="N449" s="284"/>
      <c r="O449" s="285"/>
      <c r="P449" s="286"/>
      <c r="Q449" s="287"/>
      <c r="R449" s="288"/>
      <c r="S449" s="285"/>
      <c r="T449" s="103">
        <f t="shared" si="298"/>
        <v>0</v>
      </c>
      <c r="U449" s="289"/>
      <c r="V449" s="290"/>
      <c r="W449" s="290"/>
      <c r="X449" s="290"/>
      <c r="Y449" s="277"/>
      <c r="Z449" s="277"/>
      <c r="AA449" s="8"/>
      <c r="AB449" s="276"/>
      <c r="AC449" s="276"/>
      <c r="AD449" s="276"/>
      <c r="AE449" s="276"/>
      <c r="AF449" s="107" t="str">
        <f t="shared" si="387"/>
        <v>-</v>
      </c>
      <c r="AG449" s="291"/>
      <c r="AH449" s="129">
        <f>IF(SUMPRODUCT((A$14:A449=A449)*(B$14:B449=B449)*(C$14:C449=C449))&gt;1,0,1)</f>
        <v>0</v>
      </c>
      <c r="AI449" s="109" t="str">
        <f t="shared" ref="AI449" si="500">IFERROR(VLOOKUP(D449,tipo,1,FALSE),"NO")</f>
        <v>NO</v>
      </c>
      <c r="AJ449" s="109" t="str">
        <f t="shared" ref="AJ449" si="501">IFERROR(VLOOKUP(E449,modal,1,FALSE),"NO")</f>
        <v>NO</v>
      </c>
      <c r="AK449" s="110" t="str">
        <f>IFERROR(VLOOKUP(F449,[6]Tipo!$C$12:$C$27,1,FALSE),"NO")</f>
        <v>NO</v>
      </c>
      <c r="AL449" s="109" t="str">
        <f t="shared" ref="AL449" si="502">IFERROR(VLOOKUP(H449,afectacion,1,FALSE),"NO")</f>
        <v>NO</v>
      </c>
      <c r="AM449" s="109" t="str">
        <f t="shared" ref="AM449" si="503">IFERROR(VLOOKUP(I449,programa,1,FALSE),"NO")</f>
        <v>NO</v>
      </c>
    </row>
    <row r="450" spans="1:39" ht="27" customHeight="1" x14ac:dyDescent="0.25">
      <c r="A450" s="276"/>
      <c r="B450" s="277"/>
      <c r="C450" s="278"/>
      <c r="D450" s="293"/>
      <c r="E450" s="278"/>
      <c r="F450" s="279"/>
      <c r="G450" s="280"/>
      <c r="H450" s="281"/>
      <c r="I450" s="282"/>
      <c r="J450" s="96" t="str">
        <f>IF(ISERROR(VLOOKUP(I450,[6]Eje_Pilar!$C$2:$E$47,2,FALSE))," ",VLOOKUP(I450,[6]Eje_Pilar!$C$2:$E$47,2,FALSE))</f>
        <v xml:space="preserve"> </v>
      </c>
      <c r="K450" s="96" t="str">
        <f>IF(ISERROR(VLOOKUP(I450,[6]Eje_Pilar!$C$2:$E$47,3,FALSE))," ",VLOOKUP(I450,[6]Eje_Pilar!$C$2:$E$47,3,FALSE))</f>
        <v xml:space="preserve"> </v>
      </c>
      <c r="L450" s="283"/>
      <c r="M450" s="276"/>
      <c r="N450" s="284"/>
      <c r="O450" s="285"/>
      <c r="P450" s="286"/>
      <c r="Q450" s="287"/>
      <c r="R450" s="288"/>
      <c r="S450" s="285"/>
      <c r="T450" s="103">
        <f t="shared" si="298"/>
        <v>0</v>
      </c>
      <c r="U450" s="289"/>
      <c r="V450" s="290"/>
      <c r="W450" s="290"/>
      <c r="X450" s="290"/>
      <c r="Y450" s="277"/>
      <c r="Z450" s="277"/>
      <c r="AA450" s="8"/>
      <c r="AB450" s="276"/>
      <c r="AC450" s="276"/>
      <c r="AD450" s="276"/>
      <c r="AE450" s="276"/>
      <c r="AF450" s="107" t="str">
        <f t="shared" si="387"/>
        <v>-</v>
      </c>
      <c r="AG450" s="291"/>
      <c r="AH450" s="129">
        <f>IF(SUMPRODUCT((A$14:A450=A450)*(B$14:B450=B450)*(C$14:C450=C450))&gt;1,0,1)</f>
        <v>0</v>
      </c>
      <c r="AI450" s="109" t="str">
        <f t="shared" ref="AI450" si="504">IFERROR(VLOOKUP(D450,tipo,1,FALSE),"NO")</f>
        <v>NO</v>
      </c>
      <c r="AJ450" s="109" t="str">
        <f t="shared" ref="AJ450" si="505">IFERROR(VLOOKUP(E450,modal,1,FALSE),"NO")</f>
        <v>NO</v>
      </c>
      <c r="AK450" s="110" t="str">
        <f>IFERROR(VLOOKUP(F450,[6]Tipo!$C$12:$C$27,1,FALSE),"NO")</f>
        <v>NO</v>
      </c>
      <c r="AL450" s="109" t="str">
        <f t="shared" ref="AL450" si="506">IFERROR(VLOOKUP(H450,afectacion,1,FALSE),"NO")</f>
        <v>NO</v>
      </c>
      <c r="AM450" s="109" t="str">
        <f t="shared" ref="AM450" si="507">IFERROR(VLOOKUP(I450,programa,1,FALSE),"NO")</f>
        <v>NO</v>
      </c>
    </row>
    <row r="451" spans="1:39" ht="27" customHeight="1" x14ac:dyDescent="0.25">
      <c r="A451" s="276"/>
      <c r="B451" s="277"/>
      <c r="C451" s="278"/>
      <c r="D451" s="293"/>
      <c r="E451" s="278"/>
      <c r="F451" s="279"/>
      <c r="G451" s="280"/>
      <c r="H451" s="281"/>
      <c r="I451" s="282"/>
      <c r="J451" s="96" t="str">
        <f>IF(ISERROR(VLOOKUP(I451,[6]Eje_Pilar!$C$2:$E$47,2,FALSE))," ",VLOOKUP(I451,[6]Eje_Pilar!$C$2:$E$47,2,FALSE))</f>
        <v xml:space="preserve"> </v>
      </c>
      <c r="K451" s="96" t="str">
        <f>IF(ISERROR(VLOOKUP(I451,[6]Eje_Pilar!$C$2:$E$47,3,FALSE))," ",VLOOKUP(I451,[6]Eje_Pilar!$C$2:$E$47,3,FALSE))</f>
        <v xml:space="preserve"> </v>
      </c>
      <c r="L451" s="283"/>
      <c r="M451" s="276"/>
      <c r="N451" s="284"/>
      <c r="O451" s="285"/>
      <c r="P451" s="286"/>
      <c r="Q451" s="287"/>
      <c r="R451" s="288"/>
      <c r="S451" s="285"/>
      <c r="T451" s="103">
        <f t="shared" si="298"/>
        <v>0</v>
      </c>
      <c r="U451" s="289"/>
      <c r="V451" s="290"/>
      <c r="W451" s="290"/>
      <c r="X451" s="290"/>
      <c r="Y451" s="277"/>
      <c r="Z451" s="277"/>
      <c r="AA451" s="8"/>
      <c r="AB451" s="276"/>
      <c r="AC451" s="276"/>
      <c r="AD451" s="276"/>
      <c r="AE451" s="276"/>
      <c r="AF451" s="107" t="str">
        <f t="shared" si="387"/>
        <v>-</v>
      </c>
      <c r="AG451" s="291"/>
      <c r="AH451" s="129">
        <f>IF(SUMPRODUCT((A$14:A451=A451)*(B$14:B451=B451)*(C$14:C451=C451))&gt;1,0,1)</f>
        <v>0</v>
      </c>
      <c r="AI451" s="109" t="str">
        <f t="shared" ref="AI451" si="508">IFERROR(VLOOKUP(D451,tipo,1,FALSE),"NO")</f>
        <v>NO</v>
      </c>
      <c r="AJ451" s="109" t="str">
        <f t="shared" ref="AJ451" si="509">IFERROR(VLOOKUP(E451,modal,1,FALSE),"NO")</f>
        <v>NO</v>
      </c>
      <c r="AK451" s="110" t="str">
        <f>IFERROR(VLOOKUP(F451,[6]Tipo!$C$12:$C$27,1,FALSE),"NO")</f>
        <v>NO</v>
      </c>
      <c r="AL451" s="109" t="str">
        <f t="shared" ref="AL451" si="510">IFERROR(VLOOKUP(H451,afectacion,1,FALSE),"NO")</f>
        <v>NO</v>
      </c>
      <c r="AM451" s="109" t="str">
        <f t="shared" ref="AM451" si="511">IFERROR(VLOOKUP(I451,programa,1,FALSE),"NO")</f>
        <v>NO</v>
      </c>
    </row>
    <row r="452" spans="1:39" ht="27" customHeight="1" x14ac:dyDescent="0.25">
      <c r="A452" s="276"/>
      <c r="B452" s="277"/>
      <c r="C452" s="278"/>
      <c r="D452" s="293"/>
      <c r="E452" s="278"/>
      <c r="F452" s="279"/>
      <c r="G452" s="280"/>
      <c r="H452" s="281"/>
      <c r="I452" s="282"/>
      <c r="J452" s="96" t="str">
        <f>IF(ISERROR(VLOOKUP(I452,[6]Eje_Pilar!$C$2:$E$47,2,FALSE))," ",VLOOKUP(I452,[6]Eje_Pilar!$C$2:$E$47,2,FALSE))</f>
        <v xml:space="preserve"> </v>
      </c>
      <c r="K452" s="96" t="str">
        <f>IF(ISERROR(VLOOKUP(I452,[6]Eje_Pilar!$C$2:$E$47,3,FALSE))," ",VLOOKUP(I452,[6]Eje_Pilar!$C$2:$E$47,3,FALSE))</f>
        <v xml:space="preserve"> </v>
      </c>
      <c r="L452" s="283"/>
      <c r="M452" s="276"/>
      <c r="N452" s="284"/>
      <c r="O452" s="285"/>
      <c r="P452" s="286"/>
      <c r="Q452" s="287"/>
      <c r="R452" s="288"/>
      <c r="S452" s="285"/>
      <c r="T452" s="103">
        <f t="shared" si="298"/>
        <v>0</v>
      </c>
      <c r="U452" s="289"/>
      <c r="V452" s="290"/>
      <c r="W452" s="290"/>
      <c r="X452" s="290"/>
      <c r="Y452" s="277"/>
      <c r="Z452" s="277"/>
      <c r="AA452" s="8"/>
      <c r="AB452" s="276"/>
      <c r="AC452" s="276"/>
      <c r="AD452" s="276"/>
      <c r="AE452" s="276"/>
      <c r="AF452" s="107" t="str">
        <f t="shared" si="387"/>
        <v>-</v>
      </c>
      <c r="AG452" s="291"/>
      <c r="AH452" s="129">
        <f>IF(SUMPRODUCT((A$14:A452=A452)*(B$14:B452=B452)*(C$14:C452=C452))&gt;1,0,1)</f>
        <v>0</v>
      </c>
      <c r="AI452" s="109" t="str">
        <f t="shared" ref="AI452" si="512">IFERROR(VLOOKUP(D452,tipo,1,FALSE),"NO")</f>
        <v>NO</v>
      </c>
      <c r="AJ452" s="109" t="str">
        <f t="shared" ref="AJ452" si="513">IFERROR(VLOOKUP(E452,modal,1,FALSE),"NO")</f>
        <v>NO</v>
      </c>
      <c r="AK452" s="110" t="str">
        <f>IFERROR(VLOOKUP(F452,[6]Tipo!$C$12:$C$27,1,FALSE),"NO")</f>
        <v>NO</v>
      </c>
      <c r="AL452" s="109" t="str">
        <f t="shared" ref="AL452" si="514">IFERROR(VLOOKUP(H452,afectacion,1,FALSE),"NO")</f>
        <v>NO</v>
      </c>
      <c r="AM452" s="109" t="str">
        <f t="shared" ref="AM452" si="515">IFERROR(VLOOKUP(I452,programa,1,FALSE),"NO")</f>
        <v>NO</v>
      </c>
    </row>
    <row r="453" spans="1:39" ht="27" customHeight="1" x14ac:dyDescent="0.25">
      <c r="A453" s="276"/>
      <c r="B453" s="277"/>
      <c r="C453" s="278"/>
      <c r="D453" s="293"/>
      <c r="E453" s="278"/>
      <c r="F453" s="279"/>
      <c r="G453" s="280"/>
      <c r="H453" s="281"/>
      <c r="I453" s="282"/>
      <c r="J453" s="96" t="str">
        <f>IF(ISERROR(VLOOKUP(I453,[6]Eje_Pilar!$C$2:$E$47,2,FALSE))," ",VLOOKUP(I453,[6]Eje_Pilar!$C$2:$E$47,2,FALSE))</f>
        <v xml:space="preserve"> </v>
      </c>
      <c r="K453" s="96" t="str">
        <f>IF(ISERROR(VLOOKUP(I453,[6]Eje_Pilar!$C$2:$E$47,3,FALSE))," ",VLOOKUP(I453,[6]Eje_Pilar!$C$2:$E$47,3,FALSE))</f>
        <v xml:space="preserve"> </v>
      </c>
      <c r="L453" s="283"/>
      <c r="M453" s="276"/>
      <c r="N453" s="284"/>
      <c r="O453" s="285"/>
      <c r="P453" s="286"/>
      <c r="Q453" s="287"/>
      <c r="R453" s="288"/>
      <c r="S453" s="285"/>
      <c r="T453" s="103">
        <f t="shared" si="298"/>
        <v>0</v>
      </c>
      <c r="U453" s="289"/>
      <c r="V453" s="290"/>
      <c r="W453" s="290"/>
      <c r="X453" s="290"/>
      <c r="Y453" s="277"/>
      <c r="Z453" s="277"/>
      <c r="AA453" s="8"/>
      <c r="AB453" s="276"/>
      <c r="AC453" s="276"/>
      <c r="AD453" s="276"/>
      <c r="AE453" s="276"/>
      <c r="AF453" s="107" t="str">
        <f t="shared" si="387"/>
        <v>-</v>
      </c>
      <c r="AG453" s="291"/>
      <c r="AH453" s="129">
        <f>IF(SUMPRODUCT((A$14:A453=A453)*(B$14:B453=B453)*(C$14:C453=C453))&gt;1,0,1)</f>
        <v>0</v>
      </c>
      <c r="AI453" s="109" t="str">
        <f t="shared" ref="AI453" si="516">IFERROR(VLOOKUP(D453,tipo,1,FALSE),"NO")</f>
        <v>NO</v>
      </c>
      <c r="AJ453" s="109" t="str">
        <f t="shared" ref="AJ453" si="517">IFERROR(VLOOKUP(E453,modal,1,FALSE),"NO")</f>
        <v>NO</v>
      </c>
      <c r="AK453" s="110" t="str">
        <f>IFERROR(VLOOKUP(F453,[6]Tipo!$C$12:$C$27,1,FALSE),"NO")</f>
        <v>NO</v>
      </c>
      <c r="AL453" s="109" t="str">
        <f t="shared" ref="AL453" si="518">IFERROR(VLOOKUP(H453,afectacion,1,FALSE),"NO")</f>
        <v>NO</v>
      </c>
      <c r="AM453" s="109" t="str">
        <f t="shared" ref="AM453" si="519">IFERROR(VLOOKUP(I453,programa,1,FALSE),"NO")</f>
        <v>NO</v>
      </c>
    </row>
    <row r="454" spans="1:39" ht="27" customHeight="1" x14ac:dyDescent="0.25">
      <c r="A454" s="276"/>
      <c r="B454" s="277"/>
      <c r="C454" s="278"/>
      <c r="D454" s="293"/>
      <c r="E454" s="278"/>
      <c r="F454" s="279"/>
      <c r="G454" s="280"/>
      <c r="H454" s="281"/>
      <c r="I454" s="282"/>
      <c r="J454" s="96" t="str">
        <f>IF(ISERROR(VLOOKUP(I454,[6]Eje_Pilar!$C$2:$E$47,2,FALSE))," ",VLOOKUP(I454,[6]Eje_Pilar!$C$2:$E$47,2,FALSE))</f>
        <v xml:space="preserve"> </v>
      </c>
      <c r="K454" s="96" t="str">
        <f>IF(ISERROR(VLOOKUP(I454,[6]Eje_Pilar!$C$2:$E$47,3,FALSE))," ",VLOOKUP(I454,[6]Eje_Pilar!$C$2:$E$47,3,FALSE))</f>
        <v xml:space="preserve"> </v>
      </c>
      <c r="L454" s="283"/>
      <c r="M454" s="276"/>
      <c r="N454" s="284"/>
      <c r="O454" s="285"/>
      <c r="P454" s="286"/>
      <c r="Q454" s="287"/>
      <c r="R454" s="288"/>
      <c r="S454" s="285"/>
      <c r="T454" s="103">
        <f t="shared" si="298"/>
        <v>0</v>
      </c>
      <c r="U454" s="289"/>
      <c r="V454" s="290"/>
      <c r="W454" s="290"/>
      <c r="X454" s="290"/>
      <c r="Y454" s="277"/>
      <c r="Z454" s="277"/>
      <c r="AA454" s="8"/>
      <c r="AB454" s="276"/>
      <c r="AC454" s="276"/>
      <c r="AD454" s="276"/>
      <c r="AE454" s="276"/>
      <c r="AF454" s="107" t="str">
        <f t="shared" si="387"/>
        <v>-</v>
      </c>
      <c r="AG454" s="291"/>
      <c r="AH454" s="129">
        <f>IF(SUMPRODUCT((A$14:A454=A454)*(B$14:B454=B454)*(C$14:C454=C454))&gt;1,0,1)</f>
        <v>0</v>
      </c>
      <c r="AI454" s="109" t="str">
        <f t="shared" ref="AI454" si="520">IFERROR(VLOOKUP(D454,tipo,1,FALSE),"NO")</f>
        <v>NO</v>
      </c>
      <c r="AJ454" s="109" t="str">
        <f t="shared" ref="AJ454" si="521">IFERROR(VLOOKUP(E454,modal,1,FALSE),"NO")</f>
        <v>NO</v>
      </c>
      <c r="AK454" s="110" t="str">
        <f>IFERROR(VLOOKUP(F454,[6]Tipo!$C$12:$C$27,1,FALSE),"NO")</f>
        <v>NO</v>
      </c>
      <c r="AL454" s="109" t="str">
        <f t="shared" ref="AL454" si="522">IFERROR(VLOOKUP(H454,afectacion,1,FALSE),"NO")</f>
        <v>NO</v>
      </c>
      <c r="AM454" s="109" t="str">
        <f t="shared" ref="AM454" si="523">IFERROR(VLOOKUP(I454,programa,1,FALSE),"NO")</f>
        <v>NO</v>
      </c>
    </row>
    <row r="455" spans="1:39" ht="27" customHeight="1" x14ac:dyDescent="0.25">
      <c r="A455" s="276"/>
      <c r="B455" s="277"/>
      <c r="C455" s="278"/>
      <c r="D455" s="293"/>
      <c r="E455" s="278"/>
      <c r="F455" s="279"/>
      <c r="G455" s="280"/>
      <c r="H455" s="281"/>
      <c r="I455" s="282"/>
      <c r="J455" s="96" t="str">
        <f>IF(ISERROR(VLOOKUP(I455,[6]Eje_Pilar!$C$2:$E$47,2,FALSE))," ",VLOOKUP(I455,[6]Eje_Pilar!$C$2:$E$47,2,FALSE))</f>
        <v xml:space="preserve"> </v>
      </c>
      <c r="K455" s="96" t="str">
        <f>IF(ISERROR(VLOOKUP(I455,[6]Eje_Pilar!$C$2:$E$47,3,FALSE))," ",VLOOKUP(I455,[6]Eje_Pilar!$C$2:$E$47,3,FALSE))</f>
        <v xml:space="preserve"> </v>
      </c>
      <c r="L455" s="283"/>
      <c r="M455" s="276"/>
      <c r="N455" s="284"/>
      <c r="O455" s="285"/>
      <c r="P455" s="286"/>
      <c r="Q455" s="287"/>
      <c r="R455" s="288"/>
      <c r="S455" s="285"/>
      <c r="T455" s="103">
        <f t="shared" si="298"/>
        <v>0</v>
      </c>
      <c r="U455" s="289"/>
      <c r="V455" s="290"/>
      <c r="W455" s="290"/>
      <c r="X455" s="290"/>
      <c r="Y455" s="277"/>
      <c r="Z455" s="277"/>
      <c r="AA455" s="8"/>
      <c r="AB455" s="276"/>
      <c r="AC455" s="276"/>
      <c r="AD455" s="276"/>
      <c r="AE455" s="276"/>
      <c r="AF455" s="107" t="str">
        <f t="shared" si="387"/>
        <v>-</v>
      </c>
      <c r="AG455" s="291"/>
      <c r="AH455" s="129">
        <f>IF(SUMPRODUCT((A$14:A455=A455)*(B$14:B455=B455)*(C$14:C455=C455))&gt;1,0,1)</f>
        <v>0</v>
      </c>
      <c r="AI455" s="109" t="str">
        <f t="shared" ref="AI455" si="524">IFERROR(VLOOKUP(D455,tipo,1,FALSE),"NO")</f>
        <v>NO</v>
      </c>
      <c r="AJ455" s="109" t="str">
        <f t="shared" ref="AJ455" si="525">IFERROR(VLOOKUP(E455,modal,1,FALSE),"NO")</f>
        <v>NO</v>
      </c>
      <c r="AK455" s="110" t="str">
        <f>IFERROR(VLOOKUP(F455,[6]Tipo!$C$12:$C$27,1,FALSE),"NO")</f>
        <v>NO</v>
      </c>
      <c r="AL455" s="109" t="str">
        <f t="shared" ref="AL455" si="526">IFERROR(VLOOKUP(H455,afectacion,1,FALSE),"NO")</f>
        <v>NO</v>
      </c>
      <c r="AM455" s="109" t="str">
        <f t="shared" ref="AM455" si="527">IFERROR(VLOOKUP(I455,programa,1,FALSE),"NO")</f>
        <v>NO</v>
      </c>
    </row>
    <row r="456" spans="1:39" ht="27" customHeight="1" x14ac:dyDescent="0.25">
      <c r="A456" s="276"/>
      <c r="B456" s="277"/>
      <c r="C456" s="278"/>
      <c r="D456" s="293"/>
      <c r="E456" s="278"/>
      <c r="F456" s="279"/>
      <c r="G456" s="280"/>
      <c r="H456" s="281"/>
      <c r="I456" s="282"/>
      <c r="J456" s="96" t="str">
        <f>IF(ISERROR(VLOOKUP(I456,[6]Eje_Pilar!$C$2:$E$47,2,FALSE))," ",VLOOKUP(I456,[6]Eje_Pilar!$C$2:$E$47,2,FALSE))</f>
        <v xml:space="preserve"> </v>
      </c>
      <c r="K456" s="96" t="str">
        <f>IF(ISERROR(VLOOKUP(I456,[6]Eje_Pilar!$C$2:$E$47,3,FALSE))," ",VLOOKUP(I456,[6]Eje_Pilar!$C$2:$E$47,3,FALSE))</f>
        <v xml:space="preserve"> </v>
      </c>
      <c r="L456" s="283"/>
      <c r="M456" s="276"/>
      <c r="N456" s="284"/>
      <c r="O456" s="285"/>
      <c r="P456" s="286"/>
      <c r="Q456" s="287"/>
      <c r="R456" s="288"/>
      <c r="S456" s="285"/>
      <c r="T456" s="103">
        <f t="shared" si="298"/>
        <v>0</v>
      </c>
      <c r="U456" s="289"/>
      <c r="V456" s="290"/>
      <c r="W456" s="290"/>
      <c r="X456" s="290"/>
      <c r="Y456" s="277"/>
      <c r="Z456" s="277"/>
      <c r="AA456" s="8"/>
      <c r="AB456" s="276"/>
      <c r="AC456" s="276"/>
      <c r="AD456" s="276"/>
      <c r="AE456" s="276"/>
      <c r="AF456" s="107" t="str">
        <f t="shared" si="387"/>
        <v>-</v>
      </c>
      <c r="AG456" s="291"/>
      <c r="AH456" s="129">
        <f>IF(SUMPRODUCT((A$14:A456=A456)*(B$14:B456=B456)*(C$14:C456=C456))&gt;1,0,1)</f>
        <v>0</v>
      </c>
      <c r="AI456" s="109" t="str">
        <f t="shared" ref="AI456" si="528">IFERROR(VLOOKUP(D456,tipo,1,FALSE),"NO")</f>
        <v>NO</v>
      </c>
      <c r="AJ456" s="109" t="str">
        <f t="shared" ref="AJ456" si="529">IFERROR(VLOOKUP(E456,modal,1,FALSE),"NO")</f>
        <v>NO</v>
      </c>
      <c r="AK456" s="110" t="str">
        <f>IFERROR(VLOOKUP(F456,[6]Tipo!$C$12:$C$27,1,FALSE),"NO")</f>
        <v>NO</v>
      </c>
      <c r="AL456" s="109" t="str">
        <f t="shared" ref="AL456" si="530">IFERROR(VLOOKUP(H456,afectacion,1,FALSE),"NO")</f>
        <v>NO</v>
      </c>
      <c r="AM456" s="109" t="str">
        <f t="shared" ref="AM456" si="531">IFERROR(VLOOKUP(I456,programa,1,FALSE),"NO")</f>
        <v>NO</v>
      </c>
    </row>
    <row r="457" spans="1:39" ht="27" customHeight="1" x14ac:dyDescent="0.25">
      <c r="A457" s="276"/>
      <c r="B457" s="277"/>
      <c r="C457" s="278"/>
      <c r="D457" s="293"/>
      <c r="E457" s="278"/>
      <c r="F457" s="279"/>
      <c r="G457" s="280"/>
      <c r="H457" s="281"/>
      <c r="I457" s="282"/>
      <c r="J457" s="96" t="str">
        <f>IF(ISERROR(VLOOKUP(I457,[6]Eje_Pilar!$C$2:$E$47,2,FALSE))," ",VLOOKUP(I457,[6]Eje_Pilar!$C$2:$E$47,2,FALSE))</f>
        <v xml:space="preserve"> </v>
      </c>
      <c r="K457" s="96" t="str">
        <f>IF(ISERROR(VLOOKUP(I457,[6]Eje_Pilar!$C$2:$E$47,3,FALSE))," ",VLOOKUP(I457,[6]Eje_Pilar!$C$2:$E$47,3,FALSE))</f>
        <v xml:space="preserve"> </v>
      </c>
      <c r="L457" s="283"/>
      <c r="M457" s="276"/>
      <c r="N457" s="284"/>
      <c r="O457" s="285"/>
      <c r="P457" s="286"/>
      <c r="Q457" s="287"/>
      <c r="R457" s="288"/>
      <c r="S457" s="285"/>
      <c r="T457" s="103">
        <f t="shared" si="298"/>
        <v>0</v>
      </c>
      <c r="U457" s="289"/>
      <c r="V457" s="290"/>
      <c r="W457" s="290"/>
      <c r="X457" s="290"/>
      <c r="Y457" s="277"/>
      <c r="Z457" s="277"/>
      <c r="AA457" s="8"/>
      <c r="AB457" s="276"/>
      <c r="AC457" s="276"/>
      <c r="AD457" s="276"/>
      <c r="AE457" s="276"/>
      <c r="AF457" s="107" t="str">
        <f t="shared" si="387"/>
        <v>-</v>
      </c>
      <c r="AG457" s="291"/>
      <c r="AH457" s="129">
        <f>IF(SUMPRODUCT((A$14:A457=A457)*(B$14:B457=B457)*(C$14:C457=C457))&gt;1,0,1)</f>
        <v>0</v>
      </c>
      <c r="AI457" s="109" t="str">
        <f t="shared" ref="AI457" si="532">IFERROR(VLOOKUP(D457,tipo,1,FALSE),"NO")</f>
        <v>NO</v>
      </c>
      <c r="AJ457" s="109" t="str">
        <f t="shared" ref="AJ457" si="533">IFERROR(VLOOKUP(E457,modal,1,FALSE),"NO")</f>
        <v>NO</v>
      </c>
      <c r="AK457" s="110" t="str">
        <f>IFERROR(VLOOKUP(F457,[6]Tipo!$C$12:$C$27,1,FALSE),"NO")</f>
        <v>NO</v>
      </c>
      <c r="AL457" s="109" t="str">
        <f t="shared" ref="AL457" si="534">IFERROR(VLOOKUP(H457,afectacion,1,FALSE),"NO")</f>
        <v>NO</v>
      </c>
      <c r="AM457" s="109" t="str">
        <f t="shared" ref="AM457" si="535">IFERROR(VLOOKUP(I457,programa,1,FALSE),"NO")</f>
        <v>NO</v>
      </c>
    </row>
    <row r="458" spans="1:39" ht="27" customHeight="1" x14ac:dyDescent="0.25">
      <c r="A458" s="276"/>
      <c r="B458" s="277"/>
      <c r="C458" s="278"/>
      <c r="D458" s="293"/>
      <c r="E458" s="278"/>
      <c r="F458" s="279"/>
      <c r="G458" s="280"/>
      <c r="H458" s="281"/>
      <c r="I458" s="282"/>
      <c r="J458" s="96" t="str">
        <f>IF(ISERROR(VLOOKUP(I458,[6]Eje_Pilar!$C$2:$E$47,2,FALSE))," ",VLOOKUP(I458,[6]Eje_Pilar!$C$2:$E$47,2,FALSE))</f>
        <v xml:space="preserve"> </v>
      </c>
      <c r="K458" s="96" t="str">
        <f>IF(ISERROR(VLOOKUP(I458,[6]Eje_Pilar!$C$2:$E$47,3,FALSE))," ",VLOOKUP(I458,[6]Eje_Pilar!$C$2:$E$47,3,FALSE))</f>
        <v xml:space="preserve"> </v>
      </c>
      <c r="L458" s="283"/>
      <c r="M458" s="276"/>
      <c r="N458" s="284"/>
      <c r="O458" s="285"/>
      <c r="P458" s="286"/>
      <c r="Q458" s="287"/>
      <c r="R458" s="288"/>
      <c r="S458" s="285"/>
      <c r="T458" s="103">
        <f t="shared" si="298"/>
        <v>0</v>
      </c>
      <c r="U458" s="289"/>
      <c r="V458" s="290"/>
      <c r="W458" s="290"/>
      <c r="X458" s="290"/>
      <c r="Y458" s="277"/>
      <c r="Z458" s="277"/>
      <c r="AA458" s="8"/>
      <c r="AB458" s="276"/>
      <c r="AC458" s="276"/>
      <c r="AD458" s="276"/>
      <c r="AE458" s="276"/>
      <c r="AF458" s="107" t="str">
        <f t="shared" si="387"/>
        <v>-</v>
      </c>
      <c r="AG458" s="291"/>
      <c r="AH458" s="129">
        <f>IF(SUMPRODUCT((A$14:A458=A458)*(B$14:B458=B458)*(C$14:C458=C458))&gt;1,0,1)</f>
        <v>0</v>
      </c>
      <c r="AI458" s="109" t="str">
        <f t="shared" ref="AI458" si="536">IFERROR(VLOOKUP(D458,tipo,1,FALSE),"NO")</f>
        <v>NO</v>
      </c>
      <c r="AJ458" s="109" t="str">
        <f t="shared" ref="AJ458" si="537">IFERROR(VLOOKUP(E458,modal,1,FALSE),"NO")</f>
        <v>NO</v>
      </c>
      <c r="AK458" s="110" t="str">
        <f>IFERROR(VLOOKUP(F458,[6]Tipo!$C$12:$C$27,1,FALSE),"NO")</f>
        <v>NO</v>
      </c>
      <c r="AL458" s="109" t="str">
        <f t="shared" ref="AL458" si="538">IFERROR(VLOOKUP(H458,afectacion,1,FALSE),"NO")</f>
        <v>NO</v>
      </c>
      <c r="AM458" s="109" t="str">
        <f t="shared" ref="AM458" si="539">IFERROR(VLOOKUP(I458,programa,1,FALSE),"NO")</f>
        <v>NO</v>
      </c>
    </row>
    <row r="459" spans="1:39" ht="27" customHeight="1" x14ac:dyDescent="0.25">
      <c r="A459" s="276"/>
      <c r="B459" s="277"/>
      <c r="C459" s="278"/>
      <c r="D459" s="293"/>
      <c r="E459" s="278"/>
      <c r="F459" s="279"/>
      <c r="G459" s="280"/>
      <c r="H459" s="281"/>
      <c r="I459" s="282"/>
      <c r="J459" s="96" t="str">
        <f>IF(ISERROR(VLOOKUP(I459,[6]Eje_Pilar!$C$2:$E$47,2,FALSE))," ",VLOOKUP(I459,[6]Eje_Pilar!$C$2:$E$47,2,FALSE))</f>
        <v xml:space="preserve"> </v>
      </c>
      <c r="K459" s="96" t="str">
        <f>IF(ISERROR(VLOOKUP(I459,[6]Eje_Pilar!$C$2:$E$47,3,FALSE))," ",VLOOKUP(I459,[6]Eje_Pilar!$C$2:$E$47,3,FALSE))</f>
        <v xml:space="preserve"> </v>
      </c>
      <c r="L459" s="283"/>
      <c r="M459" s="276"/>
      <c r="N459" s="284"/>
      <c r="O459" s="285"/>
      <c r="P459" s="286"/>
      <c r="Q459" s="287"/>
      <c r="R459" s="288"/>
      <c r="S459" s="285"/>
      <c r="T459" s="103">
        <f t="shared" si="298"/>
        <v>0</v>
      </c>
      <c r="U459" s="289"/>
      <c r="V459" s="290"/>
      <c r="W459" s="290"/>
      <c r="X459" s="290"/>
      <c r="Y459" s="277"/>
      <c r="Z459" s="277"/>
      <c r="AA459" s="8"/>
      <c r="AB459" s="276"/>
      <c r="AC459" s="276"/>
      <c r="AD459" s="276"/>
      <c r="AE459" s="276"/>
      <c r="AF459" s="107" t="str">
        <f t="shared" si="387"/>
        <v>-</v>
      </c>
      <c r="AG459" s="291"/>
      <c r="AH459" s="129">
        <f>IF(SUMPRODUCT((A$14:A459=A459)*(B$14:B459=B459)*(C$14:C459=C459))&gt;1,0,1)</f>
        <v>0</v>
      </c>
      <c r="AI459" s="109" t="str">
        <f t="shared" ref="AI459" si="540">IFERROR(VLOOKUP(D459,tipo,1,FALSE),"NO")</f>
        <v>NO</v>
      </c>
      <c r="AJ459" s="109" t="str">
        <f t="shared" ref="AJ459" si="541">IFERROR(VLOOKUP(E459,modal,1,FALSE),"NO")</f>
        <v>NO</v>
      </c>
      <c r="AK459" s="110" t="str">
        <f>IFERROR(VLOOKUP(F459,[6]Tipo!$C$12:$C$27,1,FALSE),"NO")</f>
        <v>NO</v>
      </c>
      <c r="AL459" s="109" t="str">
        <f t="shared" ref="AL459" si="542">IFERROR(VLOOKUP(H459,afectacion,1,FALSE),"NO")</f>
        <v>NO</v>
      </c>
      <c r="AM459" s="109" t="str">
        <f t="shared" ref="AM459" si="543">IFERROR(VLOOKUP(I459,programa,1,FALSE),"NO")</f>
        <v>NO</v>
      </c>
    </row>
    <row r="460" spans="1:39" ht="27" customHeight="1" x14ac:dyDescent="0.25">
      <c r="A460" s="276"/>
      <c r="B460" s="277"/>
      <c r="C460" s="278"/>
      <c r="D460" s="293"/>
      <c r="E460" s="278"/>
      <c r="F460" s="279"/>
      <c r="G460" s="280"/>
      <c r="H460" s="281"/>
      <c r="I460" s="282"/>
      <c r="J460" s="96" t="str">
        <f>IF(ISERROR(VLOOKUP(I460,[6]Eje_Pilar!$C$2:$E$47,2,FALSE))," ",VLOOKUP(I460,[6]Eje_Pilar!$C$2:$E$47,2,FALSE))</f>
        <v xml:space="preserve"> </v>
      </c>
      <c r="K460" s="96" t="str">
        <f>IF(ISERROR(VLOOKUP(I460,[6]Eje_Pilar!$C$2:$E$47,3,FALSE))," ",VLOOKUP(I460,[6]Eje_Pilar!$C$2:$E$47,3,FALSE))</f>
        <v xml:space="preserve"> </v>
      </c>
      <c r="L460" s="283"/>
      <c r="M460" s="276"/>
      <c r="N460" s="284"/>
      <c r="O460" s="285"/>
      <c r="P460" s="286"/>
      <c r="Q460" s="287"/>
      <c r="R460" s="288"/>
      <c r="S460" s="285"/>
      <c r="T460" s="103">
        <f t="shared" si="298"/>
        <v>0</v>
      </c>
      <c r="U460" s="289"/>
      <c r="V460" s="290"/>
      <c r="W460" s="290"/>
      <c r="X460" s="290"/>
      <c r="Y460" s="277"/>
      <c r="Z460" s="277"/>
      <c r="AA460" s="8"/>
      <c r="AB460" s="276"/>
      <c r="AC460" s="276"/>
      <c r="AD460" s="276"/>
      <c r="AE460" s="276"/>
      <c r="AF460" s="107" t="str">
        <f t="shared" si="387"/>
        <v>-</v>
      </c>
      <c r="AG460" s="291"/>
      <c r="AH460" s="129">
        <f>IF(SUMPRODUCT((A$14:A460=A460)*(B$14:B460=B460)*(C$14:C460=C460))&gt;1,0,1)</f>
        <v>0</v>
      </c>
      <c r="AI460" s="109" t="str">
        <f t="shared" ref="AI460" si="544">IFERROR(VLOOKUP(D460,tipo,1,FALSE),"NO")</f>
        <v>NO</v>
      </c>
      <c r="AJ460" s="109" t="str">
        <f t="shared" ref="AJ460" si="545">IFERROR(VLOOKUP(E460,modal,1,FALSE),"NO")</f>
        <v>NO</v>
      </c>
      <c r="AK460" s="110" t="str">
        <f>IFERROR(VLOOKUP(F460,[6]Tipo!$C$12:$C$27,1,FALSE),"NO")</f>
        <v>NO</v>
      </c>
      <c r="AL460" s="109" t="str">
        <f t="shared" ref="AL460" si="546">IFERROR(VLOOKUP(H460,afectacion,1,FALSE),"NO")</f>
        <v>NO</v>
      </c>
      <c r="AM460" s="109" t="str">
        <f t="shared" ref="AM460" si="547">IFERROR(VLOOKUP(I460,programa,1,FALSE),"NO")</f>
        <v>NO</v>
      </c>
    </row>
    <row r="461" spans="1:39" ht="27" customHeight="1" x14ac:dyDescent="0.25">
      <c r="A461" s="276"/>
      <c r="B461" s="277"/>
      <c r="C461" s="278"/>
      <c r="D461" s="293"/>
      <c r="E461" s="278"/>
      <c r="F461" s="279"/>
      <c r="G461" s="280"/>
      <c r="H461" s="281"/>
      <c r="I461" s="282"/>
      <c r="J461" s="96" t="str">
        <f>IF(ISERROR(VLOOKUP(I461,[6]Eje_Pilar!$C$2:$E$47,2,FALSE))," ",VLOOKUP(I461,[6]Eje_Pilar!$C$2:$E$47,2,FALSE))</f>
        <v xml:space="preserve"> </v>
      </c>
      <c r="K461" s="96" t="str">
        <f>IF(ISERROR(VLOOKUP(I461,[6]Eje_Pilar!$C$2:$E$47,3,FALSE))," ",VLOOKUP(I461,[6]Eje_Pilar!$C$2:$E$47,3,FALSE))</f>
        <v xml:space="preserve"> </v>
      </c>
      <c r="L461" s="283"/>
      <c r="M461" s="276"/>
      <c r="N461" s="284"/>
      <c r="O461" s="285"/>
      <c r="P461" s="286"/>
      <c r="Q461" s="287"/>
      <c r="R461" s="288"/>
      <c r="S461" s="285"/>
      <c r="T461" s="103">
        <f t="shared" si="298"/>
        <v>0</v>
      </c>
      <c r="U461" s="289"/>
      <c r="V461" s="290"/>
      <c r="W461" s="290"/>
      <c r="X461" s="290"/>
      <c r="Y461" s="277"/>
      <c r="Z461" s="277"/>
      <c r="AA461" s="8"/>
      <c r="AB461" s="276"/>
      <c r="AC461" s="276"/>
      <c r="AD461" s="276"/>
      <c r="AE461" s="276"/>
      <c r="AF461" s="107" t="str">
        <f t="shared" si="387"/>
        <v>-</v>
      </c>
      <c r="AG461" s="291"/>
      <c r="AH461" s="129">
        <f>IF(SUMPRODUCT((A$14:A461=A461)*(B$14:B461=B461)*(C$14:C461=C461))&gt;1,0,1)</f>
        <v>0</v>
      </c>
      <c r="AI461" s="109" t="str">
        <f t="shared" ref="AI461" si="548">IFERROR(VLOOKUP(D461,tipo,1,FALSE),"NO")</f>
        <v>NO</v>
      </c>
      <c r="AJ461" s="109" t="str">
        <f t="shared" ref="AJ461" si="549">IFERROR(VLOOKUP(E461,modal,1,FALSE),"NO")</f>
        <v>NO</v>
      </c>
      <c r="AK461" s="110" t="str">
        <f>IFERROR(VLOOKUP(F461,[6]Tipo!$C$12:$C$27,1,FALSE),"NO")</f>
        <v>NO</v>
      </c>
      <c r="AL461" s="109" t="str">
        <f t="shared" ref="AL461" si="550">IFERROR(VLOOKUP(H461,afectacion,1,FALSE),"NO")</f>
        <v>NO</v>
      </c>
      <c r="AM461" s="109" t="str">
        <f t="shared" ref="AM461" si="551">IFERROR(VLOOKUP(I461,programa,1,FALSE),"NO")</f>
        <v>NO</v>
      </c>
    </row>
    <row r="462" spans="1:39" ht="27" customHeight="1" x14ac:dyDescent="0.25">
      <c r="A462" s="276"/>
      <c r="B462" s="277"/>
      <c r="C462" s="278"/>
      <c r="D462" s="293"/>
      <c r="E462" s="278"/>
      <c r="F462" s="279"/>
      <c r="G462" s="280"/>
      <c r="H462" s="281"/>
      <c r="I462" s="282"/>
      <c r="J462" s="96" t="str">
        <f>IF(ISERROR(VLOOKUP(I462,[6]Eje_Pilar!$C$2:$E$47,2,FALSE))," ",VLOOKUP(I462,[6]Eje_Pilar!$C$2:$E$47,2,FALSE))</f>
        <v xml:space="preserve"> </v>
      </c>
      <c r="K462" s="96" t="str">
        <f>IF(ISERROR(VLOOKUP(I462,[6]Eje_Pilar!$C$2:$E$47,3,FALSE))," ",VLOOKUP(I462,[6]Eje_Pilar!$C$2:$E$47,3,FALSE))</f>
        <v xml:space="preserve"> </v>
      </c>
      <c r="L462" s="283"/>
      <c r="M462" s="276"/>
      <c r="N462" s="284"/>
      <c r="O462" s="285"/>
      <c r="P462" s="286"/>
      <c r="Q462" s="287"/>
      <c r="R462" s="288"/>
      <c r="S462" s="285"/>
      <c r="T462" s="103">
        <f t="shared" si="298"/>
        <v>0</v>
      </c>
      <c r="U462" s="289"/>
      <c r="V462" s="290"/>
      <c r="W462" s="290"/>
      <c r="X462" s="290"/>
      <c r="Y462" s="277"/>
      <c r="Z462" s="277"/>
      <c r="AA462" s="8"/>
      <c r="AB462" s="276"/>
      <c r="AC462" s="276"/>
      <c r="AD462" s="276"/>
      <c r="AE462" s="276"/>
      <c r="AF462" s="107" t="str">
        <f t="shared" si="387"/>
        <v>-</v>
      </c>
      <c r="AG462" s="291"/>
      <c r="AH462" s="129">
        <f>IF(SUMPRODUCT((A$14:A462=A462)*(B$14:B462=B462)*(C$14:C462=C462))&gt;1,0,1)</f>
        <v>0</v>
      </c>
      <c r="AI462" s="109" t="str">
        <f t="shared" ref="AI462" si="552">IFERROR(VLOOKUP(D462,tipo,1,FALSE),"NO")</f>
        <v>NO</v>
      </c>
      <c r="AJ462" s="109" t="str">
        <f t="shared" ref="AJ462" si="553">IFERROR(VLOOKUP(E462,modal,1,FALSE),"NO")</f>
        <v>NO</v>
      </c>
      <c r="AK462" s="110" t="str">
        <f>IFERROR(VLOOKUP(F462,[6]Tipo!$C$12:$C$27,1,FALSE),"NO")</f>
        <v>NO</v>
      </c>
      <c r="AL462" s="109" t="str">
        <f t="shared" ref="AL462" si="554">IFERROR(VLOOKUP(H462,afectacion,1,FALSE),"NO")</f>
        <v>NO</v>
      </c>
      <c r="AM462" s="109" t="str">
        <f t="shared" ref="AM462" si="555">IFERROR(VLOOKUP(I462,programa,1,FALSE),"NO")</f>
        <v>NO</v>
      </c>
    </row>
    <row r="463" spans="1:39" ht="27" customHeight="1" x14ac:dyDescent="0.25">
      <c r="A463" s="276"/>
      <c r="B463" s="277"/>
      <c r="C463" s="278"/>
      <c r="D463" s="293"/>
      <c r="E463" s="278"/>
      <c r="F463" s="279"/>
      <c r="G463" s="280"/>
      <c r="H463" s="281"/>
      <c r="I463" s="282"/>
      <c r="J463" s="96" t="str">
        <f>IF(ISERROR(VLOOKUP(I463,[6]Eje_Pilar!$C$2:$E$47,2,FALSE))," ",VLOOKUP(I463,[6]Eje_Pilar!$C$2:$E$47,2,FALSE))</f>
        <v xml:space="preserve"> </v>
      </c>
      <c r="K463" s="96" t="str">
        <f>IF(ISERROR(VLOOKUP(I463,[6]Eje_Pilar!$C$2:$E$47,3,FALSE))," ",VLOOKUP(I463,[6]Eje_Pilar!$C$2:$E$47,3,FALSE))</f>
        <v xml:space="preserve"> </v>
      </c>
      <c r="L463" s="283"/>
      <c r="M463" s="276"/>
      <c r="N463" s="284"/>
      <c r="O463" s="285"/>
      <c r="P463" s="286"/>
      <c r="Q463" s="287"/>
      <c r="R463" s="288"/>
      <c r="S463" s="285"/>
      <c r="T463" s="103">
        <f t="shared" ref="T463:T526" si="556">+O463+Q463+S463</f>
        <v>0</v>
      </c>
      <c r="U463" s="289"/>
      <c r="V463" s="290"/>
      <c r="W463" s="290"/>
      <c r="X463" s="290"/>
      <c r="Y463" s="277"/>
      <c r="Z463" s="277"/>
      <c r="AA463" s="8"/>
      <c r="AB463" s="276"/>
      <c r="AC463" s="276"/>
      <c r="AD463" s="276"/>
      <c r="AE463" s="276"/>
      <c r="AF463" s="107" t="str">
        <f t="shared" si="387"/>
        <v>-</v>
      </c>
      <c r="AG463" s="291"/>
      <c r="AH463" s="129">
        <f>IF(SUMPRODUCT((A$14:A463=A463)*(B$14:B463=B463)*(C$14:C463=C463))&gt;1,0,1)</f>
        <v>0</v>
      </c>
      <c r="AI463" s="109" t="str">
        <f t="shared" ref="AI463" si="557">IFERROR(VLOOKUP(D463,tipo,1,FALSE),"NO")</f>
        <v>NO</v>
      </c>
      <c r="AJ463" s="109" t="str">
        <f t="shared" ref="AJ463" si="558">IFERROR(VLOOKUP(E463,modal,1,FALSE),"NO")</f>
        <v>NO</v>
      </c>
      <c r="AK463" s="110" t="str">
        <f>IFERROR(VLOOKUP(F463,[6]Tipo!$C$12:$C$27,1,FALSE),"NO")</f>
        <v>NO</v>
      </c>
      <c r="AL463" s="109" t="str">
        <f t="shared" ref="AL463" si="559">IFERROR(VLOOKUP(H463,afectacion,1,FALSE),"NO")</f>
        <v>NO</v>
      </c>
      <c r="AM463" s="109" t="str">
        <f t="shared" ref="AM463" si="560">IFERROR(VLOOKUP(I463,programa,1,FALSE),"NO")</f>
        <v>NO</v>
      </c>
    </row>
    <row r="464" spans="1:39" ht="27" customHeight="1" x14ac:dyDescent="0.25">
      <c r="A464" s="276"/>
      <c r="B464" s="277"/>
      <c r="C464" s="278"/>
      <c r="D464" s="293"/>
      <c r="E464" s="278"/>
      <c r="F464" s="279"/>
      <c r="G464" s="280"/>
      <c r="H464" s="281"/>
      <c r="I464" s="282"/>
      <c r="J464" s="96" t="str">
        <f>IF(ISERROR(VLOOKUP(I464,[6]Eje_Pilar!$C$2:$E$47,2,FALSE))," ",VLOOKUP(I464,[6]Eje_Pilar!$C$2:$E$47,2,FALSE))</f>
        <v xml:space="preserve"> </v>
      </c>
      <c r="K464" s="96" t="str">
        <f>IF(ISERROR(VLOOKUP(I464,[6]Eje_Pilar!$C$2:$E$47,3,FALSE))," ",VLOOKUP(I464,[6]Eje_Pilar!$C$2:$E$47,3,FALSE))</f>
        <v xml:space="preserve"> </v>
      </c>
      <c r="L464" s="283"/>
      <c r="M464" s="276"/>
      <c r="N464" s="284"/>
      <c r="O464" s="285"/>
      <c r="P464" s="286"/>
      <c r="Q464" s="287"/>
      <c r="R464" s="288"/>
      <c r="S464" s="285"/>
      <c r="T464" s="103">
        <f t="shared" si="556"/>
        <v>0</v>
      </c>
      <c r="U464" s="289"/>
      <c r="V464" s="290"/>
      <c r="W464" s="290"/>
      <c r="X464" s="290"/>
      <c r="Y464" s="277"/>
      <c r="Z464" s="277"/>
      <c r="AA464" s="8"/>
      <c r="AB464" s="276"/>
      <c r="AC464" s="276"/>
      <c r="AD464" s="276"/>
      <c r="AE464" s="276"/>
      <c r="AF464" s="107" t="str">
        <f t="shared" si="387"/>
        <v>-</v>
      </c>
      <c r="AG464" s="291"/>
      <c r="AH464" s="129">
        <f>IF(SUMPRODUCT((A$14:A464=A464)*(B$14:B464=B464)*(C$14:C464=C464))&gt;1,0,1)</f>
        <v>0</v>
      </c>
      <c r="AI464" s="109" t="str">
        <f t="shared" ref="AI464" si="561">IFERROR(VLOOKUP(D464,tipo,1,FALSE),"NO")</f>
        <v>NO</v>
      </c>
      <c r="AJ464" s="109" t="str">
        <f t="shared" ref="AJ464" si="562">IFERROR(VLOOKUP(E464,modal,1,FALSE),"NO")</f>
        <v>NO</v>
      </c>
      <c r="AK464" s="110" t="str">
        <f>IFERROR(VLOOKUP(F464,[6]Tipo!$C$12:$C$27,1,FALSE),"NO")</f>
        <v>NO</v>
      </c>
      <c r="AL464" s="109" t="str">
        <f t="shared" ref="AL464" si="563">IFERROR(VLOOKUP(H464,afectacion,1,FALSE),"NO")</f>
        <v>NO</v>
      </c>
      <c r="AM464" s="109" t="str">
        <f t="shared" ref="AM464" si="564">IFERROR(VLOOKUP(I464,programa,1,FALSE),"NO")</f>
        <v>NO</v>
      </c>
    </row>
    <row r="465" spans="1:39" ht="27" customHeight="1" x14ac:dyDescent="0.25">
      <c r="A465" s="276"/>
      <c r="B465" s="277"/>
      <c r="C465" s="278"/>
      <c r="D465" s="293"/>
      <c r="E465" s="278"/>
      <c r="F465" s="279"/>
      <c r="G465" s="280"/>
      <c r="H465" s="281"/>
      <c r="I465" s="282"/>
      <c r="J465" s="96" t="str">
        <f>IF(ISERROR(VLOOKUP(I465,[6]Eje_Pilar!$C$2:$E$47,2,FALSE))," ",VLOOKUP(I465,[6]Eje_Pilar!$C$2:$E$47,2,FALSE))</f>
        <v xml:space="preserve"> </v>
      </c>
      <c r="K465" s="96" t="str">
        <f>IF(ISERROR(VLOOKUP(I465,[6]Eje_Pilar!$C$2:$E$47,3,FALSE))," ",VLOOKUP(I465,[6]Eje_Pilar!$C$2:$E$47,3,FALSE))</f>
        <v xml:space="preserve"> </v>
      </c>
      <c r="L465" s="283"/>
      <c r="M465" s="276"/>
      <c r="N465" s="284"/>
      <c r="O465" s="285"/>
      <c r="P465" s="286"/>
      <c r="Q465" s="287"/>
      <c r="R465" s="288"/>
      <c r="S465" s="285"/>
      <c r="T465" s="103">
        <f t="shared" si="556"/>
        <v>0</v>
      </c>
      <c r="U465" s="289"/>
      <c r="V465" s="290"/>
      <c r="W465" s="290"/>
      <c r="X465" s="290"/>
      <c r="Y465" s="277"/>
      <c r="Z465" s="277"/>
      <c r="AA465" s="8"/>
      <c r="AB465" s="276"/>
      <c r="AC465" s="276"/>
      <c r="AD465" s="276"/>
      <c r="AE465" s="276"/>
      <c r="AF465" s="107" t="str">
        <f t="shared" si="387"/>
        <v>-</v>
      </c>
      <c r="AG465" s="291"/>
      <c r="AH465" s="129">
        <f>IF(SUMPRODUCT((A$14:A465=A465)*(B$14:B465=B465)*(C$14:C465=C465))&gt;1,0,1)</f>
        <v>0</v>
      </c>
      <c r="AI465" s="109" t="str">
        <f t="shared" ref="AI465" si="565">IFERROR(VLOOKUP(D465,tipo,1,FALSE),"NO")</f>
        <v>NO</v>
      </c>
      <c r="AJ465" s="109" t="str">
        <f t="shared" ref="AJ465" si="566">IFERROR(VLOOKUP(E465,modal,1,FALSE),"NO")</f>
        <v>NO</v>
      </c>
      <c r="AK465" s="110" t="str">
        <f>IFERROR(VLOOKUP(F465,[6]Tipo!$C$12:$C$27,1,FALSE),"NO")</f>
        <v>NO</v>
      </c>
      <c r="AL465" s="109" t="str">
        <f t="shared" ref="AL465" si="567">IFERROR(VLOOKUP(H465,afectacion,1,FALSE),"NO")</f>
        <v>NO</v>
      </c>
      <c r="AM465" s="109" t="str">
        <f t="shared" ref="AM465" si="568">IFERROR(VLOOKUP(I465,programa,1,FALSE),"NO")</f>
        <v>NO</v>
      </c>
    </row>
    <row r="466" spans="1:39" ht="27" customHeight="1" x14ac:dyDescent="0.25">
      <c r="A466" s="276"/>
      <c r="B466" s="277"/>
      <c r="C466" s="278"/>
      <c r="D466" s="293"/>
      <c r="E466" s="278"/>
      <c r="F466" s="279"/>
      <c r="G466" s="280"/>
      <c r="H466" s="281"/>
      <c r="I466" s="282"/>
      <c r="J466" s="96" t="str">
        <f>IF(ISERROR(VLOOKUP(I466,[6]Eje_Pilar!$C$2:$E$47,2,FALSE))," ",VLOOKUP(I466,[6]Eje_Pilar!$C$2:$E$47,2,FALSE))</f>
        <v xml:space="preserve"> </v>
      </c>
      <c r="K466" s="96" t="str">
        <f>IF(ISERROR(VLOOKUP(I466,[6]Eje_Pilar!$C$2:$E$47,3,FALSE))," ",VLOOKUP(I466,[6]Eje_Pilar!$C$2:$E$47,3,FALSE))</f>
        <v xml:space="preserve"> </v>
      </c>
      <c r="L466" s="283"/>
      <c r="M466" s="276"/>
      <c r="N466" s="284"/>
      <c r="O466" s="285"/>
      <c r="P466" s="286"/>
      <c r="Q466" s="287"/>
      <c r="R466" s="288"/>
      <c r="S466" s="285"/>
      <c r="T466" s="103">
        <f t="shared" si="556"/>
        <v>0</v>
      </c>
      <c r="U466" s="289"/>
      <c r="V466" s="290"/>
      <c r="W466" s="290"/>
      <c r="X466" s="290"/>
      <c r="Y466" s="277"/>
      <c r="Z466" s="277"/>
      <c r="AA466" s="8"/>
      <c r="AB466" s="276"/>
      <c r="AC466" s="276"/>
      <c r="AD466" s="276"/>
      <c r="AE466" s="276"/>
      <c r="AF466" s="107" t="str">
        <f t="shared" si="387"/>
        <v>-</v>
      </c>
      <c r="AG466" s="291"/>
      <c r="AH466" s="129">
        <f>IF(SUMPRODUCT((A$14:A466=A466)*(B$14:B466=B466)*(C$14:C466=C466))&gt;1,0,1)</f>
        <v>0</v>
      </c>
      <c r="AI466" s="109" t="str">
        <f t="shared" ref="AI466" si="569">IFERROR(VLOOKUP(D466,tipo,1,FALSE),"NO")</f>
        <v>NO</v>
      </c>
      <c r="AJ466" s="109" t="str">
        <f t="shared" ref="AJ466" si="570">IFERROR(VLOOKUP(E466,modal,1,FALSE),"NO")</f>
        <v>NO</v>
      </c>
      <c r="AK466" s="110" t="str">
        <f>IFERROR(VLOOKUP(F466,[6]Tipo!$C$12:$C$27,1,FALSE),"NO")</f>
        <v>NO</v>
      </c>
      <c r="AL466" s="109" t="str">
        <f t="shared" ref="AL466" si="571">IFERROR(VLOOKUP(H466,afectacion,1,FALSE),"NO")</f>
        <v>NO</v>
      </c>
      <c r="AM466" s="109" t="str">
        <f t="shared" ref="AM466" si="572">IFERROR(VLOOKUP(I466,programa,1,FALSE),"NO")</f>
        <v>NO</v>
      </c>
    </row>
    <row r="467" spans="1:39" ht="27" customHeight="1" x14ac:dyDescent="0.25">
      <c r="A467" s="276"/>
      <c r="B467" s="277"/>
      <c r="C467" s="278"/>
      <c r="D467" s="293"/>
      <c r="E467" s="278"/>
      <c r="F467" s="279"/>
      <c r="G467" s="280"/>
      <c r="H467" s="281"/>
      <c r="I467" s="282"/>
      <c r="J467" s="96" t="str">
        <f>IF(ISERROR(VLOOKUP(I467,[6]Eje_Pilar!$C$2:$E$47,2,FALSE))," ",VLOOKUP(I467,[6]Eje_Pilar!$C$2:$E$47,2,FALSE))</f>
        <v xml:space="preserve"> </v>
      </c>
      <c r="K467" s="96" t="str">
        <f>IF(ISERROR(VLOOKUP(I467,[6]Eje_Pilar!$C$2:$E$47,3,FALSE))," ",VLOOKUP(I467,[6]Eje_Pilar!$C$2:$E$47,3,FALSE))</f>
        <v xml:space="preserve"> </v>
      </c>
      <c r="L467" s="283"/>
      <c r="M467" s="276"/>
      <c r="N467" s="284"/>
      <c r="O467" s="285"/>
      <c r="P467" s="286"/>
      <c r="Q467" s="287"/>
      <c r="R467" s="288"/>
      <c r="S467" s="285"/>
      <c r="T467" s="103">
        <f t="shared" si="556"/>
        <v>0</v>
      </c>
      <c r="U467" s="289"/>
      <c r="V467" s="290"/>
      <c r="W467" s="290"/>
      <c r="X467" s="290"/>
      <c r="Y467" s="277"/>
      <c r="Z467" s="277"/>
      <c r="AA467" s="8"/>
      <c r="AB467" s="276"/>
      <c r="AC467" s="276"/>
      <c r="AD467" s="276"/>
      <c r="AE467" s="276"/>
      <c r="AF467" s="107" t="str">
        <f t="shared" si="387"/>
        <v>-</v>
      </c>
      <c r="AG467" s="291"/>
      <c r="AH467" s="129">
        <f>IF(SUMPRODUCT((A$14:A467=A467)*(B$14:B467=B467)*(C$14:C467=C467))&gt;1,0,1)</f>
        <v>0</v>
      </c>
      <c r="AI467" s="109" t="str">
        <f t="shared" ref="AI467" si="573">IFERROR(VLOOKUP(D467,tipo,1,FALSE),"NO")</f>
        <v>NO</v>
      </c>
      <c r="AJ467" s="109" t="str">
        <f t="shared" ref="AJ467" si="574">IFERROR(VLOOKUP(E467,modal,1,FALSE),"NO")</f>
        <v>NO</v>
      </c>
      <c r="AK467" s="110" t="str">
        <f>IFERROR(VLOOKUP(F467,[6]Tipo!$C$12:$C$27,1,FALSE),"NO")</f>
        <v>NO</v>
      </c>
      <c r="AL467" s="109" t="str">
        <f t="shared" ref="AL467" si="575">IFERROR(VLOOKUP(H467,afectacion,1,FALSE),"NO")</f>
        <v>NO</v>
      </c>
      <c r="AM467" s="109" t="str">
        <f t="shared" ref="AM467" si="576">IFERROR(VLOOKUP(I467,programa,1,FALSE),"NO")</f>
        <v>NO</v>
      </c>
    </row>
    <row r="468" spans="1:39" ht="27" customHeight="1" x14ac:dyDescent="0.25">
      <c r="A468" s="276"/>
      <c r="B468" s="277"/>
      <c r="C468" s="278"/>
      <c r="D468" s="293"/>
      <c r="E468" s="278"/>
      <c r="F468" s="279"/>
      <c r="G468" s="280"/>
      <c r="H468" s="281"/>
      <c r="I468" s="282"/>
      <c r="J468" s="96" t="str">
        <f>IF(ISERROR(VLOOKUP(I468,[6]Eje_Pilar!$C$2:$E$47,2,FALSE))," ",VLOOKUP(I468,[6]Eje_Pilar!$C$2:$E$47,2,FALSE))</f>
        <v xml:space="preserve"> </v>
      </c>
      <c r="K468" s="96" t="str">
        <f>IF(ISERROR(VLOOKUP(I468,[6]Eje_Pilar!$C$2:$E$47,3,FALSE))," ",VLOOKUP(I468,[6]Eje_Pilar!$C$2:$E$47,3,FALSE))</f>
        <v xml:space="preserve"> </v>
      </c>
      <c r="L468" s="283"/>
      <c r="M468" s="276"/>
      <c r="N468" s="284"/>
      <c r="O468" s="285"/>
      <c r="P468" s="286"/>
      <c r="Q468" s="287"/>
      <c r="R468" s="288"/>
      <c r="S468" s="285"/>
      <c r="T468" s="103">
        <f t="shared" si="556"/>
        <v>0</v>
      </c>
      <c r="U468" s="289"/>
      <c r="V468" s="290"/>
      <c r="W468" s="290"/>
      <c r="X468" s="290"/>
      <c r="Y468" s="277"/>
      <c r="Z468" s="277"/>
      <c r="AA468" s="8"/>
      <c r="AB468" s="276"/>
      <c r="AC468" s="276"/>
      <c r="AD468" s="276"/>
      <c r="AE468" s="276"/>
      <c r="AF468" s="107" t="str">
        <f t="shared" si="387"/>
        <v>-</v>
      </c>
      <c r="AG468" s="291"/>
      <c r="AH468" s="129">
        <f>IF(SUMPRODUCT((A$14:A468=A468)*(B$14:B468=B468)*(C$14:C468=C468))&gt;1,0,1)</f>
        <v>0</v>
      </c>
      <c r="AI468" s="109" t="str">
        <f t="shared" ref="AI468" si="577">IFERROR(VLOOKUP(D468,tipo,1,FALSE),"NO")</f>
        <v>NO</v>
      </c>
      <c r="AJ468" s="109" t="str">
        <f t="shared" ref="AJ468" si="578">IFERROR(VLOOKUP(E468,modal,1,FALSE),"NO")</f>
        <v>NO</v>
      </c>
      <c r="AK468" s="110" t="str">
        <f>IFERROR(VLOOKUP(F468,[6]Tipo!$C$12:$C$27,1,FALSE),"NO")</f>
        <v>NO</v>
      </c>
      <c r="AL468" s="109" t="str">
        <f t="shared" ref="AL468" si="579">IFERROR(VLOOKUP(H468,afectacion,1,FALSE),"NO")</f>
        <v>NO</v>
      </c>
      <c r="AM468" s="109" t="str">
        <f t="shared" ref="AM468" si="580">IFERROR(VLOOKUP(I468,programa,1,FALSE),"NO")</f>
        <v>NO</v>
      </c>
    </row>
    <row r="469" spans="1:39" ht="27" customHeight="1" x14ac:dyDescent="0.25">
      <c r="A469" s="276"/>
      <c r="B469" s="277"/>
      <c r="C469" s="278"/>
      <c r="D469" s="293"/>
      <c r="E469" s="278"/>
      <c r="F469" s="279"/>
      <c r="G469" s="280"/>
      <c r="H469" s="281"/>
      <c r="I469" s="282"/>
      <c r="J469" s="96" t="str">
        <f>IF(ISERROR(VLOOKUP(I469,[6]Eje_Pilar!$C$2:$E$47,2,FALSE))," ",VLOOKUP(I469,[6]Eje_Pilar!$C$2:$E$47,2,FALSE))</f>
        <v xml:space="preserve"> </v>
      </c>
      <c r="K469" s="96" t="str">
        <f>IF(ISERROR(VLOOKUP(I469,[6]Eje_Pilar!$C$2:$E$47,3,FALSE))," ",VLOOKUP(I469,[6]Eje_Pilar!$C$2:$E$47,3,FALSE))</f>
        <v xml:space="preserve"> </v>
      </c>
      <c r="L469" s="283"/>
      <c r="M469" s="276"/>
      <c r="N469" s="284"/>
      <c r="O469" s="285"/>
      <c r="P469" s="286"/>
      <c r="Q469" s="287"/>
      <c r="R469" s="288"/>
      <c r="S469" s="285"/>
      <c r="T469" s="103">
        <f t="shared" si="556"/>
        <v>0</v>
      </c>
      <c r="U469" s="289"/>
      <c r="V469" s="290"/>
      <c r="W469" s="290"/>
      <c r="X469" s="290"/>
      <c r="Y469" s="277"/>
      <c r="Z469" s="277"/>
      <c r="AA469" s="8"/>
      <c r="AB469" s="276"/>
      <c r="AC469" s="276"/>
      <c r="AD469" s="276"/>
      <c r="AE469" s="276"/>
      <c r="AF469" s="107" t="str">
        <f t="shared" si="387"/>
        <v>-</v>
      </c>
      <c r="AG469" s="291"/>
      <c r="AH469" s="129">
        <f>IF(SUMPRODUCT((A$14:A469=A469)*(B$14:B469=B469)*(C$14:C469=C469))&gt;1,0,1)</f>
        <v>0</v>
      </c>
      <c r="AI469" s="109" t="str">
        <f t="shared" ref="AI469" si="581">IFERROR(VLOOKUP(D469,tipo,1,FALSE),"NO")</f>
        <v>NO</v>
      </c>
      <c r="AJ469" s="109" t="str">
        <f t="shared" ref="AJ469" si="582">IFERROR(VLOOKUP(E469,modal,1,FALSE),"NO")</f>
        <v>NO</v>
      </c>
      <c r="AK469" s="110" t="str">
        <f>IFERROR(VLOOKUP(F469,[6]Tipo!$C$12:$C$27,1,FALSE),"NO")</f>
        <v>NO</v>
      </c>
      <c r="AL469" s="109" t="str">
        <f t="shared" ref="AL469" si="583">IFERROR(VLOOKUP(H469,afectacion,1,FALSE),"NO")</f>
        <v>NO</v>
      </c>
      <c r="AM469" s="109" t="str">
        <f t="shared" ref="AM469" si="584">IFERROR(VLOOKUP(I469,programa,1,FALSE),"NO")</f>
        <v>NO</v>
      </c>
    </row>
    <row r="470" spans="1:39" ht="27" customHeight="1" x14ac:dyDescent="0.25">
      <c r="A470" s="276"/>
      <c r="B470" s="277"/>
      <c r="C470" s="278"/>
      <c r="D470" s="293"/>
      <c r="E470" s="278"/>
      <c r="F470" s="279"/>
      <c r="G470" s="280"/>
      <c r="H470" s="281"/>
      <c r="I470" s="282"/>
      <c r="J470" s="96" t="str">
        <f>IF(ISERROR(VLOOKUP(I470,[6]Eje_Pilar!$C$2:$E$47,2,FALSE))," ",VLOOKUP(I470,[6]Eje_Pilar!$C$2:$E$47,2,FALSE))</f>
        <v xml:space="preserve"> </v>
      </c>
      <c r="K470" s="96" t="str">
        <f>IF(ISERROR(VLOOKUP(I470,[6]Eje_Pilar!$C$2:$E$47,3,FALSE))," ",VLOOKUP(I470,[6]Eje_Pilar!$C$2:$E$47,3,FALSE))</f>
        <v xml:space="preserve"> </v>
      </c>
      <c r="L470" s="283"/>
      <c r="M470" s="276"/>
      <c r="N470" s="284"/>
      <c r="O470" s="285"/>
      <c r="P470" s="286"/>
      <c r="Q470" s="287"/>
      <c r="R470" s="288"/>
      <c r="S470" s="285"/>
      <c r="T470" s="103">
        <f t="shared" si="556"/>
        <v>0</v>
      </c>
      <c r="U470" s="289"/>
      <c r="V470" s="290"/>
      <c r="W470" s="290"/>
      <c r="X470" s="290"/>
      <c r="Y470" s="277"/>
      <c r="Z470" s="277"/>
      <c r="AA470" s="8"/>
      <c r="AB470" s="276"/>
      <c r="AC470" s="276"/>
      <c r="AD470" s="276"/>
      <c r="AE470" s="276"/>
      <c r="AF470" s="107" t="str">
        <f t="shared" si="387"/>
        <v>-</v>
      </c>
      <c r="AG470" s="291"/>
      <c r="AH470" s="129">
        <f>IF(SUMPRODUCT((A$14:A470=A470)*(B$14:B470=B470)*(C$14:C470=C470))&gt;1,0,1)</f>
        <v>0</v>
      </c>
      <c r="AI470" s="109" t="str">
        <f t="shared" ref="AI470" si="585">IFERROR(VLOOKUP(D470,tipo,1,FALSE),"NO")</f>
        <v>NO</v>
      </c>
      <c r="AJ470" s="109" t="str">
        <f t="shared" ref="AJ470" si="586">IFERROR(VLOOKUP(E470,modal,1,FALSE),"NO")</f>
        <v>NO</v>
      </c>
      <c r="AK470" s="110" t="str">
        <f>IFERROR(VLOOKUP(F470,[6]Tipo!$C$12:$C$27,1,FALSE),"NO")</f>
        <v>NO</v>
      </c>
      <c r="AL470" s="109" t="str">
        <f t="shared" ref="AL470" si="587">IFERROR(VLOOKUP(H470,afectacion,1,FALSE),"NO")</f>
        <v>NO</v>
      </c>
      <c r="AM470" s="109" t="str">
        <f t="shared" ref="AM470" si="588">IFERROR(VLOOKUP(I470,programa,1,FALSE),"NO")</f>
        <v>NO</v>
      </c>
    </row>
    <row r="471" spans="1:39" ht="27" customHeight="1" x14ac:dyDescent="0.25">
      <c r="A471" s="276"/>
      <c r="B471" s="277"/>
      <c r="C471" s="278"/>
      <c r="D471" s="293"/>
      <c r="E471" s="278"/>
      <c r="F471" s="279"/>
      <c r="G471" s="280"/>
      <c r="H471" s="281"/>
      <c r="I471" s="282"/>
      <c r="J471" s="96" t="str">
        <f>IF(ISERROR(VLOOKUP(I471,[6]Eje_Pilar!$C$2:$E$47,2,FALSE))," ",VLOOKUP(I471,[6]Eje_Pilar!$C$2:$E$47,2,FALSE))</f>
        <v xml:space="preserve"> </v>
      </c>
      <c r="K471" s="96" t="str">
        <f>IF(ISERROR(VLOOKUP(I471,[6]Eje_Pilar!$C$2:$E$47,3,FALSE))," ",VLOOKUP(I471,[6]Eje_Pilar!$C$2:$E$47,3,FALSE))</f>
        <v xml:space="preserve"> </v>
      </c>
      <c r="L471" s="283"/>
      <c r="M471" s="276"/>
      <c r="N471" s="284"/>
      <c r="O471" s="285"/>
      <c r="P471" s="286"/>
      <c r="Q471" s="287"/>
      <c r="R471" s="288"/>
      <c r="S471" s="285"/>
      <c r="T471" s="103">
        <f t="shared" si="556"/>
        <v>0</v>
      </c>
      <c r="U471" s="289"/>
      <c r="V471" s="290"/>
      <c r="W471" s="290"/>
      <c r="X471" s="290"/>
      <c r="Y471" s="277"/>
      <c r="Z471" s="277"/>
      <c r="AA471" s="8"/>
      <c r="AB471" s="276"/>
      <c r="AC471" s="276"/>
      <c r="AD471" s="276"/>
      <c r="AE471" s="276"/>
      <c r="AF471" s="107" t="str">
        <f t="shared" si="387"/>
        <v>-</v>
      </c>
      <c r="AG471" s="291"/>
      <c r="AH471" s="129">
        <f>IF(SUMPRODUCT((A$14:A471=A471)*(B$14:B471=B471)*(C$14:C471=C471))&gt;1,0,1)</f>
        <v>0</v>
      </c>
      <c r="AI471" s="109" t="str">
        <f t="shared" ref="AI471" si="589">IFERROR(VLOOKUP(D471,tipo,1,FALSE),"NO")</f>
        <v>NO</v>
      </c>
      <c r="AJ471" s="109" t="str">
        <f t="shared" ref="AJ471" si="590">IFERROR(VLOOKUP(E471,modal,1,FALSE),"NO")</f>
        <v>NO</v>
      </c>
      <c r="AK471" s="110" t="str">
        <f>IFERROR(VLOOKUP(F471,[6]Tipo!$C$12:$C$27,1,FALSE),"NO")</f>
        <v>NO</v>
      </c>
      <c r="AL471" s="109" t="str">
        <f t="shared" ref="AL471" si="591">IFERROR(VLOOKUP(H471,afectacion,1,FALSE),"NO")</f>
        <v>NO</v>
      </c>
      <c r="AM471" s="109" t="str">
        <f t="shared" ref="AM471" si="592">IFERROR(VLOOKUP(I471,programa,1,FALSE),"NO")</f>
        <v>NO</v>
      </c>
    </row>
    <row r="472" spans="1:39" ht="27" customHeight="1" x14ac:dyDescent="0.25">
      <c r="A472" s="276"/>
      <c r="B472" s="277"/>
      <c r="C472" s="278"/>
      <c r="D472" s="293"/>
      <c r="E472" s="278"/>
      <c r="F472" s="279"/>
      <c r="G472" s="280"/>
      <c r="H472" s="281"/>
      <c r="I472" s="282"/>
      <c r="J472" s="96" t="str">
        <f>IF(ISERROR(VLOOKUP(I472,[6]Eje_Pilar!$C$2:$E$47,2,FALSE))," ",VLOOKUP(I472,[6]Eje_Pilar!$C$2:$E$47,2,FALSE))</f>
        <v xml:space="preserve"> </v>
      </c>
      <c r="K472" s="96" t="str">
        <f>IF(ISERROR(VLOOKUP(I472,[6]Eje_Pilar!$C$2:$E$47,3,FALSE))," ",VLOOKUP(I472,[6]Eje_Pilar!$C$2:$E$47,3,FALSE))</f>
        <v xml:space="preserve"> </v>
      </c>
      <c r="L472" s="283"/>
      <c r="M472" s="276"/>
      <c r="N472" s="284"/>
      <c r="O472" s="285"/>
      <c r="P472" s="286"/>
      <c r="Q472" s="287"/>
      <c r="R472" s="288"/>
      <c r="S472" s="285"/>
      <c r="T472" s="103">
        <f t="shared" si="556"/>
        <v>0</v>
      </c>
      <c r="U472" s="289"/>
      <c r="V472" s="290"/>
      <c r="W472" s="290"/>
      <c r="X472" s="290"/>
      <c r="Y472" s="277"/>
      <c r="Z472" s="277"/>
      <c r="AA472" s="8"/>
      <c r="AB472" s="276"/>
      <c r="AC472" s="276"/>
      <c r="AD472" s="276"/>
      <c r="AE472" s="276"/>
      <c r="AF472" s="107" t="str">
        <f t="shared" si="387"/>
        <v>-</v>
      </c>
      <c r="AG472" s="291"/>
      <c r="AH472" s="129">
        <f>IF(SUMPRODUCT((A$14:A472=A472)*(B$14:B472=B472)*(C$14:C472=C472))&gt;1,0,1)</f>
        <v>0</v>
      </c>
      <c r="AI472" s="109" t="str">
        <f t="shared" ref="AI472" si="593">IFERROR(VLOOKUP(D472,tipo,1,FALSE),"NO")</f>
        <v>NO</v>
      </c>
      <c r="AJ472" s="109" t="str">
        <f t="shared" ref="AJ472" si="594">IFERROR(VLOOKUP(E472,modal,1,FALSE),"NO")</f>
        <v>NO</v>
      </c>
      <c r="AK472" s="110" t="str">
        <f>IFERROR(VLOOKUP(F472,[6]Tipo!$C$12:$C$27,1,FALSE),"NO")</f>
        <v>NO</v>
      </c>
      <c r="AL472" s="109" t="str">
        <f t="shared" ref="AL472" si="595">IFERROR(VLOOKUP(H472,afectacion,1,FALSE),"NO")</f>
        <v>NO</v>
      </c>
      <c r="AM472" s="109" t="str">
        <f t="shared" ref="AM472" si="596">IFERROR(VLOOKUP(I472,programa,1,FALSE),"NO")</f>
        <v>NO</v>
      </c>
    </row>
    <row r="473" spans="1:39" ht="27" customHeight="1" x14ac:dyDescent="0.25">
      <c r="A473" s="276"/>
      <c r="B473" s="277"/>
      <c r="C473" s="278"/>
      <c r="D473" s="293"/>
      <c r="E473" s="278"/>
      <c r="F473" s="279"/>
      <c r="G473" s="280"/>
      <c r="H473" s="281"/>
      <c r="I473" s="282"/>
      <c r="J473" s="96" t="str">
        <f>IF(ISERROR(VLOOKUP(I473,[6]Eje_Pilar!$C$2:$E$47,2,FALSE))," ",VLOOKUP(I473,[6]Eje_Pilar!$C$2:$E$47,2,FALSE))</f>
        <v xml:space="preserve"> </v>
      </c>
      <c r="K473" s="96" t="str">
        <f>IF(ISERROR(VLOOKUP(I473,[6]Eje_Pilar!$C$2:$E$47,3,FALSE))," ",VLOOKUP(I473,[6]Eje_Pilar!$C$2:$E$47,3,FALSE))</f>
        <v xml:space="preserve"> </v>
      </c>
      <c r="L473" s="283"/>
      <c r="M473" s="276"/>
      <c r="N473" s="284"/>
      <c r="O473" s="285"/>
      <c r="P473" s="286"/>
      <c r="Q473" s="287"/>
      <c r="R473" s="288"/>
      <c r="S473" s="285"/>
      <c r="T473" s="103">
        <f t="shared" si="556"/>
        <v>0</v>
      </c>
      <c r="U473" s="289"/>
      <c r="V473" s="290"/>
      <c r="W473" s="290"/>
      <c r="X473" s="290"/>
      <c r="Y473" s="277"/>
      <c r="Z473" s="277"/>
      <c r="AA473" s="8"/>
      <c r="AB473" s="276"/>
      <c r="AC473" s="276"/>
      <c r="AD473" s="276"/>
      <c r="AE473" s="276"/>
      <c r="AF473" s="107" t="str">
        <f t="shared" si="387"/>
        <v>-</v>
      </c>
      <c r="AG473" s="291"/>
      <c r="AH473" s="129">
        <f>IF(SUMPRODUCT((A$14:A473=A473)*(B$14:B473=B473)*(C$14:C473=C473))&gt;1,0,1)</f>
        <v>0</v>
      </c>
      <c r="AI473" s="109" t="str">
        <f t="shared" ref="AI473" si="597">IFERROR(VLOOKUP(D473,tipo,1,FALSE),"NO")</f>
        <v>NO</v>
      </c>
      <c r="AJ473" s="109" t="str">
        <f t="shared" ref="AJ473" si="598">IFERROR(VLOOKUP(E473,modal,1,FALSE),"NO")</f>
        <v>NO</v>
      </c>
      <c r="AK473" s="110" t="str">
        <f>IFERROR(VLOOKUP(F473,[6]Tipo!$C$12:$C$27,1,FALSE),"NO")</f>
        <v>NO</v>
      </c>
      <c r="AL473" s="109" t="str">
        <f t="shared" ref="AL473" si="599">IFERROR(VLOOKUP(H473,afectacion,1,FALSE),"NO")</f>
        <v>NO</v>
      </c>
      <c r="AM473" s="109" t="str">
        <f t="shared" ref="AM473" si="600">IFERROR(VLOOKUP(I473,programa,1,FALSE),"NO")</f>
        <v>NO</v>
      </c>
    </row>
    <row r="474" spans="1:39" ht="27" customHeight="1" x14ac:dyDescent="0.25">
      <c r="A474" s="276"/>
      <c r="B474" s="277"/>
      <c r="C474" s="278"/>
      <c r="D474" s="293"/>
      <c r="E474" s="278"/>
      <c r="F474" s="279"/>
      <c r="G474" s="280"/>
      <c r="H474" s="281"/>
      <c r="I474" s="282"/>
      <c r="J474" s="96" t="str">
        <f>IF(ISERROR(VLOOKUP(I474,[6]Eje_Pilar!$C$2:$E$47,2,FALSE))," ",VLOOKUP(I474,[6]Eje_Pilar!$C$2:$E$47,2,FALSE))</f>
        <v xml:space="preserve"> </v>
      </c>
      <c r="K474" s="96" t="str">
        <f>IF(ISERROR(VLOOKUP(I474,[6]Eje_Pilar!$C$2:$E$47,3,FALSE))," ",VLOOKUP(I474,[6]Eje_Pilar!$C$2:$E$47,3,FALSE))</f>
        <v xml:space="preserve"> </v>
      </c>
      <c r="L474" s="283"/>
      <c r="M474" s="276"/>
      <c r="N474" s="284"/>
      <c r="O474" s="285"/>
      <c r="P474" s="286"/>
      <c r="Q474" s="287"/>
      <c r="R474" s="288"/>
      <c r="S474" s="285"/>
      <c r="T474" s="103">
        <f t="shared" si="556"/>
        <v>0</v>
      </c>
      <c r="U474" s="289"/>
      <c r="V474" s="290"/>
      <c r="W474" s="290"/>
      <c r="X474" s="290"/>
      <c r="Y474" s="277"/>
      <c r="Z474" s="277"/>
      <c r="AA474" s="8"/>
      <c r="AB474" s="276"/>
      <c r="AC474" s="276"/>
      <c r="AD474" s="276"/>
      <c r="AE474" s="276"/>
      <c r="AF474" s="107" t="str">
        <f t="shared" si="387"/>
        <v>-</v>
      </c>
      <c r="AG474" s="291"/>
      <c r="AH474" s="129">
        <f>IF(SUMPRODUCT((A$14:A474=A474)*(B$14:B474=B474)*(C$14:C474=C474))&gt;1,0,1)</f>
        <v>0</v>
      </c>
      <c r="AI474" s="109" t="str">
        <f t="shared" ref="AI474" si="601">IFERROR(VLOOKUP(D474,tipo,1,FALSE),"NO")</f>
        <v>NO</v>
      </c>
      <c r="AJ474" s="109" t="str">
        <f t="shared" ref="AJ474" si="602">IFERROR(VLOOKUP(E474,modal,1,FALSE),"NO")</f>
        <v>NO</v>
      </c>
      <c r="AK474" s="110" t="str">
        <f>IFERROR(VLOOKUP(F474,[6]Tipo!$C$12:$C$27,1,FALSE),"NO")</f>
        <v>NO</v>
      </c>
      <c r="AL474" s="109" t="str">
        <f t="shared" ref="AL474" si="603">IFERROR(VLOOKUP(H474,afectacion,1,FALSE),"NO")</f>
        <v>NO</v>
      </c>
      <c r="AM474" s="109" t="str">
        <f t="shared" ref="AM474" si="604">IFERROR(VLOOKUP(I474,programa,1,FALSE),"NO")</f>
        <v>NO</v>
      </c>
    </row>
    <row r="475" spans="1:39" ht="27" customHeight="1" x14ac:dyDescent="0.25">
      <c r="A475" s="276"/>
      <c r="B475" s="277"/>
      <c r="C475" s="278"/>
      <c r="D475" s="293"/>
      <c r="E475" s="278"/>
      <c r="F475" s="279"/>
      <c r="G475" s="280"/>
      <c r="H475" s="281"/>
      <c r="I475" s="282"/>
      <c r="J475" s="96" t="str">
        <f>IF(ISERROR(VLOOKUP(I475,[6]Eje_Pilar!$C$2:$E$47,2,FALSE))," ",VLOOKUP(I475,[6]Eje_Pilar!$C$2:$E$47,2,FALSE))</f>
        <v xml:space="preserve"> </v>
      </c>
      <c r="K475" s="96" t="str">
        <f>IF(ISERROR(VLOOKUP(I475,[6]Eje_Pilar!$C$2:$E$47,3,FALSE))," ",VLOOKUP(I475,[6]Eje_Pilar!$C$2:$E$47,3,FALSE))</f>
        <v xml:space="preserve"> </v>
      </c>
      <c r="L475" s="283"/>
      <c r="M475" s="276"/>
      <c r="N475" s="284"/>
      <c r="O475" s="285"/>
      <c r="P475" s="286"/>
      <c r="Q475" s="287"/>
      <c r="R475" s="288"/>
      <c r="S475" s="285"/>
      <c r="T475" s="103">
        <f t="shared" si="556"/>
        <v>0</v>
      </c>
      <c r="U475" s="289"/>
      <c r="V475" s="290"/>
      <c r="W475" s="290"/>
      <c r="X475" s="290"/>
      <c r="Y475" s="277"/>
      <c r="Z475" s="277"/>
      <c r="AA475" s="8"/>
      <c r="AB475" s="276"/>
      <c r="AC475" s="276"/>
      <c r="AD475" s="276"/>
      <c r="AE475" s="276"/>
      <c r="AF475" s="107" t="str">
        <f t="shared" si="387"/>
        <v>-</v>
      </c>
      <c r="AG475" s="291"/>
      <c r="AH475" s="129">
        <f>IF(SUMPRODUCT((A$14:A475=A475)*(B$14:B475=B475)*(C$14:C475=C475))&gt;1,0,1)</f>
        <v>0</v>
      </c>
      <c r="AI475" s="109" t="str">
        <f t="shared" ref="AI475" si="605">IFERROR(VLOOKUP(D475,tipo,1,FALSE),"NO")</f>
        <v>NO</v>
      </c>
      <c r="AJ475" s="109" t="str">
        <f t="shared" ref="AJ475" si="606">IFERROR(VLOOKUP(E475,modal,1,FALSE),"NO")</f>
        <v>NO</v>
      </c>
      <c r="AK475" s="110" t="str">
        <f>IFERROR(VLOOKUP(F475,[6]Tipo!$C$12:$C$27,1,FALSE),"NO")</f>
        <v>NO</v>
      </c>
      <c r="AL475" s="109" t="str">
        <f t="shared" ref="AL475" si="607">IFERROR(VLOOKUP(H475,afectacion,1,FALSE),"NO")</f>
        <v>NO</v>
      </c>
      <c r="AM475" s="109" t="str">
        <f t="shared" ref="AM475" si="608">IFERROR(VLOOKUP(I475,programa,1,FALSE),"NO")</f>
        <v>NO</v>
      </c>
    </row>
    <row r="476" spans="1:39" ht="27" customHeight="1" x14ac:dyDescent="0.25">
      <c r="A476" s="276"/>
      <c r="B476" s="277"/>
      <c r="C476" s="278"/>
      <c r="D476" s="293"/>
      <c r="E476" s="278"/>
      <c r="F476" s="279"/>
      <c r="G476" s="280"/>
      <c r="H476" s="281"/>
      <c r="I476" s="282"/>
      <c r="J476" s="96" t="str">
        <f>IF(ISERROR(VLOOKUP(I476,[6]Eje_Pilar!$C$2:$E$47,2,FALSE))," ",VLOOKUP(I476,[6]Eje_Pilar!$C$2:$E$47,2,FALSE))</f>
        <v xml:space="preserve"> </v>
      </c>
      <c r="K476" s="96" t="str">
        <f>IF(ISERROR(VLOOKUP(I476,[6]Eje_Pilar!$C$2:$E$47,3,FALSE))," ",VLOOKUP(I476,[6]Eje_Pilar!$C$2:$E$47,3,FALSE))</f>
        <v xml:space="preserve"> </v>
      </c>
      <c r="L476" s="283"/>
      <c r="M476" s="276"/>
      <c r="N476" s="284"/>
      <c r="O476" s="285"/>
      <c r="P476" s="286"/>
      <c r="Q476" s="287"/>
      <c r="R476" s="288"/>
      <c r="S476" s="285"/>
      <c r="T476" s="103">
        <f t="shared" si="556"/>
        <v>0</v>
      </c>
      <c r="U476" s="289"/>
      <c r="V476" s="290"/>
      <c r="W476" s="290"/>
      <c r="X476" s="290"/>
      <c r="Y476" s="277"/>
      <c r="Z476" s="277"/>
      <c r="AA476" s="8"/>
      <c r="AB476" s="276"/>
      <c r="AC476" s="276"/>
      <c r="AD476" s="276"/>
      <c r="AE476" s="276"/>
      <c r="AF476" s="107" t="str">
        <f t="shared" si="387"/>
        <v>-</v>
      </c>
      <c r="AG476" s="291"/>
      <c r="AH476" s="129">
        <f>IF(SUMPRODUCT((A$14:A476=A476)*(B$14:B476=B476)*(C$14:C476=C476))&gt;1,0,1)</f>
        <v>0</v>
      </c>
      <c r="AI476" s="109" t="str">
        <f t="shared" ref="AI476" si="609">IFERROR(VLOOKUP(D476,tipo,1,FALSE),"NO")</f>
        <v>NO</v>
      </c>
      <c r="AJ476" s="109" t="str">
        <f t="shared" ref="AJ476" si="610">IFERROR(VLOOKUP(E476,modal,1,FALSE),"NO")</f>
        <v>NO</v>
      </c>
      <c r="AK476" s="110" t="str">
        <f>IFERROR(VLOOKUP(F476,[6]Tipo!$C$12:$C$27,1,FALSE),"NO")</f>
        <v>NO</v>
      </c>
      <c r="AL476" s="109" t="str">
        <f t="shared" ref="AL476" si="611">IFERROR(VLOOKUP(H476,afectacion,1,FALSE),"NO")</f>
        <v>NO</v>
      </c>
      <c r="AM476" s="109" t="str">
        <f t="shared" ref="AM476" si="612">IFERROR(VLOOKUP(I476,programa,1,FALSE),"NO")</f>
        <v>NO</v>
      </c>
    </row>
    <row r="477" spans="1:39" ht="27" customHeight="1" x14ac:dyDescent="0.25">
      <c r="A477" s="276"/>
      <c r="B477" s="277"/>
      <c r="C477" s="278"/>
      <c r="D477" s="293"/>
      <c r="E477" s="278"/>
      <c r="F477" s="279"/>
      <c r="G477" s="280"/>
      <c r="H477" s="281"/>
      <c r="I477" s="282"/>
      <c r="J477" s="96" t="str">
        <f>IF(ISERROR(VLOOKUP(I477,[6]Eje_Pilar!$C$2:$E$47,2,FALSE))," ",VLOOKUP(I477,[6]Eje_Pilar!$C$2:$E$47,2,FALSE))</f>
        <v xml:space="preserve"> </v>
      </c>
      <c r="K477" s="96" t="str">
        <f>IF(ISERROR(VLOOKUP(I477,[6]Eje_Pilar!$C$2:$E$47,3,FALSE))," ",VLOOKUP(I477,[6]Eje_Pilar!$C$2:$E$47,3,FALSE))</f>
        <v xml:space="preserve"> </v>
      </c>
      <c r="L477" s="283"/>
      <c r="M477" s="276"/>
      <c r="N477" s="284"/>
      <c r="O477" s="285"/>
      <c r="P477" s="286"/>
      <c r="Q477" s="287"/>
      <c r="R477" s="288"/>
      <c r="S477" s="285"/>
      <c r="T477" s="103">
        <f t="shared" si="556"/>
        <v>0</v>
      </c>
      <c r="U477" s="289"/>
      <c r="V477" s="290"/>
      <c r="W477" s="290"/>
      <c r="X477" s="290"/>
      <c r="Y477" s="277"/>
      <c r="Z477" s="277"/>
      <c r="AA477" s="8"/>
      <c r="AB477" s="276"/>
      <c r="AC477" s="276"/>
      <c r="AD477" s="276"/>
      <c r="AE477" s="276"/>
      <c r="AF477" s="107" t="str">
        <f t="shared" si="387"/>
        <v>-</v>
      </c>
      <c r="AG477" s="291"/>
      <c r="AH477" s="129">
        <f>IF(SUMPRODUCT((A$14:A477=A477)*(B$14:B477=B477)*(C$14:C477=C477))&gt;1,0,1)</f>
        <v>0</v>
      </c>
      <c r="AI477" s="109" t="str">
        <f t="shared" ref="AI477" si="613">IFERROR(VLOOKUP(D477,tipo,1,FALSE),"NO")</f>
        <v>NO</v>
      </c>
      <c r="AJ477" s="109" t="str">
        <f t="shared" ref="AJ477" si="614">IFERROR(VLOOKUP(E477,modal,1,FALSE),"NO")</f>
        <v>NO</v>
      </c>
      <c r="AK477" s="110" t="str">
        <f>IFERROR(VLOOKUP(F477,[6]Tipo!$C$12:$C$27,1,FALSE),"NO")</f>
        <v>NO</v>
      </c>
      <c r="AL477" s="109" t="str">
        <f t="shared" ref="AL477" si="615">IFERROR(VLOOKUP(H477,afectacion,1,FALSE),"NO")</f>
        <v>NO</v>
      </c>
      <c r="AM477" s="109" t="str">
        <f t="shared" ref="AM477" si="616">IFERROR(VLOOKUP(I477,programa,1,FALSE),"NO")</f>
        <v>NO</v>
      </c>
    </row>
    <row r="478" spans="1:39" ht="27" customHeight="1" x14ac:dyDescent="0.25">
      <c r="A478" s="276"/>
      <c r="B478" s="277"/>
      <c r="C478" s="278"/>
      <c r="D478" s="293"/>
      <c r="E478" s="278"/>
      <c r="F478" s="279"/>
      <c r="G478" s="280"/>
      <c r="H478" s="281"/>
      <c r="I478" s="282"/>
      <c r="J478" s="96" t="str">
        <f>IF(ISERROR(VLOOKUP(I478,[6]Eje_Pilar!$C$2:$E$47,2,FALSE))," ",VLOOKUP(I478,[6]Eje_Pilar!$C$2:$E$47,2,FALSE))</f>
        <v xml:space="preserve"> </v>
      </c>
      <c r="K478" s="96" t="str">
        <f>IF(ISERROR(VLOOKUP(I478,[6]Eje_Pilar!$C$2:$E$47,3,FALSE))," ",VLOOKUP(I478,[6]Eje_Pilar!$C$2:$E$47,3,FALSE))</f>
        <v xml:space="preserve"> </v>
      </c>
      <c r="L478" s="283"/>
      <c r="M478" s="276"/>
      <c r="N478" s="284"/>
      <c r="O478" s="285"/>
      <c r="P478" s="286"/>
      <c r="Q478" s="287"/>
      <c r="R478" s="288"/>
      <c r="S478" s="285"/>
      <c r="T478" s="103">
        <f t="shared" si="556"/>
        <v>0</v>
      </c>
      <c r="U478" s="289"/>
      <c r="V478" s="290"/>
      <c r="W478" s="290"/>
      <c r="X478" s="290"/>
      <c r="Y478" s="277"/>
      <c r="Z478" s="277"/>
      <c r="AA478" s="8"/>
      <c r="AB478" s="276"/>
      <c r="AC478" s="276"/>
      <c r="AD478" s="276"/>
      <c r="AE478" s="276"/>
      <c r="AF478" s="107" t="str">
        <f t="shared" si="387"/>
        <v>-</v>
      </c>
      <c r="AG478" s="291"/>
      <c r="AH478" s="129">
        <f>IF(SUMPRODUCT((A$14:A478=A478)*(B$14:B478=B478)*(C$14:C478=C478))&gt;1,0,1)</f>
        <v>0</v>
      </c>
      <c r="AI478" s="109" t="str">
        <f t="shared" ref="AI478" si="617">IFERROR(VLOOKUP(D478,tipo,1,FALSE),"NO")</f>
        <v>NO</v>
      </c>
      <c r="AJ478" s="109" t="str">
        <f t="shared" ref="AJ478" si="618">IFERROR(VLOOKUP(E478,modal,1,FALSE),"NO")</f>
        <v>NO</v>
      </c>
      <c r="AK478" s="110" t="str">
        <f>IFERROR(VLOOKUP(F478,[6]Tipo!$C$12:$C$27,1,FALSE),"NO")</f>
        <v>NO</v>
      </c>
      <c r="AL478" s="109" t="str">
        <f t="shared" ref="AL478" si="619">IFERROR(VLOOKUP(H478,afectacion,1,FALSE),"NO")</f>
        <v>NO</v>
      </c>
      <c r="AM478" s="109" t="str">
        <f t="shared" ref="AM478" si="620">IFERROR(VLOOKUP(I478,programa,1,FALSE),"NO")</f>
        <v>NO</v>
      </c>
    </row>
    <row r="479" spans="1:39" ht="27" customHeight="1" x14ac:dyDescent="0.25">
      <c r="A479" s="276"/>
      <c r="B479" s="277"/>
      <c r="C479" s="278"/>
      <c r="D479" s="293"/>
      <c r="E479" s="278"/>
      <c r="F479" s="279"/>
      <c r="G479" s="280"/>
      <c r="H479" s="281"/>
      <c r="I479" s="282"/>
      <c r="J479" s="96" t="str">
        <f>IF(ISERROR(VLOOKUP(I479,[6]Eje_Pilar!$C$2:$E$47,2,FALSE))," ",VLOOKUP(I479,[6]Eje_Pilar!$C$2:$E$47,2,FALSE))</f>
        <v xml:space="preserve"> </v>
      </c>
      <c r="K479" s="96" t="str">
        <f>IF(ISERROR(VLOOKUP(I479,[6]Eje_Pilar!$C$2:$E$47,3,FALSE))," ",VLOOKUP(I479,[6]Eje_Pilar!$C$2:$E$47,3,FALSE))</f>
        <v xml:space="preserve"> </v>
      </c>
      <c r="L479" s="283"/>
      <c r="M479" s="276"/>
      <c r="N479" s="284"/>
      <c r="O479" s="285"/>
      <c r="P479" s="286"/>
      <c r="Q479" s="287"/>
      <c r="R479" s="288"/>
      <c r="S479" s="285"/>
      <c r="T479" s="103">
        <f t="shared" si="556"/>
        <v>0</v>
      </c>
      <c r="U479" s="289"/>
      <c r="V479" s="290"/>
      <c r="W479" s="290"/>
      <c r="X479" s="290"/>
      <c r="Y479" s="277"/>
      <c r="Z479" s="277"/>
      <c r="AA479" s="8"/>
      <c r="AB479" s="276"/>
      <c r="AC479" s="276"/>
      <c r="AD479" s="276"/>
      <c r="AE479" s="276"/>
      <c r="AF479" s="107" t="str">
        <f t="shared" si="387"/>
        <v>-</v>
      </c>
      <c r="AG479" s="291"/>
      <c r="AH479" s="129">
        <f>IF(SUMPRODUCT((A$14:A479=A479)*(B$14:B479=B479)*(C$14:C479=C479))&gt;1,0,1)</f>
        <v>0</v>
      </c>
      <c r="AI479" s="109" t="str">
        <f t="shared" ref="AI479" si="621">IFERROR(VLOOKUP(D479,tipo,1,FALSE),"NO")</f>
        <v>NO</v>
      </c>
      <c r="AJ479" s="109" t="str">
        <f t="shared" ref="AJ479" si="622">IFERROR(VLOOKUP(E479,modal,1,FALSE),"NO")</f>
        <v>NO</v>
      </c>
      <c r="AK479" s="110" t="str">
        <f>IFERROR(VLOOKUP(F479,[6]Tipo!$C$12:$C$27,1,FALSE),"NO")</f>
        <v>NO</v>
      </c>
      <c r="AL479" s="109" t="str">
        <f t="shared" ref="AL479" si="623">IFERROR(VLOOKUP(H479,afectacion,1,FALSE),"NO")</f>
        <v>NO</v>
      </c>
      <c r="AM479" s="109" t="str">
        <f t="shared" ref="AM479" si="624">IFERROR(VLOOKUP(I479,programa,1,FALSE),"NO")</f>
        <v>NO</v>
      </c>
    </row>
    <row r="480" spans="1:39" ht="27" customHeight="1" x14ac:dyDescent="0.25">
      <c r="A480" s="276"/>
      <c r="B480" s="277"/>
      <c r="C480" s="278"/>
      <c r="D480" s="293"/>
      <c r="E480" s="278"/>
      <c r="F480" s="279"/>
      <c r="G480" s="280"/>
      <c r="H480" s="281"/>
      <c r="I480" s="282"/>
      <c r="J480" s="96" t="str">
        <f>IF(ISERROR(VLOOKUP(I480,[6]Eje_Pilar!$C$2:$E$47,2,FALSE))," ",VLOOKUP(I480,[6]Eje_Pilar!$C$2:$E$47,2,FALSE))</f>
        <v xml:space="preserve"> </v>
      </c>
      <c r="K480" s="96" t="str">
        <f>IF(ISERROR(VLOOKUP(I480,[6]Eje_Pilar!$C$2:$E$47,3,FALSE))," ",VLOOKUP(I480,[6]Eje_Pilar!$C$2:$E$47,3,FALSE))</f>
        <v xml:space="preserve"> </v>
      </c>
      <c r="L480" s="283"/>
      <c r="M480" s="276"/>
      <c r="N480" s="284"/>
      <c r="O480" s="285"/>
      <c r="P480" s="286"/>
      <c r="Q480" s="287"/>
      <c r="R480" s="288"/>
      <c r="S480" s="285"/>
      <c r="T480" s="103">
        <f t="shared" si="556"/>
        <v>0</v>
      </c>
      <c r="U480" s="289"/>
      <c r="V480" s="290"/>
      <c r="W480" s="290"/>
      <c r="X480" s="290"/>
      <c r="Y480" s="277"/>
      <c r="Z480" s="277"/>
      <c r="AA480" s="8"/>
      <c r="AB480" s="276"/>
      <c r="AC480" s="276"/>
      <c r="AD480" s="276"/>
      <c r="AE480" s="276"/>
      <c r="AF480" s="107" t="str">
        <f t="shared" si="387"/>
        <v>-</v>
      </c>
      <c r="AG480" s="291"/>
      <c r="AH480" s="129">
        <f>IF(SUMPRODUCT((A$14:A480=A480)*(B$14:B480=B480)*(C$14:C480=C480))&gt;1,0,1)</f>
        <v>0</v>
      </c>
      <c r="AI480" s="109" t="str">
        <f t="shared" ref="AI480" si="625">IFERROR(VLOOKUP(D480,tipo,1,FALSE),"NO")</f>
        <v>NO</v>
      </c>
      <c r="AJ480" s="109" t="str">
        <f t="shared" ref="AJ480" si="626">IFERROR(VLOOKUP(E480,modal,1,FALSE),"NO")</f>
        <v>NO</v>
      </c>
      <c r="AK480" s="110" t="str">
        <f>IFERROR(VLOOKUP(F480,[6]Tipo!$C$12:$C$27,1,FALSE),"NO")</f>
        <v>NO</v>
      </c>
      <c r="AL480" s="109" t="str">
        <f t="shared" ref="AL480" si="627">IFERROR(VLOOKUP(H480,afectacion,1,FALSE),"NO")</f>
        <v>NO</v>
      </c>
      <c r="AM480" s="109" t="str">
        <f t="shared" ref="AM480" si="628">IFERROR(VLOOKUP(I480,programa,1,FALSE),"NO")</f>
        <v>NO</v>
      </c>
    </row>
    <row r="481" spans="1:39" ht="27" customHeight="1" x14ac:dyDescent="0.25">
      <c r="A481" s="276"/>
      <c r="B481" s="277"/>
      <c r="C481" s="278"/>
      <c r="D481" s="293"/>
      <c r="E481" s="278"/>
      <c r="F481" s="279"/>
      <c r="G481" s="280"/>
      <c r="H481" s="281"/>
      <c r="I481" s="282"/>
      <c r="J481" s="96" t="str">
        <f>IF(ISERROR(VLOOKUP(I481,[6]Eje_Pilar!$C$2:$E$47,2,FALSE))," ",VLOOKUP(I481,[6]Eje_Pilar!$C$2:$E$47,2,FALSE))</f>
        <v xml:space="preserve"> </v>
      </c>
      <c r="K481" s="96" t="str">
        <f>IF(ISERROR(VLOOKUP(I481,[6]Eje_Pilar!$C$2:$E$47,3,FALSE))," ",VLOOKUP(I481,[6]Eje_Pilar!$C$2:$E$47,3,FALSE))</f>
        <v xml:space="preserve"> </v>
      </c>
      <c r="L481" s="283"/>
      <c r="M481" s="276"/>
      <c r="N481" s="284"/>
      <c r="O481" s="285"/>
      <c r="P481" s="286"/>
      <c r="Q481" s="287"/>
      <c r="R481" s="288"/>
      <c r="S481" s="285"/>
      <c r="T481" s="103">
        <f t="shared" si="556"/>
        <v>0</v>
      </c>
      <c r="U481" s="289"/>
      <c r="V481" s="290"/>
      <c r="W481" s="290"/>
      <c r="X481" s="290"/>
      <c r="Y481" s="277"/>
      <c r="Z481" s="277"/>
      <c r="AA481" s="8"/>
      <c r="AB481" s="276"/>
      <c r="AC481" s="276"/>
      <c r="AD481" s="276"/>
      <c r="AE481" s="276"/>
      <c r="AF481" s="107" t="str">
        <f t="shared" si="387"/>
        <v>-</v>
      </c>
      <c r="AG481" s="291"/>
      <c r="AH481" s="129">
        <f>IF(SUMPRODUCT((A$14:A481=A481)*(B$14:B481=B481)*(C$14:C481=C481))&gt;1,0,1)</f>
        <v>0</v>
      </c>
      <c r="AI481" s="109" t="str">
        <f t="shared" ref="AI481" si="629">IFERROR(VLOOKUP(D481,tipo,1,FALSE),"NO")</f>
        <v>NO</v>
      </c>
      <c r="AJ481" s="109" t="str">
        <f t="shared" ref="AJ481" si="630">IFERROR(VLOOKUP(E481,modal,1,FALSE),"NO")</f>
        <v>NO</v>
      </c>
      <c r="AK481" s="110" t="str">
        <f>IFERROR(VLOOKUP(F481,[6]Tipo!$C$12:$C$27,1,FALSE),"NO")</f>
        <v>NO</v>
      </c>
      <c r="AL481" s="109" t="str">
        <f t="shared" ref="AL481" si="631">IFERROR(VLOOKUP(H481,afectacion,1,FALSE),"NO")</f>
        <v>NO</v>
      </c>
      <c r="AM481" s="109" t="str">
        <f t="shared" ref="AM481" si="632">IFERROR(VLOOKUP(I481,programa,1,FALSE),"NO")</f>
        <v>NO</v>
      </c>
    </row>
    <row r="482" spans="1:39" ht="27" customHeight="1" x14ac:dyDescent="0.25">
      <c r="A482" s="276"/>
      <c r="B482" s="277"/>
      <c r="C482" s="278"/>
      <c r="D482" s="293"/>
      <c r="E482" s="278"/>
      <c r="F482" s="279"/>
      <c r="G482" s="280"/>
      <c r="H482" s="281"/>
      <c r="I482" s="282"/>
      <c r="J482" s="96" t="str">
        <f>IF(ISERROR(VLOOKUP(I482,[6]Eje_Pilar!$C$2:$E$47,2,FALSE))," ",VLOOKUP(I482,[6]Eje_Pilar!$C$2:$E$47,2,FALSE))</f>
        <v xml:space="preserve"> </v>
      </c>
      <c r="K482" s="96" t="str">
        <f>IF(ISERROR(VLOOKUP(I482,[6]Eje_Pilar!$C$2:$E$47,3,FALSE))," ",VLOOKUP(I482,[6]Eje_Pilar!$C$2:$E$47,3,FALSE))</f>
        <v xml:space="preserve"> </v>
      </c>
      <c r="L482" s="283"/>
      <c r="M482" s="276"/>
      <c r="N482" s="284"/>
      <c r="O482" s="285"/>
      <c r="P482" s="286"/>
      <c r="Q482" s="287"/>
      <c r="R482" s="288"/>
      <c r="S482" s="285"/>
      <c r="T482" s="103">
        <f t="shared" si="556"/>
        <v>0</v>
      </c>
      <c r="U482" s="289"/>
      <c r="V482" s="290"/>
      <c r="W482" s="290"/>
      <c r="X482" s="290"/>
      <c r="Y482" s="277"/>
      <c r="Z482" s="277"/>
      <c r="AA482" s="8"/>
      <c r="AB482" s="276"/>
      <c r="AC482" s="276"/>
      <c r="AD482" s="276"/>
      <c r="AE482" s="276"/>
      <c r="AF482" s="107" t="str">
        <f t="shared" si="387"/>
        <v>-</v>
      </c>
      <c r="AG482" s="291"/>
      <c r="AH482" s="129">
        <f>IF(SUMPRODUCT((A$14:A482=A482)*(B$14:B482=B482)*(C$14:C482=C482))&gt;1,0,1)</f>
        <v>0</v>
      </c>
      <c r="AI482" s="109" t="str">
        <f t="shared" ref="AI482" si="633">IFERROR(VLOOKUP(D482,tipo,1,FALSE),"NO")</f>
        <v>NO</v>
      </c>
      <c r="AJ482" s="109" t="str">
        <f t="shared" ref="AJ482" si="634">IFERROR(VLOOKUP(E482,modal,1,FALSE),"NO")</f>
        <v>NO</v>
      </c>
      <c r="AK482" s="110" t="str">
        <f>IFERROR(VLOOKUP(F482,[6]Tipo!$C$12:$C$27,1,FALSE),"NO")</f>
        <v>NO</v>
      </c>
      <c r="AL482" s="109" t="str">
        <f t="shared" ref="AL482" si="635">IFERROR(VLOOKUP(H482,afectacion,1,FALSE),"NO")</f>
        <v>NO</v>
      </c>
      <c r="AM482" s="109" t="str">
        <f t="shared" ref="AM482" si="636">IFERROR(VLOOKUP(I482,programa,1,FALSE),"NO")</f>
        <v>NO</v>
      </c>
    </row>
    <row r="483" spans="1:39" ht="27" customHeight="1" x14ac:dyDescent="0.25">
      <c r="A483" s="276"/>
      <c r="B483" s="277"/>
      <c r="C483" s="278"/>
      <c r="D483" s="293"/>
      <c r="E483" s="278"/>
      <c r="F483" s="279"/>
      <c r="G483" s="280"/>
      <c r="H483" s="281"/>
      <c r="I483" s="282"/>
      <c r="J483" s="96" t="str">
        <f>IF(ISERROR(VLOOKUP(I483,[6]Eje_Pilar!$C$2:$E$47,2,FALSE))," ",VLOOKUP(I483,[6]Eje_Pilar!$C$2:$E$47,2,FALSE))</f>
        <v xml:space="preserve"> </v>
      </c>
      <c r="K483" s="96" t="str">
        <f>IF(ISERROR(VLOOKUP(I483,[6]Eje_Pilar!$C$2:$E$47,3,FALSE))," ",VLOOKUP(I483,[6]Eje_Pilar!$C$2:$E$47,3,FALSE))</f>
        <v xml:space="preserve"> </v>
      </c>
      <c r="L483" s="283"/>
      <c r="M483" s="276"/>
      <c r="N483" s="284"/>
      <c r="O483" s="285"/>
      <c r="P483" s="286"/>
      <c r="Q483" s="287"/>
      <c r="R483" s="288"/>
      <c r="S483" s="285"/>
      <c r="T483" s="103">
        <f t="shared" si="556"/>
        <v>0</v>
      </c>
      <c r="U483" s="289"/>
      <c r="V483" s="290"/>
      <c r="W483" s="290"/>
      <c r="X483" s="290"/>
      <c r="Y483" s="277"/>
      <c r="Z483" s="277"/>
      <c r="AA483" s="8"/>
      <c r="AB483" s="276"/>
      <c r="AC483" s="276"/>
      <c r="AD483" s="276"/>
      <c r="AE483" s="276"/>
      <c r="AF483" s="107" t="str">
        <f t="shared" si="387"/>
        <v>-</v>
      </c>
      <c r="AG483" s="291"/>
      <c r="AH483" s="129">
        <f>IF(SUMPRODUCT((A$14:A483=A483)*(B$14:B483=B483)*(C$14:C483=C483))&gt;1,0,1)</f>
        <v>0</v>
      </c>
      <c r="AI483" s="109" t="str">
        <f t="shared" ref="AI483" si="637">IFERROR(VLOOKUP(D483,tipo,1,FALSE),"NO")</f>
        <v>NO</v>
      </c>
      <c r="AJ483" s="109" t="str">
        <f t="shared" ref="AJ483" si="638">IFERROR(VLOOKUP(E483,modal,1,FALSE),"NO")</f>
        <v>NO</v>
      </c>
      <c r="AK483" s="110" t="str">
        <f>IFERROR(VLOOKUP(F483,[6]Tipo!$C$12:$C$27,1,FALSE),"NO")</f>
        <v>NO</v>
      </c>
      <c r="AL483" s="109" t="str">
        <f t="shared" ref="AL483" si="639">IFERROR(VLOOKUP(H483,afectacion,1,FALSE),"NO")</f>
        <v>NO</v>
      </c>
      <c r="AM483" s="109" t="str">
        <f t="shared" ref="AM483" si="640">IFERROR(VLOOKUP(I483,programa,1,FALSE),"NO")</f>
        <v>NO</v>
      </c>
    </row>
    <row r="484" spans="1:39" ht="27" customHeight="1" x14ac:dyDescent="0.25">
      <c r="A484" s="276"/>
      <c r="B484" s="277"/>
      <c r="C484" s="278"/>
      <c r="D484" s="293"/>
      <c r="E484" s="278"/>
      <c r="F484" s="279"/>
      <c r="G484" s="280"/>
      <c r="H484" s="281"/>
      <c r="I484" s="282"/>
      <c r="J484" s="96" t="str">
        <f>IF(ISERROR(VLOOKUP(I484,[6]Eje_Pilar!$C$2:$E$47,2,FALSE))," ",VLOOKUP(I484,[6]Eje_Pilar!$C$2:$E$47,2,FALSE))</f>
        <v xml:space="preserve"> </v>
      </c>
      <c r="K484" s="96" t="str">
        <f>IF(ISERROR(VLOOKUP(I484,[6]Eje_Pilar!$C$2:$E$47,3,FALSE))," ",VLOOKUP(I484,[6]Eje_Pilar!$C$2:$E$47,3,FALSE))</f>
        <v xml:space="preserve"> </v>
      </c>
      <c r="L484" s="283"/>
      <c r="M484" s="276"/>
      <c r="N484" s="284"/>
      <c r="O484" s="285"/>
      <c r="P484" s="286"/>
      <c r="Q484" s="287"/>
      <c r="R484" s="288"/>
      <c r="S484" s="285"/>
      <c r="T484" s="103">
        <f t="shared" si="556"/>
        <v>0</v>
      </c>
      <c r="U484" s="289"/>
      <c r="V484" s="290"/>
      <c r="W484" s="290"/>
      <c r="X484" s="290"/>
      <c r="Y484" s="277"/>
      <c r="Z484" s="277"/>
      <c r="AA484" s="8"/>
      <c r="AB484" s="276"/>
      <c r="AC484" s="276"/>
      <c r="AD484" s="276"/>
      <c r="AE484" s="276"/>
      <c r="AF484" s="107" t="str">
        <f t="shared" si="387"/>
        <v>-</v>
      </c>
      <c r="AG484" s="291"/>
      <c r="AH484" s="129">
        <f>IF(SUMPRODUCT((A$14:A484=A484)*(B$14:B484=B484)*(C$14:C484=C484))&gt;1,0,1)</f>
        <v>0</v>
      </c>
      <c r="AI484" s="109" t="str">
        <f t="shared" ref="AI484" si="641">IFERROR(VLOOKUP(D484,tipo,1,FALSE),"NO")</f>
        <v>NO</v>
      </c>
      <c r="AJ484" s="109" t="str">
        <f t="shared" ref="AJ484" si="642">IFERROR(VLOOKUP(E484,modal,1,FALSE),"NO")</f>
        <v>NO</v>
      </c>
      <c r="AK484" s="110" t="str">
        <f>IFERROR(VLOOKUP(F484,[6]Tipo!$C$12:$C$27,1,FALSE),"NO")</f>
        <v>NO</v>
      </c>
      <c r="AL484" s="109" t="str">
        <f t="shared" ref="AL484" si="643">IFERROR(VLOOKUP(H484,afectacion,1,FALSE),"NO")</f>
        <v>NO</v>
      </c>
      <c r="AM484" s="109" t="str">
        <f t="shared" ref="AM484" si="644">IFERROR(VLOOKUP(I484,programa,1,FALSE),"NO")</f>
        <v>NO</v>
      </c>
    </row>
    <row r="485" spans="1:39" ht="27" customHeight="1" x14ac:dyDescent="0.25">
      <c r="A485" s="276"/>
      <c r="B485" s="277"/>
      <c r="C485" s="278"/>
      <c r="D485" s="293"/>
      <c r="E485" s="278"/>
      <c r="F485" s="279"/>
      <c r="G485" s="280"/>
      <c r="H485" s="281"/>
      <c r="I485" s="282"/>
      <c r="J485" s="96" t="str">
        <f>IF(ISERROR(VLOOKUP(I485,[6]Eje_Pilar!$C$2:$E$47,2,FALSE))," ",VLOOKUP(I485,[6]Eje_Pilar!$C$2:$E$47,2,FALSE))</f>
        <v xml:space="preserve"> </v>
      </c>
      <c r="K485" s="96" t="str">
        <f>IF(ISERROR(VLOOKUP(I485,[6]Eje_Pilar!$C$2:$E$47,3,FALSE))," ",VLOOKUP(I485,[6]Eje_Pilar!$C$2:$E$47,3,FALSE))</f>
        <v xml:space="preserve"> </v>
      </c>
      <c r="L485" s="283"/>
      <c r="M485" s="276"/>
      <c r="N485" s="284"/>
      <c r="O485" s="285"/>
      <c r="P485" s="286"/>
      <c r="Q485" s="287"/>
      <c r="R485" s="288"/>
      <c r="S485" s="285"/>
      <c r="T485" s="103">
        <f t="shared" si="556"/>
        <v>0</v>
      </c>
      <c r="U485" s="289"/>
      <c r="V485" s="290"/>
      <c r="W485" s="290"/>
      <c r="X485" s="290"/>
      <c r="Y485" s="277"/>
      <c r="Z485" s="277"/>
      <c r="AA485" s="8"/>
      <c r="AB485" s="276"/>
      <c r="AC485" s="276"/>
      <c r="AD485" s="276"/>
      <c r="AE485" s="276"/>
      <c r="AF485" s="107" t="str">
        <f t="shared" ref="AF485:AF548" si="645">IF(ISERROR(U485/T485),"-",(U485/T485))</f>
        <v>-</v>
      </c>
      <c r="AG485" s="291"/>
      <c r="AH485" s="129">
        <f>IF(SUMPRODUCT((A$14:A485=A485)*(B$14:B485=B485)*(C$14:C485=C485))&gt;1,0,1)</f>
        <v>0</v>
      </c>
      <c r="AI485" s="109" t="str">
        <f t="shared" ref="AI485" si="646">IFERROR(VLOOKUP(D485,tipo,1,FALSE),"NO")</f>
        <v>NO</v>
      </c>
      <c r="AJ485" s="109" t="str">
        <f t="shared" ref="AJ485" si="647">IFERROR(VLOOKUP(E485,modal,1,FALSE),"NO")</f>
        <v>NO</v>
      </c>
      <c r="AK485" s="110" t="str">
        <f>IFERROR(VLOOKUP(F485,[6]Tipo!$C$12:$C$27,1,FALSE),"NO")</f>
        <v>NO</v>
      </c>
      <c r="AL485" s="109" t="str">
        <f t="shared" ref="AL485" si="648">IFERROR(VLOOKUP(H485,afectacion,1,FALSE),"NO")</f>
        <v>NO</v>
      </c>
      <c r="AM485" s="109" t="str">
        <f t="shared" ref="AM485" si="649">IFERROR(VLOOKUP(I485,programa,1,FALSE),"NO")</f>
        <v>NO</v>
      </c>
    </row>
    <row r="486" spans="1:39" ht="27" customHeight="1" x14ac:dyDescent="0.25">
      <c r="A486" s="276"/>
      <c r="B486" s="277"/>
      <c r="C486" s="278"/>
      <c r="D486" s="293"/>
      <c r="E486" s="278"/>
      <c r="F486" s="279"/>
      <c r="G486" s="280"/>
      <c r="H486" s="281"/>
      <c r="I486" s="282"/>
      <c r="J486" s="96" t="str">
        <f>IF(ISERROR(VLOOKUP(I486,[6]Eje_Pilar!$C$2:$E$47,2,FALSE))," ",VLOOKUP(I486,[6]Eje_Pilar!$C$2:$E$47,2,FALSE))</f>
        <v xml:space="preserve"> </v>
      </c>
      <c r="K486" s="96" t="str">
        <f>IF(ISERROR(VLOOKUP(I486,[6]Eje_Pilar!$C$2:$E$47,3,FALSE))," ",VLOOKUP(I486,[6]Eje_Pilar!$C$2:$E$47,3,FALSE))</f>
        <v xml:space="preserve"> </v>
      </c>
      <c r="L486" s="283"/>
      <c r="M486" s="276"/>
      <c r="N486" s="284"/>
      <c r="O486" s="285"/>
      <c r="P486" s="286"/>
      <c r="Q486" s="287"/>
      <c r="R486" s="288"/>
      <c r="S486" s="285"/>
      <c r="T486" s="103">
        <f t="shared" si="556"/>
        <v>0</v>
      </c>
      <c r="U486" s="289"/>
      <c r="V486" s="290"/>
      <c r="W486" s="290"/>
      <c r="X486" s="290"/>
      <c r="Y486" s="277"/>
      <c r="Z486" s="277"/>
      <c r="AA486" s="8"/>
      <c r="AB486" s="276"/>
      <c r="AC486" s="276"/>
      <c r="AD486" s="276"/>
      <c r="AE486" s="276"/>
      <c r="AF486" s="107" t="str">
        <f t="shared" si="645"/>
        <v>-</v>
      </c>
      <c r="AG486" s="291"/>
      <c r="AH486" s="129">
        <f>IF(SUMPRODUCT((A$14:A486=A486)*(B$14:B486=B486)*(C$14:C486=C486))&gt;1,0,1)</f>
        <v>0</v>
      </c>
      <c r="AI486" s="109" t="str">
        <f t="shared" ref="AI486" si="650">IFERROR(VLOOKUP(D486,tipo,1,FALSE),"NO")</f>
        <v>NO</v>
      </c>
      <c r="AJ486" s="109" t="str">
        <f t="shared" ref="AJ486" si="651">IFERROR(VLOOKUP(E486,modal,1,FALSE),"NO")</f>
        <v>NO</v>
      </c>
      <c r="AK486" s="110" t="str">
        <f>IFERROR(VLOOKUP(F486,[6]Tipo!$C$12:$C$27,1,FALSE),"NO")</f>
        <v>NO</v>
      </c>
      <c r="AL486" s="109" t="str">
        <f t="shared" ref="AL486" si="652">IFERROR(VLOOKUP(H486,afectacion,1,FALSE),"NO")</f>
        <v>NO</v>
      </c>
      <c r="AM486" s="109" t="str">
        <f t="shared" ref="AM486" si="653">IFERROR(VLOOKUP(I486,programa,1,FALSE),"NO")</f>
        <v>NO</v>
      </c>
    </row>
    <row r="487" spans="1:39" ht="27" customHeight="1" x14ac:dyDescent="0.25">
      <c r="A487" s="276"/>
      <c r="B487" s="277"/>
      <c r="C487" s="278"/>
      <c r="D487" s="293"/>
      <c r="E487" s="278"/>
      <c r="F487" s="279"/>
      <c r="G487" s="280"/>
      <c r="H487" s="281"/>
      <c r="I487" s="282"/>
      <c r="J487" s="96" t="str">
        <f>IF(ISERROR(VLOOKUP(I487,[6]Eje_Pilar!$C$2:$E$47,2,FALSE))," ",VLOOKUP(I487,[6]Eje_Pilar!$C$2:$E$47,2,FALSE))</f>
        <v xml:space="preserve"> </v>
      </c>
      <c r="K487" s="96" t="str">
        <f>IF(ISERROR(VLOOKUP(I487,[6]Eje_Pilar!$C$2:$E$47,3,FALSE))," ",VLOOKUP(I487,[6]Eje_Pilar!$C$2:$E$47,3,FALSE))</f>
        <v xml:space="preserve"> </v>
      </c>
      <c r="L487" s="283"/>
      <c r="M487" s="276"/>
      <c r="N487" s="284"/>
      <c r="O487" s="285"/>
      <c r="P487" s="286"/>
      <c r="Q487" s="287"/>
      <c r="R487" s="288"/>
      <c r="S487" s="285"/>
      <c r="T487" s="103">
        <f t="shared" si="556"/>
        <v>0</v>
      </c>
      <c r="U487" s="289"/>
      <c r="V487" s="290"/>
      <c r="W487" s="290"/>
      <c r="X487" s="290"/>
      <c r="Y487" s="277"/>
      <c r="Z487" s="277"/>
      <c r="AA487" s="8"/>
      <c r="AB487" s="276"/>
      <c r="AC487" s="276"/>
      <c r="AD487" s="276"/>
      <c r="AE487" s="276"/>
      <c r="AF487" s="107" t="str">
        <f t="shared" si="645"/>
        <v>-</v>
      </c>
      <c r="AG487" s="291"/>
      <c r="AH487" s="129">
        <f>IF(SUMPRODUCT((A$14:A487=A487)*(B$14:B487=B487)*(C$14:C487=C487))&gt;1,0,1)</f>
        <v>0</v>
      </c>
      <c r="AI487" s="109" t="str">
        <f t="shared" ref="AI487" si="654">IFERROR(VLOOKUP(D487,tipo,1,FALSE),"NO")</f>
        <v>NO</v>
      </c>
      <c r="AJ487" s="109" t="str">
        <f t="shared" ref="AJ487" si="655">IFERROR(VLOOKUP(E487,modal,1,FALSE),"NO")</f>
        <v>NO</v>
      </c>
      <c r="AK487" s="110" t="str">
        <f>IFERROR(VLOOKUP(F487,[6]Tipo!$C$12:$C$27,1,FALSE),"NO")</f>
        <v>NO</v>
      </c>
      <c r="AL487" s="109" t="str">
        <f t="shared" ref="AL487" si="656">IFERROR(VLOOKUP(H487,afectacion,1,FALSE),"NO")</f>
        <v>NO</v>
      </c>
      <c r="AM487" s="109" t="str">
        <f t="shared" ref="AM487" si="657">IFERROR(VLOOKUP(I487,programa,1,FALSE),"NO")</f>
        <v>NO</v>
      </c>
    </row>
    <row r="488" spans="1:39" ht="27" customHeight="1" x14ac:dyDescent="0.25">
      <c r="A488" s="276"/>
      <c r="B488" s="277"/>
      <c r="C488" s="278"/>
      <c r="D488" s="293"/>
      <c r="E488" s="278"/>
      <c r="F488" s="279"/>
      <c r="G488" s="280"/>
      <c r="H488" s="281"/>
      <c r="I488" s="282"/>
      <c r="J488" s="96" t="str">
        <f>IF(ISERROR(VLOOKUP(I488,[6]Eje_Pilar!$C$2:$E$47,2,FALSE))," ",VLOOKUP(I488,[6]Eje_Pilar!$C$2:$E$47,2,FALSE))</f>
        <v xml:space="preserve"> </v>
      </c>
      <c r="K488" s="96" t="str">
        <f>IF(ISERROR(VLOOKUP(I488,[6]Eje_Pilar!$C$2:$E$47,3,FALSE))," ",VLOOKUP(I488,[6]Eje_Pilar!$C$2:$E$47,3,FALSE))</f>
        <v xml:space="preserve"> </v>
      </c>
      <c r="L488" s="283"/>
      <c r="M488" s="276"/>
      <c r="N488" s="284"/>
      <c r="O488" s="285"/>
      <c r="P488" s="286"/>
      <c r="Q488" s="287"/>
      <c r="R488" s="288"/>
      <c r="S488" s="285"/>
      <c r="T488" s="103">
        <f t="shared" si="556"/>
        <v>0</v>
      </c>
      <c r="U488" s="289"/>
      <c r="V488" s="290"/>
      <c r="W488" s="290"/>
      <c r="X488" s="290"/>
      <c r="Y488" s="277"/>
      <c r="Z488" s="277"/>
      <c r="AA488" s="8"/>
      <c r="AB488" s="276"/>
      <c r="AC488" s="276"/>
      <c r="AD488" s="276"/>
      <c r="AE488" s="276"/>
      <c r="AF488" s="107" t="str">
        <f t="shared" si="645"/>
        <v>-</v>
      </c>
      <c r="AG488" s="291"/>
      <c r="AH488" s="129">
        <f>IF(SUMPRODUCT((A$14:A488=A488)*(B$14:B488=B488)*(C$14:C488=C488))&gt;1,0,1)</f>
        <v>0</v>
      </c>
      <c r="AI488" s="109" t="str">
        <f t="shared" ref="AI488" si="658">IFERROR(VLOOKUP(D488,tipo,1,FALSE),"NO")</f>
        <v>NO</v>
      </c>
      <c r="AJ488" s="109" t="str">
        <f t="shared" ref="AJ488" si="659">IFERROR(VLOOKUP(E488,modal,1,FALSE),"NO")</f>
        <v>NO</v>
      </c>
      <c r="AK488" s="110" t="str">
        <f>IFERROR(VLOOKUP(F488,[6]Tipo!$C$12:$C$27,1,FALSE),"NO")</f>
        <v>NO</v>
      </c>
      <c r="AL488" s="109" t="str">
        <f t="shared" ref="AL488" si="660">IFERROR(VLOOKUP(H488,afectacion,1,FALSE),"NO")</f>
        <v>NO</v>
      </c>
      <c r="AM488" s="109" t="str">
        <f t="shared" ref="AM488" si="661">IFERROR(VLOOKUP(I488,programa,1,FALSE),"NO")</f>
        <v>NO</v>
      </c>
    </row>
    <row r="489" spans="1:39" ht="27" customHeight="1" x14ac:dyDescent="0.25">
      <c r="A489" s="276"/>
      <c r="B489" s="277"/>
      <c r="C489" s="278"/>
      <c r="D489" s="293"/>
      <c r="E489" s="278"/>
      <c r="F489" s="279"/>
      <c r="G489" s="280"/>
      <c r="H489" s="281"/>
      <c r="I489" s="282"/>
      <c r="J489" s="96" t="str">
        <f>IF(ISERROR(VLOOKUP(I489,[6]Eje_Pilar!$C$2:$E$47,2,FALSE))," ",VLOOKUP(I489,[6]Eje_Pilar!$C$2:$E$47,2,FALSE))</f>
        <v xml:space="preserve"> </v>
      </c>
      <c r="K489" s="96" t="str">
        <f>IF(ISERROR(VLOOKUP(I489,[6]Eje_Pilar!$C$2:$E$47,3,FALSE))," ",VLOOKUP(I489,[6]Eje_Pilar!$C$2:$E$47,3,FALSE))</f>
        <v xml:space="preserve"> </v>
      </c>
      <c r="L489" s="283"/>
      <c r="M489" s="276"/>
      <c r="N489" s="284"/>
      <c r="O489" s="285"/>
      <c r="P489" s="286"/>
      <c r="Q489" s="287"/>
      <c r="R489" s="288"/>
      <c r="S489" s="285"/>
      <c r="T489" s="103">
        <f t="shared" si="556"/>
        <v>0</v>
      </c>
      <c r="U489" s="289"/>
      <c r="V489" s="290"/>
      <c r="W489" s="290"/>
      <c r="X489" s="290"/>
      <c r="Y489" s="277"/>
      <c r="Z489" s="277"/>
      <c r="AA489" s="8"/>
      <c r="AB489" s="276"/>
      <c r="AC489" s="276"/>
      <c r="AD489" s="276"/>
      <c r="AE489" s="276"/>
      <c r="AF489" s="107" t="str">
        <f t="shared" si="645"/>
        <v>-</v>
      </c>
      <c r="AG489" s="291"/>
      <c r="AH489" s="129">
        <f>IF(SUMPRODUCT((A$14:A489=A489)*(B$14:B489=B489)*(C$14:C489=C489))&gt;1,0,1)</f>
        <v>0</v>
      </c>
      <c r="AI489" s="109" t="str">
        <f t="shared" ref="AI489" si="662">IFERROR(VLOOKUP(D489,tipo,1,FALSE),"NO")</f>
        <v>NO</v>
      </c>
      <c r="AJ489" s="109" t="str">
        <f t="shared" ref="AJ489" si="663">IFERROR(VLOOKUP(E489,modal,1,FALSE),"NO")</f>
        <v>NO</v>
      </c>
      <c r="AK489" s="110" t="str">
        <f>IFERROR(VLOOKUP(F489,[6]Tipo!$C$12:$C$27,1,FALSE),"NO")</f>
        <v>NO</v>
      </c>
      <c r="AL489" s="109" t="str">
        <f t="shared" ref="AL489" si="664">IFERROR(VLOOKUP(H489,afectacion,1,FALSE),"NO")</f>
        <v>NO</v>
      </c>
      <c r="AM489" s="109" t="str">
        <f t="shared" ref="AM489" si="665">IFERROR(VLOOKUP(I489,programa,1,FALSE),"NO")</f>
        <v>NO</v>
      </c>
    </row>
    <row r="490" spans="1:39" ht="27" customHeight="1" x14ac:dyDescent="0.25">
      <c r="A490" s="276"/>
      <c r="B490" s="277"/>
      <c r="C490" s="278"/>
      <c r="D490" s="293"/>
      <c r="E490" s="278"/>
      <c r="F490" s="279"/>
      <c r="G490" s="280"/>
      <c r="H490" s="281"/>
      <c r="I490" s="282"/>
      <c r="J490" s="96" t="str">
        <f>IF(ISERROR(VLOOKUP(I490,[6]Eje_Pilar!$C$2:$E$47,2,FALSE))," ",VLOOKUP(I490,[6]Eje_Pilar!$C$2:$E$47,2,FALSE))</f>
        <v xml:space="preserve"> </v>
      </c>
      <c r="K490" s="96" t="str">
        <f>IF(ISERROR(VLOOKUP(I490,[6]Eje_Pilar!$C$2:$E$47,3,FALSE))," ",VLOOKUP(I490,[6]Eje_Pilar!$C$2:$E$47,3,FALSE))</f>
        <v xml:space="preserve"> </v>
      </c>
      <c r="L490" s="283"/>
      <c r="M490" s="276"/>
      <c r="N490" s="284"/>
      <c r="O490" s="285"/>
      <c r="P490" s="286"/>
      <c r="Q490" s="287"/>
      <c r="R490" s="288"/>
      <c r="S490" s="285"/>
      <c r="T490" s="103">
        <f t="shared" si="556"/>
        <v>0</v>
      </c>
      <c r="U490" s="289"/>
      <c r="V490" s="290"/>
      <c r="W490" s="290"/>
      <c r="X490" s="290"/>
      <c r="Y490" s="277"/>
      <c r="Z490" s="277"/>
      <c r="AA490" s="8"/>
      <c r="AB490" s="276"/>
      <c r="AC490" s="276"/>
      <c r="AD490" s="276"/>
      <c r="AE490" s="276"/>
      <c r="AF490" s="107" t="str">
        <f t="shared" si="645"/>
        <v>-</v>
      </c>
      <c r="AG490" s="291"/>
      <c r="AH490" s="129">
        <f>IF(SUMPRODUCT((A$14:A490=A490)*(B$14:B490=B490)*(C$14:C490=C490))&gt;1,0,1)</f>
        <v>0</v>
      </c>
      <c r="AI490" s="109" t="str">
        <f t="shared" ref="AI490" si="666">IFERROR(VLOOKUP(D490,tipo,1,FALSE),"NO")</f>
        <v>NO</v>
      </c>
      <c r="AJ490" s="109" t="str">
        <f t="shared" ref="AJ490" si="667">IFERROR(VLOOKUP(E490,modal,1,FALSE),"NO")</f>
        <v>NO</v>
      </c>
      <c r="AK490" s="110" t="str">
        <f>IFERROR(VLOOKUP(F490,[6]Tipo!$C$12:$C$27,1,FALSE),"NO")</f>
        <v>NO</v>
      </c>
      <c r="AL490" s="109" t="str">
        <f t="shared" ref="AL490" si="668">IFERROR(VLOOKUP(H490,afectacion,1,FALSE),"NO")</f>
        <v>NO</v>
      </c>
      <c r="AM490" s="109" t="str">
        <f t="shared" ref="AM490" si="669">IFERROR(VLOOKUP(I490,programa,1,FALSE),"NO")</f>
        <v>NO</v>
      </c>
    </row>
    <row r="491" spans="1:39" ht="27" customHeight="1" x14ac:dyDescent="0.25">
      <c r="A491" s="276"/>
      <c r="B491" s="277"/>
      <c r="C491" s="278"/>
      <c r="D491" s="293"/>
      <c r="E491" s="278"/>
      <c r="F491" s="279"/>
      <c r="G491" s="280"/>
      <c r="H491" s="281"/>
      <c r="I491" s="282"/>
      <c r="J491" s="96" t="str">
        <f>IF(ISERROR(VLOOKUP(I491,[6]Eje_Pilar!$C$2:$E$47,2,FALSE))," ",VLOOKUP(I491,[6]Eje_Pilar!$C$2:$E$47,2,FALSE))</f>
        <v xml:space="preserve"> </v>
      </c>
      <c r="K491" s="96" t="str">
        <f>IF(ISERROR(VLOOKUP(I491,[6]Eje_Pilar!$C$2:$E$47,3,FALSE))," ",VLOOKUP(I491,[6]Eje_Pilar!$C$2:$E$47,3,FALSE))</f>
        <v xml:space="preserve"> </v>
      </c>
      <c r="L491" s="283"/>
      <c r="M491" s="276"/>
      <c r="N491" s="280"/>
      <c r="O491" s="285"/>
      <c r="P491" s="286"/>
      <c r="Q491" s="287"/>
      <c r="R491" s="288"/>
      <c r="S491" s="285"/>
      <c r="T491" s="103">
        <f t="shared" si="556"/>
        <v>0</v>
      </c>
      <c r="U491" s="289"/>
      <c r="V491" s="290"/>
      <c r="W491" s="290"/>
      <c r="X491" s="290"/>
      <c r="Y491" s="277"/>
      <c r="Z491" s="277"/>
      <c r="AA491" s="8"/>
      <c r="AB491" s="276"/>
      <c r="AC491" s="276"/>
      <c r="AD491" s="276"/>
      <c r="AE491" s="276"/>
      <c r="AF491" s="107" t="str">
        <f t="shared" si="645"/>
        <v>-</v>
      </c>
      <c r="AG491" s="291"/>
      <c r="AH491" s="129">
        <f>IF(SUMPRODUCT((A$14:A491=A491)*(B$14:B491=B491)*(C$14:C491=C491))&gt;1,0,1)</f>
        <v>0</v>
      </c>
      <c r="AI491" s="109" t="str">
        <f t="shared" ref="AI491" si="670">IFERROR(VLOOKUP(D491,tipo,1,FALSE),"NO")</f>
        <v>NO</v>
      </c>
      <c r="AJ491" s="109" t="str">
        <f t="shared" ref="AJ491" si="671">IFERROR(VLOOKUP(E491,modal,1,FALSE),"NO")</f>
        <v>NO</v>
      </c>
      <c r="AK491" s="110" t="str">
        <f>IFERROR(VLOOKUP(F491,[6]Tipo!$C$12:$C$27,1,FALSE),"NO")</f>
        <v>NO</v>
      </c>
      <c r="AL491" s="109" t="str">
        <f t="shared" ref="AL491" si="672">IFERROR(VLOOKUP(H491,afectacion,1,FALSE),"NO")</f>
        <v>NO</v>
      </c>
      <c r="AM491" s="109" t="str">
        <f t="shared" ref="AM491" si="673">IFERROR(VLOOKUP(I491,programa,1,FALSE),"NO")</f>
        <v>NO</v>
      </c>
    </row>
    <row r="492" spans="1:39" ht="27" customHeight="1" x14ac:dyDescent="0.25">
      <c r="A492" s="276"/>
      <c r="B492" s="277"/>
      <c r="C492" s="278"/>
      <c r="D492" s="293"/>
      <c r="E492" s="278"/>
      <c r="F492" s="279"/>
      <c r="G492" s="280"/>
      <c r="H492" s="281"/>
      <c r="I492" s="282"/>
      <c r="J492" s="96" t="str">
        <f>IF(ISERROR(VLOOKUP(I492,[6]Eje_Pilar!$C$2:$E$47,2,FALSE))," ",VLOOKUP(I492,[6]Eje_Pilar!$C$2:$E$47,2,FALSE))</f>
        <v xml:space="preserve"> </v>
      </c>
      <c r="K492" s="96" t="str">
        <f>IF(ISERROR(VLOOKUP(I492,[6]Eje_Pilar!$C$2:$E$47,3,FALSE))," ",VLOOKUP(I492,[6]Eje_Pilar!$C$2:$E$47,3,FALSE))</f>
        <v xml:space="preserve"> </v>
      </c>
      <c r="L492" s="283"/>
      <c r="M492" s="276"/>
      <c r="N492" s="280"/>
      <c r="O492" s="285"/>
      <c r="P492" s="286"/>
      <c r="Q492" s="287"/>
      <c r="R492" s="288"/>
      <c r="S492" s="285"/>
      <c r="T492" s="103">
        <f t="shared" si="556"/>
        <v>0</v>
      </c>
      <c r="U492" s="289"/>
      <c r="V492" s="290"/>
      <c r="W492" s="290"/>
      <c r="X492" s="290"/>
      <c r="Y492" s="277"/>
      <c r="Z492" s="277"/>
      <c r="AA492" s="8"/>
      <c r="AB492" s="276"/>
      <c r="AC492" s="276"/>
      <c r="AD492" s="276"/>
      <c r="AE492" s="276"/>
      <c r="AF492" s="107" t="str">
        <f t="shared" si="645"/>
        <v>-</v>
      </c>
      <c r="AG492" s="291"/>
      <c r="AH492" s="129">
        <f>IF(SUMPRODUCT((A$14:A492=A492)*(B$14:B492=B492)*(C$14:C492=C492))&gt;1,0,1)</f>
        <v>0</v>
      </c>
      <c r="AI492" s="109" t="str">
        <f t="shared" ref="AI492" si="674">IFERROR(VLOOKUP(D492,tipo,1,FALSE),"NO")</f>
        <v>NO</v>
      </c>
      <c r="AJ492" s="109" t="str">
        <f t="shared" ref="AJ492" si="675">IFERROR(VLOOKUP(E492,modal,1,FALSE),"NO")</f>
        <v>NO</v>
      </c>
      <c r="AK492" s="110" t="str">
        <f>IFERROR(VLOOKUP(F492,[6]Tipo!$C$12:$C$27,1,FALSE),"NO")</f>
        <v>NO</v>
      </c>
      <c r="AL492" s="109" t="str">
        <f t="shared" ref="AL492" si="676">IFERROR(VLOOKUP(H492,afectacion,1,FALSE),"NO")</f>
        <v>NO</v>
      </c>
      <c r="AM492" s="109" t="str">
        <f t="shared" ref="AM492" si="677">IFERROR(VLOOKUP(I492,programa,1,FALSE),"NO")</f>
        <v>NO</v>
      </c>
    </row>
    <row r="493" spans="1:39" ht="27" customHeight="1" x14ac:dyDescent="0.25">
      <c r="A493" s="276"/>
      <c r="B493" s="277"/>
      <c r="C493" s="278"/>
      <c r="D493" s="293"/>
      <c r="E493" s="278"/>
      <c r="F493" s="279"/>
      <c r="G493" s="280"/>
      <c r="H493" s="281"/>
      <c r="I493" s="282"/>
      <c r="J493" s="96" t="str">
        <f>IF(ISERROR(VLOOKUP(I493,[6]Eje_Pilar!$C$2:$E$47,2,FALSE))," ",VLOOKUP(I493,[6]Eje_Pilar!$C$2:$E$47,2,FALSE))</f>
        <v xml:space="preserve"> </v>
      </c>
      <c r="K493" s="96" t="str">
        <f>IF(ISERROR(VLOOKUP(I493,[6]Eje_Pilar!$C$2:$E$47,3,FALSE))," ",VLOOKUP(I493,[6]Eje_Pilar!$C$2:$E$47,3,FALSE))</f>
        <v xml:space="preserve"> </v>
      </c>
      <c r="L493" s="283"/>
      <c r="M493" s="276"/>
      <c r="N493" s="280"/>
      <c r="O493" s="285"/>
      <c r="P493" s="286"/>
      <c r="Q493" s="287"/>
      <c r="R493" s="288"/>
      <c r="S493" s="285"/>
      <c r="T493" s="103">
        <f t="shared" si="556"/>
        <v>0</v>
      </c>
      <c r="U493" s="289"/>
      <c r="V493" s="290"/>
      <c r="W493" s="290"/>
      <c r="X493" s="290"/>
      <c r="Y493" s="277"/>
      <c r="Z493" s="277"/>
      <c r="AA493" s="8"/>
      <c r="AB493" s="276"/>
      <c r="AC493" s="276"/>
      <c r="AD493" s="276"/>
      <c r="AE493" s="276"/>
      <c r="AF493" s="107" t="str">
        <f t="shared" si="645"/>
        <v>-</v>
      </c>
      <c r="AG493" s="291"/>
      <c r="AH493" s="129">
        <f>IF(SUMPRODUCT((A$14:A493=A493)*(B$14:B493=B493)*(C$14:C493=C493))&gt;1,0,1)</f>
        <v>0</v>
      </c>
      <c r="AI493" s="109" t="str">
        <f t="shared" ref="AI493" si="678">IFERROR(VLOOKUP(D493,tipo,1,FALSE),"NO")</f>
        <v>NO</v>
      </c>
      <c r="AJ493" s="109" t="str">
        <f t="shared" ref="AJ493" si="679">IFERROR(VLOOKUP(E493,modal,1,FALSE),"NO")</f>
        <v>NO</v>
      </c>
      <c r="AK493" s="110" t="str">
        <f>IFERROR(VLOOKUP(F493,[6]Tipo!$C$12:$C$27,1,FALSE),"NO")</f>
        <v>NO</v>
      </c>
      <c r="AL493" s="109" t="str">
        <f t="shared" ref="AL493" si="680">IFERROR(VLOOKUP(H493,afectacion,1,FALSE),"NO")</f>
        <v>NO</v>
      </c>
      <c r="AM493" s="109" t="str">
        <f t="shared" ref="AM493" si="681">IFERROR(VLOOKUP(I493,programa,1,FALSE),"NO")</f>
        <v>NO</v>
      </c>
    </row>
    <row r="494" spans="1:39" ht="27" customHeight="1" x14ac:dyDescent="0.25">
      <c r="A494" s="276"/>
      <c r="B494" s="277"/>
      <c r="C494" s="278"/>
      <c r="D494" s="293"/>
      <c r="E494" s="278"/>
      <c r="F494" s="279"/>
      <c r="G494" s="280"/>
      <c r="H494" s="281"/>
      <c r="I494" s="282"/>
      <c r="J494" s="96" t="str">
        <f>IF(ISERROR(VLOOKUP(I494,[6]Eje_Pilar!$C$2:$E$47,2,FALSE))," ",VLOOKUP(I494,[6]Eje_Pilar!$C$2:$E$47,2,FALSE))</f>
        <v xml:space="preserve"> </v>
      </c>
      <c r="K494" s="96" t="str">
        <f>IF(ISERROR(VLOOKUP(I494,[6]Eje_Pilar!$C$2:$E$47,3,FALSE))," ",VLOOKUP(I494,[6]Eje_Pilar!$C$2:$E$47,3,FALSE))</f>
        <v xml:space="preserve"> </v>
      </c>
      <c r="L494" s="283"/>
      <c r="M494" s="276"/>
      <c r="N494" s="280"/>
      <c r="O494" s="285"/>
      <c r="P494" s="286"/>
      <c r="Q494" s="287"/>
      <c r="R494" s="288"/>
      <c r="S494" s="285"/>
      <c r="T494" s="103">
        <f t="shared" si="556"/>
        <v>0</v>
      </c>
      <c r="U494" s="289"/>
      <c r="V494" s="290"/>
      <c r="W494" s="290"/>
      <c r="X494" s="290"/>
      <c r="Y494" s="277"/>
      <c r="Z494" s="277"/>
      <c r="AA494" s="8"/>
      <c r="AB494" s="276"/>
      <c r="AC494" s="276"/>
      <c r="AD494" s="276"/>
      <c r="AE494" s="276"/>
      <c r="AF494" s="107" t="str">
        <f t="shared" si="645"/>
        <v>-</v>
      </c>
      <c r="AG494" s="291"/>
      <c r="AH494" s="129">
        <f>IF(SUMPRODUCT((A$14:A494=A494)*(B$14:B494=B494)*(C$14:C494=C494))&gt;1,0,1)</f>
        <v>0</v>
      </c>
      <c r="AI494" s="109" t="str">
        <f t="shared" ref="AI494" si="682">IFERROR(VLOOKUP(D494,tipo,1,FALSE),"NO")</f>
        <v>NO</v>
      </c>
      <c r="AJ494" s="109" t="str">
        <f t="shared" ref="AJ494" si="683">IFERROR(VLOOKUP(E494,modal,1,FALSE),"NO")</f>
        <v>NO</v>
      </c>
      <c r="AK494" s="110" t="str">
        <f>IFERROR(VLOOKUP(F494,[6]Tipo!$C$12:$C$27,1,FALSE),"NO")</f>
        <v>NO</v>
      </c>
      <c r="AL494" s="109" t="str">
        <f t="shared" ref="AL494" si="684">IFERROR(VLOOKUP(H494,afectacion,1,FALSE),"NO")</f>
        <v>NO</v>
      </c>
      <c r="AM494" s="109" t="str">
        <f t="shared" ref="AM494" si="685">IFERROR(VLOOKUP(I494,programa,1,FALSE),"NO")</f>
        <v>NO</v>
      </c>
    </row>
    <row r="495" spans="1:39" ht="27" customHeight="1" x14ac:dyDescent="0.25">
      <c r="A495" s="276"/>
      <c r="B495" s="277"/>
      <c r="C495" s="278"/>
      <c r="D495" s="293"/>
      <c r="E495" s="278"/>
      <c r="F495" s="279"/>
      <c r="G495" s="280"/>
      <c r="H495" s="281"/>
      <c r="I495" s="282"/>
      <c r="J495" s="96" t="str">
        <f>IF(ISERROR(VLOOKUP(I495,[6]Eje_Pilar!$C$2:$E$47,2,FALSE))," ",VLOOKUP(I495,[6]Eje_Pilar!$C$2:$E$47,2,FALSE))</f>
        <v xml:space="preserve"> </v>
      </c>
      <c r="K495" s="96" t="str">
        <f>IF(ISERROR(VLOOKUP(I495,[6]Eje_Pilar!$C$2:$E$47,3,FALSE))," ",VLOOKUP(I495,[6]Eje_Pilar!$C$2:$E$47,3,FALSE))</f>
        <v xml:space="preserve"> </v>
      </c>
      <c r="L495" s="283"/>
      <c r="M495" s="276"/>
      <c r="N495" s="280"/>
      <c r="O495" s="285"/>
      <c r="P495" s="286"/>
      <c r="Q495" s="287"/>
      <c r="R495" s="288"/>
      <c r="S495" s="285"/>
      <c r="T495" s="103">
        <f t="shared" si="556"/>
        <v>0</v>
      </c>
      <c r="U495" s="289"/>
      <c r="V495" s="290"/>
      <c r="W495" s="290"/>
      <c r="X495" s="290"/>
      <c r="Y495" s="277"/>
      <c r="Z495" s="277"/>
      <c r="AA495" s="8"/>
      <c r="AB495" s="276"/>
      <c r="AC495" s="276"/>
      <c r="AD495" s="276"/>
      <c r="AE495" s="276"/>
      <c r="AF495" s="107" t="str">
        <f t="shared" si="645"/>
        <v>-</v>
      </c>
      <c r="AG495" s="291"/>
      <c r="AH495" s="129">
        <f>IF(SUMPRODUCT((A$14:A495=A495)*(B$14:B495=B495)*(C$14:C495=C495))&gt;1,0,1)</f>
        <v>0</v>
      </c>
      <c r="AI495" s="109" t="str">
        <f t="shared" ref="AI495" si="686">IFERROR(VLOOKUP(D495,tipo,1,FALSE),"NO")</f>
        <v>NO</v>
      </c>
      <c r="AJ495" s="109" t="str">
        <f t="shared" ref="AJ495" si="687">IFERROR(VLOOKUP(E495,modal,1,FALSE),"NO")</f>
        <v>NO</v>
      </c>
      <c r="AK495" s="110" t="str">
        <f>IFERROR(VLOOKUP(F495,[6]Tipo!$C$12:$C$27,1,FALSE),"NO")</f>
        <v>NO</v>
      </c>
      <c r="AL495" s="109" t="str">
        <f t="shared" ref="AL495" si="688">IFERROR(VLOOKUP(H495,afectacion,1,FALSE),"NO")</f>
        <v>NO</v>
      </c>
      <c r="AM495" s="109" t="str">
        <f t="shared" ref="AM495" si="689">IFERROR(VLOOKUP(I495,programa,1,FALSE),"NO")</f>
        <v>NO</v>
      </c>
    </row>
    <row r="496" spans="1:39" ht="27" customHeight="1" x14ac:dyDescent="0.25">
      <c r="A496" s="276"/>
      <c r="B496" s="277"/>
      <c r="C496" s="278"/>
      <c r="D496" s="293"/>
      <c r="E496" s="278"/>
      <c r="F496" s="279"/>
      <c r="G496" s="280"/>
      <c r="H496" s="281"/>
      <c r="I496" s="282"/>
      <c r="J496" s="96" t="str">
        <f>IF(ISERROR(VLOOKUP(I496,[6]Eje_Pilar!$C$2:$E$47,2,FALSE))," ",VLOOKUP(I496,[6]Eje_Pilar!$C$2:$E$47,2,FALSE))</f>
        <v xml:space="preserve"> </v>
      </c>
      <c r="K496" s="96" t="str">
        <f>IF(ISERROR(VLOOKUP(I496,[6]Eje_Pilar!$C$2:$E$47,3,FALSE))," ",VLOOKUP(I496,[6]Eje_Pilar!$C$2:$E$47,3,FALSE))</f>
        <v xml:space="preserve"> </v>
      </c>
      <c r="L496" s="283"/>
      <c r="M496" s="276"/>
      <c r="N496" s="280"/>
      <c r="O496" s="285"/>
      <c r="P496" s="286"/>
      <c r="Q496" s="287"/>
      <c r="R496" s="288"/>
      <c r="S496" s="285"/>
      <c r="T496" s="103">
        <f t="shared" si="556"/>
        <v>0</v>
      </c>
      <c r="U496" s="289"/>
      <c r="V496" s="290"/>
      <c r="W496" s="290"/>
      <c r="X496" s="290"/>
      <c r="Y496" s="277"/>
      <c r="Z496" s="277"/>
      <c r="AA496" s="8"/>
      <c r="AB496" s="276"/>
      <c r="AC496" s="276"/>
      <c r="AD496" s="276"/>
      <c r="AE496" s="276"/>
      <c r="AF496" s="107" t="str">
        <f t="shared" si="645"/>
        <v>-</v>
      </c>
      <c r="AG496" s="291"/>
      <c r="AH496" s="129">
        <f>IF(SUMPRODUCT((A$14:A496=A496)*(B$14:B496=B496)*(C$14:C496=C496))&gt;1,0,1)</f>
        <v>0</v>
      </c>
      <c r="AI496" s="109" t="str">
        <f t="shared" ref="AI496" si="690">IFERROR(VLOOKUP(D496,tipo,1,FALSE),"NO")</f>
        <v>NO</v>
      </c>
      <c r="AJ496" s="109" t="str">
        <f t="shared" ref="AJ496" si="691">IFERROR(VLOOKUP(E496,modal,1,FALSE),"NO")</f>
        <v>NO</v>
      </c>
      <c r="AK496" s="110" t="str">
        <f>IFERROR(VLOOKUP(F496,[6]Tipo!$C$12:$C$27,1,FALSE),"NO")</f>
        <v>NO</v>
      </c>
      <c r="AL496" s="109" t="str">
        <f t="shared" ref="AL496" si="692">IFERROR(VLOOKUP(H496,afectacion,1,FALSE),"NO")</f>
        <v>NO</v>
      </c>
      <c r="AM496" s="109" t="str">
        <f t="shared" ref="AM496" si="693">IFERROR(VLOOKUP(I496,programa,1,FALSE),"NO")</f>
        <v>NO</v>
      </c>
    </row>
    <row r="497" spans="1:39" ht="27" customHeight="1" x14ac:dyDescent="0.25">
      <c r="A497" s="276"/>
      <c r="B497" s="277"/>
      <c r="C497" s="278"/>
      <c r="D497" s="293"/>
      <c r="E497" s="278"/>
      <c r="F497" s="279"/>
      <c r="G497" s="280"/>
      <c r="H497" s="281"/>
      <c r="I497" s="282"/>
      <c r="J497" s="96" t="str">
        <f>IF(ISERROR(VLOOKUP(I497,[6]Eje_Pilar!$C$2:$E$47,2,FALSE))," ",VLOOKUP(I497,[6]Eje_Pilar!$C$2:$E$47,2,FALSE))</f>
        <v xml:space="preserve"> </v>
      </c>
      <c r="K497" s="96" t="str">
        <f>IF(ISERROR(VLOOKUP(I497,[6]Eje_Pilar!$C$2:$E$47,3,FALSE))," ",VLOOKUP(I497,[6]Eje_Pilar!$C$2:$E$47,3,FALSE))</f>
        <v xml:space="preserve"> </v>
      </c>
      <c r="L497" s="283"/>
      <c r="M497" s="276"/>
      <c r="N497" s="280"/>
      <c r="O497" s="285"/>
      <c r="P497" s="286"/>
      <c r="Q497" s="287"/>
      <c r="R497" s="288"/>
      <c r="S497" s="285"/>
      <c r="T497" s="103">
        <f t="shared" si="556"/>
        <v>0</v>
      </c>
      <c r="U497" s="289"/>
      <c r="V497" s="290"/>
      <c r="W497" s="290"/>
      <c r="X497" s="290"/>
      <c r="Y497" s="277"/>
      <c r="Z497" s="277"/>
      <c r="AA497" s="8"/>
      <c r="AB497" s="276"/>
      <c r="AC497" s="276"/>
      <c r="AD497" s="276"/>
      <c r="AE497" s="276"/>
      <c r="AF497" s="107" t="str">
        <f t="shared" si="645"/>
        <v>-</v>
      </c>
      <c r="AG497" s="291"/>
      <c r="AH497" s="129">
        <f>IF(SUMPRODUCT((A$14:A497=A497)*(B$14:B497=B497)*(C$14:C497=C497))&gt;1,0,1)</f>
        <v>0</v>
      </c>
      <c r="AI497" s="109" t="str">
        <f t="shared" ref="AI497" si="694">IFERROR(VLOOKUP(D497,tipo,1,FALSE),"NO")</f>
        <v>NO</v>
      </c>
      <c r="AJ497" s="109" t="str">
        <f t="shared" ref="AJ497" si="695">IFERROR(VLOOKUP(E497,modal,1,FALSE),"NO")</f>
        <v>NO</v>
      </c>
      <c r="AK497" s="110" t="str">
        <f>IFERROR(VLOOKUP(F497,[6]Tipo!$C$12:$C$27,1,FALSE),"NO")</f>
        <v>NO</v>
      </c>
      <c r="AL497" s="109" t="str">
        <f t="shared" ref="AL497" si="696">IFERROR(VLOOKUP(H497,afectacion,1,FALSE),"NO")</f>
        <v>NO</v>
      </c>
      <c r="AM497" s="109" t="str">
        <f t="shared" ref="AM497" si="697">IFERROR(VLOOKUP(I497,programa,1,FALSE),"NO")</f>
        <v>NO</v>
      </c>
    </row>
    <row r="498" spans="1:39" ht="27" customHeight="1" x14ac:dyDescent="0.25">
      <c r="A498" s="276"/>
      <c r="B498" s="277"/>
      <c r="C498" s="278"/>
      <c r="D498" s="293"/>
      <c r="E498" s="278"/>
      <c r="F498" s="279"/>
      <c r="G498" s="280"/>
      <c r="H498" s="281"/>
      <c r="I498" s="282"/>
      <c r="J498" s="96" t="str">
        <f>IF(ISERROR(VLOOKUP(I498,[6]Eje_Pilar!$C$2:$E$47,2,FALSE))," ",VLOOKUP(I498,[6]Eje_Pilar!$C$2:$E$47,2,FALSE))</f>
        <v xml:space="preserve"> </v>
      </c>
      <c r="K498" s="96" t="str">
        <f>IF(ISERROR(VLOOKUP(I498,[6]Eje_Pilar!$C$2:$E$47,3,FALSE))," ",VLOOKUP(I498,[6]Eje_Pilar!$C$2:$E$47,3,FALSE))</f>
        <v xml:space="preserve"> </v>
      </c>
      <c r="L498" s="283"/>
      <c r="M498" s="276"/>
      <c r="N498" s="280"/>
      <c r="O498" s="285"/>
      <c r="P498" s="286"/>
      <c r="Q498" s="287"/>
      <c r="R498" s="288"/>
      <c r="S498" s="285"/>
      <c r="T498" s="103">
        <f t="shared" si="556"/>
        <v>0</v>
      </c>
      <c r="U498" s="289"/>
      <c r="V498" s="290"/>
      <c r="W498" s="290"/>
      <c r="X498" s="290"/>
      <c r="Y498" s="277"/>
      <c r="Z498" s="277"/>
      <c r="AA498" s="8"/>
      <c r="AB498" s="276"/>
      <c r="AC498" s="276"/>
      <c r="AD498" s="276"/>
      <c r="AE498" s="276"/>
      <c r="AF498" s="107" t="str">
        <f t="shared" si="645"/>
        <v>-</v>
      </c>
      <c r="AG498" s="291"/>
      <c r="AH498" s="129">
        <f>IF(SUMPRODUCT((A$14:A498=A498)*(B$14:B498=B498)*(C$14:C498=C498))&gt;1,0,1)</f>
        <v>0</v>
      </c>
      <c r="AI498" s="109" t="str">
        <f t="shared" ref="AI498" si="698">IFERROR(VLOOKUP(D498,tipo,1,FALSE),"NO")</f>
        <v>NO</v>
      </c>
      <c r="AJ498" s="109" t="str">
        <f t="shared" ref="AJ498" si="699">IFERROR(VLOOKUP(E498,modal,1,FALSE),"NO")</f>
        <v>NO</v>
      </c>
      <c r="AK498" s="110" t="str">
        <f>IFERROR(VLOOKUP(F498,[6]Tipo!$C$12:$C$27,1,FALSE),"NO")</f>
        <v>NO</v>
      </c>
      <c r="AL498" s="109" t="str">
        <f t="shared" ref="AL498" si="700">IFERROR(VLOOKUP(H498,afectacion,1,FALSE),"NO")</f>
        <v>NO</v>
      </c>
      <c r="AM498" s="109" t="str">
        <f t="shared" ref="AM498" si="701">IFERROR(VLOOKUP(I498,programa,1,FALSE),"NO")</f>
        <v>NO</v>
      </c>
    </row>
    <row r="499" spans="1:39" ht="27" customHeight="1" x14ac:dyDescent="0.25">
      <c r="A499" s="276"/>
      <c r="B499" s="277"/>
      <c r="C499" s="278"/>
      <c r="D499" s="293"/>
      <c r="E499" s="278"/>
      <c r="F499" s="279"/>
      <c r="G499" s="280"/>
      <c r="H499" s="281"/>
      <c r="I499" s="282"/>
      <c r="J499" s="96" t="str">
        <f>IF(ISERROR(VLOOKUP(I499,[6]Eje_Pilar!$C$2:$E$47,2,FALSE))," ",VLOOKUP(I499,[6]Eje_Pilar!$C$2:$E$47,2,FALSE))</f>
        <v xml:space="preserve"> </v>
      </c>
      <c r="K499" s="96" t="str">
        <f>IF(ISERROR(VLOOKUP(I499,[6]Eje_Pilar!$C$2:$E$47,3,FALSE))," ",VLOOKUP(I499,[6]Eje_Pilar!$C$2:$E$47,3,FALSE))</f>
        <v xml:space="preserve"> </v>
      </c>
      <c r="L499" s="283"/>
      <c r="M499" s="276"/>
      <c r="N499" s="280"/>
      <c r="O499" s="285"/>
      <c r="P499" s="286"/>
      <c r="Q499" s="287"/>
      <c r="R499" s="288"/>
      <c r="S499" s="285"/>
      <c r="T499" s="103">
        <f t="shared" si="556"/>
        <v>0</v>
      </c>
      <c r="U499" s="289"/>
      <c r="V499" s="290"/>
      <c r="W499" s="290"/>
      <c r="X499" s="290"/>
      <c r="Y499" s="277"/>
      <c r="Z499" s="277"/>
      <c r="AA499" s="8"/>
      <c r="AB499" s="276"/>
      <c r="AC499" s="276"/>
      <c r="AD499" s="276"/>
      <c r="AE499" s="276"/>
      <c r="AF499" s="107" t="str">
        <f t="shared" si="645"/>
        <v>-</v>
      </c>
      <c r="AG499" s="291"/>
      <c r="AH499" s="129">
        <f>IF(SUMPRODUCT((A$14:A499=A499)*(B$14:B499=B499)*(C$14:C499=C499))&gt;1,0,1)</f>
        <v>0</v>
      </c>
      <c r="AI499" s="109" t="str">
        <f t="shared" ref="AI499" si="702">IFERROR(VLOOKUP(D499,tipo,1,FALSE),"NO")</f>
        <v>NO</v>
      </c>
      <c r="AJ499" s="109" t="str">
        <f t="shared" ref="AJ499" si="703">IFERROR(VLOOKUP(E499,modal,1,FALSE),"NO")</f>
        <v>NO</v>
      </c>
      <c r="AK499" s="110" t="str">
        <f>IFERROR(VLOOKUP(F499,[6]Tipo!$C$12:$C$27,1,FALSE),"NO")</f>
        <v>NO</v>
      </c>
      <c r="AL499" s="109" t="str">
        <f t="shared" ref="AL499" si="704">IFERROR(VLOOKUP(H499,afectacion,1,FALSE),"NO")</f>
        <v>NO</v>
      </c>
      <c r="AM499" s="109" t="str">
        <f t="shared" ref="AM499" si="705">IFERROR(VLOOKUP(I499,programa,1,FALSE),"NO")</f>
        <v>NO</v>
      </c>
    </row>
    <row r="500" spans="1:39" ht="27" customHeight="1" x14ac:dyDescent="0.25">
      <c r="A500" s="276"/>
      <c r="B500" s="277"/>
      <c r="C500" s="278"/>
      <c r="D500" s="293"/>
      <c r="E500" s="278"/>
      <c r="F500" s="279"/>
      <c r="G500" s="280"/>
      <c r="H500" s="281"/>
      <c r="I500" s="282"/>
      <c r="J500" s="96" t="str">
        <f>IF(ISERROR(VLOOKUP(I500,[6]Eje_Pilar!$C$2:$E$47,2,FALSE))," ",VLOOKUP(I500,[6]Eje_Pilar!$C$2:$E$47,2,FALSE))</f>
        <v xml:space="preserve"> </v>
      </c>
      <c r="K500" s="96" t="str">
        <f>IF(ISERROR(VLOOKUP(I500,[6]Eje_Pilar!$C$2:$E$47,3,FALSE))," ",VLOOKUP(I500,[6]Eje_Pilar!$C$2:$E$47,3,FALSE))</f>
        <v xml:space="preserve"> </v>
      </c>
      <c r="L500" s="283"/>
      <c r="M500" s="276"/>
      <c r="N500" s="280"/>
      <c r="O500" s="285"/>
      <c r="P500" s="286"/>
      <c r="Q500" s="287"/>
      <c r="R500" s="288"/>
      <c r="S500" s="285"/>
      <c r="T500" s="103">
        <f t="shared" si="556"/>
        <v>0</v>
      </c>
      <c r="U500" s="289"/>
      <c r="V500" s="290"/>
      <c r="W500" s="290"/>
      <c r="X500" s="290"/>
      <c r="Y500" s="277"/>
      <c r="Z500" s="277"/>
      <c r="AA500" s="8"/>
      <c r="AB500" s="276"/>
      <c r="AC500" s="276"/>
      <c r="AD500" s="276"/>
      <c r="AE500" s="276"/>
      <c r="AF500" s="107" t="str">
        <f t="shared" si="645"/>
        <v>-</v>
      </c>
      <c r="AG500" s="291"/>
      <c r="AH500" s="129">
        <f>IF(SUMPRODUCT((A$14:A500=A500)*(B$14:B500=B500)*(C$14:C500=C500))&gt;1,0,1)</f>
        <v>0</v>
      </c>
      <c r="AI500" s="109" t="str">
        <f t="shared" ref="AI500" si="706">IFERROR(VLOOKUP(D500,tipo,1,FALSE),"NO")</f>
        <v>NO</v>
      </c>
      <c r="AJ500" s="109" t="str">
        <f t="shared" ref="AJ500" si="707">IFERROR(VLOOKUP(E500,modal,1,FALSE),"NO")</f>
        <v>NO</v>
      </c>
      <c r="AK500" s="110" t="str">
        <f>IFERROR(VLOOKUP(F500,[6]Tipo!$C$12:$C$27,1,FALSE),"NO")</f>
        <v>NO</v>
      </c>
      <c r="AL500" s="109" t="str">
        <f t="shared" ref="AL500" si="708">IFERROR(VLOOKUP(H500,afectacion,1,FALSE),"NO")</f>
        <v>NO</v>
      </c>
      <c r="AM500" s="109" t="str">
        <f t="shared" ref="AM500" si="709">IFERROR(VLOOKUP(I500,programa,1,FALSE),"NO")</f>
        <v>NO</v>
      </c>
    </row>
    <row r="501" spans="1:39" ht="27" customHeight="1" x14ac:dyDescent="0.25">
      <c r="A501" s="276"/>
      <c r="B501" s="277"/>
      <c r="C501" s="278"/>
      <c r="D501" s="293"/>
      <c r="E501" s="278"/>
      <c r="F501" s="279"/>
      <c r="G501" s="280"/>
      <c r="H501" s="281"/>
      <c r="I501" s="282"/>
      <c r="J501" s="96" t="str">
        <f>IF(ISERROR(VLOOKUP(I501,[6]Eje_Pilar!$C$2:$E$47,2,FALSE))," ",VLOOKUP(I501,[6]Eje_Pilar!$C$2:$E$47,2,FALSE))</f>
        <v xml:space="preserve"> </v>
      </c>
      <c r="K501" s="96" t="str">
        <f>IF(ISERROR(VLOOKUP(I501,[6]Eje_Pilar!$C$2:$E$47,3,FALSE))," ",VLOOKUP(I501,[6]Eje_Pilar!$C$2:$E$47,3,FALSE))</f>
        <v xml:space="preserve"> </v>
      </c>
      <c r="L501" s="283"/>
      <c r="M501" s="276"/>
      <c r="N501" s="280"/>
      <c r="O501" s="285"/>
      <c r="P501" s="286"/>
      <c r="Q501" s="287"/>
      <c r="R501" s="288"/>
      <c r="S501" s="285"/>
      <c r="T501" s="103">
        <f t="shared" si="556"/>
        <v>0</v>
      </c>
      <c r="U501" s="289"/>
      <c r="V501" s="290"/>
      <c r="W501" s="290"/>
      <c r="X501" s="290"/>
      <c r="Y501" s="277"/>
      <c r="Z501" s="277"/>
      <c r="AA501" s="8"/>
      <c r="AB501" s="276"/>
      <c r="AC501" s="276"/>
      <c r="AD501" s="276"/>
      <c r="AE501" s="276"/>
      <c r="AF501" s="107" t="str">
        <f t="shared" si="645"/>
        <v>-</v>
      </c>
      <c r="AG501" s="291"/>
      <c r="AH501" s="129">
        <f>IF(SUMPRODUCT((A$14:A501=A501)*(B$14:B501=B501)*(C$14:C501=C501))&gt;1,0,1)</f>
        <v>0</v>
      </c>
      <c r="AI501" s="109" t="str">
        <f t="shared" ref="AI501" si="710">IFERROR(VLOOKUP(D501,tipo,1,FALSE),"NO")</f>
        <v>NO</v>
      </c>
      <c r="AJ501" s="109" t="str">
        <f t="shared" ref="AJ501" si="711">IFERROR(VLOOKUP(E501,modal,1,FALSE),"NO")</f>
        <v>NO</v>
      </c>
      <c r="AK501" s="110" t="str">
        <f>IFERROR(VLOOKUP(F501,[6]Tipo!$C$12:$C$27,1,FALSE),"NO")</f>
        <v>NO</v>
      </c>
      <c r="AL501" s="109" t="str">
        <f t="shared" ref="AL501" si="712">IFERROR(VLOOKUP(H501,afectacion,1,FALSE),"NO")</f>
        <v>NO</v>
      </c>
      <c r="AM501" s="109" t="str">
        <f t="shared" ref="AM501" si="713">IFERROR(VLOOKUP(I501,programa,1,FALSE),"NO")</f>
        <v>NO</v>
      </c>
    </row>
    <row r="502" spans="1:39" ht="27" customHeight="1" x14ac:dyDescent="0.25">
      <c r="A502" s="276"/>
      <c r="B502" s="277"/>
      <c r="C502" s="278"/>
      <c r="D502" s="293"/>
      <c r="E502" s="278"/>
      <c r="F502" s="279"/>
      <c r="G502" s="280"/>
      <c r="H502" s="281"/>
      <c r="I502" s="282"/>
      <c r="J502" s="96" t="str">
        <f>IF(ISERROR(VLOOKUP(I502,[6]Eje_Pilar!$C$2:$E$47,2,FALSE))," ",VLOOKUP(I502,[6]Eje_Pilar!$C$2:$E$47,2,FALSE))</f>
        <v xml:space="preserve"> </v>
      </c>
      <c r="K502" s="96" t="str">
        <f>IF(ISERROR(VLOOKUP(I502,[6]Eje_Pilar!$C$2:$E$47,3,FALSE))," ",VLOOKUP(I502,[6]Eje_Pilar!$C$2:$E$47,3,FALSE))</f>
        <v xml:space="preserve"> </v>
      </c>
      <c r="L502" s="283"/>
      <c r="M502" s="276"/>
      <c r="N502" s="280"/>
      <c r="O502" s="285"/>
      <c r="P502" s="286"/>
      <c r="Q502" s="287"/>
      <c r="R502" s="288"/>
      <c r="S502" s="285"/>
      <c r="T502" s="103">
        <f t="shared" si="556"/>
        <v>0</v>
      </c>
      <c r="U502" s="289"/>
      <c r="V502" s="290"/>
      <c r="W502" s="290"/>
      <c r="X502" s="290"/>
      <c r="Y502" s="277"/>
      <c r="Z502" s="277"/>
      <c r="AA502" s="8"/>
      <c r="AB502" s="276"/>
      <c r="AC502" s="276"/>
      <c r="AD502" s="276"/>
      <c r="AE502" s="276"/>
      <c r="AF502" s="107" t="str">
        <f t="shared" si="645"/>
        <v>-</v>
      </c>
      <c r="AG502" s="291"/>
      <c r="AH502" s="129">
        <f>IF(SUMPRODUCT((A$14:A502=A502)*(B$14:B502=B502)*(C$14:C502=C502))&gt;1,0,1)</f>
        <v>0</v>
      </c>
      <c r="AI502" s="109" t="str">
        <f t="shared" ref="AI502" si="714">IFERROR(VLOOKUP(D502,tipo,1,FALSE),"NO")</f>
        <v>NO</v>
      </c>
      <c r="AJ502" s="109" t="str">
        <f t="shared" ref="AJ502" si="715">IFERROR(VLOOKUP(E502,modal,1,FALSE),"NO")</f>
        <v>NO</v>
      </c>
      <c r="AK502" s="110" t="str">
        <f>IFERROR(VLOOKUP(F502,[6]Tipo!$C$12:$C$27,1,FALSE),"NO")</f>
        <v>NO</v>
      </c>
      <c r="AL502" s="109" t="str">
        <f t="shared" ref="AL502" si="716">IFERROR(VLOOKUP(H502,afectacion,1,FALSE),"NO")</f>
        <v>NO</v>
      </c>
      <c r="AM502" s="109" t="str">
        <f t="shared" ref="AM502" si="717">IFERROR(VLOOKUP(I502,programa,1,FALSE),"NO")</f>
        <v>NO</v>
      </c>
    </row>
    <row r="503" spans="1:39" ht="27" customHeight="1" x14ac:dyDescent="0.25">
      <c r="A503" s="276"/>
      <c r="B503" s="277"/>
      <c r="C503" s="278"/>
      <c r="D503" s="293"/>
      <c r="E503" s="278"/>
      <c r="F503" s="279"/>
      <c r="G503" s="280"/>
      <c r="H503" s="281"/>
      <c r="I503" s="282"/>
      <c r="J503" s="96" t="str">
        <f>IF(ISERROR(VLOOKUP(I503,[6]Eje_Pilar!$C$2:$E$47,2,FALSE))," ",VLOOKUP(I503,[6]Eje_Pilar!$C$2:$E$47,2,FALSE))</f>
        <v xml:space="preserve"> </v>
      </c>
      <c r="K503" s="96" t="str">
        <f>IF(ISERROR(VLOOKUP(I503,[6]Eje_Pilar!$C$2:$E$47,3,FALSE))," ",VLOOKUP(I503,[6]Eje_Pilar!$C$2:$E$47,3,FALSE))</f>
        <v xml:space="preserve"> </v>
      </c>
      <c r="L503" s="283"/>
      <c r="M503" s="276"/>
      <c r="N503" s="280"/>
      <c r="O503" s="285"/>
      <c r="P503" s="286"/>
      <c r="Q503" s="287"/>
      <c r="R503" s="288"/>
      <c r="S503" s="285"/>
      <c r="T503" s="103">
        <f t="shared" si="556"/>
        <v>0</v>
      </c>
      <c r="U503" s="289"/>
      <c r="V503" s="290"/>
      <c r="W503" s="290"/>
      <c r="X503" s="290"/>
      <c r="Y503" s="277"/>
      <c r="Z503" s="277"/>
      <c r="AA503" s="8"/>
      <c r="AB503" s="276"/>
      <c r="AC503" s="276"/>
      <c r="AD503" s="276"/>
      <c r="AE503" s="276"/>
      <c r="AF503" s="107" t="str">
        <f t="shared" si="645"/>
        <v>-</v>
      </c>
      <c r="AG503" s="291"/>
      <c r="AH503" s="129">
        <f>IF(SUMPRODUCT((A$14:A503=A503)*(B$14:B503=B503)*(C$14:C503=C503))&gt;1,0,1)</f>
        <v>0</v>
      </c>
      <c r="AI503" s="109" t="str">
        <f t="shared" ref="AI503" si="718">IFERROR(VLOOKUP(D503,tipo,1,FALSE),"NO")</f>
        <v>NO</v>
      </c>
      <c r="AJ503" s="109" t="str">
        <f t="shared" ref="AJ503" si="719">IFERROR(VLOOKUP(E503,modal,1,FALSE),"NO")</f>
        <v>NO</v>
      </c>
      <c r="AK503" s="110" t="str">
        <f>IFERROR(VLOOKUP(F503,[6]Tipo!$C$12:$C$27,1,FALSE),"NO")</f>
        <v>NO</v>
      </c>
      <c r="AL503" s="109" t="str">
        <f t="shared" ref="AL503" si="720">IFERROR(VLOOKUP(H503,afectacion,1,FALSE),"NO")</f>
        <v>NO</v>
      </c>
      <c r="AM503" s="109" t="str">
        <f t="shared" ref="AM503" si="721">IFERROR(VLOOKUP(I503,programa,1,FALSE),"NO")</f>
        <v>NO</v>
      </c>
    </row>
    <row r="504" spans="1:39" ht="27" customHeight="1" x14ac:dyDescent="0.25">
      <c r="A504" s="276"/>
      <c r="B504" s="277"/>
      <c r="C504" s="278"/>
      <c r="D504" s="293"/>
      <c r="E504" s="278"/>
      <c r="F504" s="279"/>
      <c r="G504" s="280"/>
      <c r="H504" s="281"/>
      <c r="I504" s="282"/>
      <c r="J504" s="96" t="str">
        <f>IF(ISERROR(VLOOKUP(I504,[6]Eje_Pilar!$C$2:$E$47,2,FALSE))," ",VLOOKUP(I504,[6]Eje_Pilar!$C$2:$E$47,2,FALSE))</f>
        <v xml:space="preserve"> </v>
      </c>
      <c r="K504" s="96" t="str">
        <f>IF(ISERROR(VLOOKUP(I504,[6]Eje_Pilar!$C$2:$E$47,3,FALSE))," ",VLOOKUP(I504,[6]Eje_Pilar!$C$2:$E$47,3,FALSE))</f>
        <v xml:space="preserve"> </v>
      </c>
      <c r="L504" s="283"/>
      <c r="M504" s="276"/>
      <c r="N504" s="280"/>
      <c r="O504" s="285"/>
      <c r="P504" s="286"/>
      <c r="Q504" s="287"/>
      <c r="R504" s="288"/>
      <c r="S504" s="285"/>
      <c r="T504" s="103">
        <f t="shared" si="556"/>
        <v>0</v>
      </c>
      <c r="U504" s="289"/>
      <c r="V504" s="290"/>
      <c r="W504" s="290"/>
      <c r="X504" s="290"/>
      <c r="Y504" s="277"/>
      <c r="Z504" s="277"/>
      <c r="AA504" s="8"/>
      <c r="AB504" s="276"/>
      <c r="AC504" s="276"/>
      <c r="AD504" s="276"/>
      <c r="AE504" s="276"/>
      <c r="AF504" s="107" t="str">
        <f t="shared" si="645"/>
        <v>-</v>
      </c>
      <c r="AG504" s="291"/>
      <c r="AH504" s="129">
        <f>IF(SUMPRODUCT((A$14:A504=A504)*(B$14:B504=B504)*(C$14:C504=C504))&gt;1,0,1)</f>
        <v>0</v>
      </c>
      <c r="AI504" s="109" t="str">
        <f t="shared" ref="AI504" si="722">IFERROR(VLOOKUP(D504,tipo,1,FALSE),"NO")</f>
        <v>NO</v>
      </c>
      <c r="AJ504" s="109" t="str">
        <f t="shared" ref="AJ504" si="723">IFERROR(VLOOKUP(E504,modal,1,FALSE),"NO")</f>
        <v>NO</v>
      </c>
      <c r="AK504" s="110" t="str">
        <f>IFERROR(VLOOKUP(F504,[6]Tipo!$C$12:$C$27,1,FALSE),"NO")</f>
        <v>NO</v>
      </c>
      <c r="AL504" s="109" t="str">
        <f t="shared" ref="AL504" si="724">IFERROR(VLOOKUP(H504,afectacion,1,FALSE),"NO")</f>
        <v>NO</v>
      </c>
      <c r="AM504" s="109" t="str">
        <f t="shared" ref="AM504" si="725">IFERROR(VLOOKUP(I504,programa,1,FALSE),"NO")</f>
        <v>NO</v>
      </c>
    </row>
    <row r="505" spans="1:39" ht="27" customHeight="1" x14ac:dyDescent="0.25">
      <c r="A505" s="276"/>
      <c r="B505" s="277"/>
      <c r="C505" s="278"/>
      <c r="D505" s="293"/>
      <c r="E505" s="278"/>
      <c r="F505" s="279"/>
      <c r="G505" s="280"/>
      <c r="H505" s="281"/>
      <c r="I505" s="282"/>
      <c r="J505" s="96" t="str">
        <f>IF(ISERROR(VLOOKUP(I505,[6]Eje_Pilar!$C$2:$E$47,2,FALSE))," ",VLOOKUP(I505,[6]Eje_Pilar!$C$2:$E$47,2,FALSE))</f>
        <v xml:space="preserve"> </v>
      </c>
      <c r="K505" s="96" t="str">
        <f>IF(ISERROR(VLOOKUP(I505,[6]Eje_Pilar!$C$2:$E$47,3,FALSE))," ",VLOOKUP(I505,[6]Eje_Pilar!$C$2:$E$47,3,FALSE))</f>
        <v xml:space="preserve"> </v>
      </c>
      <c r="L505" s="283"/>
      <c r="M505" s="276"/>
      <c r="N505" s="280"/>
      <c r="O505" s="285"/>
      <c r="P505" s="286"/>
      <c r="Q505" s="287"/>
      <c r="R505" s="288"/>
      <c r="S505" s="285"/>
      <c r="T505" s="103">
        <f t="shared" si="556"/>
        <v>0</v>
      </c>
      <c r="U505" s="289"/>
      <c r="V505" s="290"/>
      <c r="W505" s="290"/>
      <c r="X505" s="290"/>
      <c r="Y505" s="277"/>
      <c r="Z505" s="277"/>
      <c r="AA505" s="8"/>
      <c r="AB505" s="276"/>
      <c r="AC505" s="276"/>
      <c r="AD505" s="276"/>
      <c r="AE505" s="276"/>
      <c r="AF505" s="107" t="str">
        <f t="shared" si="645"/>
        <v>-</v>
      </c>
      <c r="AG505" s="291"/>
      <c r="AH505" s="129">
        <f>IF(SUMPRODUCT((A$14:A505=A505)*(B$14:B505=B505)*(C$14:C505=C505))&gt;1,0,1)</f>
        <v>0</v>
      </c>
      <c r="AI505" s="109" t="str">
        <f t="shared" ref="AI505" si="726">IFERROR(VLOOKUP(D505,tipo,1,FALSE),"NO")</f>
        <v>NO</v>
      </c>
      <c r="AJ505" s="109" t="str">
        <f t="shared" ref="AJ505" si="727">IFERROR(VLOOKUP(E505,modal,1,FALSE),"NO")</f>
        <v>NO</v>
      </c>
      <c r="AK505" s="110" t="str">
        <f>IFERROR(VLOOKUP(F505,[6]Tipo!$C$12:$C$27,1,FALSE),"NO")</f>
        <v>NO</v>
      </c>
      <c r="AL505" s="109" t="str">
        <f t="shared" ref="AL505" si="728">IFERROR(VLOOKUP(H505,afectacion,1,FALSE),"NO")</f>
        <v>NO</v>
      </c>
      <c r="AM505" s="109" t="str">
        <f t="shared" ref="AM505" si="729">IFERROR(VLOOKUP(I505,programa,1,FALSE),"NO")</f>
        <v>NO</v>
      </c>
    </row>
    <row r="506" spans="1:39" ht="27" customHeight="1" x14ac:dyDescent="0.25">
      <c r="A506" s="276"/>
      <c r="B506" s="277"/>
      <c r="C506" s="278"/>
      <c r="D506" s="293"/>
      <c r="E506" s="278"/>
      <c r="F506" s="279"/>
      <c r="G506" s="280"/>
      <c r="H506" s="281"/>
      <c r="I506" s="282"/>
      <c r="J506" s="96" t="str">
        <f>IF(ISERROR(VLOOKUP(I506,[6]Eje_Pilar!$C$2:$E$47,2,FALSE))," ",VLOOKUP(I506,[6]Eje_Pilar!$C$2:$E$47,2,FALSE))</f>
        <v xml:space="preserve"> </v>
      </c>
      <c r="K506" s="96" t="str">
        <f>IF(ISERROR(VLOOKUP(I506,[6]Eje_Pilar!$C$2:$E$47,3,FALSE))," ",VLOOKUP(I506,[6]Eje_Pilar!$C$2:$E$47,3,FALSE))</f>
        <v xml:space="preserve"> </v>
      </c>
      <c r="L506" s="283"/>
      <c r="M506" s="276"/>
      <c r="N506" s="280"/>
      <c r="O506" s="285"/>
      <c r="P506" s="286"/>
      <c r="Q506" s="287"/>
      <c r="R506" s="288"/>
      <c r="S506" s="285"/>
      <c r="T506" s="103">
        <f t="shared" si="556"/>
        <v>0</v>
      </c>
      <c r="U506" s="289"/>
      <c r="V506" s="290"/>
      <c r="W506" s="290"/>
      <c r="X506" s="290"/>
      <c r="Y506" s="277"/>
      <c r="Z506" s="277"/>
      <c r="AA506" s="8"/>
      <c r="AB506" s="276"/>
      <c r="AC506" s="276"/>
      <c r="AD506" s="276"/>
      <c r="AE506" s="276"/>
      <c r="AF506" s="107" t="str">
        <f t="shared" si="645"/>
        <v>-</v>
      </c>
      <c r="AG506" s="291"/>
      <c r="AH506" s="129">
        <f>IF(SUMPRODUCT((A$14:A506=A506)*(B$14:B506=B506)*(C$14:C506=C506))&gt;1,0,1)</f>
        <v>0</v>
      </c>
      <c r="AI506" s="109" t="str">
        <f t="shared" ref="AI506" si="730">IFERROR(VLOOKUP(D506,tipo,1,FALSE),"NO")</f>
        <v>NO</v>
      </c>
      <c r="AJ506" s="109" t="str">
        <f t="shared" ref="AJ506" si="731">IFERROR(VLOOKUP(E506,modal,1,FALSE),"NO")</f>
        <v>NO</v>
      </c>
      <c r="AK506" s="110" t="str">
        <f>IFERROR(VLOOKUP(F506,[6]Tipo!$C$12:$C$27,1,FALSE),"NO")</f>
        <v>NO</v>
      </c>
      <c r="AL506" s="109" t="str">
        <f t="shared" ref="AL506" si="732">IFERROR(VLOOKUP(H506,afectacion,1,FALSE),"NO")</f>
        <v>NO</v>
      </c>
      <c r="AM506" s="109" t="str">
        <f t="shared" ref="AM506" si="733">IFERROR(VLOOKUP(I506,programa,1,FALSE),"NO")</f>
        <v>NO</v>
      </c>
    </row>
    <row r="507" spans="1:39" ht="27" customHeight="1" x14ac:dyDescent="0.25">
      <c r="A507" s="276"/>
      <c r="B507" s="277"/>
      <c r="C507" s="278"/>
      <c r="D507" s="293"/>
      <c r="E507" s="278"/>
      <c r="F507" s="279"/>
      <c r="G507" s="280"/>
      <c r="H507" s="281"/>
      <c r="I507" s="282"/>
      <c r="J507" s="96" t="str">
        <f>IF(ISERROR(VLOOKUP(I507,[6]Eje_Pilar!$C$2:$E$47,2,FALSE))," ",VLOOKUP(I507,[6]Eje_Pilar!$C$2:$E$47,2,FALSE))</f>
        <v xml:space="preserve"> </v>
      </c>
      <c r="K507" s="96" t="str">
        <f>IF(ISERROR(VLOOKUP(I507,[6]Eje_Pilar!$C$2:$E$47,3,FALSE))," ",VLOOKUP(I507,[6]Eje_Pilar!$C$2:$E$47,3,FALSE))</f>
        <v xml:space="preserve"> </v>
      </c>
      <c r="L507" s="283"/>
      <c r="M507" s="276"/>
      <c r="N507" s="280"/>
      <c r="O507" s="285"/>
      <c r="P507" s="286"/>
      <c r="Q507" s="287"/>
      <c r="R507" s="288"/>
      <c r="S507" s="285"/>
      <c r="T507" s="103">
        <f t="shared" si="556"/>
        <v>0</v>
      </c>
      <c r="U507" s="289"/>
      <c r="V507" s="290"/>
      <c r="W507" s="290"/>
      <c r="X507" s="290"/>
      <c r="Y507" s="277"/>
      <c r="Z507" s="277"/>
      <c r="AA507" s="8"/>
      <c r="AB507" s="276"/>
      <c r="AC507" s="276"/>
      <c r="AD507" s="276"/>
      <c r="AE507" s="276"/>
      <c r="AF507" s="107" t="str">
        <f t="shared" si="645"/>
        <v>-</v>
      </c>
      <c r="AG507" s="291"/>
      <c r="AH507" s="129">
        <f>IF(SUMPRODUCT((A$14:A507=A507)*(B$14:B507=B507)*(C$14:C507=C507))&gt;1,0,1)</f>
        <v>0</v>
      </c>
      <c r="AI507" s="109" t="str">
        <f t="shared" ref="AI507" si="734">IFERROR(VLOOKUP(D507,tipo,1,FALSE),"NO")</f>
        <v>NO</v>
      </c>
      <c r="AJ507" s="109" t="str">
        <f t="shared" ref="AJ507" si="735">IFERROR(VLOOKUP(E507,modal,1,FALSE),"NO")</f>
        <v>NO</v>
      </c>
      <c r="AK507" s="110" t="str">
        <f>IFERROR(VLOOKUP(F507,[6]Tipo!$C$12:$C$27,1,FALSE),"NO")</f>
        <v>NO</v>
      </c>
      <c r="AL507" s="109" t="str">
        <f t="shared" ref="AL507" si="736">IFERROR(VLOOKUP(H507,afectacion,1,FALSE),"NO")</f>
        <v>NO</v>
      </c>
      <c r="AM507" s="109" t="str">
        <f t="shared" ref="AM507" si="737">IFERROR(VLOOKUP(I507,programa,1,FALSE),"NO")</f>
        <v>NO</v>
      </c>
    </row>
    <row r="508" spans="1:39" ht="27" customHeight="1" x14ac:dyDescent="0.25">
      <c r="A508" s="276"/>
      <c r="B508" s="277"/>
      <c r="C508" s="278"/>
      <c r="D508" s="293"/>
      <c r="E508" s="278"/>
      <c r="F508" s="279"/>
      <c r="G508" s="280"/>
      <c r="H508" s="281"/>
      <c r="I508" s="282"/>
      <c r="J508" s="96" t="str">
        <f>IF(ISERROR(VLOOKUP(I508,[6]Eje_Pilar!$C$2:$E$47,2,FALSE))," ",VLOOKUP(I508,[6]Eje_Pilar!$C$2:$E$47,2,FALSE))</f>
        <v xml:space="preserve"> </v>
      </c>
      <c r="K508" s="96" t="str">
        <f>IF(ISERROR(VLOOKUP(I508,[6]Eje_Pilar!$C$2:$E$47,3,FALSE))," ",VLOOKUP(I508,[6]Eje_Pilar!$C$2:$E$47,3,FALSE))</f>
        <v xml:space="preserve"> </v>
      </c>
      <c r="L508" s="283"/>
      <c r="M508" s="276"/>
      <c r="N508" s="280"/>
      <c r="O508" s="285"/>
      <c r="P508" s="286"/>
      <c r="Q508" s="287"/>
      <c r="R508" s="288"/>
      <c r="S508" s="285"/>
      <c r="T508" s="103">
        <f t="shared" si="556"/>
        <v>0</v>
      </c>
      <c r="U508" s="289"/>
      <c r="V508" s="290"/>
      <c r="W508" s="290"/>
      <c r="X508" s="290"/>
      <c r="Y508" s="277"/>
      <c r="Z508" s="277"/>
      <c r="AA508" s="8"/>
      <c r="AB508" s="276"/>
      <c r="AC508" s="276"/>
      <c r="AD508" s="276"/>
      <c r="AE508" s="276"/>
      <c r="AF508" s="107" t="str">
        <f t="shared" si="645"/>
        <v>-</v>
      </c>
      <c r="AG508" s="291"/>
      <c r="AH508" s="129">
        <f>IF(SUMPRODUCT((A$14:A508=A508)*(B$14:B508=B508)*(C$14:C508=C508))&gt;1,0,1)</f>
        <v>0</v>
      </c>
      <c r="AI508" s="109" t="str">
        <f t="shared" ref="AI508" si="738">IFERROR(VLOOKUP(D508,tipo,1,FALSE),"NO")</f>
        <v>NO</v>
      </c>
      <c r="AJ508" s="109" t="str">
        <f t="shared" ref="AJ508" si="739">IFERROR(VLOOKUP(E508,modal,1,FALSE),"NO")</f>
        <v>NO</v>
      </c>
      <c r="AK508" s="110" t="str">
        <f>IFERROR(VLOOKUP(F508,[6]Tipo!$C$12:$C$27,1,FALSE),"NO")</f>
        <v>NO</v>
      </c>
      <c r="AL508" s="109" t="str">
        <f t="shared" ref="AL508" si="740">IFERROR(VLOOKUP(H508,afectacion,1,FALSE),"NO")</f>
        <v>NO</v>
      </c>
      <c r="AM508" s="109" t="str">
        <f t="shared" ref="AM508" si="741">IFERROR(VLOOKUP(I508,programa,1,FALSE),"NO")</f>
        <v>NO</v>
      </c>
    </row>
    <row r="509" spans="1:39" ht="27" customHeight="1" x14ac:dyDescent="0.25">
      <c r="A509" s="276"/>
      <c r="B509" s="277"/>
      <c r="C509" s="278"/>
      <c r="D509" s="293"/>
      <c r="E509" s="278"/>
      <c r="F509" s="279"/>
      <c r="G509" s="280"/>
      <c r="H509" s="281"/>
      <c r="I509" s="282"/>
      <c r="J509" s="96" t="str">
        <f>IF(ISERROR(VLOOKUP(I509,[6]Eje_Pilar!$C$2:$E$47,2,FALSE))," ",VLOOKUP(I509,[6]Eje_Pilar!$C$2:$E$47,2,FALSE))</f>
        <v xml:space="preserve"> </v>
      </c>
      <c r="K509" s="96" t="str">
        <f>IF(ISERROR(VLOOKUP(I509,[6]Eje_Pilar!$C$2:$E$47,3,FALSE))," ",VLOOKUP(I509,[6]Eje_Pilar!$C$2:$E$47,3,FALSE))</f>
        <v xml:space="preserve"> </v>
      </c>
      <c r="L509" s="283"/>
      <c r="M509" s="276"/>
      <c r="N509" s="280"/>
      <c r="O509" s="285"/>
      <c r="P509" s="286"/>
      <c r="Q509" s="287"/>
      <c r="R509" s="288"/>
      <c r="S509" s="285"/>
      <c r="T509" s="103">
        <f t="shared" si="556"/>
        <v>0</v>
      </c>
      <c r="U509" s="289"/>
      <c r="V509" s="290"/>
      <c r="W509" s="290"/>
      <c r="X509" s="290"/>
      <c r="Y509" s="277"/>
      <c r="Z509" s="277"/>
      <c r="AA509" s="8"/>
      <c r="AB509" s="276"/>
      <c r="AC509" s="276"/>
      <c r="AD509" s="276"/>
      <c r="AE509" s="276"/>
      <c r="AF509" s="107" t="str">
        <f t="shared" si="645"/>
        <v>-</v>
      </c>
      <c r="AG509" s="291"/>
      <c r="AH509" s="129">
        <f>IF(SUMPRODUCT((A$14:A509=A509)*(B$14:B509=B509)*(C$14:C509=C509))&gt;1,0,1)</f>
        <v>0</v>
      </c>
      <c r="AI509" s="109" t="str">
        <f t="shared" ref="AI509" si="742">IFERROR(VLOOKUP(D509,tipo,1,FALSE),"NO")</f>
        <v>NO</v>
      </c>
      <c r="AJ509" s="109" t="str">
        <f t="shared" ref="AJ509" si="743">IFERROR(VLOOKUP(E509,modal,1,FALSE),"NO")</f>
        <v>NO</v>
      </c>
      <c r="AK509" s="110" t="str">
        <f>IFERROR(VLOOKUP(F509,[6]Tipo!$C$12:$C$27,1,FALSE),"NO")</f>
        <v>NO</v>
      </c>
      <c r="AL509" s="109" t="str">
        <f t="shared" ref="AL509" si="744">IFERROR(VLOOKUP(H509,afectacion,1,FALSE),"NO")</f>
        <v>NO</v>
      </c>
      <c r="AM509" s="109" t="str">
        <f t="shared" ref="AM509" si="745">IFERROR(VLOOKUP(I509,programa,1,FALSE),"NO")</f>
        <v>NO</v>
      </c>
    </row>
    <row r="510" spans="1:39" ht="27" customHeight="1" x14ac:dyDescent="0.25">
      <c r="A510" s="276"/>
      <c r="B510" s="277"/>
      <c r="C510" s="278"/>
      <c r="D510" s="293"/>
      <c r="E510" s="278"/>
      <c r="F510" s="279"/>
      <c r="G510" s="280"/>
      <c r="H510" s="281"/>
      <c r="I510" s="282"/>
      <c r="J510" s="96" t="str">
        <f>IF(ISERROR(VLOOKUP(I510,[6]Eje_Pilar!$C$2:$E$47,2,FALSE))," ",VLOOKUP(I510,[6]Eje_Pilar!$C$2:$E$47,2,FALSE))</f>
        <v xml:space="preserve"> </v>
      </c>
      <c r="K510" s="96" t="str">
        <f>IF(ISERROR(VLOOKUP(I510,[6]Eje_Pilar!$C$2:$E$47,3,FALSE))," ",VLOOKUP(I510,[6]Eje_Pilar!$C$2:$E$47,3,FALSE))</f>
        <v xml:space="preserve"> </v>
      </c>
      <c r="L510" s="283"/>
      <c r="M510" s="276"/>
      <c r="N510" s="280"/>
      <c r="O510" s="285"/>
      <c r="P510" s="286"/>
      <c r="Q510" s="287"/>
      <c r="R510" s="288"/>
      <c r="S510" s="285"/>
      <c r="T510" s="103">
        <f t="shared" si="556"/>
        <v>0</v>
      </c>
      <c r="U510" s="289"/>
      <c r="V510" s="290"/>
      <c r="W510" s="290"/>
      <c r="X510" s="290"/>
      <c r="Y510" s="277"/>
      <c r="Z510" s="277"/>
      <c r="AA510" s="8"/>
      <c r="AB510" s="276"/>
      <c r="AC510" s="276"/>
      <c r="AD510" s="276"/>
      <c r="AE510" s="276"/>
      <c r="AF510" s="107" t="str">
        <f t="shared" si="645"/>
        <v>-</v>
      </c>
      <c r="AG510" s="291"/>
      <c r="AH510" s="129">
        <f>IF(SUMPRODUCT((A$14:A510=A510)*(B$14:B510=B510)*(C$14:C510=C510))&gt;1,0,1)</f>
        <v>0</v>
      </c>
      <c r="AI510" s="109" t="str">
        <f t="shared" ref="AI510" si="746">IFERROR(VLOOKUP(D510,tipo,1,FALSE),"NO")</f>
        <v>NO</v>
      </c>
      <c r="AJ510" s="109" t="str">
        <f t="shared" ref="AJ510" si="747">IFERROR(VLOOKUP(E510,modal,1,FALSE),"NO")</f>
        <v>NO</v>
      </c>
      <c r="AK510" s="110" t="str">
        <f>IFERROR(VLOOKUP(F510,[6]Tipo!$C$12:$C$27,1,FALSE),"NO")</f>
        <v>NO</v>
      </c>
      <c r="AL510" s="109" t="str">
        <f t="shared" ref="AL510" si="748">IFERROR(VLOOKUP(H510,afectacion,1,FALSE),"NO")</f>
        <v>NO</v>
      </c>
      <c r="AM510" s="109" t="str">
        <f t="shared" ref="AM510" si="749">IFERROR(VLOOKUP(I510,programa,1,FALSE),"NO")</f>
        <v>NO</v>
      </c>
    </row>
    <row r="511" spans="1:39" ht="27" customHeight="1" x14ac:dyDescent="0.25">
      <c r="A511" s="276"/>
      <c r="B511" s="277"/>
      <c r="C511" s="278"/>
      <c r="D511" s="293"/>
      <c r="E511" s="278"/>
      <c r="F511" s="279"/>
      <c r="G511" s="280"/>
      <c r="H511" s="281"/>
      <c r="I511" s="282"/>
      <c r="J511" s="96" t="str">
        <f>IF(ISERROR(VLOOKUP(I511,[6]Eje_Pilar!$C$2:$E$47,2,FALSE))," ",VLOOKUP(I511,[6]Eje_Pilar!$C$2:$E$47,2,FALSE))</f>
        <v xml:space="preserve"> </v>
      </c>
      <c r="K511" s="96" t="str">
        <f>IF(ISERROR(VLOOKUP(I511,[6]Eje_Pilar!$C$2:$E$47,3,FALSE))," ",VLOOKUP(I511,[6]Eje_Pilar!$C$2:$E$47,3,FALSE))</f>
        <v xml:space="preserve"> </v>
      </c>
      <c r="L511" s="283"/>
      <c r="M511" s="276"/>
      <c r="N511" s="280"/>
      <c r="O511" s="285"/>
      <c r="P511" s="286"/>
      <c r="Q511" s="287"/>
      <c r="R511" s="288"/>
      <c r="S511" s="285"/>
      <c r="T511" s="103">
        <f t="shared" si="556"/>
        <v>0</v>
      </c>
      <c r="U511" s="289"/>
      <c r="V511" s="290"/>
      <c r="W511" s="290"/>
      <c r="X511" s="290"/>
      <c r="Y511" s="277"/>
      <c r="Z511" s="277"/>
      <c r="AA511" s="8"/>
      <c r="AB511" s="276"/>
      <c r="AC511" s="276"/>
      <c r="AD511" s="276"/>
      <c r="AE511" s="276"/>
      <c r="AF511" s="107" t="str">
        <f t="shared" si="645"/>
        <v>-</v>
      </c>
      <c r="AG511" s="291"/>
      <c r="AH511" s="129">
        <f>IF(SUMPRODUCT((A$14:A511=A511)*(B$14:B511=B511)*(C$14:C511=C511))&gt;1,0,1)</f>
        <v>0</v>
      </c>
      <c r="AI511" s="109" t="str">
        <f t="shared" ref="AI511" si="750">IFERROR(VLOOKUP(D511,tipo,1,FALSE),"NO")</f>
        <v>NO</v>
      </c>
      <c r="AJ511" s="109" t="str">
        <f t="shared" ref="AJ511" si="751">IFERROR(VLOOKUP(E511,modal,1,FALSE),"NO")</f>
        <v>NO</v>
      </c>
      <c r="AK511" s="110" t="str">
        <f>IFERROR(VLOOKUP(F511,[6]Tipo!$C$12:$C$27,1,FALSE),"NO")</f>
        <v>NO</v>
      </c>
      <c r="AL511" s="109" t="str">
        <f t="shared" ref="AL511" si="752">IFERROR(VLOOKUP(H511,afectacion,1,FALSE),"NO")</f>
        <v>NO</v>
      </c>
      <c r="AM511" s="109" t="str">
        <f t="shared" ref="AM511" si="753">IFERROR(VLOOKUP(I511,programa,1,FALSE),"NO")</f>
        <v>NO</v>
      </c>
    </row>
    <row r="512" spans="1:39" ht="27" customHeight="1" x14ac:dyDescent="0.25">
      <c r="A512" s="276"/>
      <c r="B512" s="277"/>
      <c r="C512" s="278"/>
      <c r="D512" s="293"/>
      <c r="E512" s="278"/>
      <c r="F512" s="279"/>
      <c r="G512" s="280"/>
      <c r="H512" s="281"/>
      <c r="I512" s="282"/>
      <c r="J512" s="96" t="str">
        <f>IF(ISERROR(VLOOKUP(I512,[6]Eje_Pilar!$C$2:$E$47,2,FALSE))," ",VLOOKUP(I512,[6]Eje_Pilar!$C$2:$E$47,2,FALSE))</f>
        <v xml:space="preserve"> </v>
      </c>
      <c r="K512" s="96" t="str">
        <f>IF(ISERROR(VLOOKUP(I512,[6]Eje_Pilar!$C$2:$E$47,3,FALSE))," ",VLOOKUP(I512,[6]Eje_Pilar!$C$2:$E$47,3,FALSE))</f>
        <v xml:space="preserve"> </v>
      </c>
      <c r="L512" s="283"/>
      <c r="M512" s="276"/>
      <c r="N512" s="280"/>
      <c r="O512" s="285"/>
      <c r="P512" s="286"/>
      <c r="Q512" s="287"/>
      <c r="R512" s="288"/>
      <c r="S512" s="285"/>
      <c r="T512" s="103">
        <f t="shared" si="556"/>
        <v>0</v>
      </c>
      <c r="U512" s="289"/>
      <c r="V512" s="290"/>
      <c r="W512" s="290"/>
      <c r="X512" s="290"/>
      <c r="Y512" s="277"/>
      <c r="Z512" s="277"/>
      <c r="AA512" s="8"/>
      <c r="AB512" s="276"/>
      <c r="AC512" s="276"/>
      <c r="AD512" s="276"/>
      <c r="AE512" s="276"/>
      <c r="AF512" s="107" t="str">
        <f t="shared" si="645"/>
        <v>-</v>
      </c>
      <c r="AG512" s="291"/>
      <c r="AH512" s="129">
        <f>IF(SUMPRODUCT((A$14:A512=A512)*(B$14:B512=B512)*(C$14:C512=C512))&gt;1,0,1)</f>
        <v>0</v>
      </c>
      <c r="AI512" s="109" t="str">
        <f t="shared" ref="AI512" si="754">IFERROR(VLOOKUP(D512,tipo,1,FALSE),"NO")</f>
        <v>NO</v>
      </c>
      <c r="AJ512" s="109" t="str">
        <f t="shared" ref="AJ512" si="755">IFERROR(VLOOKUP(E512,modal,1,FALSE),"NO")</f>
        <v>NO</v>
      </c>
      <c r="AK512" s="110" t="str">
        <f>IFERROR(VLOOKUP(F512,[6]Tipo!$C$12:$C$27,1,FALSE),"NO")</f>
        <v>NO</v>
      </c>
      <c r="AL512" s="109" t="str">
        <f t="shared" ref="AL512" si="756">IFERROR(VLOOKUP(H512,afectacion,1,FALSE),"NO")</f>
        <v>NO</v>
      </c>
      <c r="AM512" s="109" t="str">
        <f t="shared" ref="AM512" si="757">IFERROR(VLOOKUP(I512,programa,1,FALSE),"NO")</f>
        <v>NO</v>
      </c>
    </row>
    <row r="513" spans="1:39" ht="27" customHeight="1" x14ac:dyDescent="0.25">
      <c r="A513" s="276"/>
      <c r="B513" s="277"/>
      <c r="C513" s="278"/>
      <c r="D513" s="293"/>
      <c r="E513" s="278"/>
      <c r="F513" s="279"/>
      <c r="G513" s="280"/>
      <c r="H513" s="281"/>
      <c r="I513" s="282"/>
      <c r="J513" s="96" t="str">
        <f>IF(ISERROR(VLOOKUP(I513,[6]Eje_Pilar!$C$2:$E$47,2,FALSE))," ",VLOOKUP(I513,[6]Eje_Pilar!$C$2:$E$47,2,FALSE))</f>
        <v xml:space="preserve"> </v>
      </c>
      <c r="K513" s="96" t="str">
        <f>IF(ISERROR(VLOOKUP(I513,[6]Eje_Pilar!$C$2:$E$47,3,FALSE))," ",VLOOKUP(I513,[6]Eje_Pilar!$C$2:$E$47,3,FALSE))</f>
        <v xml:space="preserve"> </v>
      </c>
      <c r="L513" s="283"/>
      <c r="M513" s="276"/>
      <c r="N513" s="280"/>
      <c r="O513" s="285"/>
      <c r="P513" s="286"/>
      <c r="Q513" s="287"/>
      <c r="R513" s="288"/>
      <c r="S513" s="285"/>
      <c r="T513" s="103">
        <f t="shared" si="556"/>
        <v>0</v>
      </c>
      <c r="U513" s="289"/>
      <c r="V513" s="290"/>
      <c r="W513" s="290"/>
      <c r="X513" s="290"/>
      <c r="Y513" s="277"/>
      <c r="Z513" s="277"/>
      <c r="AA513" s="8"/>
      <c r="AB513" s="276"/>
      <c r="AC513" s="276"/>
      <c r="AD513" s="276"/>
      <c r="AE513" s="276"/>
      <c r="AF513" s="107" t="str">
        <f t="shared" si="645"/>
        <v>-</v>
      </c>
      <c r="AG513" s="291"/>
      <c r="AH513" s="129">
        <f>IF(SUMPRODUCT((A$14:A513=A513)*(B$14:B513=B513)*(C$14:C513=C513))&gt;1,0,1)</f>
        <v>0</v>
      </c>
      <c r="AI513" s="109" t="str">
        <f t="shared" ref="AI513" si="758">IFERROR(VLOOKUP(D513,tipo,1,FALSE),"NO")</f>
        <v>NO</v>
      </c>
      <c r="AJ513" s="109" t="str">
        <f t="shared" ref="AJ513" si="759">IFERROR(VLOOKUP(E513,modal,1,FALSE),"NO")</f>
        <v>NO</v>
      </c>
      <c r="AK513" s="110" t="str">
        <f>IFERROR(VLOOKUP(F513,[6]Tipo!$C$12:$C$27,1,FALSE),"NO")</f>
        <v>NO</v>
      </c>
      <c r="AL513" s="109" t="str">
        <f t="shared" ref="AL513" si="760">IFERROR(VLOOKUP(H513,afectacion,1,FALSE),"NO")</f>
        <v>NO</v>
      </c>
      <c r="AM513" s="109" t="str">
        <f t="shared" ref="AM513" si="761">IFERROR(VLOOKUP(I513,programa,1,FALSE),"NO")</f>
        <v>NO</v>
      </c>
    </row>
    <row r="514" spans="1:39" ht="27" customHeight="1" x14ac:dyDescent="0.25">
      <c r="A514" s="276"/>
      <c r="B514" s="277"/>
      <c r="C514" s="278"/>
      <c r="D514" s="293"/>
      <c r="E514" s="278"/>
      <c r="F514" s="279"/>
      <c r="G514" s="280"/>
      <c r="H514" s="281"/>
      <c r="I514" s="282"/>
      <c r="J514" s="96" t="str">
        <f>IF(ISERROR(VLOOKUP(I514,[6]Eje_Pilar!$C$2:$E$47,2,FALSE))," ",VLOOKUP(I514,[6]Eje_Pilar!$C$2:$E$47,2,FALSE))</f>
        <v xml:space="preserve"> </v>
      </c>
      <c r="K514" s="96" t="str">
        <f>IF(ISERROR(VLOOKUP(I514,[6]Eje_Pilar!$C$2:$E$47,3,FALSE))," ",VLOOKUP(I514,[6]Eje_Pilar!$C$2:$E$47,3,FALSE))</f>
        <v xml:space="preserve"> </v>
      </c>
      <c r="L514" s="283"/>
      <c r="M514" s="276"/>
      <c r="N514" s="280"/>
      <c r="O514" s="285"/>
      <c r="P514" s="286"/>
      <c r="Q514" s="287"/>
      <c r="R514" s="288"/>
      <c r="S514" s="285"/>
      <c r="T514" s="103">
        <f t="shared" si="556"/>
        <v>0</v>
      </c>
      <c r="U514" s="289"/>
      <c r="V514" s="290"/>
      <c r="W514" s="290"/>
      <c r="X514" s="290"/>
      <c r="Y514" s="277"/>
      <c r="Z514" s="277"/>
      <c r="AA514" s="8"/>
      <c r="AB514" s="276"/>
      <c r="AC514" s="276"/>
      <c r="AD514" s="276"/>
      <c r="AE514" s="276"/>
      <c r="AF514" s="107" t="str">
        <f t="shared" si="645"/>
        <v>-</v>
      </c>
      <c r="AG514" s="291"/>
      <c r="AH514" s="129">
        <f>IF(SUMPRODUCT((A$14:A514=A514)*(B$14:B514=B514)*(C$14:C514=C514))&gt;1,0,1)</f>
        <v>0</v>
      </c>
      <c r="AI514" s="109" t="str">
        <f t="shared" ref="AI514" si="762">IFERROR(VLOOKUP(D514,tipo,1,FALSE),"NO")</f>
        <v>NO</v>
      </c>
      <c r="AJ514" s="109" t="str">
        <f t="shared" ref="AJ514" si="763">IFERROR(VLOOKUP(E514,modal,1,FALSE),"NO")</f>
        <v>NO</v>
      </c>
      <c r="AK514" s="110" t="str">
        <f>IFERROR(VLOOKUP(F514,[6]Tipo!$C$12:$C$27,1,FALSE),"NO")</f>
        <v>NO</v>
      </c>
      <c r="AL514" s="109" t="str">
        <f t="shared" ref="AL514" si="764">IFERROR(VLOOKUP(H514,afectacion,1,FALSE),"NO")</f>
        <v>NO</v>
      </c>
      <c r="AM514" s="109" t="str">
        <f t="shared" ref="AM514" si="765">IFERROR(VLOOKUP(I514,programa,1,FALSE),"NO")</f>
        <v>NO</v>
      </c>
    </row>
    <row r="515" spans="1:39" ht="27" customHeight="1" x14ac:dyDescent="0.25">
      <c r="A515" s="276"/>
      <c r="B515" s="277"/>
      <c r="C515" s="278"/>
      <c r="D515" s="293"/>
      <c r="E515" s="278"/>
      <c r="F515" s="279"/>
      <c r="G515" s="280"/>
      <c r="H515" s="281"/>
      <c r="I515" s="282"/>
      <c r="J515" s="96" t="str">
        <f>IF(ISERROR(VLOOKUP(I515,[6]Eje_Pilar!$C$2:$E$47,2,FALSE))," ",VLOOKUP(I515,[6]Eje_Pilar!$C$2:$E$47,2,FALSE))</f>
        <v xml:space="preserve"> </v>
      </c>
      <c r="K515" s="96" t="str">
        <f>IF(ISERROR(VLOOKUP(I515,[6]Eje_Pilar!$C$2:$E$47,3,FALSE))," ",VLOOKUP(I515,[6]Eje_Pilar!$C$2:$E$47,3,FALSE))</f>
        <v xml:space="preserve"> </v>
      </c>
      <c r="L515" s="283"/>
      <c r="M515" s="276"/>
      <c r="N515" s="280"/>
      <c r="O515" s="285"/>
      <c r="P515" s="286"/>
      <c r="Q515" s="287"/>
      <c r="R515" s="288"/>
      <c r="S515" s="285"/>
      <c r="T515" s="103">
        <f t="shared" si="556"/>
        <v>0</v>
      </c>
      <c r="U515" s="289"/>
      <c r="V515" s="290"/>
      <c r="W515" s="290"/>
      <c r="X515" s="290"/>
      <c r="Y515" s="277"/>
      <c r="Z515" s="277"/>
      <c r="AA515" s="8"/>
      <c r="AB515" s="276"/>
      <c r="AC515" s="276"/>
      <c r="AD515" s="276"/>
      <c r="AE515" s="276"/>
      <c r="AF515" s="107" t="str">
        <f t="shared" si="645"/>
        <v>-</v>
      </c>
      <c r="AG515" s="291"/>
      <c r="AH515" s="129">
        <f>IF(SUMPRODUCT((A$14:A515=A515)*(B$14:B515=B515)*(C$14:C515=C515))&gt;1,0,1)</f>
        <v>0</v>
      </c>
      <c r="AI515" s="109" t="str">
        <f t="shared" ref="AI515" si="766">IFERROR(VLOOKUP(D515,tipo,1,FALSE),"NO")</f>
        <v>NO</v>
      </c>
      <c r="AJ515" s="109" t="str">
        <f t="shared" ref="AJ515" si="767">IFERROR(VLOOKUP(E515,modal,1,FALSE),"NO")</f>
        <v>NO</v>
      </c>
      <c r="AK515" s="110" t="str">
        <f>IFERROR(VLOOKUP(F515,[6]Tipo!$C$12:$C$27,1,FALSE),"NO")</f>
        <v>NO</v>
      </c>
      <c r="AL515" s="109" t="str">
        <f t="shared" ref="AL515" si="768">IFERROR(VLOOKUP(H515,afectacion,1,FALSE),"NO")</f>
        <v>NO</v>
      </c>
      <c r="AM515" s="109" t="str">
        <f t="shared" ref="AM515" si="769">IFERROR(VLOOKUP(I515,programa,1,FALSE),"NO")</f>
        <v>NO</v>
      </c>
    </row>
    <row r="516" spans="1:39" ht="27" customHeight="1" x14ac:dyDescent="0.25">
      <c r="A516" s="276"/>
      <c r="B516" s="277"/>
      <c r="C516" s="278"/>
      <c r="D516" s="293"/>
      <c r="E516" s="278"/>
      <c r="F516" s="279"/>
      <c r="G516" s="280"/>
      <c r="H516" s="281"/>
      <c r="I516" s="282"/>
      <c r="J516" s="96" t="str">
        <f>IF(ISERROR(VLOOKUP(I516,[6]Eje_Pilar!$C$2:$E$47,2,FALSE))," ",VLOOKUP(I516,[6]Eje_Pilar!$C$2:$E$47,2,FALSE))</f>
        <v xml:space="preserve"> </v>
      </c>
      <c r="K516" s="96" t="str">
        <f>IF(ISERROR(VLOOKUP(I516,[6]Eje_Pilar!$C$2:$E$47,3,FALSE))," ",VLOOKUP(I516,[6]Eje_Pilar!$C$2:$E$47,3,FALSE))</f>
        <v xml:space="preserve"> </v>
      </c>
      <c r="L516" s="283"/>
      <c r="M516" s="276"/>
      <c r="N516" s="280"/>
      <c r="O516" s="285"/>
      <c r="P516" s="286"/>
      <c r="Q516" s="287"/>
      <c r="R516" s="288"/>
      <c r="S516" s="285"/>
      <c r="T516" s="103">
        <f t="shared" si="556"/>
        <v>0</v>
      </c>
      <c r="U516" s="289"/>
      <c r="V516" s="290"/>
      <c r="W516" s="290"/>
      <c r="X516" s="290"/>
      <c r="Y516" s="277"/>
      <c r="Z516" s="277"/>
      <c r="AA516" s="8"/>
      <c r="AB516" s="276"/>
      <c r="AC516" s="276"/>
      <c r="AD516" s="276"/>
      <c r="AE516" s="276"/>
      <c r="AF516" s="107" t="str">
        <f t="shared" si="645"/>
        <v>-</v>
      </c>
      <c r="AG516" s="291"/>
      <c r="AH516" s="129">
        <f>IF(SUMPRODUCT((A$14:A516=A516)*(B$14:B516=B516)*(C$14:C516=C516))&gt;1,0,1)</f>
        <v>0</v>
      </c>
      <c r="AI516" s="109" t="str">
        <f t="shared" ref="AI516" si="770">IFERROR(VLOOKUP(D516,tipo,1,FALSE),"NO")</f>
        <v>NO</v>
      </c>
      <c r="AJ516" s="109" t="str">
        <f t="shared" ref="AJ516" si="771">IFERROR(VLOOKUP(E516,modal,1,FALSE),"NO")</f>
        <v>NO</v>
      </c>
      <c r="AK516" s="110" t="str">
        <f>IFERROR(VLOOKUP(F516,[6]Tipo!$C$12:$C$27,1,FALSE),"NO")</f>
        <v>NO</v>
      </c>
      <c r="AL516" s="109" t="str">
        <f t="shared" ref="AL516" si="772">IFERROR(VLOOKUP(H516,afectacion,1,FALSE),"NO")</f>
        <v>NO</v>
      </c>
      <c r="AM516" s="109" t="str">
        <f t="shared" ref="AM516" si="773">IFERROR(VLOOKUP(I516,programa,1,FALSE),"NO")</f>
        <v>NO</v>
      </c>
    </row>
    <row r="517" spans="1:39" ht="27" customHeight="1" x14ac:dyDescent="0.25">
      <c r="A517" s="276"/>
      <c r="B517" s="277"/>
      <c r="C517" s="278"/>
      <c r="D517" s="293"/>
      <c r="E517" s="278"/>
      <c r="F517" s="279"/>
      <c r="G517" s="280"/>
      <c r="H517" s="281"/>
      <c r="I517" s="282"/>
      <c r="J517" s="96" t="str">
        <f>IF(ISERROR(VLOOKUP(I517,[6]Eje_Pilar!$C$2:$E$47,2,FALSE))," ",VLOOKUP(I517,[6]Eje_Pilar!$C$2:$E$47,2,FALSE))</f>
        <v xml:space="preserve"> </v>
      </c>
      <c r="K517" s="96" t="str">
        <f>IF(ISERROR(VLOOKUP(I517,[6]Eje_Pilar!$C$2:$E$47,3,FALSE))," ",VLOOKUP(I517,[6]Eje_Pilar!$C$2:$E$47,3,FALSE))</f>
        <v xml:space="preserve"> </v>
      </c>
      <c r="L517" s="283"/>
      <c r="M517" s="276"/>
      <c r="N517" s="280"/>
      <c r="O517" s="285"/>
      <c r="P517" s="286"/>
      <c r="Q517" s="287"/>
      <c r="R517" s="288"/>
      <c r="S517" s="285"/>
      <c r="T517" s="103">
        <f t="shared" si="556"/>
        <v>0</v>
      </c>
      <c r="U517" s="289"/>
      <c r="V517" s="290"/>
      <c r="W517" s="290"/>
      <c r="X517" s="290"/>
      <c r="Y517" s="277"/>
      <c r="Z517" s="277"/>
      <c r="AA517" s="8"/>
      <c r="AB517" s="276"/>
      <c r="AC517" s="276"/>
      <c r="AD517" s="276"/>
      <c r="AE517" s="276"/>
      <c r="AF517" s="107" t="str">
        <f t="shared" si="645"/>
        <v>-</v>
      </c>
      <c r="AG517" s="291"/>
      <c r="AH517" s="129">
        <f>IF(SUMPRODUCT((A$14:A517=A517)*(B$14:B517=B517)*(C$14:C517=C517))&gt;1,0,1)</f>
        <v>0</v>
      </c>
      <c r="AI517" s="109" t="str">
        <f t="shared" ref="AI517" si="774">IFERROR(VLOOKUP(D517,tipo,1,FALSE),"NO")</f>
        <v>NO</v>
      </c>
      <c r="AJ517" s="109" t="str">
        <f t="shared" ref="AJ517" si="775">IFERROR(VLOOKUP(E517,modal,1,FALSE),"NO")</f>
        <v>NO</v>
      </c>
      <c r="AK517" s="110" t="str">
        <f>IFERROR(VLOOKUP(F517,[6]Tipo!$C$12:$C$27,1,FALSE),"NO")</f>
        <v>NO</v>
      </c>
      <c r="AL517" s="109" t="str">
        <f t="shared" ref="AL517" si="776">IFERROR(VLOOKUP(H517,afectacion,1,FALSE),"NO")</f>
        <v>NO</v>
      </c>
      <c r="AM517" s="109" t="str">
        <f t="shared" ref="AM517" si="777">IFERROR(VLOOKUP(I517,programa,1,FALSE),"NO")</f>
        <v>NO</v>
      </c>
    </row>
    <row r="518" spans="1:39" ht="27" customHeight="1" x14ac:dyDescent="0.25">
      <c r="A518" s="276"/>
      <c r="B518" s="277"/>
      <c r="C518" s="278"/>
      <c r="D518" s="293"/>
      <c r="E518" s="278"/>
      <c r="F518" s="279"/>
      <c r="G518" s="280"/>
      <c r="H518" s="281"/>
      <c r="I518" s="282"/>
      <c r="J518" s="96" t="str">
        <f>IF(ISERROR(VLOOKUP(I518,[6]Eje_Pilar!$C$2:$E$47,2,FALSE))," ",VLOOKUP(I518,[6]Eje_Pilar!$C$2:$E$47,2,FALSE))</f>
        <v xml:space="preserve"> </v>
      </c>
      <c r="K518" s="96" t="str">
        <f>IF(ISERROR(VLOOKUP(I518,[6]Eje_Pilar!$C$2:$E$47,3,FALSE))," ",VLOOKUP(I518,[6]Eje_Pilar!$C$2:$E$47,3,FALSE))</f>
        <v xml:space="preserve"> </v>
      </c>
      <c r="L518" s="283"/>
      <c r="M518" s="276"/>
      <c r="N518" s="280"/>
      <c r="O518" s="285"/>
      <c r="P518" s="286"/>
      <c r="Q518" s="287"/>
      <c r="R518" s="288"/>
      <c r="S518" s="285"/>
      <c r="T518" s="103">
        <f t="shared" si="556"/>
        <v>0</v>
      </c>
      <c r="U518" s="289"/>
      <c r="V518" s="290"/>
      <c r="W518" s="290"/>
      <c r="X518" s="290"/>
      <c r="Y518" s="277"/>
      <c r="Z518" s="277"/>
      <c r="AA518" s="8"/>
      <c r="AB518" s="276"/>
      <c r="AC518" s="276"/>
      <c r="AD518" s="276"/>
      <c r="AE518" s="276"/>
      <c r="AF518" s="107" t="str">
        <f t="shared" si="645"/>
        <v>-</v>
      </c>
      <c r="AG518" s="291"/>
      <c r="AH518" s="129">
        <f>IF(SUMPRODUCT((A$14:A518=A518)*(B$14:B518=B518)*(C$14:C518=C518))&gt;1,0,1)</f>
        <v>0</v>
      </c>
      <c r="AI518" s="109" t="str">
        <f t="shared" ref="AI518" si="778">IFERROR(VLOOKUP(D518,tipo,1,FALSE),"NO")</f>
        <v>NO</v>
      </c>
      <c r="AJ518" s="109" t="str">
        <f t="shared" ref="AJ518" si="779">IFERROR(VLOOKUP(E518,modal,1,FALSE),"NO")</f>
        <v>NO</v>
      </c>
      <c r="AK518" s="110" t="str">
        <f>IFERROR(VLOOKUP(F518,[6]Tipo!$C$12:$C$27,1,FALSE),"NO")</f>
        <v>NO</v>
      </c>
      <c r="AL518" s="109" t="str">
        <f t="shared" ref="AL518" si="780">IFERROR(VLOOKUP(H518,afectacion,1,FALSE),"NO")</f>
        <v>NO</v>
      </c>
      <c r="AM518" s="109" t="str">
        <f t="shared" ref="AM518" si="781">IFERROR(VLOOKUP(I518,programa,1,FALSE),"NO")</f>
        <v>NO</v>
      </c>
    </row>
    <row r="519" spans="1:39" ht="27" customHeight="1" x14ac:dyDescent="0.25">
      <c r="A519" s="276"/>
      <c r="B519" s="277"/>
      <c r="C519" s="278"/>
      <c r="D519" s="293"/>
      <c r="E519" s="278"/>
      <c r="F519" s="279"/>
      <c r="G519" s="280"/>
      <c r="H519" s="281"/>
      <c r="I519" s="282"/>
      <c r="J519" s="96" t="str">
        <f>IF(ISERROR(VLOOKUP(I519,[6]Eje_Pilar!$C$2:$E$47,2,FALSE))," ",VLOOKUP(I519,[6]Eje_Pilar!$C$2:$E$47,2,FALSE))</f>
        <v xml:space="preserve"> </v>
      </c>
      <c r="K519" s="96" t="str">
        <f>IF(ISERROR(VLOOKUP(I519,[6]Eje_Pilar!$C$2:$E$47,3,FALSE))," ",VLOOKUP(I519,[6]Eje_Pilar!$C$2:$E$47,3,FALSE))</f>
        <v xml:space="preserve"> </v>
      </c>
      <c r="L519" s="283"/>
      <c r="M519" s="276"/>
      <c r="N519" s="280"/>
      <c r="O519" s="285"/>
      <c r="P519" s="286"/>
      <c r="Q519" s="287"/>
      <c r="R519" s="288"/>
      <c r="S519" s="285"/>
      <c r="T519" s="103">
        <f t="shared" si="556"/>
        <v>0</v>
      </c>
      <c r="U519" s="289"/>
      <c r="V519" s="290"/>
      <c r="W519" s="290"/>
      <c r="X519" s="290"/>
      <c r="Y519" s="277"/>
      <c r="Z519" s="277"/>
      <c r="AA519" s="8"/>
      <c r="AB519" s="276"/>
      <c r="AC519" s="276"/>
      <c r="AD519" s="276"/>
      <c r="AE519" s="276"/>
      <c r="AF519" s="107" t="str">
        <f t="shared" si="645"/>
        <v>-</v>
      </c>
      <c r="AG519" s="291"/>
      <c r="AH519" s="129">
        <f>IF(SUMPRODUCT((A$14:A519=A519)*(B$14:B519=B519)*(C$14:C519=C519))&gt;1,0,1)</f>
        <v>0</v>
      </c>
      <c r="AI519" s="109" t="str">
        <f t="shared" ref="AI519" si="782">IFERROR(VLOOKUP(D519,tipo,1,FALSE),"NO")</f>
        <v>NO</v>
      </c>
      <c r="AJ519" s="109" t="str">
        <f t="shared" ref="AJ519" si="783">IFERROR(VLOOKUP(E519,modal,1,FALSE),"NO")</f>
        <v>NO</v>
      </c>
      <c r="AK519" s="110" t="str">
        <f>IFERROR(VLOOKUP(F519,[6]Tipo!$C$12:$C$27,1,FALSE),"NO")</f>
        <v>NO</v>
      </c>
      <c r="AL519" s="109" t="str">
        <f t="shared" ref="AL519" si="784">IFERROR(VLOOKUP(H519,afectacion,1,FALSE),"NO")</f>
        <v>NO</v>
      </c>
      <c r="AM519" s="109" t="str">
        <f t="shared" ref="AM519" si="785">IFERROR(VLOOKUP(I519,programa,1,FALSE),"NO")</f>
        <v>NO</v>
      </c>
    </row>
    <row r="520" spans="1:39" ht="27" customHeight="1" x14ac:dyDescent="0.25">
      <c r="A520" s="276"/>
      <c r="B520" s="277"/>
      <c r="C520" s="278"/>
      <c r="D520" s="293"/>
      <c r="E520" s="278"/>
      <c r="F520" s="279"/>
      <c r="G520" s="280"/>
      <c r="H520" s="281"/>
      <c r="I520" s="282"/>
      <c r="J520" s="96" t="str">
        <f>IF(ISERROR(VLOOKUP(I520,[6]Eje_Pilar!$C$2:$E$47,2,FALSE))," ",VLOOKUP(I520,[6]Eje_Pilar!$C$2:$E$47,2,FALSE))</f>
        <v xml:space="preserve"> </v>
      </c>
      <c r="K520" s="96" t="str">
        <f>IF(ISERROR(VLOOKUP(I520,[6]Eje_Pilar!$C$2:$E$47,3,FALSE))," ",VLOOKUP(I520,[6]Eje_Pilar!$C$2:$E$47,3,FALSE))</f>
        <v xml:space="preserve"> </v>
      </c>
      <c r="L520" s="283"/>
      <c r="M520" s="276"/>
      <c r="N520" s="280"/>
      <c r="O520" s="285"/>
      <c r="P520" s="286"/>
      <c r="Q520" s="287"/>
      <c r="R520" s="288"/>
      <c r="S520" s="285"/>
      <c r="T520" s="103">
        <f t="shared" si="556"/>
        <v>0</v>
      </c>
      <c r="U520" s="289"/>
      <c r="V520" s="290"/>
      <c r="W520" s="290"/>
      <c r="X520" s="290"/>
      <c r="Y520" s="277"/>
      <c r="Z520" s="277"/>
      <c r="AA520" s="8"/>
      <c r="AB520" s="276"/>
      <c r="AC520" s="276"/>
      <c r="AD520" s="276"/>
      <c r="AE520" s="276"/>
      <c r="AF520" s="107" t="str">
        <f t="shared" si="645"/>
        <v>-</v>
      </c>
      <c r="AG520" s="291"/>
      <c r="AH520" s="129">
        <f>IF(SUMPRODUCT((A$14:A520=A520)*(B$14:B520=B520)*(C$14:C520=C520))&gt;1,0,1)</f>
        <v>0</v>
      </c>
      <c r="AI520" s="109" t="str">
        <f t="shared" ref="AI520" si="786">IFERROR(VLOOKUP(D520,tipo,1,FALSE),"NO")</f>
        <v>NO</v>
      </c>
      <c r="AJ520" s="109" t="str">
        <f t="shared" ref="AJ520" si="787">IFERROR(VLOOKUP(E520,modal,1,FALSE),"NO")</f>
        <v>NO</v>
      </c>
      <c r="AK520" s="110" t="str">
        <f>IFERROR(VLOOKUP(F520,[6]Tipo!$C$12:$C$27,1,FALSE),"NO")</f>
        <v>NO</v>
      </c>
      <c r="AL520" s="109" t="str">
        <f t="shared" ref="AL520" si="788">IFERROR(VLOOKUP(H520,afectacion,1,FALSE),"NO")</f>
        <v>NO</v>
      </c>
      <c r="AM520" s="109" t="str">
        <f t="shared" ref="AM520" si="789">IFERROR(VLOOKUP(I520,programa,1,FALSE),"NO")</f>
        <v>NO</v>
      </c>
    </row>
    <row r="521" spans="1:39" ht="27" customHeight="1" x14ac:dyDescent="0.25">
      <c r="A521" s="276"/>
      <c r="B521" s="277"/>
      <c r="C521" s="278"/>
      <c r="D521" s="293"/>
      <c r="E521" s="278"/>
      <c r="F521" s="279"/>
      <c r="G521" s="280"/>
      <c r="H521" s="281"/>
      <c r="I521" s="282"/>
      <c r="J521" s="96" t="str">
        <f>IF(ISERROR(VLOOKUP(I521,[6]Eje_Pilar!$C$2:$E$47,2,FALSE))," ",VLOOKUP(I521,[6]Eje_Pilar!$C$2:$E$47,2,FALSE))</f>
        <v xml:space="preserve"> </v>
      </c>
      <c r="K521" s="96" t="str">
        <f>IF(ISERROR(VLOOKUP(I521,[6]Eje_Pilar!$C$2:$E$47,3,FALSE))," ",VLOOKUP(I521,[6]Eje_Pilar!$C$2:$E$47,3,FALSE))</f>
        <v xml:space="preserve"> </v>
      </c>
      <c r="L521" s="283"/>
      <c r="M521" s="276"/>
      <c r="N521" s="280"/>
      <c r="O521" s="285"/>
      <c r="P521" s="286"/>
      <c r="Q521" s="287"/>
      <c r="R521" s="288"/>
      <c r="S521" s="285"/>
      <c r="T521" s="103">
        <f t="shared" si="556"/>
        <v>0</v>
      </c>
      <c r="U521" s="289"/>
      <c r="V521" s="290"/>
      <c r="W521" s="290"/>
      <c r="X521" s="290"/>
      <c r="Y521" s="277"/>
      <c r="Z521" s="277"/>
      <c r="AA521" s="8"/>
      <c r="AB521" s="276"/>
      <c r="AC521" s="276"/>
      <c r="AD521" s="276"/>
      <c r="AE521" s="276"/>
      <c r="AF521" s="107" t="str">
        <f t="shared" si="645"/>
        <v>-</v>
      </c>
      <c r="AG521" s="291"/>
      <c r="AH521" s="129">
        <f>IF(SUMPRODUCT((A$14:A521=A521)*(B$14:B521=B521)*(C$14:C521=C521))&gt;1,0,1)</f>
        <v>0</v>
      </c>
      <c r="AI521" s="109" t="str">
        <f t="shared" ref="AI521" si="790">IFERROR(VLOOKUP(D521,tipo,1,FALSE),"NO")</f>
        <v>NO</v>
      </c>
      <c r="AJ521" s="109" t="str">
        <f t="shared" ref="AJ521" si="791">IFERROR(VLOOKUP(E521,modal,1,FALSE),"NO")</f>
        <v>NO</v>
      </c>
      <c r="AK521" s="110" t="str">
        <f>IFERROR(VLOOKUP(F521,[6]Tipo!$C$12:$C$27,1,FALSE),"NO")</f>
        <v>NO</v>
      </c>
      <c r="AL521" s="109" t="str">
        <f t="shared" ref="AL521" si="792">IFERROR(VLOOKUP(H521,afectacion,1,FALSE),"NO")</f>
        <v>NO</v>
      </c>
      <c r="AM521" s="109" t="str">
        <f t="shared" ref="AM521" si="793">IFERROR(VLOOKUP(I521,programa,1,FALSE),"NO")</f>
        <v>NO</v>
      </c>
    </row>
    <row r="522" spans="1:39" ht="27" customHeight="1" x14ac:dyDescent="0.25">
      <c r="A522" s="276"/>
      <c r="B522" s="277"/>
      <c r="C522" s="278"/>
      <c r="D522" s="293"/>
      <c r="E522" s="278"/>
      <c r="F522" s="279"/>
      <c r="G522" s="280"/>
      <c r="H522" s="281"/>
      <c r="I522" s="282"/>
      <c r="J522" s="96" t="str">
        <f>IF(ISERROR(VLOOKUP(I522,[6]Eje_Pilar!$C$2:$E$47,2,FALSE))," ",VLOOKUP(I522,[6]Eje_Pilar!$C$2:$E$47,2,FALSE))</f>
        <v xml:space="preserve"> </v>
      </c>
      <c r="K522" s="96" t="str">
        <f>IF(ISERROR(VLOOKUP(I522,[6]Eje_Pilar!$C$2:$E$47,3,FALSE))," ",VLOOKUP(I522,[6]Eje_Pilar!$C$2:$E$47,3,FALSE))</f>
        <v xml:space="preserve"> </v>
      </c>
      <c r="L522" s="283"/>
      <c r="M522" s="276"/>
      <c r="N522" s="280"/>
      <c r="O522" s="285"/>
      <c r="P522" s="286"/>
      <c r="Q522" s="287"/>
      <c r="R522" s="288"/>
      <c r="S522" s="285"/>
      <c r="T522" s="103">
        <f t="shared" si="556"/>
        <v>0</v>
      </c>
      <c r="U522" s="289"/>
      <c r="V522" s="290"/>
      <c r="W522" s="290"/>
      <c r="X522" s="290"/>
      <c r="Y522" s="277"/>
      <c r="Z522" s="277"/>
      <c r="AA522" s="8"/>
      <c r="AB522" s="276"/>
      <c r="AC522" s="276"/>
      <c r="AD522" s="276"/>
      <c r="AE522" s="276"/>
      <c r="AF522" s="107" t="str">
        <f t="shared" si="645"/>
        <v>-</v>
      </c>
      <c r="AG522" s="291"/>
      <c r="AH522" s="129">
        <f>IF(SUMPRODUCT((A$14:A522=A522)*(B$14:B522=B522)*(C$14:C522=C522))&gt;1,0,1)</f>
        <v>0</v>
      </c>
      <c r="AI522" s="109" t="str">
        <f t="shared" ref="AI522" si="794">IFERROR(VLOOKUP(D522,tipo,1,FALSE),"NO")</f>
        <v>NO</v>
      </c>
      <c r="AJ522" s="109" t="str">
        <f t="shared" ref="AJ522" si="795">IFERROR(VLOOKUP(E522,modal,1,FALSE),"NO")</f>
        <v>NO</v>
      </c>
      <c r="AK522" s="110" t="str">
        <f>IFERROR(VLOOKUP(F522,[6]Tipo!$C$12:$C$27,1,FALSE),"NO")</f>
        <v>NO</v>
      </c>
      <c r="AL522" s="109" t="str">
        <f t="shared" ref="AL522" si="796">IFERROR(VLOOKUP(H522,afectacion,1,FALSE),"NO")</f>
        <v>NO</v>
      </c>
      <c r="AM522" s="109" t="str">
        <f t="shared" ref="AM522" si="797">IFERROR(VLOOKUP(I522,programa,1,FALSE),"NO")</f>
        <v>NO</v>
      </c>
    </row>
    <row r="523" spans="1:39" ht="27" customHeight="1" x14ac:dyDescent="0.25">
      <c r="A523" s="276"/>
      <c r="B523" s="277"/>
      <c r="C523" s="278"/>
      <c r="D523" s="293"/>
      <c r="E523" s="278"/>
      <c r="F523" s="279"/>
      <c r="G523" s="280"/>
      <c r="H523" s="281"/>
      <c r="I523" s="282"/>
      <c r="J523" s="96" t="str">
        <f>IF(ISERROR(VLOOKUP(I523,[6]Eje_Pilar!$C$2:$E$47,2,FALSE))," ",VLOOKUP(I523,[6]Eje_Pilar!$C$2:$E$47,2,FALSE))</f>
        <v xml:space="preserve"> </v>
      </c>
      <c r="K523" s="96" t="str">
        <f>IF(ISERROR(VLOOKUP(I523,[6]Eje_Pilar!$C$2:$E$47,3,FALSE))," ",VLOOKUP(I523,[6]Eje_Pilar!$C$2:$E$47,3,FALSE))</f>
        <v xml:space="preserve"> </v>
      </c>
      <c r="L523" s="283"/>
      <c r="M523" s="276"/>
      <c r="N523" s="280"/>
      <c r="O523" s="285"/>
      <c r="P523" s="286"/>
      <c r="Q523" s="287"/>
      <c r="R523" s="288"/>
      <c r="S523" s="285"/>
      <c r="T523" s="103">
        <f t="shared" si="556"/>
        <v>0</v>
      </c>
      <c r="U523" s="289"/>
      <c r="V523" s="290"/>
      <c r="W523" s="290"/>
      <c r="X523" s="290"/>
      <c r="Y523" s="277"/>
      <c r="Z523" s="277"/>
      <c r="AA523" s="8"/>
      <c r="AB523" s="276"/>
      <c r="AC523" s="276"/>
      <c r="AD523" s="276"/>
      <c r="AE523" s="276"/>
      <c r="AF523" s="107" t="str">
        <f t="shared" si="645"/>
        <v>-</v>
      </c>
      <c r="AG523" s="291"/>
      <c r="AH523" s="129">
        <f>IF(SUMPRODUCT((A$14:A523=A523)*(B$14:B523=B523)*(C$14:C523=C523))&gt;1,0,1)</f>
        <v>0</v>
      </c>
      <c r="AI523" s="109" t="str">
        <f t="shared" ref="AI523" si="798">IFERROR(VLOOKUP(D523,tipo,1,FALSE),"NO")</f>
        <v>NO</v>
      </c>
      <c r="AJ523" s="109" t="str">
        <f t="shared" ref="AJ523" si="799">IFERROR(VLOOKUP(E523,modal,1,FALSE),"NO")</f>
        <v>NO</v>
      </c>
      <c r="AK523" s="110" t="str">
        <f>IFERROR(VLOOKUP(F523,[6]Tipo!$C$12:$C$27,1,FALSE),"NO")</f>
        <v>NO</v>
      </c>
      <c r="AL523" s="109" t="str">
        <f t="shared" ref="AL523" si="800">IFERROR(VLOOKUP(H523,afectacion,1,FALSE),"NO")</f>
        <v>NO</v>
      </c>
      <c r="AM523" s="109" t="str">
        <f t="shared" ref="AM523" si="801">IFERROR(VLOOKUP(I523,programa,1,FALSE),"NO")</f>
        <v>NO</v>
      </c>
    </row>
    <row r="524" spans="1:39" ht="27" customHeight="1" x14ac:dyDescent="0.25">
      <c r="A524" s="276"/>
      <c r="B524" s="277"/>
      <c r="C524" s="278"/>
      <c r="D524" s="293"/>
      <c r="E524" s="278"/>
      <c r="F524" s="279"/>
      <c r="G524" s="280"/>
      <c r="H524" s="281"/>
      <c r="I524" s="282"/>
      <c r="J524" s="96" t="str">
        <f>IF(ISERROR(VLOOKUP(I524,[6]Eje_Pilar!$C$2:$E$47,2,FALSE))," ",VLOOKUP(I524,[6]Eje_Pilar!$C$2:$E$47,2,FALSE))</f>
        <v xml:space="preserve"> </v>
      </c>
      <c r="K524" s="96" t="str">
        <f>IF(ISERROR(VLOOKUP(I524,[6]Eje_Pilar!$C$2:$E$47,3,FALSE))," ",VLOOKUP(I524,[6]Eje_Pilar!$C$2:$E$47,3,FALSE))</f>
        <v xml:space="preserve"> </v>
      </c>
      <c r="L524" s="283"/>
      <c r="M524" s="276"/>
      <c r="N524" s="280"/>
      <c r="O524" s="285"/>
      <c r="P524" s="286"/>
      <c r="Q524" s="287"/>
      <c r="R524" s="288"/>
      <c r="S524" s="285"/>
      <c r="T524" s="103">
        <f t="shared" si="556"/>
        <v>0</v>
      </c>
      <c r="U524" s="289"/>
      <c r="V524" s="290"/>
      <c r="W524" s="290"/>
      <c r="X524" s="290"/>
      <c r="Y524" s="277"/>
      <c r="Z524" s="277"/>
      <c r="AA524" s="8"/>
      <c r="AB524" s="276"/>
      <c r="AC524" s="276"/>
      <c r="AD524" s="276"/>
      <c r="AE524" s="276"/>
      <c r="AF524" s="107" t="str">
        <f t="shared" si="645"/>
        <v>-</v>
      </c>
      <c r="AG524" s="291"/>
      <c r="AH524" s="129">
        <f>IF(SUMPRODUCT((A$14:A524=A524)*(B$14:B524=B524)*(C$14:C524=C524))&gt;1,0,1)</f>
        <v>0</v>
      </c>
      <c r="AI524" s="109" t="str">
        <f t="shared" ref="AI524" si="802">IFERROR(VLOOKUP(D524,tipo,1,FALSE),"NO")</f>
        <v>NO</v>
      </c>
      <c r="AJ524" s="109" t="str">
        <f t="shared" ref="AJ524" si="803">IFERROR(VLOOKUP(E524,modal,1,FALSE),"NO")</f>
        <v>NO</v>
      </c>
      <c r="AK524" s="110" t="str">
        <f>IFERROR(VLOOKUP(F524,[6]Tipo!$C$12:$C$27,1,FALSE),"NO")</f>
        <v>NO</v>
      </c>
      <c r="AL524" s="109" t="str">
        <f t="shared" ref="AL524" si="804">IFERROR(VLOOKUP(H524,afectacion,1,FALSE),"NO")</f>
        <v>NO</v>
      </c>
      <c r="AM524" s="109" t="str">
        <f t="shared" ref="AM524" si="805">IFERROR(VLOOKUP(I524,programa,1,FALSE),"NO")</f>
        <v>NO</v>
      </c>
    </row>
    <row r="525" spans="1:39" ht="27" customHeight="1" x14ac:dyDescent="0.25">
      <c r="A525" s="276"/>
      <c r="B525" s="277"/>
      <c r="C525" s="278"/>
      <c r="D525" s="293"/>
      <c r="E525" s="278"/>
      <c r="F525" s="279"/>
      <c r="G525" s="280"/>
      <c r="H525" s="281"/>
      <c r="I525" s="282"/>
      <c r="J525" s="96" t="str">
        <f>IF(ISERROR(VLOOKUP(I525,[6]Eje_Pilar!$C$2:$E$47,2,FALSE))," ",VLOOKUP(I525,[6]Eje_Pilar!$C$2:$E$47,2,FALSE))</f>
        <v xml:space="preserve"> </v>
      </c>
      <c r="K525" s="96" t="str">
        <f>IF(ISERROR(VLOOKUP(I525,[6]Eje_Pilar!$C$2:$E$47,3,FALSE))," ",VLOOKUP(I525,[6]Eje_Pilar!$C$2:$E$47,3,FALSE))</f>
        <v xml:space="preserve"> </v>
      </c>
      <c r="L525" s="283"/>
      <c r="M525" s="276"/>
      <c r="N525" s="280"/>
      <c r="O525" s="285"/>
      <c r="P525" s="286"/>
      <c r="Q525" s="287"/>
      <c r="R525" s="288"/>
      <c r="S525" s="285"/>
      <c r="T525" s="103">
        <f t="shared" si="556"/>
        <v>0</v>
      </c>
      <c r="U525" s="289"/>
      <c r="V525" s="290"/>
      <c r="W525" s="290"/>
      <c r="X525" s="290"/>
      <c r="Y525" s="277"/>
      <c r="Z525" s="277"/>
      <c r="AA525" s="8"/>
      <c r="AB525" s="276"/>
      <c r="AC525" s="276"/>
      <c r="AD525" s="276"/>
      <c r="AE525" s="276"/>
      <c r="AF525" s="107" t="str">
        <f t="shared" si="645"/>
        <v>-</v>
      </c>
      <c r="AG525" s="291"/>
      <c r="AH525" s="129">
        <f>IF(SUMPRODUCT((A$14:A525=A525)*(B$14:B525=B525)*(C$14:C525=C525))&gt;1,0,1)</f>
        <v>0</v>
      </c>
      <c r="AI525" s="109" t="str">
        <f t="shared" ref="AI525" si="806">IFERROR(VLOOKUP(D525,tipo,1,FALSE),"NO")</f>
        <v>NO</v>
      </c>
      <c r="AJ525" s="109" t="str">
        <f t="shared" ref="AJ525" si="807">IFERROR(VLOOKUP(E525,modal,1,FALSE),"NO")</f>
        <v>NO</v>
      </c>
      <c r="AK525" s="110" t="str">
        <f>IFERROR(VLOOKUP(F525,[6]Tipo!$C$12:$C$27,1,FALSE),"NO")</f>
        <v>NO</v>
      </c>
      <c r="AL525" s="109" t="str">
        <f t="shared" ref="AL525" si="808">IFERROR(VLOOKUP(H525,afectacion,1,FALSE),"NO")</f>
        <v>NO</v>
      </c>
      <c r="AM525" s="109" t="str">
        <f t="shared" ref="AM525" si="809">IFERROR(VLOOKUP(I525,programa,1,FALSE),"NO")</f>
        <v>NO</v>
      </c>
    </row>
    <row r="526" spans="1:39" ht="27" customHeight="1" x14ac:dyDescent="0.25">
      <c r="A526" s="276"/>
      <c r="B526" s="277"/>
      <c r="C526" s="278"/>
      <c r="D526" s="293"/>
      <c r="E526" s="278"/>
      <c r="F526" s="279"/>
      <c r="G526" s="280"/>
      <c r="H526" s="281"/>
      <c r="I526" s="282"/>
      <c r="J526" s="96" t="str">
        <f>IF(ISERROR(VLOOKUP(I526,[6]Eje_Pilar!$C$2:$E$47,2,FALSE))," ",VLOOKUP(I526,[6]Eje_Pilar!$C$2:$E$47,2,FALSE))</f>
        <v xml:space="preserve"> </v>
      </c>
      <c r="K526" s="96" t="str">
        <f>IF(ISERROR(VLOOKUP(I526,[6]Eje_Pilar!$C$2:$E$47,3,FALSE))," ",VLOOKUP(I526,[6]Eje_Pilar!$C$2:$E$47,3,FALSE))</f>
        <v xml:space="preserve"> </v>
      </c>
      <c r="L526" s="283"/>
      <c r="M526" s="276"/>
      <c r="N526" s="280"/>
      <c r="O526" s="285"/>
      <c r="P526" s="286"/>
      <c r="Q526" s="287"/>
      <c r="R526" s="288"/>
      <c r="S526" s="285"/>
      <c r="T526" s="103">
        <f t="shared" si="556"/>
        <v>0</v>
      </c>
      <c r="U526" s="289"/>
      <c r="V526" s="290"/>
      <c r="W526" s="290"/>
      <c r="X526" s="290"/>
      <c r="Y526" s="277"/>
      <c r="Z526" s="277"/>
      <c r="AA526" s="8"/>
      <c r="AB526" s="276"/>
      <c r="AC526" s="276"/>
      <c r="AD526" s="276"/>
      <c r="AE526" s="276"/>
      <c r="AF526" s="107" t="str">
        <f t="shared" si="645"/>
        <v>-</v>
      </c>
      <c r="AG526" s="291"/>
      <c r="AH526" s="129">
        <f>IF(SUMPRODUCT((A$14:A526=A526)*(B$14:B526=B526)*(C$14:C526=C526))&gt;1,0,1)</f>
        <v>0</v>
      </c>
      <c r="AI526" s="109" t="str">
        <f t="shared" ref="AI526" si="810">IFERROR(VLOOKUP(D526,tipo,1,FALSE),"NO")</f>
        <v>NO</v>
      </c>
      <c r="AJ526" s="109" t="str">
        <f t="shared" ref="AJ526" si="811">IFERROR(VLOOKUP(E526,modal,1,FALSE),"NO")</f>
        <v>NO</v>
      </c>
      <c r="AK526" s="110" t="str">
        <f>IFERROR(VLOOKUP(F526,[6]Tipo!$C$12:$C$27,1,FALSE),"NO")</f>
        <v>NO</v>
      </c>
      <c r="AL526" s="109" t="str">
        <f t="shared" ref="AL526" si="812">IFERROR(VLOOKUP(H526,afectacion,1,FALSE),"NO")</f>
        <v>NO</v>
      </c>
      <c r="AM526" s="109" t="str">
        <f t="shared" ref="AM526" si="813">IFERROR(VLOOKUP(I526,programa,1,FALSE),"NO")</f>
        <v>NO</v>
      </c>
    </row>
    <row r="527" spans="1:39" ht="27" customHeight="1" x14ac:dyDescent="0.25">
      <c r="A527" s="276"/>
      <c r="B527" s="277"/>
      <c r="C527" s="278"/>
      <c r="D527" s="293"/>
      <c r="E527" s="278"/>
      <c r="F527" s="279"/>
      <c r="G527" s="280"/>
      <c r="H527" s="281"/>
      <c r="I527" s="282"/>
      <c r="J527" s="96" t="str">
        <f>IF(ISERROR(VLOOKUP(I527,[6]Eje_Pilar!$C$2:$E$47,2,FALSE))," ",VLOOKUP(I527,[6]Eje_Pilar!$C$2:$E$47,2,FALSE))</f>
        <v xml:space="preserve"> </v>
      </c>
      <c r="K527" s="96" t="str">
        <f>IF(ISERROR(VLOOKUP(I527,[6]Eje_Pilar!$C$2:$E$47,3,FALSE))," ",VLOOKUP(I527,[6]Eje_Pilar!$C$2:$E$47,3,FALSE))</f>
        <v xml:space="preserve"> </v>
      </c>
      <c r="L527" s="283"/>
      <c r="M527" s="276"/>
      <c r="N527" s="280"/>
      <c r="O527" s="285"/>
      <c r="P527" s="286"/>
      <c r="Q527" s="287"/>
      <c r="R527" s="288"/>
      <c r="S527" s="285"/>
      <c r="T527" s="103">
        <f t="shared" ref="T527:T580" si="814">+O527+Q527+S527</f>
        <v>0</v>
      </c>
      <c r="U527" s="289"/>
      <c r="V527" s="290"/>
      <c r="W527" s="290"/>
      <c r="X527" s="290"/>
      <c r="Y527" s="277"/>
      <c r="Z527" s="277"/>
      <c r="AA527" s="8"/>
      <c r="AB527" s="276"/>
      <c r="AC527" s="276"/>
      <c r="AD527" s="276"/>
      <c r="AE527" s="276"/>
      <c r="AF527" s="107" t="str">
        <f t="shared" si="645"/>
        <v>-</v>
      </c>
      <c r="AG527" s="291"/>
      <c r="AH527" s="129">
        <f>IF(SUMPRODUCT((A$14:A527=A527)*(B$14:B527=B527)*(C$14:C527=C527))&gt;1,0,1)</f>
        <v>0</v>
      </c>
      <c r="AI527" s="109" t="str">
        <f t="shared" ref="AI527" si="815">IFERROR(VLOOKUP(D527,tipo,1,FALSE),"NO")</f>
        <v>NO</v>
      </c>
      <c r="AJ527" s="109" t="str">
        <f t="shared" ref="AJ527" si="816">IFERROR(VLOOKUP(E527,modal,1,FALSE),"NO")</f>
        <v>NO</v>
      </c>
      <c r="AK527" s="110" t="str">
        <f>IFERROR(VLOOKUP(F527,[6]Tipo!$C$12:$C$27,1,FALSE),"NO")</f>
        <v>NO</v>
      </c>
      <c r="AL527" s="109" t="str">
        <f t="shared" ref="AL527" si="817">IFERROR(VLOOKUP(H527,afectacion,1,FALSE),"NO")</f>
        <v>NO</v>
      </c>
      <c r="AM527" s="109" t="str">
        <f t="shared" ref="AM527" si="818">IFERROR(VLOOKUP(I527,programa,1,FALSE),"NO")</f>
        <v>NO</v>
      </c>
    </row>
    <row r="528" spans="1:39" ht="27" customHeight="1" x14ac:dyDescent="0.25">
      <c r="A528" s="276"/>
      <c r="B528" s="277"/>
      <c r="C528" s="278"/>
      <c r="D528" s="293"/>
      <c r="E528" s="278"/>
      <c r="F528" s="279"/>
      <c r="G528" s="280"/>
      <c r="H528" s="281"/>
      <c r="I528" s="282"/>
      <c r="J528" s="96" t="str">
        <f>IF(ISERROR(VLOOKUP(I528,[6]Eje_Pilar!$C$2:$E$47,2,FALSE))," ",VLOOKUP(I528,[6]Eje_Pilar!$C$2:$E$47,2,FALSE))</f>
        <v xml:space="preserve"> </v>
      </c>
      <c r="K528" s="96" t="str">
        <f>IF(ISERROR(VLOOKUP(I528,[6]Eje_Pilar!$C$2:$E$47,3,FALSE))," ",VLOOKUP(I528,[6]Eje_Pilar!$C$2:$E$47,3,FALSE))</f>
        <v xml:space="preserve"> </v>
      </c>
      <c r="L528" s="283"/>
      <c r="M528" s="276"/>
      <c r="N528" s="280"/>
      <c r="O528" s="285"/>
      <c r="P528" s="286"/>
      <c r="Q528" s="287"/>
      <c r="R528" s="288"/>
      <c r="S528" s="285"/>
      <c r="T528" s="103">
        <f t="shared" si="814"/>
        <v>0</v>
      </c>
      <c r="U528" s="289"/>
      <c r="V528" s="290"/>
      <c r="W528" s="290"/>
      <c r="X528" s="290"/>
      <c r="Y528" s="277"/>
      <c r="Z528" s="277"/>
      <c r="AA528" s="8"/>
      <c r="AB528" s="276"/>
      <c r="AC528" s="276"/>
      <c r="AD528" s="276"/>
      <c r="AE528" s="276"/>
      <c r="AF528" s="107" t="str">
        <f t="shared" si="645"/>
        <v>-</v>
      </c>
      <c r="AG528" s="291"/>
      <c r="AH528" s="129">
        <f>IF(SUMPRODUCT((A$14:A528=A528)*(B$14:B528=B528)*(C$14:C528=C528))&gt;1,0,1)</f>
        <v>0</v>
      </c>
      <c r="AI528" s="109" t="str">
        <f t="shared" ref="AI528" si="819">IFERROR(VLOOKUP(D528,tipo,1,FALSE),"NO")</f>
        <v>NO</v>
      </c>
      <c r="AJ528" s="109" t="str">
        <f t="shared" ref="AJ528" si="820">IFERROR(VLOOKUP(E528,modal,1,FALSE),"NO")</f>
        <v>NO</v>
      </c>
      <c r="AK528" s="110" t="str">
        <f>IFERROR(VLOOKUP(F528,[6]Tipo!$C$12:$C$27,1,FALSE),"NO")</f>
        <v>NO</v>
      </c>
      <c r="AL528" s="109" t="str">
        <f t="shared" ref="AL528" si="821">IFERROR(VLOOKUP(H528,afectacion,1,FALSE),"NO")</f>
        <v>NO</v>
      </c>
      <c r="AM528" s="109" t="str">
        <f t="shared" ref="AM528" si="822">IFERROR(VLOOKUP(I528,programa,1,FALSE),"NO")</f>
        <v>NO</v>
      </c>
    </row>
    <row r="529" spans="1:39" ht="27" customHeight="1" x14ac:dyDescent="0.25">
      <c r="A529" s="276"/>
      <c r="B529" s="277"/>
      <c r="C529" s="278"/>
      <c r="D529" s="293"/>
      <c r="E529" s="278"/>
      <c r="F529" s="279"/>
      <c r="G529" s="280"/>
      <c r="H529" s="281"/>
      <c r="I529" s="282"/>
      <c r="J529" s="96" t="str">
        <f>IF(ISERROR(VLOOKUP(I529,[6]Eje_Pilar!$C$2:$E$47,2,FALSE))," ",VLOOKUP(I529,[6]Eje_Pilar!$C$2:$E$47,2,FALSE))</f>
        <v xml:space="preserve"> </v>
      </c>
      <c r="K529" s="96" t="str">
        <f>IF(ISERROR(VLOOKUP(I529,[6]Eje_Pilar!$C$2:$E$47,3,FALSE))," ",VLOOKUP(I529,[6]Eje_Pilar!$C$2:$E$47,3,FALSE))</f>
        <v xml:space="preserve"> </v>
      </c>
      <c r="L529" s="283"/>
      <c r="M529" s="276"/>
      <c r="N529" s="280"/>
      <c r="O529" s="285"/>
      <c r="P529" s="286"/>
      <c r="Q529" s="287"/>
      <c r="R529" s="288"/>
      <c r="S529" s="285"/>
      <c r="T529" s="103">
        <f t="shared" si="814"/>
        <v>0</v>
      </c>
      <c r="U529" s="289"/>
      <c r="V529" s="290"/>
      <c r="W529" s="290"/>
      <c r="X529" s="290"/>
      <c r="Y529" s="277"/>
      <c r="Z529" s="277"/>
      <c r="AA529" s="8"/>
      <c r="AB529" s="276"/>
      <c r="AC529" s="276"/>
      <c r="AD529" s="276"/>
      <c r="AE529" s="276"/>
      <c r="AF529" s="107" t="str">
        <f t="shared" si="645"/>
        <v>-</v>
      </c>
      <c r="AG529" s="291"/>
      <c r="AH529" s="129">
        <f>IF(SUMPRODUCT((A$14:A529=A529)*(B$14:B529=B529)*(C$14:C529=C529))&gt;1,0,1)</f>
        <v>0</v>
      </c>
      <c r="AI529" s="109" t="str">
        <f t="shared" ref="AI529" si="823">IFERROR(VLOOKUP(D529,tipo,1,FALSE),"NO")</f>
        <v>NO</v>
      </c>
      <c r="AJ529" s="109" t="str">
        <f t="shared" ref="AJ529" si="824">IFERROR(VLOOKUP(E529,modal,1,FALSE),"NO")</f>
        <v>NO</v>
      </c>
      <c r="AK529" s="110" t="str">
        <f>IFERROR(VLOOKUP(F529,[6]Tipo!$C$12:$C$27,1,FALSE),"NO")</f>
        <v>NO</v>
      </c>
      <c r="AL529" s="109" t="str">
        <f t="shared" ref="AL529" si="825">IFERROR(VLOOKUP(H529,afectacion,1,FALSE),"NO")</f>
        <v>NO</v>
      </c>
      <c r="AM529" s="109" t="str">
        <f t="shared" ref="AM529" si="826">IFERROR(VLOOKUP(I529,programa,1,FALSE),"NO")</f>
        <v>NO</v>
      </c>
    </row>
    <row r="530" spans="1:39" ht="27" customHeight="1" x14ac:dyDescent="0.25">
      <c r="A530" s="276"/>
      <c r="B530" s="277"/>
      <c r="C530" s="278"/>
      <c r="D530" s="293"/>
      <c r="E530" s="278"/>
      <c r="F530" s="279"/>
      <c r="G530" s="280"/>
      <c r="H530" s="281"/>
      <c r="I530" s="282"/>
      <c r="J530" s="96" t="str">
        <f>IF(ISERROR(VLOOKUP(I530,[6]Eje_Pilar!$C$2:$E$47,2,FALSE))," ",VLOOKUP(I530,[6]Eje_Pilar!$C$2:$E$47,2,FALSE))</f>
        <v xml:space="preserve"> </v>
      </c>
      <c r="K530" s="96" t="str">
        <f>IF(ISERROR(VLOOKUP(I530,[6]Eje_Pilar!$C$2:$E$47,3,FALSE))," ",VLOOKUP(I530,[6]Eje_Pilar!$C$2:$E$47,3,FALSE))</f>
        <v xml:space="preserve"> </v>
      </c>
      <c r="L530" s="283"/>
      <c r="M530" s="276"/>
      <c r="N530" s="280"/>
      <c r="O530" s="285"/>
      <c r="P530" s="286"/>
      <c r="Q530" s="287"/>
      <c r="R530" s="288"/>
      <c r="S530" s="285"/>
      <c r="T530" s="103">
        <f t="shared" si="814"/>
        <v>0</v>
      </c>
      <c r="U530" s="289"/>
      <c r="V530" s="290"/>
      <c r="W530" s="290"/>
      <c r="X530" s="290"/>
      <c r="Y530" s="277"/>
      <c r="Z530" s="277"/>
      <c r="AA530" s="8"/>
      <c r="AB530" s="276"/>
      <c r="AC530" s="276"/>
      <c r="AD530" s="276"/>
      <c r="AE530" s="276"/>
      <c r="AF530" s="107" t="str">
        <f t="shared" si="645"/>
        <v>-</v>
      </c>
      <c r="AG530" s="291"/>
      <c r="AH530" s="129">
        <f>IF(SUMPRODUCT((A$14:A530=A530)*(B$14:B530=B530)*(C$14:C530=C530))&gt;1,0,1)</f>
        <v>0</v>
      </c>
      <c r="AI530" s="109" t="str">
        <f t="shared" ref="AI530" si="827">IFERROR(VLOOKUP(D530,tipo,1,FALSE),"NO")</f>
        <v>NO</v>
      </c>
      <c r="AJ530" s="109" t="str">
        <f t="shared" ref="AJ530" si="828">IFERROR(VLOOKUP(E530,modal,1,FALSE),"NO")</f>
        <v>NO</v>
      </c>
      <c r="AK530" s="110" t="str">
        <f>IFERROR(VLOOKUP(F530,[6]Tipo!$C$12:$C$27,1,FALSE),"NO")</f>
        <v>NO</v>
      </c>
      <c r="AL530" s="109" t="str">
        <f t="shared" ref="AL530" si="829">IFERROR(VLOOKUP(H530,afectacion,1,FALSE),"NO")</f>
        <v>NO</v>
      </c>
      <c r="AM530" s="109" t="str">
        <f t="shared" ref="AM530" si="830">IFERROR(VLOOKUP(I530,programa,1,FALSE),"NO")</f>
        <v>NO</v>
      </c>
    </row>
    <row r="531" spans="1:39" ht="27" customHeight="1" x14ac:dyDescent="0.25">
      <c r="A531" s="276"/>
      <c r="B531" s="277"/>
      <c r="C531" s="278"/>
      <c r="D531" s="293"/>
      <c r="E531" s="278"/>
      <c r="F531" s="279"/>
      <c r="G531" s="280"/>
      <c r="H531" s="281"/>
      <c r="I531" s="282"/>
      <c r="J531" s="96" t="str">
        <f>IF(ISERROR(VLOOKUP(I531,[6]Eje_Pilar!$C$2:$E$47,2,FALSE))," ",VLOOKUP(I531,[6]Eje_Pilar!$C$2:$E$47,2,FALSE))</f>
        <v xml:space="preserve"> </v>
      </c>
      <c r="K531" s="96" t="str">
        <f>IF(ISERROR(VLOOKUP(I531,[6]Eje_Pilar!$C$2:$E$47,3,FALSE))," ",VLOOKUP(I531,[6]Eje_Pilar!$C$2:$E$47,3,FALSE))</f>
        <v xml:space="preserve"> </v>
      </c>
      <c r="L531" s="283"/>
      <c r="M531" s="276"/>
      <c r="N531" s="280"/>
      <c r="O531" s="285"/>
      <c r="P531" s="286"/>
      <c r="Q531" s="287"/>
      <c r="R531" s="288"/>
      <c r="S531" s="285"/>
      <c r="T531" s="103">
        <f t="shared" si="814"/>
        <v>0</v>
      </c>
      <c r="U531" s="289"/>
      <c r="V531" s="290"/>
      <c r="W531" s="290"/>
      <c r="X531" s="290"/>
      <c r="Y531" s="277"/>
      <c r="Z531" s="277"/>
      <c r="AA531" s="8"/>
      <c r="AB531" s="276"/>
      <c r="AC531" s="276"/>
      <c r="AD531" s="276"/>
      <c r="AE531" s="276"/>
      <c r="AF531" s="107" t="str">
        <f t="shared" si="645"/>
        <v>-</v>
      </c>
      <c r="AG531" s="291"/>
      <c r="AH531" s="129">
        <f>IF(SUMPRODUCT((A$14:A531=A531)*(B$14:B531=B531)*(C$14:C531=C531))&gt;1,0,1)</f>
        <v>0</v>
      </c>
      <c r="AI531" s="109" t="str">
        <f t="shared" ref="AI531" si="831">IFERROR(VLOOKUP(D531,tipo,1,FALSE),"NO")</f>
        <v>NO</v>
      </c>
      <c r="AJ531" s="109" t="str">
        <f t="shared" ref="AJ531" si="832">IFERROR(VLOOKUP(E531,modal,1,FALSE),"NO")</f>
        <v>NO</v>
      </c>
      <c r="AK531" s="110" t="str">
        <f>IFERROR(VLOOKUP(F531,[6]Tipo!$C$12:$C$27,1,FALSE),"NO")</f>
        <v>NO</v>
      </c>
      <c r="AL531" s="109" t="str">
        <f t="shared" ref="AL531" si="833">IFERROR(VLOOKUP(H531,afectacion,1,FALSE),"NO")</f>
        <v>NO</v>
      </c>
      <c r="AM531" s="109" t="str">
        <f t="shared" ref="AM531" si="834">IFERROR(VLOOKUP(I531,programa,1,FALSE),"NO")</f>
        <v>NO</v>
      </c>
    </row>
    <row r="532" spans="1:39" ht="27" customHeight="1" x14ac:dyDescent="0.25">
      <c r="A532" s="276"/>
      <c r="B532" s="277"/>
      <c r="C532" s="278"/>
      <c r="D532" s="293"/>
      <c r="E532" s="278"/>
      <c r="F532" s="279"/>
      <c r="G532" s="280"/>
      <c r="H532" s="281"/>
      <c r="I532" s="282"/>
      <c r="J532" s="96" t="str">
        <f>IF(ISERROR(VLOOKUP(I532,[6]Eje_Pilar!$C$2:$E$47,2,FALSE))," ",VLOOKUP(I532,[6]Eje_Pilar!$C$2:$E$47,2,FALSE))</f>
        <v xml:space="preserve"> </v>
      </c>
      <c r="K532" s="96" t="str">
        <f>IF(ISERROR(VLOOKUP(I532,[6]Eje_Pilar!$C$2:$E$47,3,FALSE))," ",VLOOKUP(I532,[6]Eje_Pilar!$C$2:$E$47,3,FALSE))</f>
        <v xml:space="preserve"> </v>
      </c>
      <c r="L532" s="283"/>
      <c r="M532" s="276"/>
      <c r="N532" s="280"/>
      <c r="O532" s="285"/>
      <c r="P532" s="286"/>
      <c r="Q532" s="287"/>
      <c r="R532" s="288"/>
      <c r="S532" s="285"/>
      <c r="T532" s="103">
        <f t="shared" si="814"/>
        <v>0</v>
      </c>
      <c r="U532" s="289"/>
      <c r="V532" s="290"/>
      <c r="W532" s="290"/>
      <c r="X532" s="290"/>
      <c r="Y532" s="277"/>
      <c r="Z532" s="277"/>
      <c r="AA532" s="8"/>
      <c r="AB532" s="276"/>
      <c r="AC532" s="276"/>
      <c r="AD532" s="276"/>
      <c r="AE532" s="276"/>
      <c r="AF532" s="107" t="str">
        <f t="shared" si="645"/>
        <v>-</v>
      </c>
      <c r="AG532" s="291"/>
      <c r="AH532" s="129">
        <f>IF(SUMPRODUCT((A$14:A532=A532)*(B$14:B532=B532)*(C$14:C532=C532))&gt;1,0,1)</f>
        <v>0</v>
      </c>
      <c r="AI532" s="109" t="str">
        <f t="shared" ref="AI532" si="835">IFERROR(VLOOKUP(D532,tipo,1,FALSE),"NO")</f>
        <v>NO</v>
      </c>
      <c r="AJ532" s="109" t="str">
        <f t="shared" ref="AJ532" si="836">IFERROR(VLOOKUP(E532,modal,1,FALSE),"NO")</f>
        <v>NO</v>
      </c>
      <c r="AK532" s="110" t="str">
        <f>IFERROR(VLOOKUP(F532,[6]Tipo!$C$12:$C$27,1,FALSE),"NO")</f>
        <v>NO</v>
      </c>
      <c r="AL532" s="109" t="str">
        <f t="shared" ref="AL532" si="837">IFERROR(VLOOKUP(H532,afectacion,1,FALSE),"NO")</f>
        <v>NO</v>
      </c>
      <c r="AM532" s="109" t="str">
        <f t="shared" ref="AM532" si="838">IFERROR(VLOOKUP(I532,programa,1,FALSE),"NO")</f>
        <v>NO</v>
      </c>
    </row>
    <row r="533" spans="1:39" ht="27" customHeight="1" x14ac:dyDescent="0.25">
      <c r="A533" s="276"/>
      <c r="B533" s="277"/>
      <c r="C533" s="278"/>
      <c r="D533" s="293"/>
      <c r="E533" s="278"/>
      <c r="F533" s="279"/>
      <c r="G533" s="280"/>
      <c r="H533" s="281"/>
      <c r="I533" s="282"/>
      <c r="J533" s="96" t="str">
        <f>IF(ISERROR(VLOOKUP(I533,[6]Eje_Pilar!$C$2:$E$47,2,FALSE))," ",VLOOKUP(I533,[6]Eje_Pilar!$C$2:$E$47,2,FALSE))</f>
        <v xml:space="preserve"> </v>
      </c>
      <c r="K533" s="96" t="str">
        <f>IF(ISERROR(VLOOKUP(I533,[6]Eje_Pilar!$C$2:$E$47,3,FALSE))," ",VLOOKUP(I533,[6]Eje_Pilar!$C$2:$E$47,3,FALSE))</f>
        <v xml:space="preserve"> </v>
      </c>
      <c r="L533" s="283"/>
      <c r="M533" s="276"/>
      <c r="N533" s="280"/>
      <c r="O533" s="285"/>
      <c r="P533" s="286"/>
      <c r="Q533" s="287"/>
      <c r="R533" s="288"/>
      <c r="S533" s="285"/>
      <c r="T533" s="103">
        <f t="shared" si="814"/>
        <v>0</v>
      </c>
      <c r="U533" s="289"/>
      <c r="V533" s="290"/>
      <c r="W533" s="290"/>
      <c r="X533" s="290"/>
      <c r="Y533" s="277"/>
      <c r="Z533" s="277"/>
      <c r="AA533" s="8"/>
      <c r="AB533" s="276"/>
      <c r="AC533" s="276"/>
      <c r="AD533" s="276"/>
      <c r="AE533" s="276"/>
      <c r="AF533" s="107" t="str">
        <f t="shared" si="645"/>
        <v>-</v>
      </c>
      <c r="AG533" s="291"/>
      <c r="AH533" s="129">
        <f>IF(SUMPRODUCT((A$14:A533=A533)*(B$14:B533=B533)*(C$14:C533=C533))&gt;1,0,1)</f>
        <v>0</v>
      </c>
      <c r="AI533" s="109" t="str">
        <f t="shared" ref="AI533" si="839">IFERROR(VLOOKUP(D533,tipo,1,FALSE),"NO")</f>
        <v>NO</v>
      </c>
      <c r="AJ533" s="109" t="str">
        <f t="shared" ref="AJ533" si="840">IFERROR(VLOOKUP(E533,modal,1,FALSE),"NO")</f>
        <v>NO</v>
      </c>
      <c r="AK533" s="110" t="str">
        <f>IFERROR(VLOOKUP(F533,[6]Tipo!$C$12:$C$27,1,FALSE),"NO")</f>
        <v>NO</v>
      </c>
      <c r="AL533" s="109" t="str">
        <f t="shared" ref="AL533" si="841">IFERROR(VLOOKUP(H533,afectacion,1,FALSE),"NO")</f>
        <v>NO</v>
      </c>
      <c r="AM533" s="109" t="str">
        <f t="shared" ref="AM533" si="842">IFERROR(VLOOKUP(I533,programa,1,FALSE),"NO")</f>
        <v>NO</v>
      </c>
    </row>
    <row r="534" spans="1:39" ht="27" customHeight="1" x14ac:dyDescent="0.25">
      <c r="A534" s="276"/>
      <c r="B534" s="277"/>
      <c r="C534" s="278"/>
      <c r="D534" s="293"/>
      <c r="E534" s="278"/>
      <c r="F534" s="279"/>
      <c r="G534" s="280"/>
      <c r="H534" s="281"/>
      <c r="I534" s="282"/>
      <c r="J534" s="96" t="str">
        <f>IF(ISERROR(VLOOKUP(I534,[6]Eje_Pilar!$C$2:$E$47,2,FALSE))," ",VLOOKUP(I534,[6]Eje_Pilar!$C$2:$E$47,2,FALSE))</f>
        <v xml:space="preserve"> </v>
      </c>
      <c r="K534" s="96" t="str">
        <f>IF(ISERROR(VLOOKUP(I534,[6]Eje_Pilar!$C$2:$E$47,3,FALSE))," ",VLOOKUP(I534,[6]Eje_Pilar!$C$2:$E$47,3,FALSE))</f>
        <v xml:space="preserve"> </v>
      </c>
      <c r="L534" s="283"/>
      <c r="M534" s="276"/>
      <c r="N534" s="280"/>
      <c r="O534" s="285"/>
      <c r="P534" s="286"/>
      <c r="Q534" s="287"/>
      <c r="R534" s="288"/>
      <c r="S534" s="285"/>
      <c r="T534" s="103">
        <f t="shared" si="814"/>
        <v>0</v>
      </c>
      <c r="U534" s="289"/>
      <c r="V534" s="290"/>
      <c r="W534" s="290"/>
      <c r="X534" s="290"/>
      <c r="Y534" s="277"/>
      <c r="Z534" s="277"/>
      <c r="AA534" s="8"/>
      <c r="AB534" s="276"/>
      <c r="AC534" s="276"/>
      <c r="AD534" s="276"/>
      <c r="AE534" s="276"/>
      <c r="AF534" s="107" t="str">
        <f t="shared" si="645"/>
        <v>-</v>
      </c>
      <c r="AG534" s="291"/>
      <c r="AH534" s="129">
        <f>IF(SUMPRODUCT((A$14:A534=A534)*(B$14:B534=B534)*(C$14:C534=C534))&gt;1,0,1)</f>
        <v>0</v>
      </c>
      <c r="AI534" s="109" t="str">
        <f t="shared" ref="AI534" si="843">IFERROR(VLOOKUP(D534,tipo,1,FALSE),"NO")</f>
        <v>NO</v>
      </c>
      <c r="AJ534" s="109" t="str">
        <f t="shared" ref="AJ534" si="844">IFERROR(VLOOKUP(E534,modal,1,FALSE),"NO")</f>
        <v>NO</v>
      </c>
      <c r="AK534" s="110" t="str">
        <f>IFERROR(VLOOKUP(F534,[6]Tipo!$C$12:$C$27,1,FALSE),"NO")</f>
        <v>NO</v>
      </c>
      <c r="AL534" s="109" t="str">
        <f t="shared" ref="AL534" si="845">IFERROR(VLOOKUP(H534,afectacion,1,FALSE),"NO")</f>
        <v>NO</v>
      </c>
      <c r="AM534" s="109" t="str">
        <f t="shared" ref="AM534" si="846">IFERROR(VLOOKUP(I534,programa,1,FALSE),"NO")</f>
        <v>NO</v>
      </c>
    </row>
    <row r="535" spans="1:39" ht="27" customHeight="1" x14ac:dyDescent="0.25">
      <c r="A535" s="276"/>
      <c r="B535" s="277"/>
      <c r="C535" s="278"/>
      <c r="D535" s="293"/>
      <c r="E535" s="278"/>
      <c r="F535" s="279"/>
      <c r="G535" s="280"/>
      <c r="H535" s="281"/>
      <c r="I535" s="282"/>
      <c r="J535" s="96" t="str">
        <f>IF(ISERROR(VLOOKUP(I535,[6]Eje_Pilar!$C$2:$E$47,2,FALSE))," ",VLOOKUP(I535,[6]Eje_Pilar!$C$2:$E$47,2,FALSE))</f>
        <v xml:space="preserve"> </v>
      </c>
      <c r="K535" s="96" t="str">
        <f>IF(ISERROR(VLOOKUP(I535,[6]Eje_Pilar!$C$2:$E$47,3,FALSE))," ",VLOOKUP(I535,[6]Eje_Pilar!$C$2:$E$47,3,FALSE))</f>
        <v xml:space="preserve"> </v>
      </c>
      <c r="L535" s="283"/>
      <c r="M535" s="276"/>
      <c r="N535" s="280"/>
      <c r="O535" s="285"/>
      <c r="P535" s="286"/>
      <c r="Q535" s="287"/>
      <c r="R535" s="288"/>
      <c r="S535" s="285"/>
      <c r="T535" s="103">
        <f t="shared" si="814"/>
        <v>0</v>
      </c>
      <c r="U535" s="289"/>
      <c r="V535" s="290"/>
      <c r="W535" s="290"/>
      <c r="X535" s="290"/>
      <c r="Y535" s="277"/>
      <c r="Z535" s="277"/>
      <c r="AA535" s="8"/>
      <c r="AB535" s="276"/>
      <c r="AC535" s="276"/>
      <c r="AD535" s="276"/>
      <c r="AE535" s="276"/>
      <c r="AF535" s="107" t="str">
        <f t="shared" si="645"/>
        <v>-</v>
      </c>
      <c r="AG535" s="291"/>
      <c r="AH535" s="129">
        <f>IF(SUMPRODUCT((A$14:A535=A535)*(B$14:B535=B535)*(C$14:C535=C535))&gt;1,0,1)</f>
        <v>0</v>
      </c>
      <c r="AI535" s="109" t="str">
        <f t="shared" ref="AI535" si="847">IFERROR(VLOOKUP(D535,tipo,1,FALSE),"NO")</f>
        <v>NO</v>
      </c>
      <c r="AJ535" s="109" t="str">
        <f t="shared" ref="AJ535" si="848">IFERROR(VLOOKUP(E535,modal,1,FALSE),"NO")</f>
        <v>NO</v>
      </c>
      <c r="AK535" s="110" t="str">
        <f>IFERROR(VLOOKUP(F535,[6]Tipo!$C$12:$C$27,1,FALSE),"NO")</f>
        <v>NO</v>
      </c>
      <c r="AL535" s="109" t="str">
        <f t="shared" ref="AL535" si="849">IFERROR(VLOOKUP(H535,afectacion,1,FALSE),"NO")</f>
        <v>NO</v>
      </c>
      <c r="AM535" s="109" t="str">
        <f t="shared" ref="AM535" si="850">IFERROR(VLOOKUP(I535,programa,1,FALSE),"NO")</f>
        <v>NO</v>
      </c>
    </row>
    <row r="536" spans="1:39" ht="27" customHeight="1" x14ac:dyDescent="0.25">
      <c r="A536" s="276"/>
      <c r="B536" s="277"/>
      <c r="C536" s="278"/>
      <c r="D536" s="293"/>
      <c r="E536" s="278"/>
      <c r="F536" s="279"/>
      <c r="G536" s="280"/>
      <c r="H536" s="281"/>
      <c r="I536" s="282"/>
      <c r="J536" s="96" t="str">
        <f>IF(ISERROR(VLOOKUP(I536,[6]Eje_Pilar!$C$2:$E$47,2,FALSE))," ",VLOOKUP(I536,[6]Eje_Pilar!$C$2:$E$47,2,FALSE))</f>
        <v xml:space="preserve"> </v>
      </c>
      <c r="K536" s="96" t="str">
        <f>IF(ISERROR(VLOOKUP(I536,[6]Eje_Pilar!$C$2:$E$47,3,FALSE))," ",VLOOKUP(I536,[6]Eje_Pilar!$C$2:$E$47,3,FALSE))</f>
        <v xml:space="preserve"> </v>
      </c>
      <c r="L536" s="283"/>
      <c r="M536" s="276"/>
      <c r="N536" s="280"/>
      <c r="O536" s="285"/>
      <c r="P536" s="286"/>
      <c r="Q536" s="287"/>
      <c r="R536" s="288"/>
      <c r="S536" s="285"/>
      <c r="T536" s="103">
        <f t="shared" si="814"/>
        <v>0</v>
      </c>
      <c r="U536" s="289"/>
      <c r="V536" s="290"/>
      <c r="W536" s="290"/>
      <c r="X536" s="290"/>
      <c r="Y536" s="277"/>
      <c r="Z536" s="277"/>
      <c r="AA536" s="8"/>
      <c r="AB536" s="276"/>
      <c r="AC536" s="276"/>
      <c r="AD536" s="276"/>
      <c r="AE536" s="276"/>
      <c r="AF536" s="107" t="str">
        <f t="shared" si="645"/>
        <v>-</v>
      </c>
      <c r="AG536" s="291"/>
      <c r="AH536" s="129">
        <f>IF(SUMPRODUCT((A$14:A536=A536)*(B$14:B536=B536)*(C$14:C536=C536))&gt;1,0,1)</f>
        <v>0</v>
      </c>
      <c r="AI536" s="109" t="str">
        <f t="shared" ref="AI536" si="851">IFERROR(VLOOKUP(D536,tipo,1,FALSE),"NO")</f>
        <v>NO</v>
      </c>
      <c r="AJ536" s="109" t="str">
        <f t="shared" ref="AJ536" si="852">IFERROR(VLOOKUP(E536,modal,1,FALSE),"NO")</f>
        <v>NO</v>
      </c>
      <c r="AK536" s="110" t="str">
        <f>IFERROR(VLOOKUP(F536,[6]Tipo!$C$12:$C$27,1,FALSE),"NO")</f>
        <v>NO</v>
      </c>
      <c r="AL536" s="109" t="str">
        <f t="shared" ref="AL536" si="853">IFERROR(VLOOKUP(H536,afectacion,1,FALSE),"NO")</f>
        <v>NO</v>
      </c>
      <c r="AM536" s="109" t="str">
        <f t="shared" ref="AM536" si="854">IFERROR(VLOOKUP(I536,programa,1,FALSE),"NO")</f>
        <v>NO</v>
      </c>
    </row>
    <row r="537" spans="1:39" ht="27" customHeight="1" x14ac:dyDescent="0.25">
      <c r="A537" s="276"/>
      <c r="B537" s="277"/>
      <c r="C537" s="278"/>
      <c r="D537" s="293"/>
      <c r="E537" s="278"/>
      <c r="F537" s="279"/>
      <c r="G537" s="280"/>
      <c r="H537" s="281"/>
      <c r="I537" s="282"/>
      <c r="J537" s="96" t="str">
        <f>IF(ISERROR(VLOOKUP(I537,[6]Eje_Pilar!$C$2:$E$47,2,FALSE))," ",VLOOKUP(I537,[6]Eje_Pilar!$C$2:$E$47,2,FALSE))</f>
        <v xml:space="preserve"> </v>
      </c>
      <c r="K537" s="96" t="str">
        <f>IF(ISERROR(VLOOKUP(I537,[6]Eje_Pilar!$C$2:$E$47,3,FALSE))," ",VLOOKUP(I537,[6]Eje_Pilar!$C$2:$E$47,3,FALSE))</f>
        <v xml:space="preserve"> </v>
      </c>
      <c r="L537" s="283"/>
      <c r="M537" s="276"/>
      <c r="N537" s="280"/>
      <c r="O537" s="285"/>
      <c r="P537" s="286"/>
      <c r="Q537" s="287"/>
      <c r="R537" s="288"/>
      <c r="S537" s="285"/>
      <c r="T537" s="103">
        <f t="shared" si="814"/>
        <v>0</v>
      </c>
      <c r="U537" s="289"/>
      <c r="V537" s="290"/>
      <c r="W537" s="290"/>
      <c r="X537" s="290"/>
      <c r="Y537" s="277"/>
      <c r="Z537" s="277"/>
      <c r="AA537" s="8"/>
      <c r="AB537" s="276"/>
      <c r="AC537" s="276"/>
      <c r="AD537" s="276"/>
      <c r="AE537" s="276"/>
      <c r="AF537" s="107" t="str">
        <f t="shared" si="645"/>
        <v>-</v>
      </c>
      <c r="AG537" s="291"/>
      <c r="AH537" s="129">
        <f>IF(SUMPRODUCT((A$14:A537=A537)*(B$14:B537=B537)*(C$14:C537=C537))&gt;1,0,1)</f>
        <v>0</v>
      </c>
      <c r="AI537" s="109" t="str">
        <f t="shared" ref="AI537" si="855">IFERROR(VLOOKUP(D537,tipo,1,FALSE),"NO")</f>
        <v>NO</v>
      </c>
      <c r="AJ537" s="109" t="str">
        <f t="shared" ref="AJ537" si="856">IFERROR(VLOOKUP(E537,modal,1,FALSE),"NO")</f>
        <v>NO</v>
      </c>
      <c r="AK537" s="110" t="str">
        <f>IFERROR(VLOOKUP(F537,[6]Tipo!$C$12:$C$27,1,FALSE),"NO")</f>
        <v>NO</v>
      </c>
      <c r="AL537" s="109" t="str">
        <f t="shared" ref="AL537" si="857">IFERROR(VLOOKUP(H537,afectacion,1,FALSE),"NO")</f>
        <v>NO</v>
      </c>
      <c r="AM537" s="109" t="str">
        <f t="shared" ref="AM537" si="858">IFERROR(VLOOKUP(I537,programa,1,FALSE),"NO")</f>
        <v>NO</v>
      </c>
    </row>
    <row r="538" spans="1:39" ht="27" customHeight="1" x14ac:dyDescent="0.25">
      <c r="A538" s="276"/>
      <c r="B538" s="277"/>
      <c r="C538" s="278"/>
      <c r="D538" s="293"/>
      <c r="E538" s="278"/>
      <c r="F538" s="279"/>
      <c r="G538" s="280"/>
      <c r="H538" s="281"/>
      <c r="I538" s="282"/>
      <c r="J538" s="96" t="str">
        <f>IF(ISERROR(VLOOKUP(I538,[6]Eje_Pilar!$C$2:$E$47,2,FALSE))," ",VLOOKUP(I538,[6]Eje_Pilar!$C$2:$E$47,2,FALSE))</f>
        <v xml:space="preserve"> </v>
      </c>
      <c r="K538" s="96" t="str">
        <f>IF(ISERROR(VLOOKUP(I538,[6]Eje_Pilar!$C$2:$E$47,3,FALSE))," ",VLOOKUP(I538,[6]Eje_Pilar!$C$2:$E$47,3,FALSE))</f>
        <v xml:space="preserve"> </v>
      </c>
      <c r="L538" s="283"/>
      <c r="M538" s="276"/>
      <c r="N538" s="280"/>
      <c r="O538" s="285"/>
      <c r="P538" s="286"/>
      <c r="Q538" s="287"/>
      <c r="R538" s="288"/>
      <c r="S538" s="285"/>
      <c r="T538" s="103">
        <f t="shared" si="814"/>
        <v>0</v>
      </c>
      <c r="U538" s="289"/>
      <c r="V538" s="290"/>
      <c r="W538" s="290"/>
      <c r="X538" s="290"/>
      <c r="Y538" s="277"/>
      <c r="Z538" s="277"/>
      <c r="AA538" s="8"/>
      <c r="AB538" s="276"/>
      <c r="AC538" s="276"/>
      <c r="AD538" s="276"/>
      <c r="AE538" s="276"/>
      <c r="AF538" s="107" t="str">
        <f t="shared" si="645"/>
        <v>-</v>
      </c>
      <c r="AG538" s="291"/>
      <c r="AH538" s="129">
        <f>IF(SUMPRODUCT((A$14:A538=A538)*(B$14:B538=B538)*(C$14:C538=C538))&gt;1,0,1)</f>
        <v>0</v>
      </c>
      <c r="AI538" s="109" t="str">
        <f t="shared" ref="AI538" si="859">IFERROR(VLOOKUP(D538,tipo,1,FALSE),"NO")</f>
        <v>NO</v>
      </c>
      <c r="AJ538" s="109" t="str">
        <f t="shared" ref="AJ538" si="860">IFERROR(VLOOKUP(E538,modal,1,FALSE),"NO")</f>
        <v>NO</v>
      </c>
      <c r="AK538" s="110" t="str">
        <f>IFERROR(VLOOKUP(F538,[6]Tipo!$C$12:$C$27,1,FALSE),"NO")</f>
        <v>NO</v>
      </c>
      <c r="AL538" s="109" t="str">
        <f t="shared" ref="AL538" si="861">IFERROR(VLOOKUP(H538,afectacion,1,FALSE),"NO")</f>
        <v>NO</v>
      </c>
      <c r="AM538" s="109" t="str">
        <f t="shared" ref="AM538" si="862">IFERROR(VLOOKUP(I538,programa,1,FALSE),"NO")</f>
        <v>NO</v>
      </c>
    </row>
    <row r="539" spans="1:39" ht="27" customHeight="1" x14ac:dyDescent="0.25">
      <c r="A539" s="276"/>
      <c r="B539" s="277"/>
      <c r="C539" s="278"/>
      <c r="D539" s="293"/>
      <c r="E539" s="278"/>
      <c r="F539" s="279"/>
      <c r="G539" s="280"/>
      <c r="H539" s="281"/>
      <c r="I539" s="282"/>
      <c r="J539" s="96" t="str">
        <f>IF(ISERROR(VLOOKUP(I539,[6]Eje_Pilar!$C$2:$E$47,2,FALSE))," ",VLOOKUP(I539,[6]Eje_Pilar!$C$2:$E$47,2,FALSE))</f>
        <v xml:space="preserve"> </v>
      </c>
      <c r="K539" s="96" t="str">
        <f>IF(ISERROR(VLOOKUP(I539,[6]Eje_Pilar!$C$2:$E$47,3,FALSE))," ",VLOOKUP(I539,[6]Eje_Pilar!$C$2:$E$47,3,FALSE))</f>
        <v xml:space="preserve"> </v>
      </c>
      <c r="L539" s="283"/>
      <c r="M539" s="276"/>
      <c r="N539" s="280"/>
      <c r="O539" s="285"/>
      <c r="P539" s="286"/>
      <c r="Q539" s="287"/>
      <c r="R539" s="288"/>
      <c r="S539" s="285"/>
      <c r="T539" s="103">
        <f t="shared" si="814"/>
        <v>0</v>
      </c>
      <c r="U539" s="289"/>
      <c r="V539" s="290"/>
      <c r="W539" s="290"/>
      <c r="X539" s="290"/>
      <c r="Y539" s="277"/>
      <c r="Z539" s="277"/>
      <c r="AA539" s="8"/>
      <c r="AB539" s="276"/>
      <c r="AC539" s="276"/>
      <c r="AD539" s="276"/>
      <c r="AE539" s="276"/>
      <c r="AF539" s="107" t="str">
        <f t="shared" si="645"/>
        <v>-</v>
      </c>
      <c r="AG539" s="291"/>
      <c r="AH539" s="129">
        <f>IF(SUMPRODUCT((A$14:A539=A539)*(B$14:B539=B539)*(C$14:C539=C539))&gt;1,0,1)</f>
        <v>0</v>
      </c>
      <c r="AI539" s="109" t="str">
        <f t="shared" ref="AI539" si="863">IFERROR(VLOOKUP(D539,tipo,1,FALSE),"NO")</f>
        <v>NO</v>
      </c>
      <c r="AJ539" s="109" t="str">
        <f t="shared" ref="AJ539" si="864">IFERROR(VLOOKUP(E539,modal,1,FALSE),"NO")</f>
        <v>NO</v>
      </c>
      <c r="AK539" s="110" t="str">
        <f>IFERROR(VLOOKUP(F539,[6]Tipo!$C$12:$C$27,1,FALSE),"NO")</f>
        <v>NO</v>
      </c>
      <c r="AL539" s="109" t="str">
        <f t="shared" ref="AL539" si="865">IFERROR(VLOOKUP(H539,afectacion,1,FALSE),"NO")</f>
        <v>NO</v>
      </c>
      <c r="AM539" s="109" t="str">
        <f t="shared" ref="AM539" si="866">IFERROR(VLOOKUP(I539,programa,1,FALSE),"NO")</f>
        <v>NO</v>
      </c>
    </row>
    <row r="540" spans="1:39" ht="27" customHeight="1" x14ac:dyDescent="0.25">
      <c r="A540" s="276"/>
      <c r="B540" s="277"/>
      <c r="C540" s="278"/>
      <c r="D540" s="293"/>
      <c r="E540" s="278"/>
      <c r="F540" s="279"/>
      <c r="G540" s="280"/>
      <c r="H540" s="281"/>
      <c r="I540" s="282"/>
      <c r="J540" s="96" t="str">
        <f>IF(ISERROR(VLOOKUP(I540,[6]Eje_Pilar!$C$2:$E$47,2,FALSE))," ",VLOOKUP(I540,[6]Eje_Pilar!$C$2:$E$47,2,FALSE))</f>
        <v xml:space="preserve"> </v>
      </c>
      <c r="K540" s="96" t="str">
        <f>IF(ISERROR(VLOOKUP(I540,[6]Eje_Pilar!$C$2:$E$47,3,FALSE))," ",VLOOKUP(I540,[6]Eje_Pilar!$C$2:$E$47,3,FALSE))</f>
        <v xml:space="preserve"> </v>
      </c>
      <c r="L540" s="283"/>
      <c r="M540" s="276"/>
      <c r="N540" s="280"/>
      <c r="O540" s="285"/>
      <c r="P540" s="286"/>
      <c r="Q540" s="287"/>
      <c r="R540" s="288"/>
      <c r="S540" s="285"/>
      <c r="T540" s="103">
        <f t="shared" si="814"/>
        <v>0</v>
      </c>
      <c r="U540" s="289"/>
      <c r="V540" s="290"/>
      <c r="W540" s="290"/>
      <c r="X540" s="290"/>
      <c r="Y540" s="277"/>
      <c r="Z540" s="277"/>
      <c r="AA540" s="8"/>
      <c r="AB540" s="276"/>
      <c r="AC540" s="276"/>
      <c r="AD540" s="276"/>
      <c r="AE540" s="276"/>
      <c r="AF540" s="107" t="str">
        <f t="shared" si="645"/>
        <v>-</v>
      </c>
      <c r="AG540" s="291"/>
      <c r="AH540" s="129">
        <f>IF(SUMPRODUCT((A$14:A540=A540)*(B$14:B540=B540)*(C$14:C540=C540))&gt;1,0,1)</f>
        <v>0</v>
      </c>
      <c r="AI540" s="109" t="str">
        <f t="shared" ref="AI540" si="867">IFERROR(VLOOKUP(D540,tipo,1,FALSE),"NO")</f>
        <v>NO</v>
      </c>
      <c r="AJ540" s="109" t="str">
        <f t="shared" ref="AJ540" si="868">IFERROR(VLOOKUP(E540,modal,1,FALSE),"NO")</f>
        <v>NO</v>
      </c>
      <c r="AK540" s="110" t="str">
        <f>IFERROR(VLOOKUP(F540,[6]Tipo!$C$12:$C$27,1,FALSE),"NO")</f>
        <v>NO</v>
      </c>
      <c r="AL540" s="109" t="str">
        <f t="shared" ref="AL540" si="869">IFERROR(VLOOKUP(H540,afectacion,1,FALSE),"NO")</f>
        <v>NO</v>
      </c>
      <c r="AM540" s="109" t="str">
        <f t="shared" ref="AM540" si="870">IFERROR(VLOOKUP(I540,programa,1,FALSE),"NO")</f>
        <v>NO</v>
      </c>
    </row>
    <row r="541" spans="1:39" ht="27" customHeight="1" x14ac:dyDescent="0.25">
      <c r="A541" s="276"/>
      <c r="B541" s="277"/>
      <c r="C541" s="278"/>
      <c r="D541" s="293"/>
      <c r="E541" s="278"/>
      <c r="F541" s="279"/>
      <c r="G541" s="280"/>
      <c r="H541" s="281"/>
      <c r="I541" s="282"/>
      <c r="J541" s="96" t="str">
        <f>IF(ISERROR(VLOOKUP(I541,[6]Eje_Pilar!$C$2:$E$47,2,FALSE))," ",VLOOKUP(I541,[6]Eje_Pilar!$C$2:$E$47,2,FALSE))</f>
        <v xml:space="preserve"> </v>
      </c>
      <c r="K541" s="96" t="str">
        <f>IF(ISERROR(VLOOKUP(I541,[6]Eje_Pilar!$C$2:$E$47,3,FALSE))," ",VLOOKUP(I541,[6]Eje_Pilar!$C$2:$E$47,3,FALSE))</f>
        <v xml:space="preserve"> </v>
      </c>
      <c r="L541" s="283"/>
      <c r="M541" s="276"/>
      <c r="N541" s="280"/>
      <c r="O541" s="285"/>
      <c r="P541" s="286"/>
      <c r="Q541" s="287"/>
      <c r="R541" s="288"/>
      <c r="S541" s="285"/>
      <c r="T541" s="103">
        <f t="shared" si="814"/>
        <v>0</v>
      </c>
      <c r="U541" s="289"/>
      <c r="V541" s="290"/>
      <c r="W541" s="290"/>
      <c r="X541" s="290"/>
      <c r="Y541" s="277"/>
      <c r="Z541" s="277"/>
      <c r="AA541" s="8"/>
      <c r="AB541" s="276"/>
      <c r="AC541" s="276"/>
      <c r="AD541" s="276"/>
      <c r="AE541" s="276"/>
      <c r="AF541" s="107" t="str">
        <f t="shared" si="645"/>
        <v>-</v>
      </c>
      <c r="AG541" s="291"/>
      <c r="AH541" s="129">
        <f>IF(SUMPRODUCT((A$14:A541=A541)*(B$14:B541=B541)*(C$14:C541=C541))&gt;1,0,1)</f>
        <v>0</v>
      </c>
      <c r="AI541" s="109" t="str">
        <f t="shared" ref="AI541" si="871">IFERROR(VLOOKUP(D541,tipo,1,FALSE),"NO")</f>
        <v>NO</v>
      </c>
      <c r="AJ541" s="109" t="str">
        <f t="shared" ref="AJ541" si="872">IFERROR(VLOOKUP(E541,modal,1,FALSE),"NO")</f>
        <v>NO</v>
      </c>
      <c r="AK541" s="110" t="str">
        <f>IFERROR(VLOOKUP(F541,[6]Tipo!$C$12:$C$27,1,FALSE),"NO")</f>
        <v>NO</v>
      </c>
      <c r="AL541" s="109" t="str">
        <f t="shared" ref="AL541" si="873">IFERROR(VLOOKUP(H541,afectacion,1,FALSE),"NO")</f>
        <v>NO</v>
      </c>
      <c r="AM541" s="109" t="str">
        <f t="shared" ref="AM541" si="874">IFERROR(VLOOKUP(I541,programa,1,FALSE),"NO")</f>
        <v>NO</v>
      </c>
    </row>
    <row r="542" spans="1:39" ht="27" customHeight="1" x14ac:dyDescent="0.25">
      <c r="A542" s="276"/>
      <c r="B542" s="277"/>
      <c r="C542" s="278"/>
      <c r="D542" s="293"/>
      <c r="E542" s="278"/>
      <c r="F542" s="279"/>
      <c r="G542" s="280"/>
      <c r="H542" s="281"/>
      <c r="I542" s="282"/>
      <c r="J542" s="96" t="str">
        <f>IF(ISERROR(VLOOKUP(I542,[6]Eje_Pilar!$C$2:$E$47,2,FALSE))," ",VLOOKUP(I542,[6]Eje_Pilar!$C$2:$E$47,2,FALSE))</f>
        <v xml:space="preserve"> </v>
      </c>
      <c r="K542" s="96" t="str">
        <f>IF(ISERROR(VLOOKUP(I542,[6]Eje_Pilar!$C$2:$E$47,3,FALSE))," ",VLOOKUP(I542,[6]Eje_Pilar!$C$2:$E$47,3,FALSE))</f>
        <v xml:space="preserve"> </v>
      </c>
      <c r="L542" s="283"/>
      <c r="M542" s="276"/>
      <c r="N542" s="280"/>
      <c r="O542" s="285"/>
      <c r="P542" s="286"/>
      <c r="Q542" s="287"/>
      <c r="R542" s="288"/>
      <c r="S542" s="285"/>
      <c r="T542" s="103">
        <f t="shared" si="814"/>
        <v>0</v>
      </c>
      <c r="U542" s="289"/>
      <c r="V542" s="290"/>
      <c r="W542" s="290"/>
      <c r="X542" s="290"/>
      <c r="Y542" s="277"/>
      <c r="Z542" s="277"/>
      <c r="AA542" s="8"/>
      <c r="AB542" s="276"/>
      <c r="AC542" s="276"/>
      <c r="AD542" s="276"/>
      <c r="AE542" s="276"/>
      <c r="AF542" s="107" t="str">
        <f t="shared" si="645"/>
        <v>-</v>
      </c>
      <c r="AG542" s="291"/>
      <c r="AH542" s="129">
        <f>IF(SUMPRODUCT((A$14:A542=A542)*(B$14:B542=B542)*(C$14:C542=C542))&gt;1,0,1)</f>
        <v>0</v>
      </c>
      <c r="AI542" s="109" t="str">
        <f t="shared" ref="AI542" si="875">IFERROR(VLOOKUP(D542,tipo,1,FALSE),"NO")</f>
        <v>NO</v>
      </c>
      <c r="AJ542" s="109" t="str">
        <f t="shared" ref="AJ542" si="876">IFERROR(VLOOKUP(E542,modal,1,FALSE),"NO")</f>
        <v>NO</v>
      </c>
      <c r="AK542" s="110" t="str">
        <f>IFERROR(VLOOKUP(F542,[6]Tipo!$C$12:$C$27,1,FALSE),"NO")</f>
        <v>NO</v>
      </c>
      <c r="AL542" s="109" t="str">
        <f t="shared" ref="AL542" si="877">IFERROR(VLOOKUP(H542,afectacion,1,FALSE),"NO")</f>
        <v>NO</v>
      </c>
      <c r="AM542" s="109" t="str">
        <f t="shared" ref="AM542" si="878">IFERROR(VLOOKUP(I542,programa,1,FALSE),"NO")</f>
        <v>NO</v>
      </c>
    </row>
    <row r="543" spans="1:39" ht="27" customHeight="1" x14ac:dyDescent="0.25">
      <c r="A543" s="276"/>
      <c r="B543" s="277"/>
      <c r="C543" s="278"/>
      <c r="D543" s="293"/>
      <c r="E543" s="278"/>
      <c r="F543" s="279"/>
      <c r="G543" s="280"/>
      <c r="H543" s="281"/>
      <c r="I543" s="282"/>
      <c r="J543" s="96" t="str">
        <f>IF(ISERROR(VLOOKUP(I543,[6]Eje_Pilar!$C$2:$E$47,2,FALSE))," ",VLOOKUP(I543,[6]Eje_Pilar!$C$2:$E$47,2,FALSE))</f>
        <v xml:space="preserve"> </v>
      </c>
      <c r="K543" s="96" t="str">
        <f>IF(ISERROR(VLOOKUP(I543,[6]Eje_Pilar!$C$2:$E$47,3,FALSE))," ",VLOOKUP(I543,[6]Eje_Pilar!$C$2:$E$47,3,FALSE))</f>
        <v xml:space="preserve"> </v>
      </c>
      <c r="L543" s="283"/>
      <c r="M543" s="276"/>
      <c r="N543" s="280"/>
      <c r="O543" s="285"/>
      <c r="P543" s="286"/>
      <c r="Q543" s="287"/>
      <c r="R543" s="288"/>
      <c r="S543" s="285"/>
      <c r="T543" s="103">
        <f t="shared" si="814"/>
        <v>0</v>
      </c>
      <c r="U543" s="289"/>
      <c r="V543" s="290"/>
      <c r="W543" s="290"/>
      <c r="X543" s="290"/>
      <c r="Y543" s="277"/>
      <c r="Z543" s="277"/>
      <c r="AA543" s="8"/>
      <c r="AB543" s="276"/>
      <c r="AC543" s="276"/>
      <c r="AD543" s="276"/>
      <c r="AE543" s="276"/>
      <c r="AF543" s="107" t="str">
        <f t="shared" si="645"/>
        <v>-</v>
      </c>
      <c r="AG543" s="291"/>
      <c r="AH543" s="129">
        <f>IF(SUMPRODUCT((A$14:A543=A543)*(B$14:B543=B543)*(C$14:C543=C543))&gt;1,0,1)</f>
        <v>0</v>
      </c>
      <c r="AI543" s="109" t="str">
        <f t="shared" ref="AI543" si="879">IFERROR(VLOOKUP(D543,tipo,1,FALSE),"NO")</f>
        <v>NO</v>
      </c>
      <c r="AJ543" s="109" t="str">
        <f t="shared" ref="AJ543" si="880">IFERROR(VLOOKUP(E543,modal,1,FALSE),"NO")</f>
        <v>NO</v>
      </c>
      <c r="AK543" s="110" t="str">
        <f>IFERROR(VLOOKUP(F543,[6]Tipo!$C$12:$C$27,1,FALSE),"NO")</f>
        <v>NO</v>
      </c>
      <c r="AL543" s="109" t="str">
        <f t="shared" ref="AL543" si="881">IFERROR(VLOOKUP(H543,afectacion,1,FALSE),"NO")</f>
        <v>NO</v>
      </c>
      <c r="AM543" s="109" t="str">
        <f t="shared" ref="AM543" si="882">IFERROR(VLOOKUP(I543,programa,1,FALSE),"NO")</f>
        <v>NO</v>
      </c>
    </row>
    <row r="544" spans="1:39" ht="27" customHeight="1" x14ac:dyDescent="0.25">
      <c r="A544" s="276"/>
      <c r="B544" s="277"/>
      <c r="C544" s="278"/>
      <c r="D544" s="293"/>
      <c r="E544" s="278"/>
      <c r="F544" s="279"/>
      <c r="G544" s="280"/>
      <c r="H544" s="281"/>
      <c r="I544" s="282"/>
      <c r="J544" s="96" t="str">
        <f>IF(ISERROR(VLOOKUP(I544,[6]Eje_Pilar!$C$2:$E$47,2,FALSE))," ",VLOOKUP(I544,[6]Eje_Pilar!$C$2:$E$47,2,FALSE))</f>
        <v xml:space="preserve"> </v>
      </c>
      <c r="K544" s="96" t="str">
        <f>IF(ISERROR(VLOOKUP(I544,[6]Eje_Pilar!$C$2:$E$47,3,FALSE))," ",VLOOKUP(I544,[6]Eje_Pilar!$C$2:$E$47,3,FALSE))</f>
        <v xml:space="preserve"> </v>
      </c>
      <c r="L544" s="283"/>
      <c r="M544" s="276"/>
      <c r="N544" s="280"/>
      <c r="O544" s="285"/>
      <c r="P544" s="286"/>
      <c r="Q544" s="287"/>
      <c r="R544" s="288"/>
      <c r="S544" s="285"/>
      <c r="T544" s="103">
        <f t="shared" si="814"/>
        <v>0</v>
      </c>
      <c r="U544" s="289"/>
      <c r="V544" s="290"/>
      <c r="W544" s="290"/>
      <c r="X544" s="290"/>
      <c r="Y544" s="277"/>
      <c r="Z544" s="277"/>
      <c r="AA544" s="8"/>
      <c r="AB544" s="276"/>
      <c r="AC544" s="276"/>
      <c r="AD544" s="276"/>
      <c r="AE544" s="276"/>
      <c r="AF544" s="107" t="str">
        <f t="shared" si="645"/>
        <v>-</v>
      </c>
      <c r="AG544" s="291"/>
      <c r="AH544" s="129">
        <f>IF(SUMPRODUCT((A$14:A544=A544)*(B$14:B544=B544)*(C$14:C544=C544))&gt;1,0,1)</f>
        <v>0</v>
      </c>
      <c r="AI544" s="109" t="str">
        <f t="shared" ref="AI544" si="883">IFERROR(VLOOKUP(D544,tipo,1,FALSE),"NO")</f>
        <v>NO</v>
      </c>
      <c r="AJ544" s="109" t="str">
        <f t="shared" ref="AJ544" si="884">IFERROR(VLOOKUP(E544,modal,1,FALSE),"NO")</f>
        <v>NO</v>
      </c>
      <c r="AK544" s="110" t="str">
        <f>IFERROR(VLOOKUP(F544,[6]Tipo!$C$12:$C$27,1,FALSE),"NO")</f>
        <v>NO</v>
      </c>
      <c r="AL544" s="109" t="str">
        <f t="shared" ref="AL544" si="885">IFERROR(VLOOKUP(H544,afectacion,1,FALSE),"NO")</f>
        <v>NO</v>
      </c>
      <c r="AM544" s="109" t="str">
        <f t="shared" ref="AM544" si="886">IFERROR(VLOOKUP(I544,programa,1,FALSE),"NO")</f>
        <v>NO</v>
      </c>
    </row>
    <row r="545" spans="1:39" ht="27" customHeight="1" x14ac:dyDescent="0.25">
      <c r="A545" s="276"/>
      <c r="B545" s="277"/>
      <c r="C545" s="278"/>
      <c r="D545" s="293"/>
      <c r="E545" s="278"/>
      <c r="F545" s="279"/>
      <c r="G545" s="280"/>
      <c r="H545" s="281"/>
      <c r="I545" s="282"/>
      <c r="J545" s="96" t="str">
        <f>IF(ISERROR(VLOOKUP(I545,[6]Eje_Pilar!$C$2:$E$47,2,FALSE))," ",VLOOKUP(I545,[6]Eje_Pilar!$C$2:$E$47,2,FALSE))</f>
        <v xml:space="preserve"> </v>
      </c>
      <c r="K545" s="96" t="str">
        <f>IF(ISERROR(VLOOKUP(I545,[6]Eje_Pilar!$C$2:$E$47,3,FALSE))," ",VLOOKUP(I545,[6]Eje_Pilar!$C$2:$E$47,3,FALSE))</f>
        <v xml:space="preserve"> </v>
      </c>
      <c r="L545" s="283"/>
      <c r="M545" s="276"/>
      <c r="N545" s="280"/>
      <c r="O545" s="285"/>
      <c r="P545" s="286"/>
      <c r="Q545" s="287"/>
      <c r="R545" s="288"/>
      <c r="S545" s="285"/>
      <c r="T545" s="103">
        <f t="shared" si="814"/>
        <v>0</v>
      </c>
      <c r="U545" s="289"/>
      <c r="V545" s="290"/>
      <c r="W545" s="290"/>
      <c r="X545" s="290"/>
      <c r="Y545" s="277"/>
      <c r="Z545" s="277"/>
      <c r="AA545" s="8"/>
      <c r="AB545" s="276"/>
      <c r="AC545" s="276"/>
      <c r="AD545" s="276"/>
      <c r="AE545" s="276"/>
      <c r="AF545" s="107" t="str">
        <f t="shared" si="645"/>
        <v>-</v>
      </c>
      <c r="AG545" s="291"/>
      <c r="AH545" s="129">
        <f>IF(SUMPRODUCT((A$14:A545=A545)*(B$14:B545=B545)*(C$14:C545=C545))&gt;1,0,1)</f>
        <v>0</v>
      </c>
      <c r="AI545" s="109" t="str">
        <f t="shared" ref="AI545" si="887">IFERROR(VLOOKUP(D545,tipo,1,FALSE),"NO")</f>
        <v>NO</v>
      </c>
      <c r="AJ545" s="109" t="str">
        <f t="shared" ref="AJ545" si="888">IFERROR(VLOOKUP(E545,modal,1,FALSE),"NO")</f>
        <v>NO</v>
      </c>
      <c r="AK545" s="110" t="str">
        <f>IFERROR(VLOOKUP(F545,[6]Tipo!$C$12:$C$27,1,FALSE),"NO")</f>
        <v>NO</v>
      </c>
      <c r="AL545" s="109" t="str">
        <f t="shared" ref="AL545" si="889">IFERROR(VLOOKUP(H545,afectacion,1,FALSE),"NO")</f>
        <v>NO</v>
      </c>
      <c r="AM545" s="109" t="str">
        <f t="shared" ref="AM545" si="890">IFERROR(VLOOKUP(I545,programa,1,FALSE),"NO")</f>
        <v>NO</v>
      </c>
    </row>
    <row r="546" spans="1:39" ht="27" customHeight="1" x14ac:dyDescent="0.25">
      <c r="A546" s="276"/>
      <c r="B546" s="277"/>
      <c r="C546" s="278"/>
      <c r="D546" s="293"/>
      <c r="E546" s="278"/>
      <c r="F546" s="279"/>
      <c r="G546" s="280"/>
      <c r="H546" s="281"/>
      <c r="I546" s="282"/>
      <c r="J546" s="96" t="str">
        <f>IF(ISERROR(VLOOKUP(I546,[6]Eje_Pilar!$C$2:$E$47,2,FALSE))," ",VLOOKUP(I546,[6]Eje_Pilar!$C$2:$E$47,2,FALSE))</f>
        <v xml:space="preserve"> </v>
      </c>
      <c r="K546" s="96" t="str">
        <f>IF(ISERROR(VLOOKUP(I546,[6]Eje_Pilar!$C$2:$E$47,3,FALSE))," ",VLOOKUP(I546,[6]Eje_Pilar!$C$2:$E$47,3,FALSE))</f>
        <v xml:space="preserve"> </v>
      </c>
      <c r="L546" s="283"/>
      <c r="M546" s="276"/>
      <c r="N546" s="280"/>
      <c r="O546" s="285"/>
      <c r="P546" s="286"/>
      <c r="Q546" s="287"/>
      <c r="R546" s="288"/>
      <c r="S546" s="285"/>
      <c r="T546" s="103">
        <f t="shared" si="814"/>
        <v>0</v>
      </c>
      <c r="U546" s="289"/>
      <c r="V546" s="290"/>
      <c r="W546" s="290"/>
      <c r="X546" s="290"/>
      <c r="Y546" s="277"/>
      <c r="Z546" s="277"/>
      <c r="AA546" s="8"/>
      <c r="AB546" s="276"/>
      <c r="AC546" s="276"/>
      <c r="AD546" s="276"/>
      <c r="AE546" s="276"/>
      <c r="AF546" s="107" t="str">
        <f t="shared" si="645"/>
        <v>-</v>
      </c>
      <c r="AG546" s="291"/>
      <c r="AH546" s="129">
        <f>IF(SUMPRODUCT((A$14:A546=A546)*(B$14:B546=B546)*(C$14:C546=C546))&gt;1,0,1)</f>
        <v>0</v>
      </c>
      <c r="AI546" s="109" t="str">
        <f t="shared" ref="AI546" si="891">IFERROR(VLOOKUP(D546,tipo,1,FALSE),"NO")</f>
        <v>NO</v>
      </c>
      <c r="AJ546" s="109" t="str">
        <f t="shared" ref="AJ546" si="892">IFERROR(VLOOKUP(E546,modal,1,FALSE),"NO")</f>
        <v>NO</v>
      </c>
      <c r="AK546" s="110" t="str">
        <f>IFERROR(VLOOKUP(F546,[6]Tipo!$C$12:$C$27,1,FALSE),"NO")</f>
        <v>NO</v>
      </c>
      <c r="AL546" s="109" t="str">
        <f t="shared" ref="AL546" si="893">IFERROR(VLOOKUP(H546,afectacion,1,FALSE),"NO")</f>
        <v>NO</v>
      </c>
      <c r="AM546" s="109" t="str">
        <f t="shared" ref="AM546" si="894">IFERROR(VLOOKUP(I546,programa,1,FALSE),"NO")</f>
        <v>NO</v>
      </c>
    </row>
    <row r="547" spans="1:39" ht="27" customHeight="1" x14ac:dyDescent="0.25">
      <c r="A547" s="276"/>
      <c r="B547" s="277"/>
      <c r="C547" s="278"/>
      <c r="D547" s="293"/>
      <c r="E547" s="278"/>
      <c r="F547" s="279"/>
      <c r="G547" s="280"/>
      <c r="H547" s="281"/>
      <c r="I547" s="282"/>
      <c r="J547" s="96" t="str">
        <f>IF(ISERROR(VLOOKUP(I547,[6]Eje_Pilar!$C$2:$E$47,2,FALSE))," ",VLOOKUP(I547,[6]Eje_Pilar!$C$2:$E$47,2,FALSE))</f>
        <v xml:space="preserve"> </v>
      </c>
      <c r="K547" s="96" t="str">
        <f>IF(ISERROR(VLOOKUP(I547,[6]Eje_Pilar!$C$2:$E$47,3,FALSE))," ",VLOOKUP(I547,[6]Eje_Pilar!$C$2:$E$47,3,FALSE))</f>
        <v xml:space="preserve"> </v>
      </c>
      <c r="L547" s="283"/>
      <c r="M547" s="276"/>
      <c r="N547" s="280"/>
      <c r="O547" s="285"/>
      <c r="P547" s="286"/>
      <c r="Q547" s="287"/>
      <c r="R547" s="288"/>
      <c r="S547" s="285"/>
      <c r="T547" s="103">
        <f t="shared" si="814"/>
        <v>0</v>
      </c>
      <c r="U547" s="289"/>
      <c r="V547" s="290"/>
      <c r="W547" s="290"/>
      <c r="X547" s="290"/>
      <c r="Y547" s="277"/>
      <c r="Z547" s="277"/>
      <c r="AA547" s="8"/>
      <c r="AB547" s="276"/>
      <c r="AC547" s="276"/>
      <c r="AD547" s="276"/>
      <c r="AE547" s="276"/>
      <c r="AF547" s="107" t="str">
        <f t="shared" si="645"/>
        <v>-</v>
      </c>
      <c r="AG547" s="291"/>
      <c r="AH547" s="129">
        <f>IF(SUMPRODUCT((A$14:A547=A547)*(B$14:B547=B547)*(C$14:C547=C547))&gt;1,0,1)</f>
        <v>0</v>
      </c>
      <c r="AI547" s="109" t="str">
        <f t="shared" ref="AI547" si="895">IFERROR(VLOOKUP(D547,tipo,1,FALSE),"NO")</f>
        <v>NO</v>
      </c>
      <c r="AJ547" s="109" t="str">
        <f t="shared" ref="AJ547" si="896">IFERROR(VLOOKUP(E547,modal,1,FALSE),"NO")</f>
        <v>NO</v>
      </c>
      <c r="AK547" s="110" t="str">
        <f>IFERROR(VLOOKUP(F547,[6]Tipo!$C$12:$C$27,1,FALSE),"NO")</f>
        <v>NO</v>
      </c>
      <c r="AL547" s="109" t="str">
        <f t="shared" ref="AL547" si="897">IFERROR(VLOOKUP(H547,afectacion,1,FALSE),"NO")</f>
        <v>NO</v>
      </c>
      <c r="AM547" s="109" t="str">
        <f t="shared" ref="AM547" si="898">IFERROR(VLOOKUP(I547,programa,1,FALSE),"NO")</f>
        <v>NO</v>
      </c>
    </row>
    <row r="548" spans="1:39" ht="27" customHeight="1" x14ac:dyDescent="0.25">
      <c r="A548" s="276"/>
      <c r="B548" s="277"/>
      <c r="C548" s="278"/>
      <c r="D548" s="293"/>
      <c r="E548" s="278"/>
      <c r="F548" s="279"/>
      <c r="G548" s="280"/>
      <c r="H548" s="281"/>
      <c r="I548" s="282"/>
      <c r="J548" s="96" t="str">
        <f>IF(ISERROR(VLOOKUP(I548,[6]Eje_Pilar!$C$2:$E$47,2,FALSE))," ",VLOOKUP(I548,[6]Eje_Pilar!$C$2:$E$47,2,FALSE))</f>
        <v xml:space="preserve"> </v>
      </c>
      <c r="K548" s="96" t="str">
        <f>IF(ISERROR(VLOOKUP(I548,[6]Eje_Pilar!$C$2:$E$47,3,FALSE))," ",VLOOKUP(I548,[6]Eje_Pilar!$C$2:$E$47,3,FALSE))</f>
        <v xml:space="preserve"> </v>
      </c>
      <c r="L548" s="283"/>
      <c r="M548" s="276"/>
      <c r="N548" s="280"/>
      <c r="O548" s="285"/>
      <c r="P548" s="286"/>
      <c r="Q548" s="287"/>
      <c r="R548" s="288"/>
      <c r="S548" s="285"/>
      <c r="T548" s="103">
        <f t="shared" si="814"/>
        <v>0</v>
      </c>
      <c r="U548" s="289"/>
      <c r="V548" s="290"/>
      <c r="W548" s="290"/>
      <c r="X548" s="290"/>
      <c r="Y548" s="277"/>
      <c r="Z548" s="277"/>
      <c r="AA548" s="8"/>
      <c r="AB548" s="276"/>
      <c r="AC548" s="276"/>
      <c r="AD548" s="276"/>
      <c r="AE548" s="276"/>
      <c r="AF548" s="107" t="str">
        <f t="shared" si="645"/>
        <v>-</v>
      </c>
      <c r="AG548" s="291"/>
      <c r="AH548" s="129">
        <f>IF(SUMPRODUCT((A$14:A548=A548)*(B$14:B548=B548)*(C$14:C548=C548))&gt;1,0,1)</f>
        <v>0</v>
      </c>
      <c r="AI548" s="109" t="str">
        <f t="shared" ref="AI548" si="899">IFERROR(VLOOKUP(D548,tipo,1,FALSE),"NO")</f>
        <v>NO</v>
      </c>
      <c r="AJ548" s="109" t="str">
        <f t="shared" ref="AJ548" si="900">IFERROR(VLOOKUP(E548,modal,1,FALSE),"NO")</f>
        <v>NO</v>
      </c>
      <c r="AK548" s="110" t="str">
        <f>IFERROR(VLOOKUP(F548,[6]Tipo!$C$12:$C$27,1,FALSE),"NO")</f>
        <v>NO</v>
      </c>
      <c r="AL548" s="109" t="str">
        <f t="shared" ref="AL548" si="901">IFERROR(VLOOKUP(H548,afectacion,1,FALSE),"NO")</f>
        <v>NO</v>
      </c>
      <c r="AM548" s="109" t="str">
        <f t="shared" ref="AM548" si="902">IFERROR(VLOOKUP(I548,programa,1,FALSE),"NO")</f>
        <v>NO</v>
      </c>
    </row>
    <row r="549" spans="1:39" ht="27" customHeight="1" x14ac:dyDescent="0.25">
      <c r="A549" s="276"/>
      <c r="B549" s="277"/>
      <c r="C549" s="278"/>
      <c r="D549" s="293"/>
      <c r="E549" s="278"/>
      <c r="F549" s="279"/>
      <c r="G549" s="280"/>
      <c r="H549" s="281"/>
      <c r="I549" s="282"/>
      <c r="J549" s="96" t="str">
        <f>IF(ISERROR(VLOOKUP(I549,[6]Eje_Pilar!$C$2:$E$47,2,FALSE))," ",VLOOKUP(I549,[6]Eje_Pilar!$C$2:$E$47,2,FALSE))</f>
        <v xml:space="preserve"> </v>
      </c>
      <c r="K549" s="96" t="str">
        <f>IF(ISERROR(VLOOKUP(I549,[6]Eje_Pilar!$C$2:$E$47,3,FALSE))," ",VLOOKUP(I549,[6]Eje_Pilar!$C$2:$E$47,3,FALSE))</f>
        <v xml:space="preserve"> </v>
      </c>
      <c r="L549" s="283"/>
      <c r="M549" s="276"/>
      <c r="N549" s="280"/>
      <c r="O549" s="285"/>
      <c r="P549" s="286"/>
      <c r="Q549" s="287"/>
      <c r="R549" s="288"/>
      <c r="S549" s="285"/>
      <c r="T549" s="103">
        <f t="shared" si="814"/>
        <v>0</v>
      </c>
      <c r="U549" s="289"/>
      <c r="V549" s="290"/>
      <c r="W549" s="290"/>
      <c r="X549" s="290"/>
      <c r="Y549" s="277"/>
      <c r="Z549" s="277"/>
      <c r="AA549" s="8"/>
      <c r="AB549" s="276"/>
      <c r="AC549" s="276"/>
      <c r="AD549" s="276"/>
      <c r="AE549" s="276"/>
      <c r="AF549" s="107" t="str">
        <f t="shared" ref="AF549:AF580" si="903">IF(ISERROR(U549/T549),"-",(U549/T549))</f>
        <v>-</v>
      </c>
      <c r="AG549" s="291"/>
      <c r="AH549" s="129">
        <f>IF(SUMPRODUCT((A$14:A549=A549)*(B$14:B549=B549)*(C$14:C549=C549))&gt;1,0,1)</f>
        <v>0</v>
      </c>
      <c r="AI549" s="109" t="str">
        <f t="shared" ref="AI549" si="904">IFERROR(VLOOKUP(D549,tipo,1,FALSE),"NO")</f>
        <v>NO</v>
      </c>
      <c r="AJ549" s="109" t="str">
        <f t="shared" ref="AJ549" si="905">IFERROR(VLOOKUP(E549,modal,1,FALSE),"NO")</f>
        <v>NO</v>
      </c>
      <c r="AK549" s="110" t="str">
        <f>IFERROR(VLOOKUP(F549,[6]Tipo!$C$12:$C$27,1,FALSE),"NO")</f>
        <v>NO</v>
      </c>
      <c r="AL549" s="109" t="str">
        <f t="shared" ref="AL549" si="906">IFERROR(VLOOKUP(H549,afectacion,1,FALSE),"NO")</f>
        <v>NO</v>
      </c>
      <c r="AM549" s="109" t="str">
        <f t="shared" ref="AM549" si="907">IFERROR(VLOOKUP(I549,programa,1,FALSE),"NO")</f>
        <v>NO</v>
      </c>
    </row>
    <row r="550" spans="1:39" ht="27" customHeight="1" x14ac:dyDescent="0.25">
      <c r="A550" s="276"/>
      <c r="B550" s="277"/>
      <c r="C550" s="278"/>
      <c r="D550" s="293"/>
      <c r="E550" s="278"/>
      <c r="F550" s="279"/>
      <c r="G550" s="280"/>
      <c r="H550" s="281"/>
      <c r="I550" s="282"/>
      <c r="J550" s="96" t="str">
        <f>IF(ISERROR(VLOOKUP(I550,[6]Eje_Pilar!$C$2:$E$47,2,FALSE))," ",VLOOKUP(I550,[6]Eje_Pilar!$C$2:$E$47,2,FALSE))</f>
        <v xml:space="preserve"> </v>
      </c>
      <c r="K550" s="96" t="str">
        <f>IF(ISERROR(VLOOKUP(I550,[6]Eje_Pilar!$C$2:$E$47,3,FALSE))," ",VLOOKUP(I550,[6]Eje_Pilar!$C$2:$E$47,3,FALSE))</f>
        <v xml:space="preserve"> </v>
      </c>
      <c r="L550" s="283"/>
      <c r="M550" s="276"/>
      <c r="N550" s="280"/>
      <c r="O550" s="285"/>
      <c r="P550" s="286"/>
      <c r="Q550" s="287"/>
      <c r="R550" s="288"/>
      <c r="S550" s="285"/>
      <c r="T550" s="103">
        <f t="shared" si="814"/>
        <v>0</v>
      </c>
      <c r="U550" s="289"/>
      <c r="V550" s="290"/>
      <c r="W550" s="290"/>
      <c r="X550" s="290"/>
      <c r="Y550" s="277"/>
      <c r="Z550" s="277"/>
      <c r="AA550" s="8"/>
      <c r="AB550" s="276"/>
      <c r="AC550" s="276"/>
      <c r="AD550" s="276"/>
      <c r="AE550" s="276"/>
      <c r="AF550" s="107" t="str">
        <f t="shared" si="903"/>
        <v>-</v>
      </c>
      <c r="AG550" s="291"/>
      <c r="AH550" s="129">
        <f>IF(SUMPRODUCT((A$14:A550=A550)*(B$14:B550=B550)*(C$14:C550=C550))&gt;1,0,1)</f>
        <v>0</v>
      </c>
      <c r="AI550" s="109" t="str">
        <f t="shared" ref="AI550" si="908">IFERROR(VLOOKUP(D550,tipo,1,FALSE),"NO")</f>
        <v>NO</v>
      </c>
      <c r="AJ550" s="109" t="str">
        <f t="shared" ref="AJ550" si="909">IFERROR(VLOOKUP(E550,modal,1,FALSE),"NO")</f>
        <v>NO</v>
      </c>
      <c r="AK550" s="110" t="str">
        <f>IFERROR(VLOOKUP(F550,[6]Tipo!$C$12:$C$27,1,FALSE),"NO")</f>
        <v>NO</v>
      </c>
      <c r="AL550" s="109" t="str">
        <f t="shared" ref="AL550" si="910">IFERROR(VLOOKUP(H550,afectacion,1,FALSE),"NO")</f>
        <v>NO</v>
      </c>
      <c r="AM550" s="109" t="str">
        <f t="shared" ref="AM550" si="911">IFERROR(VLOOKUP(I550,programa,1,FALSE),"NO")</f>
        <v>NO</v>
      </c>
    </row>
    <row r="551" spans="1:39" ht="27" customHeight="1" x14ac:dyDescent="0.25">
      <c r="A551" s="276"/>
      <c r="B551" s="277"/>
      <c r="C551" s="278"/>
      <c r="D551" s="293"/>
      <c r="E551" s="278"/>
      <c r="F551" s="279"/>
      <c r="G551" s="280"/>
      <c r="H551" s="281"/>
      <c r="I551" s="282"/>
      <c r="J551" s="96" t="str">
        <f>IF(ISERROR(VLOOKUP(I551,[6]Eje_Pilar!$C$2:$E$47,2,FALSE))," ",VLOOKUP(I551,[6]Eje_Pilar!$C$2:$E$47,2,FALSE))</f>
        <v xml:space="preserve"> </v>
      </c>
      <c r="K551" s="96" t="str">
        <f>IF(ISERROR(VLOOKUP(I551,[6]Eje_Pilar!$C$2:$E$47,3,FALSE))," ",VLOOKUP(I551,[6]Eje_Pilar!$C$2:$E$47,3,FALSE))</f>
        <v xml:space="preserve"> </v>
      </c>
      <c r="L551" s="283"/>
      <c r="M551" s="276"/>
      <c r="N551" s="280"/>
      <c r="O551" s="285"/>
      <c r="P551" s="286"/>
      <c r="Q551" s="287"/>
      <c r="R551" s="288"/>
      <c r="S551" s="285"/>
      <c r="T551" s="103">
        <f t="shared" si="814"/>
        <v>0</v>
      </c>
      <c r="U551" s="289"/>
      <c r="V551" s="290"/>
      <c r="W551" s="290"/>
      <c r="X551" s="290"/>
      <c r="Y551" s="277"/>
      <c r="Z551" s="277"/>
      <c r="AA551" s="8"/>
      <c r="AB551" s="276"/>
      <c r="AC551" s="276"/>
      <c r="AD551" s="276"/>
      <c r="AE551" s="276"/>
      <c r="AF551" s="107" t="str">
        <f t="shared" si="903"/>
        <v>-</v>
      </c>
      <c r="AG551" s="291"/>
      <c r="AH551" s="129">
        <f>IF(SUMPRODUCT((A$14:A551=A551)*(B$14:B551=B551)*(C$14:C551=C551))&gt;1,0,1)</f>
        <v>0</v>
      </c>
      <c r="AI551" s="109" t="str">
        <f t="shared" ref="AI551" si="912">IFERROR(VLOOKUP(D551,tipo,1,FALSE),"NO")</f>
        <v>NO</v>
      </c>
      <c r="AJ551" s="109" t="str">
        <f t="shared" ref="AJ551" si="913">IFERROR(VLOOKUP(E551,modal,1,FALSE),"NO")</f>
        <v>NO</v>
      </c>
      <c r="AK551" s="110" t="str">
        <f>IFERROR(VLOOKUP(F551,[6]Tipo!$C$12:$C$27,1,FALSE),"NO")</f>
        <v>NO</v>
      </c>
      <c r="AL551" s="109" t="str">
        <f t="shared" ref="AL551" si="914">IFERROR(VLOOKUP(H551,afectacion,1,FALSE),"NO")</f>
        <v>NO</v>
      </c>
      <c r="AM551" s="109" t="str">
        <f t="shared" ref="AM551" si="915">IFERROR(VLOOKUP(I551,programa,1,FALSE),"NO")</f>
        <v>NO</v>
      </c>
    </row>
    <row r="552" spans="1:39" ht="27" customHeight="1" x14ac:dyDescent="0.25">
      <c r="A552" s="276"/>
      <c r="B552" s="277"/>
      <c r="C552" s="278"/>
      <c r="D552" s="293"/>
      <c r="E552" s="278"/>
      <c r="F552" s="279"/>
      <c r="G552" s="280"/>
      <c r="H552" s="281"/>
      <c r="I552" s="282"/>
      <c r="J552" s="96" t="str">
        <f>IF(ISERROR(VLOOKUP(I552,[6]Eje_Pilar!$C$2:$E$47,2,FALSE))," ",VLOOKUP(I552,[6]Eje_Pilar!$C$2:$E$47,2,FALSE))</f>
        <v xml:space="preserve"> </v>
      </c>
      <c r="K552" s="96" t="str">
        <f>IF(ISERROR(VLOOKUP(I552,[6]Eje_Pilar!$C$2:$E$47,3,FALSE))," ",VLOOKUP(I552,[6]Eje_Pilar!$C$2:$E$47,3,FALSE))</f>
        <v xml:space="preserve"> </v>
      </c>
      <c r="L552" s="283"/>
      <c r="M552" s="276"/>
      <c r="N552" s="280"/>
      <c r="O552" s="285"/>
      <c r="P552" s="286"/>
      <c r="Q552" s="287"/>
      <c r="R552" s="288"/>
      <c r="S552" s="285"/>
      <c r="T552" s="103">
        <f t="shared" si="814"/>
        <v>0</v>
      </c>
      <c r="U552" s="289"/>
      <c r="V552" s="290"/>
      <c r="W552" s="290"/>
      <c r="X552" s="290"/>
      <c r="Y552" s="277"/>
      <c r="Z552" s="277"/>
      <c r="AA552" s="8"/>
      <c r="AB552" s="276"/>
      <c r="AC552" s="276"/>
      <c r="AD552" s="276"/>
      <c r="AE552" s="276"/>
      <c r="AF552" s="107" t="str">
        <f t="shared" si="903"/>
        <v>-</v>
      </c>
      <c r="AG552" s="291"/>
      <c r="AH552" s="129">
        <f>IF(SUMPRODUCT((A$14:A552=A552)*(B$14:B552=B552)*(C$14:C552=C552))&gt;1,0,1)</f>
        <v>0</v>
      </c>
      <c r="AI552" s="109" t="str">
        <f t="shared" ref="AI552" si="916">IFERROR(VLOOKUP(D552,tipo,1,FALSE),"NO")</f>
        <v>NO</v>
      </c>
      <c r="AJ552" s="109" t="str">
        <f t="shared" ref="AJ552" si="917">IFERROR(VLOOKUP(E552,modal,1,FALSE),"NO")</f>
        <v>NO</v>
      </c>
      <c r="AK552" s="110" t="str">
        <f>IFERROR(VLOOKUP(F552,[6]Tipo!$C$12:$C$27,1,FALSE),"NO")</f>
        <v>NO</v>
      </c>
      <c r="AL552" s="109" t="str">
        <f t="shared" ref="AL552" si="918">IFERROR(VLOOKUP(H552,afectacion,1,FALSE),"NO")</f>
        <v>NO</v>
      </c>
      <c r="AM552" s="109" t="str">
        <f t="shared" ref="AM552" si="919">IFERROR(VLOOKUP(I552,programa,1,FALSE),"NO")</f>
        <v>NO</v>
      </c>
    </row>
    <row r="553" spans="1:39" ht="27" customHeight="1" x14ac:dyDescent="0.25">
      <c r="A553" s="276"/>
      <c r="B553" s="277"/>
      <c r="C553" s="278"/>
      <c r="D553" s="293"/>
      <c r="E553" s="278"/>
      <c r="F553" s="279"/>
      <c r="G553" s="280"/>
      <c r="H553" s="281"/>
      <c r="I553" s="282"/>
      <c r="J553" s="96" t="str">
        <f>IF(ISERROR(VLOOKUP(I553,[6]Eje_Pilar!$C$2:$E$47,2,FALSE))," ",VLOOKUP(I553,[6]Eje_Pilar!$C$2:$E$47,2,FALSE))</f>
        <v xml:space="preserve"> </v>
      </c>
      <c r="K553" s="96" t="str">
        <f>IF(ISERROR(VLOOKUP(I553,[6]Eje_Pilar!$C$2:$E$47,3,FALSE))," ",VLOOKUP(I553,[6]Eje_Pilar!$C$2:$E$47,3,FALSE))</f>
        <v xml:space="preserve"> </v>
      </c>
      <c r="L553" s="283"/>
      <c r="M553" s="276"/>
      <c r="N553" s="280"/>
      <c r="O553" s="285"/>
      <c r="P553" s="286"/>
      <c r="Q553" s="287"/>
      <c r="R553" s="288"/>
      <c r="S553" s="285"/>
      <c r="T553" s="103">
        <f t="shared" si="814"/>
        <v>0</v>
      </c>
      <c r="U553" s="289"/>
      <c r="V553" s="290"/>
      <c r="W553" s="290"/>
      <c r="X553" s="290"/>
      <c r="Y553" s="277"/>
      <c r="Z553" s="277"/>
      <c r="AA553" s="8"/>
      <c r="AB553" s="276"/>
      <c r="AC553" s="276"/>
      <c r="AD553" s="276"/>
      <c r="AE553" s="276"/>
      <c r="AF553" s="107" t="str">
        <f t="shared" si="903"/>
        <v>-</v>
      </c>
      <c r="AG553" s="291"/>
      <c r="AH553" s="129">
        <f>IF(SUMPRODUCT((A$14:A553=A553)*(B$14:B553=B553)*(C$14:C553=C553))&gt;1,0,1)</f>
        <v>0</v>
      </c>
      <c r="AI553" s="109" t="str">
        <f t="shared" ref="AI553" si="920">IFERROR(VLOOKUP(D553,tipo,1,FALSE),"NO")</f>
        <v>NO</v>
      </c>
      <c r="AJ553" s="109" t="str">
        <f t="shared" ref="AJ553" si="921">IFERROR(VLOOKUP(E553,modal,1,FALSE),"NO")</f>
        <v>NO</v>
      </c>
      <c r="AK553" s="110" t="str">
        <f>IFERROR(VLOOKUP(F553,[6]Tipo!$C$12:$C$27,1,FALSE),"NO")</f>
        <v>NO</v>
      </c>
      <c r="AL553" s="109" t="str">
        <f t="shared" ref="AL553" si="922">IFERROR(VLOOKUP(H553,afectacion,1,FALSE),"NO")</f>
        <v>NO</v>
      </c>
      <c r="AM553" s="109" t="str">
        <f t="shared" ref="AM553" si="923">IFERROR(VLOOKUP(I553,programa,1,FALSE),"NO")</f>
        <v>NO</v>
      </c>
    </row>
    <row r="554" spans="1:39" ht="27" customHeight="1" x14ac:dyDescent="0.25">
      <c r="A554" s="276"/>
      <c r="B554" s="277"/>
      <c r="C554" s="278"/>
      <c r="D554" s="293"/>
      <c r="E554" s="278"/>
      <c r="F554" s="279"/>
      <c r="G554" s="280"/>
      <c r="H554" s="281"/>
      <c r="I554" s="282"/>
      <c r="J554" s="96" t="str">
        <f>IF(ISERROR(VLOOKUP(I554,[6]Eje_Pilar!$C$2:$E$47,2,FALSE))," ",VLOOKUP(I554,[6]Eje_Pilar!$C$2:$E$47,2,FALSE))</f>
        <v xml:space="preserve"> </v>
      </c>
      <c r="K554" s="96" t="str">
        <f>IF(ISERROR(VLOOKUP(I554,[6]Eje_Pilar!$C$2:$E$47,3,FALSE))," ",VLOOKUP(I554,[6]Eje_Pilar!$C$2:$E$47,3,FALSE))</f>
        <v xml:space="preserve"> </v>
      </c>
      <c r="L554" s="283"/>
      <c r="M554" s="276"/>
      <c r="N554" s="280"/>
      <c r="O554" s="285"/>
      <c r="P554" s="286"/>
      <c r="Q554" s="287"/>
      <c r="R554" s="288"/>
      <c r="S554" s="285"/>
      <c r="T554" s="103">
        <f t="shared" si="814"/>
        <v>0</v>
      </c>
      <c r="U554" s="289"/>
      <c r="V554" s="290"/>
      <c r="W554" s="290"/>
      <c r="X554" s="290"/>
      <c r="Y554" s="277"/>
      <c r="Z554" s="277"/>
      <c r="AA554" s="8"/>
      <c r="AB554" s="276"/>
      <c r="AC554" s="276"/>
      <c r="AD554" s="276"/>
      <c r="AE554" s="276"/>
      <c r="AF554" s="107" t="str">
        <f t="shared" si="903"/>
        <v>-</v>
      </c>
      <c r="AG554" s="291"/>
      <c r="AH554" s="129">
        <f>IF(SUMPRODUCT((A$14:A554=A554)*(B$14:B554=B554)*(C$14:C554=C554))&gt;1,0,1)</f>
        <v>0</v>
      </c>
      <c r="AI554" s="109" t="str">
        <f t="shared" ref="AI554" si="924">IFERROR(VLOOKUP(D554,tipo,1,FALSE),"NO")</f>
        <v>NO</v>
      </c>
      <c r="AJ554" s="109" t="str">
        <f t="shared" ref="AJ554" si="925">IFERROR(VLOOKUP(E554,modal,1,FALSE),"NO")</f>
        <v>NO</v>
      </c>
      <c r="AK554" s="110" t="str">
        <f>IFERROR(VLOOKUP(F554,[6]Tipo!$C$12:$C$27,1,FALSE),"NO")</f>
        <v>NO</v>
      </c>
      <c r="AL554" s="109" t="str">
        <f t="shared" ref="AL554" si="926">IFERROR(VLOOKUP(H554,afectacion,1,FALSE),"NO")</f>
        <v>NO</v>
      </c>
      <c r="AM554" s="109" t="str">
        <f t="shared" ref="AM554" si="927">IFERROR(VLOOKUP(I554,programa,1,FALSE),"NO")</f>
        <v>NO</v>
      </c>
    </row>
    <row r="555" spans="1:39" ht="27" customHeight="1" x14ac:dyDescent="0.25">
      <c r="A555" s="276"/>
      <c r="B555" s="277"/>
      <c r="C555" s="278"/>
      <c r="D555" s="293"/>
      <c r="E555" s="278"/>
      <c r="F555" s="279"/>
      <c r="G555" s="280"/>
      <c r="H555" s="281"/>
      <c r="I555" s="282"/>
      <c r="J555" s="96" t="str">
        <f>IF(ISERROR(VLOOKUP(I555,[6]Eje_Pilar!$C$2:$E$47,2,FALSE))," ",VLOOKUP(I555,[6]Eje_Pilar!$C$2:$E$47,2,FALSE))</f>
        <v xml:space="preserve"> </v>
      </c>
      <c r="K555" s="96" t="str">
        <f>IF(ISERROR(VLOOKUP(I555,[6]Eje_Pilar!$C$2:$E$47,3,FALSE))," ",VLOOKUP(I555,[6]Eje_Pilar!$C$2:$E$47,3,FALSE))</f>
        <v xml:space="preserve"> </v>
      </c>
      <c r="L555" s="283"/>
      <c r="M555" s="276"/>
      <c r="N555" s="280"/>
      <c r="O555" s="285"/>
      <c r="P555" s="286"/>
      <c r="Q555" s="287"/>
      <c r="R555" s="288"/>
      <c r="S555" s="285"/>
      <c r="T555" s="103">
        <f t="shared" si="814"/>
        <v>0</v>
      </c>
      <c r="U555" s="289"/>
      <c r="V555" s="290"/>
      <c r="W555" s="290"/>
      <c r="X555" s="290"/>
      <c r="Y555" s="277"/>
      <c r="Z555" s="277"/>
      <c r="AA555" s="8"/>
      <c r="AB555" s="276"/>
      <c r="AC555" s="276"/>
      <c r="AD555" s="276"/>
      <c r="AE555" s="276"/>
      <c r="AF555" s="107" t="str">
        <f t="shared" si="903"/>
        <v>-</v>
      </c>
      <c r="AG555" s="291"/>
      <c r="AH555" s="129">
        <f>IF(SUMPRODUCT((A$14:A555=A555)*(B$14:B555=B555)*(C$14:C555=C555))&gt;1,0,1)</f>
        <v>0</v>
      </c>
      <c r="AI555" s="109" t="str">
        <f t="shared" ref="AI555" si="928">IFERROR(VLOOKUP(D555,tipo,1,FALSE),"NO")</f>
        <v>NO</v>
      </c>
      <c r="AJ555" s="109" t="str">
        <f t="shared" ref="AJ555" si="929">IFERROR(VLOOKUP(E555,modal,1,FALSE),"NO")</f>
        <v>NO</v>
      </c>
      <c r="AK555" s="110" t="str">
        <f>IFERROR(VLOOKUP(F555,[6]Tipo!$C$12:$C$27,1,FALSE),"NO")</f>
        <v>NO</v>
      </c>
      <c r="AL555" s="109" t="str">
        <f t="shared" ref="AL555" si="930">IFERROR(VLOOKUP(H555,afectacion,1,FALSE),"NO")</f>
        <v>NO</v>
      </c>
      <c r="AM555" s="109" t="str">
        <f t="shared" ref="AM555" si="931">IFERROR(VLOOKUP(I555,programa,1,FALSE),"NO")</f>
        <v>NO</v>
      </c>
    </row>
    <row r="556" spans="1:39" ht="27" customHeight="1" x14ac:dyDescent="0.25">
      <c r="A556" s="276"/>
      <c r="B556" s="277"/>
      <c r="C556" s="278"/>
      <c r="D556" s="293"/>
      <c r="E556" s="278"/>
      <c r="F556" s="279"/>
      <c r="G556" s="280"/>
      <c r="H556" s="281"/>
      <c r="I556" s="282"/>
      <c r="J556" s="96" t="str">
        <f>IF(ISERROR(VLOOKUP(I556,[6]Eje_Pilar!$C$2:$E$47,2,FALSE))," ",VLOOKUP(I556,[6]Eje_Pilar!$C$2:$E$47,2,FALSE))</f>
        <v xml:space="preserve"> </v>
      </c>
      <c r="K556" s="96" t="str">
        <f>IF(ISERROR(VLOOKUP(I556,[6]Eje_Pilar!$C$2:$E$47,3,FALSE))," ",VLOOKUP(I556,[6]Eje_Pilar!$C$2:$E$47,3,FALSE))</f>
        <v xml:space="preserve"> </v>
      </c>
      <c r="L556" s="283"/>
      <c r="M556" s="276"/>
      <c r="N556" s="280"/>
      <c r="O556" s="285"/>
      <c r="P556" s="286"/>
      <c r="Q556" s="287"/>
      <c r="R556" s="288"/>
      <c r="S556" s="285"/>
      <c r="T556" s="103">
        <f t="shared" si="814"/>
        <v>0</v>
      </c>
      <c r="U556" s="289"/>
      <c r="V556" s="290"/>
      <c r="W556" s="290"/>
      <c r="X556" s="290"/>
      <c r="Y556" s="277"/>
      <c r="Z556" s="277"/>
      <c r="AA556" s="8"/>
      <c r="AB556" s="276"/>
      <c r="AC556" s="276"/>
      <c r="AD556" s="276"/>
      <c r="AE556" s="276"/>
      <c r="AF556" s="107" t="str">
        <f t="shared" si="903"/>
        <v>-</v>
      </c>
      <c r="AG556" s="291"/>
      <c r="AH556" s="129">
        <f>IF(SUMPRODUCT((A$14:A556=A556)*(B$14:B556=B556)*(C$14:C556=C556))&gt;1,0,1)</f>
        <v>0</v>
      </c>
      <c r="AI556" s="109" t="str">
        <f t="shared" ref="AI556" si="932">IFERROR(VLOOKUP(D556,tipo,1,FALSE),"NO")</f>
        <v>NO</v>
      </c>
      <c r="AJ556" s="109" t="str">
        <f t="shared" ref="AJ556" si="933">IFERROR(VLOOKUP(E556,modal,1,FALSE),"NO")</f>
        <v>NO</v>
      </c>
      <c r="AK556" s="110" t="str">
        <f>IFERROR(VLOOKUP(F556,[6]Tipo!$C$12:$C$27,1,FALSE),"NO")</f>
        <v>NO</v>
      </c>
      <c r="AL556" s="109" t="str">
        <f t="shared" ref="AL556" si="934">IFERROR(VLOOKUP(H556,afectacion,1,FALSE),"NO")</f>
        <v>NO</v>
      </c>
      <c r="AM556" s="109" t="str">
        <f t="shared" ref="AM556" si="935">IFERROR(VLOOKUP(I556,programa,1,FALSE),"NO")</f>
        <v>NO</v>
      </c>
    </row>
    <row r="557" spans="1:39" ht="27" customHeight="1" x14ac:dyDescent="0.25">
      <c r="A557" s="276"/>
      <c r="B557" s="277"/>
      <c r="C557" s="278"/>
      <c r="D557" s="293"/>
      <c r="E557" s="278"/>
      <c r="F557" s="279"/>
      <c r="G557" s="280"/>
      <c r="H557" s="281"/>
      <c r="I557" s="282"/>
      <c r="J557" s="96" t="str">
        <f>IF(ISERROR(VLOOKUP(I557,[6]Eje_Pilar!$C$2:$E$47,2,FALSE))," ",VLOOKUP(I557,[6]Eje_Pilar!$C$2:$E$47,2,FALSE))</f>
        <v xml:space="preserve"> </v>
      </c>
      <c r="K557" s="96" t="str">
        <f>IF(ISERROR(VLOOKUP(I557,[6]Eje_Pilar!$C$2:$E$47,3,FALSE))," ",VLOOKUP(I557,[6]Eje_Pilar!$C$2:$E$47,3,FALSE))</f>
        <v xml:space="preserve"> </v>
      </c>
      <c r="L557" s="283"/>
      <c r="M557" s="276"/>
      <c r="N557" s="280"/>
      <c r="O557" s="285"/>
      <c r="P557" s="286"/>
      <c r="Q557" s="287"/>
      <c r="R557" s="288"/>
      <c r="S557" s="285"/>
      <c r="T557" s="103">
        <f t="shared" si="814"/>
        <v>0</v>
      </c>
      <c r="U557" s="289"/>
      <c r="V557" s="290"/>
      <c r="W557" s="290"/>
      <c r="X557" s="290"/>
      <c r="Y557" s="277"/>
      <c r="Z557" s="277"/>
      <c r="AA557" s="8"/>
      <c r="AB557" s="276"/>
      <c r="AC557" s="276"/>
      <c r="AD557" s="276"/>
      <c r="AE557" s="276"/>
      <c r="AF557" s="107" t="str">
        <f t="shared" si="903"/>
        <v>-</v>
      </c>
      <c r="AG557" s="291"/>
      <c r="AH557" s="129">
        <f>IF(SUMPRODUCT((A$14:A557=A557)*(B$14:B557=B557)*(C$14:C557=C557))&gt;1,0,1)</f>
        <v>0</v>
      </c>
      <c r="AI557" s="109" t="str">
        <f t="shared" ref="AI557" si="936">IFERROR(VLOOKUP(D557,tipo,1,FALSE),"NO")</f>
        <v>NO</v>
      </c>
      <c r="AJ557" s="109" t="str">
        <f t="shared" ref="AJ557" si="937">IFERROR(VLOOKUP(E557,modal,1,FALSE),"NO")</f>
        <v>NO</v>
      </c>
      <c r="AK557" s="110" t="str">
        <f>IFERROR(VLOOKUP(F557,[6]Tipo!$C$12:$C$27,1,FALSE),"NO")</f>
        <v>NO</v>
      </c>
      <c r="AL557" s="109" t="str">
        <f t="shared" ref="AL557" si="938">IFERROR(VLOOKUP(H557,afectacion,1,FALSE),"NO")</f>
        <v>NO</v>
      </c>
      <c r="AM557" s="109" t="str">
        <f t="shared" ref="AM557" si="939">IFERROR(VLOOKUP(I557,programa,1,FALSE),"NO")</f>
        <v>NO</v>
      </c>
    </row>
    <row r="558" spans="1:39" ht="27" customHeight="1" x14ac:dyDescent="0.25">
      <c r="A558" s="276"/>
      <c r="B558" s="277"/>
      <c r="C558" s="278"/>
      <c r="D558" s="293"/>
      <c r="E558" s="278"/>
      <c r="F558" s="279"/>
      <c r="G558" s="280"/>
      <c r="H558" s="281"/>
      <c r="I558" s="282"/>
      <c r="J558" s="96" t="str">
        <f>IF(ISERROR(VLOOKUP(I558,[6]Eje_Pilar!$C$2:$E$47,2,FALSE))," ",VLOOKUP(I558,[6]Eje_Pilar!$C$2:$E$47,2,FALSE))</f>
        <v xml:space="preserve"> </v>
      </c>
      <c r="K558" s="96" t="str">
        <f>IF(ISERROR(VLOOKUP(I558,[6]Eje_Pilar!$C$2:$E$47,3,FALSE))," ",VLOOKUP(I558,[6]Eje_Pilar!$C$2:$E$47,3,FALSE))</f>
        <v xml:space="preserve"> </v>
      </c>
      <c r="L558" s="283"/>
      <c r="M558" s="276"/>
      <c r="N558" s="280"/>
      <c r="O558" s="285"/>
      <c r="P558" s="286"/>
      <c r="Q558" s="287"/>
      <c r="R558" s="288"/>
      <c r="S558" s="285"/>
      <c r="T558" s="103">
        <f t="shared" si="814"/>
        <v>0</v>
      </c>
      <c r="U558" s="289"/>
      <c r="V558" s="290"/>
      <c r="W558" s="290"/>
      <c r="X558" s="290"/>
      <c r="Y558" s="277"/>
      <c r="Z558" s="277"/>
      <c r="AA558" s="8"/>
      <c r="AB558" s="276"/>
      <c r="AC558" s="276"/>
      <c r="AD558" s="276"/>
      <c r="AE558" s="276"/>
      <c r="AF558" s="107" t="str">
        <f t="shared" si="903"/>
        <v>-</v>
      </c>
      <c r="AG558" s="291"/>
      <c r="AH558" s="129">
        <f>IF(SUMPRODUCT((A$14:A558=A558)*(B$14:B558=B558)*(C$14:C558=C558))&gt;1,0,1)</f>
        <v>0</v>
      </c>
      <c r="AI558" s="109" t="str">
        <f t="shared" ref="AI558" si="940">IFERROR(VLOOKUP(D558,tipo,1,FALSE),"NO")</f>
        <v>NO</v>
      </c>
      <c r="AJ558" s="109" t="str">
        <f t="shared" ref="AJ558" si="941">IFERROR(VLOOKUP(E558,modal,1,FALSE),"NO")</f>
        <v>NO</v>
      </c>
      <c r="AK558" s="110" t="str">
        <f>IFERROR(VLOOKUP(F558,[6]Tipo!$C$12:$C$27,1,FALSE),"NO")</f>
        <v>NO</v>
      </c>
      <c r="AL558" s="109" t="str">
        <f t="shared" ref="AL558" si="942">IFERROR(VLOOKUP(H558,afectacion,1,FALSE),"NO")</f>
        <v>NO</v>
      </c>
      <c r="AM558" s="109" t="str">
        <f t="shared" ref="AM558" si="943">IFERROR(VLOOKUP(I558,programa,1,FALSE),"NO")</f>
        <v>NO</v>
      </c>
    </row>
    <row r="559" spans="1:39" ht="27" customHeight="1" x14ac:dyDescent="0.25">
      <c r="A559" s="276"/>
      <c r="B559" s="277"/>
      <c r="C559" s="278"/>
      <c r="D559" s="293"/>
      <c r="E559" s="278"/>
      <c r="F559" s="279"/>
      <c r="G559" s="280"/>
      <c r="H559" s="281"/>
      <c r="I559" s="282"/>
      <c r="J559" s="96" t="str">
        <f>IF(ISERROR(VLOOKUP(I559,[6]Eje_Pilar!$C$2:$E$47,2,FALSE))," ",VLOOKUP(I559,[6]Eje_Pilar!$C$2:$E$47,2,FALSE))</f>
        <v xml:space="preserve"> </v>
      </c>
      <c r="K559" s="96" t="str">
        <f>IF(ISERROR(VLOOKUP(I559,[6]Eje_Pilar!$C$2:$E$47,3,FALSE))," ",VLOOKUP(I559,[6]Eje_Pilar!$C$2:$E$47,3,FALSE))</f>
        <v xml:space="preserve"> </v>
      </c>
      <c r="L559" s="283"/>
      <c r="M559" s="276"/>
      <c r="N559" s="280"/>
      <c r="O559" s="285"/>
      <c r="P559" s="286"/>
      <c r="Q559" s="287"/>
      <c r="R559" s="288"/>
      <c r="S559" s="285"/>
      <c r="T559" s="103">
        <f t="shared" si="814"/>
        <v>0</v>
      </c>
      <c r="U559" s="289"/>
      <c r="V559" s="290"/>
      <c r="W559" s="290"/>
      <c r="X559" s="290"/>
      <c r="Y559" s="277"/>
      <c r="Z559" s="277"/>
      <c r="AA559" s="8"/>
      <c r="AB559" s="276"/>
      <c r="AC559" s="276"/>
      <c r="AD559" s="276"/>
      <c r="AE559" s="276"/>
      <c r="AF559" s="107" t="str">
        <f t="shared" si="903"/>
        <v>-</v>
      </c>
      <c r="AG559" s="291"/>
      <c r="AH559" s="129">
        <f>IF(SUMPRODUCT((A$14:A559=A559)*(B$14:B559=B559)*(C$14:C559=C559))&gt;1,0,1)</f>
        <v>0</v>
      </c>
      <c r="AI559" s="109" t="str">
        <f t="shared" ref="AI559" si="944">IFERROR(VLOOKUP(D559,tipo,1,FALSE),"NO")</f>
        <v>NO</v>
      </c>
      <c r="AJ559" s="109" t="str">
        <f t="shared" ref="AJ559" si="945">IFERROR(VLOOKUP(E559,modal,1,FALSE),"NO")</f>
        <v>NO</v>
      </c>
      <c r="AK559" s="110" t="str">
        <f>IFERROR(VLOOKUP(F559,[6]Tipo!$C$12:$C$27,1,FALSE),"NO")</f>
        <v>NO</v>
      </c>
      <c r="AL559" s="109" t="str">
        <f t="shared" ref="AL559" si="946">IFERROR(VLOOKUP(H559,afectacion,1,FALSE),"NO")</f>
        <v>NO</v>
      </c>
      <c r="AM559" s="109" t="str">
        <f t="shared" ref="AM559" si="947">IFERROR(VLOOKUP(I559,programa,1,FALSE),"NO")</f>
        <v>NO</v>
      </c>
    </row>
    <row r="560" spans="1:39" ht="27" customHeight="1" x14ac:dyDescent="0.25">
      <c r="A560" s="276"/>
      <c r="B560" s="277"/>
      <c r="C560" s="278"/>
      <c r="D560" s="293"/>
      <c r="E560" s="278"/>
      <c r="F560" s="279"/>
      <c r="G560" s="280"/>
      <c r="H560" s="281"/>
      <c r="I560" s="282"/>
      <c r="J560" s="96" t="str">
        <f>IF(ISERROR(VLOOKUP(I560,[6]Eje_Pilar!$C$2:$E$47,2,FALSE))," ",VLOOKUP(I560,[6]Eje_Pilar!$C$2:$E$47,2,FALSE))</f>
        <v xml:space="preserve"> </v>
      </c>
      <c r="K560" s="96" t="str">
        <f>IF(ISERROR(VLOOKUP(I560,[6]Eje_Pilar!$C$2:$E$47,3,FALSE))," ",VLOOKUP(I560,[6]Eje_Pilar!$C$2:$E$47,3,FALSE))</f>
        <v xml:space="preserve"> </v>
      </c>
      <c r="L560" s="283"/>
      <c r="M560" s="276"/>
      <c r="N560" s="280"/>
      <c r="O560" s="285"/>
      <c r="P560" s="286"/>
      <c r="Q560" s="287"/>
      <c r="R560" s="288"/>
      <c r="S560" s="285"/>
      <c r="T560" s="103">
        <f t="shared" si="814"/>
        <v>0</v>
      </c>
      <c r="U560" s="289"/>
      <c r="V560" s="290"/>
      <c r="W560" s="290"/>
      <c r="X560" s="290"/>
      <c r="Y560" s="277"/>
      <c r="Z560" s="277"/>
      <c r="AA560" s="8"/>
      <c r="AB560" s="276"/>
      <c r="AC560" s="276"/>
      <c r="AD560" s="276"/>
      <c r="AE560" s="276"/>
      <c r="AF560" s="107" t="str">
        <f t="shared" si="903"/>
        <v>-</v>
      </c>
      <c r="AG560" s="291"/>
      <c r="AH560" s="129">
        <f>IF(SUMPRODUCT((A$14:A560=A560)*(B$14:B560=B560)*(C$14:C560=C560))&gt;1,0,1)</f>
        <v>0</v>
      </c>
      <c r="AI560" s="109" t="str">
        <f t="shared" ref="AI560" si="948">IFERROR(VLOOKUP(D560,tipo,1,FALSE),"NO")</f>
        <v>NO</v>
      </c>
      <c r="AJ560" s="109" t="str">
        <f t="shared" ref="AJ560" si="949">IFERROR(VLOOKUP(E560,modal,1,FALSE),"NO")</f>
        <v>NO</v>
      </c>
      <c r="AK560" s="110" t="str">
        <f>IFERROR(VLOOKUP(F560,[6]Tipo!$C$12:$C$27,1,FALSE),"NO")</f>
        <v>NO</v>
      </c>
      <c r="AL560" s="109" t="str">
        <f t="shared" ref="AL560" si="950">IFERROR(VLOOKUP(H560,afectacion,1,FALSE),"NO")</f>
        <v>NO</v>
      </c>
      <c r="AM560" s="109" t="str">
        <f t="shared" ref="AM560" si="951">IFERROR(VLOOKUP(I560,programa,1,FALSE),"NO")</f>
        <v>NO</v>
      </c>
    </row>
    <row r="561" spans="1:39" ht="27" customHeight="1" x14ac:dyDescent="0.25">
      <c r="A561" s="276"/>
      <c r="B561" s="277"/>
      <c r="C561" s="278"/>
      <c r="D561" s="293"/>
      <c r="E561" s="278"/>
      <c r="F561" s="279"/>
      <c r="G561" s="280"/>
      <c r="H561" s="281"/>
      <c r="I561" s="282"/>
      <c r="J561" s="96" t="str">
        <f>IF(ISERROR(VLOOKUP(I561,[6]Eje_Pilar!$C$2:$E$47,2,FALSE))," ",VLOOKUP(I561,[6]Eje_Pilar!$C$2:$E$47,2,FALSE))</f>
        <v xml:space="preserve"> </v>
      </c>
      <c r="K561" s="96" t="str">
        <f>IF(ISERROR(VLOOKUP(I561,[6]Eje_Pilar!$C$2:$E$47,3,FALSE))," ",VLOOKUP(I561,[6]Eje_Pilar!$C$2:$E$47,3,FALSE))</f>
        <v xml:space="preserve"> </v>
      </c>
      <c r="L561" s="283"/>
      <c r="M561" s="276"/>
      <c r="N561" s="280"/>
      <c r="O561" s="285"/>
      <c r="P561" s="286"/>
      <c r="Q561" s="287"/>
      <c r="R561" s="288"/>
      <c r="S561" s="285"/>
      <c r="T561" s="103">
        <f t="shared" si="814"/>
        <v>0</v>
      </c>
      <c r="U561" s="289"/>
      <c r="V561" s="290"/>
      <c r="W561" s="290"/>
      <c r="X561" s="290"/>
      <c r="Y561" s="277"/>
      <c r="Z561" s="277"/>
      <c r="AA561" s="8"/>
      <c r="AB561" s="276"/>
      <c r="AC561" s="276"/>
      <c r="AD561" s="276"/>
      <c r="AE561" s="276"/>
      <c r="AF561" s="107" t="str">
        <f t="shared" si="903"/>
        <v>-</v>
      </c>
      <c r="AG561" s="291"/>
      <c r="AH561" s="129">
        <f>IF(SUMPRODUCT((A$14:A561=A561)*(B$14:B561=B561)*(C$14:C561=C561))&gt;1,0,1)</f>
        <v>0</v>
      </c>
      <c r="AI561" s="109" t="str">
        <f t="shared" ref="AI561" si="952">IFERROR(VLOOKUP(D561,tipo,1,FALSE),"NO")</f>
        <v>NO</v>
      </c>
      <c r="AJ561" s="109" t="str">
        <f t="shared" ref="AJ561" si="953">IFERROR(VLOOKUP(E561,modal,1,FALSE),"NO")</f>
        <v>NO</v>
      </c>
      <c r="AK561" s="110" t="str">
        <f>IFERROR(VLOOKUP(F561,[6]Tipo!$C$12:$C$27,1,FALSE),"NO")</f>
        <v>NO</v>
      </c>
      <c r="AL561" s="109" t="str">
        <f t="shared" ref="AL561" si="954">IFERROR(VLOOKUP(H561,afectacion,1,FALSE),"NO")</f>
        <v>NO</v>
      </c>
      <c r="AM561" s="109" t="str">
        <f t="shared" ref="AM561" si="955">IFERROR(VLOOKUP(I561,programa,1,FALSE),"NO")</f>
        <v>NO</v>
      </c>
    </row>
    <row r="562" spans="1:39" ht="27" customHeight="1" x14ac:dyDescent="0.25">
      <c r="A562" s="276"/>
      <c r="B562" s="277"/>
      <c r="C562" s="278"/>
      <c r="D562" s="293"/>
      <c r="E562" s="278"/>
      <c r="F562" s="279"/>
      <c r="G562" s="280"/>
      <c r="H562" s="281"/>
      <c r="I562" s="282"/>
      <c r="J562" s="96" t="str">
        <f>IF(ISERROR(VLOOKUP(I562,[6]Eje_Pilar!$C$2:$E$47,2,FALSE))," ",VLOOKUP(I562,[6]Eje_Pilar!$C$2:$E$47,2,FALSE))</f>
        <v xml:space="preserve"> </v>
      </c>
      <c r="K562" s="96" t="str">
        <f>IF(ISERROR(VLOOKUP(I562,[6]Eje_Pilar!$C$2:$E$47,3,FALSE))," ",VLOOKUP(I562,[6]Eje_Pilar!$C$2:$E$47,3,FALSE))</f>
        <v xml:space="preserve"> </v>
      </c>
      <c r="L562" s="283"/>
      <c r="M562" s="276"/>
      <c r="N562" s="280"/>
      <c r="O562" s="285"/>
      <c r="P562" s="286"/>
      <c r="Q562" s="287"/>
      <c r="R562" s="288"/>
      <c r="S562" s="285"/>
      <c r="T562" s="103">
        <f t="shared" si="814"/>
        <v>0</v>
      </c>
      <c r="U562" s="289"/>
      <c r="V562" s="290"/>
      <c r="W562" s="290"/>
      <c r="X562" s="290"/>
      <c r="Y562" s="277"/>
      <c r="Z562" s="277"/>
      <c r="AA562" s="8"/>
      <c r="AB562" s="276"/>
      <c r="AC562" s="276"/>
      <c r="AD562" s="276"/>
      <c r="AE562" s="276"/>
      <c r="AF562" s="107" t="str">
        <f t="shared" si="903"/>
        <v>-</v>
      </c>
      <c r="AG562" s="291"/>
      <c r="AH562" s="129">
        <f>IF(SUMPRODUCT((A$14:A562=A562)*(B$14:B562=B562)*(C$14:C562=C562))&gt;1,0,1)</f>
        <v>0</v>
      </c>
      <c r="AI562" s="109" t="str">
        <f t="shared" ref="AI562" si="956">IFERROR(VLOOKUP(D562,tipo,1,FALSE),"NO")</f>
        <v>NO</v>
      </c>
      <c r="AJ562" s="109" t="str">
        <f t="shared" ref="AJ562" si="957">IFERROR(VLOOKUP(E562,modal,1,FALSE),"NO")</f>
        <v>NO</v>
      </c>
      <c r="AK562" s="110" t="str">
        <f>IFERROR(VLOOKUP(F562,[6]Tipo!$C$12:$C$27,1,FALSE),"NO")</f>
        <v>NO</v>
      </c>
      <c r="AL562" s="109" t="str">
        <f t="shared" ref="AL562" si="958">IFERROR(VLOOKUP(H562,afectacion,1,FALSE),"NO")</f>
        <v>NO</v>
      </c>
      <c r="AM562" s="109" t="str">
        <f t="shared" ref="AM562" si="959">IFERROR(VLOOKUP(I562,programa,1,FALSE),"NO")</f>
        <v>NO</v>
      </c>
    </row>
    <row r="563" spans="1:39" ht="27" customHeight="1" x14ac:dyDescent="0.25">
      <c r="A563" s="276"/>
      <c r="B563" s="277"/>
      <c r="C563" s="278"/>
      <c r="D563" s="293"/>
      <c r="E563" s="278"/>
      <c r="F563" s="279"/>
      <c r="G563" s="280"/>
      <c r="H563" s="281"/>
      <c r="I563" s="282"/>
      <c r="J563" s="96" t="str">
        <f>IF(ISERROR(VLOOKUP(I563,[6]Eje_Pilar!$C$2:$E$47,2,FALSE))," ",VLOOKUP(I563,[6]Eje_Pilar!$C$2:$E$47,2,FALSE))</f>
        <v xml:space="preserve"> </v>
      </c>
      <c r="K563" s="96" t="str">
        <f>IF(ISERROR(VLOOKUP(I563,[6]Eje_Pilar!$C$2:$E$47,3,FALSE))," ",VLOOKUP(I563,[6]Eje_Pilar!$C$2:$E$47,3,FALSE))</f>
        <v xml:space="preserve"> </v>
      </c>
      <c r="L563" s="283"/>
      <c r="M563" s="276"/>
      <c r="N563" s="280"/>
      <c r="O563" s="285"/>
      <c r="P563" s="286"/>
      <c r="Q563" s="287"/>
      <c r="R563" s="288"/>
      <c r="S563" s="285"/>
      <c r="T563" s="103">
        <f t="shared" si="814"/>
        <v>0</v>
      </c>
      <c r="U563" s="289"/>
      <c r="V563" s="290"/>
      <c r="W563" s="290"/>
      <c r="X563" s="290"/>
      <c r="Y563" s="277"/>
      <c r="Z563" s="277"/>
      <c r="AA563" s="8"/>
      <c r="AB563" s="276"/>
      <c r="AC563" s="276"/>
      <c r="AD563" s="276"/>
      <c r="AE563" s="276"/>
      <c r="AF563" s="107" t="str">
        <f t="shared" si="903"/>
        <v>-</v>
      </c>
      <c r="AG563" s="291"/>
      <c r="AH563" s="129">
        <f>IF(SUMPRODUCT((A$14:A563=A563)*(B$14:B563=B563)*(C$14:C563=C563))&gt;1,0,1)</f>
        <v>0</v>
      </c>
      <c r="AI563" s="109" t="str">
        <f t="shared" ref="AI563" si="960">IFERROR(VLOOKUP(D563,tipo,1,FALSE),"NO")</f>
        <v>NO</v>
      </c>
      <c r="AJ563" s="109" t="str">
        <f t="shared" ref="AJ563" si="961">IFERROR(VLOOKUP(E563,modal,1,FALSE),"NO")</f>
        <v>NO</v>
      </c>
      <c r="AK563" s="110" t="str">
        <f>IFERROR(VLOOKUP(F563,[6]Tipo!$C$12:$C$27,1,FALSE),"NO")</f>
        <v>NO</v>
      </c>
      <c r="AL563" s="109" t="str">
        <f t="shared" ref="AL563" si="962">IFERROR(VLOOKUP(H563,afectacion,1,FALSE),"NO")</f>
        <v>NO</v>
      </c>
      <c r="AM563" s="109" t="str">
        <f t="shared" ref="AM563" si="963">IFERROR(VLOOKUP(I563,programa,1,FALSE),"NO")</f>
        <v>NO</v>
      </c>
    </row>
    <row r="564" spans="1:39" ht="27" customHeight="1" x14ac:dyDescent="0.25">
      <c r="A564" s="276"/>
      <c r="B564" s="277"/>
      <c r="C564" s="278"/>
      <c r="D564" s="293"/>
      <c r="E564" s="278"/>
      <c r="F564" s="279"/>
      <c r="G564" s="280"/>
      <c r="H564" s="281"/>
      <c r="I564" s="282"/>
      <c r="J564" s="96" t="str">
        <f>IF(ISERROR(VLOOKUP(I564,[6]Eje_Pilar!$C$2:$E$47,2,FALSE))," ",VLOOKUP(I564,[6]Eje_Pilar!$C$2:$E$47,2,FALSE))</f>
        <v xml:space="preserve"> </v>
      </c>
      <c r="K564" s="96" t="str">
        <f>IF(ISERROR(VLOOKUP(I564,[6]Eje_Pilar!$C$2:$E$47,3,FALSE))," ",VLOOKUP(I564,[6]Eje_Pilar!$C$2:$E$47,3,FALSE))</f>
        <v xml:space="preserve"> </v>
      </c>
      <c r="L564" s="283"/>
      <c r="M564" s="276"/>
      <c r="N564" s="280"/>
      <c r="O564" s="285"/>
      <c r="P564" s="286"/>
      <c r="Q564" s="287"/>
      <c r="R564" s="288"/>
      <c r="S564" s="285"/>
      <c r="T564" s="103">
        <f t="shared" si="814"/>
        <v>0</v>
      </c>
      <c r="U564" s="289"/>
      <c r="V564" s="290"/>
      <c r="W564" s="290"/>
      <c r="X564" s="290"/>
      <c r="Y564" s="277"/>
      <c r="Z564" s="277"/>
      <c r="AA564" s="8"/>
      <c r="AB564" s="276"/>
      <c r="AC564" s="276"/>
      <c r="AD564" s="276"/>
      <c r="AE564" s="276"/>
      <c r="AF564" s="107" t="str">
        <f t="shared" si="903"/>
        <v>-</v>
      </c>
      <c r="AG564" s="291"/>
      <c r="AH564" s="129">
        <f>IF(SUMPRODUCT((A$14:A564=A564)*(B$14:B564=B564)*(C$14:C564=C564))&gt;1,0,1)</f>
        <v>0</v>
      </c>
      <c r="AI564" s="109" t="str">
        <f t="shared" ref="AI564" si="964">IFERROR(VLOOKUP(D564,tipo,1,FALSE),"NO")</f>
        <v>NO</v>
      </c>
      <c r="AJ564" s="109" t="str">
        <f t="shared" ref="AJ564" si="965">IFERROR(VLOOKUP(E564,modal,1,FALSE),"NO")</f>
        <v>NO</v>
      </c>
      <c r="AK564" s="110" t="str">
        <f>IFERROR(VLOOKUP(F564,[6]Tipo!$C$12:$C$27,1,FALSE),"NO")</f>
        <v>NO</v>
      </c>
      <c r="AL564" s="109" t="str">
        <f t="shared" ref="AL564" si="966">IFERROR(VLOOKUP(H564,afectacion,1,FALSE),"NO")</f>
        <v>NO</v>
      </c>
      <c r="AM564" s="109" t="str">
        <f t="shared" ref="AM564" si="967">IFERROR(VLOOKUP(I564,programa,1,FALSE),"NO")</f>
        <v>NO</v>
      </c>
    </row>
    <row r="565" spans="1:39" ht="27" customHeight="1" x14ac:dyDescent="0.25">
      <c r="A565" s="276"/>
      <c r="B565" s="277"/>
      <c r="C565" s="278"/>
      <c r="D565" s="293"/>
      <c r="E565" s="278"/>
      <c r="F565" s="279"/>
      <c r="G565" s="280"/>
      <c r="H565" s="281"/>
      <c r="I565" s="282"/>
      <c r="J565" s="96" t="str">
        <f>IF(ISERROR(VLOOKUP(I565,[6]Eje_Pilar!$C$2:$E$47,2,FALSE))," ",VLOOKUP(I565,[6]Eje_Pilar!$C$2:$E$47,2,FALSE))</f>
        <v xml:space="preserve"> </v>
      </c>
      <c r="K565" s="96" t="str">
        <f>IF(ISERROR(VLOOKUP(I565,[6]Eje_Pilar!$C$2:$E$47,3,FALSE))," ",VLOOKUP(I565,[6]Eje_Pilar!$C$2:$E$47,3,FALSE))</f>
        <v xml:space="preserve"> </v>
      </c>
      <c r="L565" s="283"/>
      <c r="M565" s="276"/>
      <c r="N565" s="280"/>
      <c r="O565" s="285"/>
      <c r="P565" s="286"/>
      <c r="Q565" s="287"/>
      <c r="R565" s="288"/>
      <c r="S565" s="285"/>
      <c r="T565" s="103">
        <f t="shared" si="814"/>
        <v>0</v>
      </c>
      <c r="U565" s="289"/>
      <c r="V565" s="290"/>
      <c r="W565" s="290"/>
      <c r="X565" s="290"/>
      <c r="Y565" s="277"/>
      <c r="Z565" s="277"/>
      <c r="AA565" s="8"/>
      <c r="AB565" s="276"/>
      <c r="AC565" s="276"/>
      <c r="AD565" s="276"/>
      <c r="AE565" s="276"/>
      <c r="AF565" s="107" t="str">
        <f t="shared" si="903"/>
        <v>-</v>
      </c>
      <c r="AG565" s="291"/>
      <c r="AH565" s="129">
        <f>IF(SUMPRODUCT((A$14:A565=A565)*(B$14:B565=B565)*(C$14:C565=C565))&gt;1,0,1)</f>
        <v>0</v>
      </c>
      <c r="AI565" s="109" t="str">
        <f t="shared" ref="AI565" si="968">IFERROR(VLOOKUP(D565,tipo,1,FALSE),"NO")</f>
        <v>NO</v>
      </c>
      <c r="AJ565" s="109" t="str">
        <f t="shared" ref="AJ565" si="969">IFERROR(VLOOKUP(E565,modal,1,FALSE),"NO")</f>
        <v>NO</v>
      </c>
      <c r="AK565" s="110" t="str">
        <f>IFERROR(VLOOKUP(F565,[6]Tipo!$C$12:$C$27,1,FALSE),"NO")</f>
        <v>NO</v>
      </c>
      <c r="AL565" s="109" t="str">
        <f t="shared" ref="AL565" si="970">IFERROR(VLOOKUP(H565,afectacion,1,FALSE),"NO")</f>
        <v>NO</v>
      </c>
      <c r="AM565" s="109" t="str">
        <f t="shared" ref="AM565" si="971">IFERROR(VLOOKUP(I565,programa,1,FALSE),"NO")</f>
        <v>NO</v>
      </c>
    </row>
    <row r="566" spans="1:39" ht="27" customHeight="1" x14ac:dyDescent="0.25">
      <c r="A566" s="276"/>
      <c r="B566" s="277"/>
      <c r="C566" s="278"/>
      <c r="D566" s="293"/>
      <c r="E566" s="278"/>
      <c r="F566" s="279"/>
      <c r="G566" s="280"/>
      <c r="H566" s="281"/>
      <c r="I566" s="282"/>
      <c r="J566" s="96" t="str">
        <f>IF(ISERROR(VLOOKUP(I566,[6]Eje_Pilar!$C$2:$E$47,2,FALSE))," ",VLOOKUP(I566,[6]Eje_Pilar!$C$2:$E$47,2,FALSE))</f>
        <v xml:space="preserve"> </v>
      </c>
      <c r="K566" s="96" t="str">
        <f>IF(ISERROR(VLOOKUP(I566,[6]Eje_Pilar!$C$2:$E$47,3,FALSE))," ",VLOOKUP(I566,[6]Eje_Pilar!$C$2:$E$47,3,FALSE))</f>
        <v xml:space="preserve"> </v>
      </c>
      <c r="L566" s="283"/>
      <c r="M566" s="276"/>
      <c r="N566" s="280"/>
      <c r="O566" s="285"/>
      <c r="P566" s="286"/>
      <c r="Q566" s="287"/>
      <c r="R566" s="288"/>
      <c r="S566" s="285"/>
      <c r="T566" s="103">
        <f t="shared" si="814"/>
        <v>0</v>
      </c>
      <c r="U566" s="289"/>
      <c r="V566" s="290"/>
      <c r="W566" s="290"/>
      <c r="X566" s="290"/>
      <c r="Y566" s="277"/>
      <c r="Z566" s="277"/>
      <c r="AA566" s="8"/>
      <c r="AB566" s="276"/>
      <c r="AC566" s="276"/>
      <c r="AD566" s="276"/>
      <c r="AE566" s="276"/>
      <c r="AF566" s="107" t="str">
        <f t="shared" si="903"/>
        <v>-</v>
      </c>
      <c r="AG566" s="291"/>
      <c r="AH566" s="129">
        <f>IF(SUMPRODUCT((A$14:A566=A566)*(B$14:B566=B566)*(C$14:C566=C566))&gt;1,0,1)</f>
        <v>0</v>
      </c>
      <c r="AI566" s="109" t="str">
        <f t="shared" ref="AI566" si="972">IFERROR(VLOOKUP(D566,tipo,1,FALSE),"NO")</f>
        <v>NO</v>
      </c>
      <c r="AJ566" s="109" t="str">
        <f t="shared" ref="AJ566" si="973">IFERROR(VLOOKUP(E566,modal,1,FALSE),"NO")</f>
        <v>NO</v>
      </c>
      <c r="AK566" s="110" t="str">
        <f>IFERROR(VLOOKUP(F566,[6]Tipo!$C$12:$C$27,1,FALSE),"NO")</f>
        <v>NO</v>
      </c>
      <c r="AL566" s="109" t="str">
        <f t="shared" ref="AL566" si="974">IFERROR(VLOOKUP(H566,afectacion,1,FALSE),"NO")</f>
        <v>NO</v>
      </c>
      <c r="AM566" s="109" t="str">
        <f t="shared" ref="AM566" si="975">IFERROR(VLOOKUP(I566,programa,1,FALSE),"NO")</f>
        <v>NO</v>
      </c>
    </row>
    <row r="567" spans="1:39" ht="27" customHeight="1" x14ac:dyDescent="0.25">
      <c r="A567" s="276"/>
      <c r="B567" s="277"/>
      <c r="C567" s="278"/>
      <c r="D567" s="293"/>
      <c r="E567" s="278"/>
      <c r="F567" s="279"/>
      <c r="G567" s="280"/>
      <c r="H567" s="281"/>
      <c r="I567" s="282"/>
      <c r="J567" s="96" t="str">
        <f>IF(ISERROR(VLOOKUP(I567,[6]Eje_Pilar!$C$2:$E$47,2,FALSE))," ",VLOOKUP(I567,[6]Eje_Pilar!$C$2:$E$47,2,FALSE))</f>
        <v xml:space="preserve"> </v>
      </c>
      <c r="K567" s="96" t="str">
        <f>IF(ISERROR(VLOOKUP(I567,[6]Eje_Pilar!$C$2:$E$47,3,FALSE))," ",VLOOKUP(I567,[6]Eje_Pilar!$C$2:$E$47,3,FALSE))</f>
        <v xml:space="preserve"> </v>
      </c>
      <c r="L567" s="283"/>
      <c r="M567" s="276"/>
      <c r="N567" s="280"/>
      <c r="O567" s="285"/>
      <c r="P567" s="286"/>
      <c r="Q567" s="287"/>
      <c r="R567" s="288"/>
      <c r="S567" s="285"/>
      <c r="T567" s="103">
        <f t="shared" si="814"/>
        <v>0</v>
      </c>
      <c r="U567" s="289"/>
      <c r="V567" s="290"/>
      <c r="W567" s="290"/>
      <c r="X567" s="290"/>
      <c r="Y567" s="277"/>
      <c r="Z567" s="277"/>
      <c r="AA567" s="8"/>
      <c r="AB567" s="276"/>
      <c r="AC567" s="276"/>
      <c r="AD567" s="276"/>
      <c r="AE567" s="276"/>
      <c r="AF567" s="107" t="str">
        <f t="shared" si="903"/>
        <v>-</v>
      </c>
      <c r="AG567" s="291"/>
      <c r="AH567" s="129">
        <f>IF(SUMPRODUCT((A$14:A567=A567)*(B$14:B567=B567)*(C$14:C567=C567))&gt;1,0,1)</f>
        <v>0</v>
      </c>
      <c r="AI567" s="109" t="str">
        <f t="shared" ref="AI567" si="976">IFERROR(VLOOKUP(D567,tipo,1,FALSE),"NO")</f>
        <v>NO</v>
      </c>
      <c r="AJ567" s="109" t="str">
        <f t="shared" ref="AJ567" si="977">IFERROR(VLOOKUP(E567,modal,1,FALSE),"NO")</f>
        <v>NO</v>
      </c>
      <c r="AK567" s="110" t="str">
        <f>IFERROR(VLOOKUP(F567,[6]Tipo!$C$12:$C$27,1,FALSE),"NO")</f>
        <v>NO</v>
      </c>
      <c r="AL567" s="109" t="str">
        <f t="shared" ref="AL567" si="978">IFERROR(VLOOKUP(H567,afectacion,1,FALSE),"NO")</f>
        <v>NO</v>
      </c>
      <c r="AM567" s="109" t="str">
        <f t="shared" ref="AM567" si="979">IFERROR(VLOOKUP(I567,programa,1,FALSE),"NO")</f>
        <v>NO</v>
      </c>
    </row>
    <row r="568" spans="1:39" ht="27" customHeight="1" x14ac:dyDescent="0.25">
      <c r="A568" s="276"/>
      <c r="B568" s="277"/>
      <c r="C568" s="278"/>
      <c r="D568" s="293"/>
      <c r="E568" s="278"/>
      <c r="F568" s="279"/>
      <c r="G568" s="280"/>
      <c r="H568" s="281"/>
      <c r="I568" s="282"/>
      <c r="J568" s="96" t="str">
        <f>IF(ISERROR(VLOOKUP(I568,[6]Eje_Pilar!$C$2:$E$47,2,FALSE))," ",VLOOKUP(I568,[6]Eje_Pilar!$C$2:$E$47,2,FALSE))</f>
        <v xml:space="preserve"> </v>
      </c>
      <c r="K568" s="96" t="str">
        <f>IF(ISERROR(VLOOKUP(I568,[6]Eje_Pilar!$C$2:$E$47,3,FALSE))," ",VLOOKUP(I568,[6]Eje_Pilar!$C$2:$E$47,3,FALSE))</f>
        <v xml:space="preserve"> </v>
      </c>
      <c r="L568" s="283"/>
      <c r="M568" s="276"/>
      <c r="N568" s="280"/>
      <c r="O568" s="285"/>
      <c r="P568" s="286"/>
      <c r="Q568" s="287"/>
      <c r="R568" s="288"/>
      <c r="S568" s="285"/>
      <c r="T568" s="103">
        <f t="shared" si="814"/>
        <v>0</v>
      </c>
      <c r="U568" s="289"/>
      <c r="V568" s="290"/>
      <c r="W568" s="290"/>
      <c r="X568" s="290"/>
      <c r="Y568" s="277"/>
      <c r="Z568" s="277"/>
      <c r="AA568" s="8"/>
      <c r="AB568" s="276"/>
      <c r="AC568" s="276"/>
      <c r="AD568" s="276"/>
      <c r="AE568" s="276"/>
      <c r="AF568" s="107" t="str">
        <f t="shared" si="903"/>
        <v>-</v>
      </c>
      <c r="AG568" s="291"/>
      <c r="AH568" s="129">
        <f>IF(SUMPRODUCT((A$14:A568=A568)*(B$14:B568=B568)*(C$14:C568=C568))&gt;1,0,1)</f>
        <v>0</v>
      </c>
      <c r="AI568" s="109" t="str">
        <f t="shared" ref="AI568" si="980">IFERROR(VLOOKUP(D568,tipo,1,FALSE),"NO")</f>
        <v>NO</v>
      </c>
      <c r="AJ568" s="109" t="str">
        <f t="shared" ref="AJ568" si="981">IFERROR(VLOOKUP(E568,modal,1,FALSE),"NO")</f>
        <v>NO</v>
      </c>
      <c r="AK568" s="110" t="str">
        <f>IFERROR(VLOOKUP(F568,[6]Tipo!$C$12:$C$27,1,FALSE),"NO")</f>
        <v>NO</v>
      </c>
      <c r="AL568" s="109" t="str">
        <f t="shared" ref="AL568" si="982">IFERROR(VLOOKUP(H568,afectacion,1,FALSE),"NO")</f>
        <v>NO</v>
      </c>
      <c r="AM568" s="109" t="str">
        <f t="shared" ref="AM568" si="983">IFERROR(VLOOKUP(I568,programa,1,FALSE),"NO")</f>
        <v>NO</v>
      </c>
    </row>
    <row r="569" spans="1:39" ht="27" customHeight="1" x14ac:dyDescent="0.25">
      <c r="A569" s="276"/>
      <c r="B569" s="277"/>
      <c r="C569" s="278"/>
      <c r="D569" s="293"/>
      <c r="E569" s="278"/>
      <c r="F569" s="279"/>
      <c r="G569" s="280"/>
      <c r="H569" s="281"/>
      <c r="I569" s="282"/>
      <c r="J569" s="96" t="str">
        <f>IF(ISERROR(VLOOKUP(I569,[6]Eje_Pilar!$C$2:$E$47,2,FALSE))," ",VLOOKUP(I569,[6]Eje_Pilar!$C$2:$E$47,2,FALSE))</f>
        <v xml:space="preserve"> </v>
      </c>
      <c r="K569" s="96" t="str">
        <f>IF(ISERROR(VLOOKUP(I569,[6]Eje_Pilar!$C$2:$E$47,3,FALSE))," ",VLOOKUP(I569,[6]Eje_Pilar!$C$2:$E$47,3,FALSE))</f>
        <v xml:space="preserve"> </v>
      </c>
      <c r="L569" s="283"/>
      <c r="M569" s="276"/>
      <c r="N569" s="280"/>
      <c r="O569" s="285"/>
      <c r="P569" s="286"/>
      <c r="Q569" s="287"/>
      <c r="R569" s="288"/>
      <c r="S569" s="285"/>
      <c r="T569" s="103">
        <f t="shared" si="814"/>
        <v>0</v>
      </c>
      <c r="U569" s="289"/>
      <c r="V569" s="290"/>
      <c r="W569" s="290"/>
      <c r="X569" s="290"/>
      <c r="Y569" s="277"/>
      <c r="Z569" s="277"/>
      <c r="AA569" s="8"/>
      <c r="AB569" s="276"/>
      <c r="AC569" s="276"/>
      <c r="AD569" s="276"/>
      <c r="AE569" s="276"/>
      <c r="AF569" s="107" t="str">
        <f t="shared" si="903"/>
        <v>-</v>
      </c>
      <c r="AG569" s="291"/>
      <c r="AH569" s="129">
        <f>IF(SUMPRODUCT((A$14:A569=A569)*(B$14:B569=B569)*(C$14:C569=C569))&gt;1,0,1)</f>
        <v>0</v>
      </c>
      <c r="AI569" s="109" t="str">
        <f t="shared" ref="AI569" si="984">IFERROR(VLOOKUP(D569,tipo,1,FALSE),"NO")</f>
        <v>NO</v>
      </c>
      <c r="AJ569" s="109" t="str">
        <f t="shared" ref="AJ569" si="985">IFERROR(VLOOKUP(E569,modal,1,FALSE),"NO")</f>
        <v>NO</v>
      </c>
      <c r="AK569" s="110" t="str">
        <f>IFERROR(VLOOKUP(F569,[6]Tipo!$C$12:$C$27,1,FALSE),"NO")</f>
        <v>NO</v>
      </c>
      <c r="AL569" s="109" t="str">
        <f t="shared" ref="AL569" si="986">IFERROR(VLOOKUP(H569,afectacion,1,FALSE),"NO")</f>
        <v>NO</v>
      </c>
      <c r="AM569" s="109" t="str">
        <f t="shared" ref="AM569" si="987">IFERROR(VLOOKUP(I569,programa,1,FALSE),"NO")</f>
        <v>NO</v>
      </c>
    </row>
    <row r="570" spans="1:39" ht="27" customHeight="1" x14ac:dyDescent="0.25">
      <c r="A570" s="276"/>
      <c r="B570" s="277"/>
      <c r="C570" s="278"/>
      <c r="D570" s="293"/>
      <c r="E570" s="278"/>
      <c r="F570" s="279"/>
      <c r="G570" s="280"/>
      <c r="H570" s="281"/>
      <c r="I570" s="282"/>
      <c r="J570" s="96" t="str">
        <f>IF(ISERROR(VLOOKUP(I570,[6]Eje_Pilar!$C$2:$E$47,2,FALSE))," ",VLOOKUP(I570,[6]Eje_Pilar!$C$2:$E$47,2,FALSE))</f>
        <v xml:space="preserve"> </v>
      </c>
      <c r="K570" s="96" t="str">
        <f>IF(ISERROR(VLOOKUP(I570,[6]Eje_Pilar!$C$2:$E$47,3,FALSE))," ",VLOOKUP(I570,[6]Eje_Pilar!$C$2:$E$47,3,FALSE))</f>
        <v xml:space="preserve"> </v>
      </c>
      <c r="L570" s="283"/>
      <c r="M570" s="276"/>
      <c r="N570" s="280"/>
      <c r="O570" s="285"/>
      <c r="P570" s="286"/>
      <c r="Q570" s="287"/>
      <c r="R570" s="288"/>
      <c r="S570" s="285"/>
      <c r="T570" s="103">
        <f t="shared" si="814"/>
        <v>0</v>
      </c>
      <c r="U570" s="289"/>
      <c r="V570" s="290"/>
      <c r="W570" s="290"/>
      <c r="X570" s="290"/>
      <c r="Y570" s="277"/>
      <c r="Z570" s="277"/>
      <c r="AA570" s="8"/>
      <c r="AB570" s="276"/>
      <c r="AC570" s="276"/>
      <c r="AD570" s="276"/>
      <c r="AE570" s="276"/>
      <c r="AF570" s="107" t="str">
        <f t="shared" si="903"/>
        <v>-</v>
      </c>
      <c r="AG570" s="291"/>
      <c r="AH570" s="129">
        <f>IF(SUMPRODUCT((A$14:A570=A570)*(B$14:B570=B570)*(C$14:C570=C570))&gt;1,0,1)</f>
        <v>0</v>
      </c>
      <c r="AI570" s="109" t="str">
        <f t="shared" ref="AI570" si="988">IFERROR(VLOOKUP(D570,tipo,1,FALSE),"NO")</f>
        <v>NO</v>
      </c>
      <c r="AJ570" s="109" t="str">
        <f t="shared" ref="AJ570" si="989">IFERROR(VLOOKUP(E570,modal,1,FALSE),"NO")</f>
        <v>NO</v>
      </c>
      <c r="AK570" s="110" t="str">
        <f>IFERROR(VLOOKUP(F570,[6]Tipo!$C$12:$C$27,1,FALSE),"NO")</f>
        <v>NO</v>
      </c>
      <c r="AL570" s="109" t="str">
        <f t="shared" ref="AL570" si="990">IFERROR(VLOOKUP(H570,afectacion,1,FALSE),"NO")</f>
        <v>NO</v>
      </c>
      <c r="AM570" s="109" t="str">
        <f t="shared" ref="AM570" si="991">IFERROR(VLOOKUP(I570,programa,1,FALSE),"NO")</f>
        <v>NO</v>
      </c>
    </row>
    <row r="571" spans="1:39" ht="27" customHeight="1" x14ac:dyDescent="0.25">
      <c r="A571" s="276"/>
      <c r="B571" s="277"/>
      <c r="C571" s="278"/>
      <c r="D571" s="293"/>
      <c r="E571" s="278"/>
      <c r="F571" s="279"/>
      <c r="G571" s="280"/>
      <c r="H571" s="281"/>
      <c r="I571" s="282"/>
      <c r="J571" s="96" t="str">
        <f>IF(ISERROR(VLOOKUP(I571,[6]Eje_Pilar!$C$2:$E$47,2,FALSE))," ",VLOOKUP(I571,[6]Eje_Pilar!$C$2:$E$47,2,FALSE))</f>
        <v xml:space="preserve"> </v>
      </c>
      <c r="K571" s="96" t="str">
        <f>IF(ISERROR(VLOOKUP(I571,[6]Eje_Pilar!$C$2:$E$47,3,FALSE))," ",VLOOKUP(I571,[6]Eje_Pilar!$C$2:$E$47,3,FALSE))</f>
        <v xml:space="preserve"> </v>
      </c>
      <c r="L571" s="283"/>
      <c r="M571" s="276"/>
      <c r="N571" s="280"/>
      <c r="O571" s="285"/>
      <c r="P571" s="286"/>
      <c r="Q571" s="287"/>
      <c r="R571" s="288"/>
      <c r="S571" s="285"/>
      <c r="T571" s="103">
        <f t="shared" si="814"/>
        <v>0</v>
      </c>
      <c r="U571" s="289"/>
      <c r="V571" s="290"/>
      <c r="W571" s="290"/>
      <c r="X571" s="290"/>
      <c r="Y571" s="277"/>
      <c r="Z571" s="277"/>
      <c r="AA571" s="8"/>
      <c r="AB571" s="276"/>
      <c r="AC571" s="276"/>
      <c r="AD571" s="276"/>
      <c r="AE571" s="276"/>
      <c r="AF571" s="107" t="str">
        <f t="shared" si="903"/>
        <v>-</v>
      </c>
      <c r="AG571" s="291"/>
      <c r="AH571" s="129">
        <f>IF(SUMPRODUCT((A$14:A571=A571)*(B$14:B571=B571)*(C$14:C571=C571))&gt;1,0,1)</f>
        <v>0</v>
      </c>
      <c r="AI571" s="109" t="str">
        <f t="shared" ref="AI571" si="992">IFERROR(VLOOKUP(D571,tipo,1,FALSE),"NO")</f>
        <v>NO</v>
      </c>
      <c r="AJ571" s="109" t="str">
        <f t="shared" ref="AJ571" si="993">IFERROR(VLOOKUP(E571,modal,1,FALSE),"NO")</f>
        <v>NO</v>
      </c>
      <c r="AK571" s="110" t="str">
        <f>IFERROR(VLOOKUP(F571,[6]Tipo!$C$12:$C$27,1,FALSE),"NO")</f>
        <v>NO</v>
      </c>
      <c r="AL571" s="109" t="str">
        <f t="shared" ref="AL571" si="994">IFERROR(VLOOKUP(H571,afectacion,1,FALSE),"NO")</f>
        <v>NO</v>
      </c>
      <c r="AM571" s="109" t="str">
        <f t="shared" ref="AM571" si="995">IFERROR(VLOOKUP(I571,programa,1,FALSE),"NO")</f>
        <v>NO</v>
      </c>
    </row>
    <row r="572" spans="1:39" ht="27" customHeight="1" x14ac:dyDescent="0.25">
      <c r="A572" s="276"/>
      <c r="B572" s="277"/>
      <c r="C572" s="278"/>
      <c r="D572" s="293"/>
      <c r="E572" s="278"/>
      <c r="F572" s="279"/>
      <c r="G572" s="280"/>
      <c r="H572" s="281"/>
      <c r="I572" s="282"/>
      <c r="J572" s="96" t="str">
        <f>IF(ISERROR(VLOOKUP(I572,[6]Eje_Pilar!$C$2:$E$47,2,FALSE))," ",VLOOKUP(I572,[6]Eje_Pilar!$C$2:$E$47,2,FALSE))</f>
        <v xml:space="preserve"> </v>
      </c>
      <c r="K572" s="96" t="str">
        <f>IF(ISERROR(VLOOKUP(I572,[6]Eje_Pilar!$C$2:$E$47,3,FALSE))," ",VLOOKUP(I572,[6]Eje_Pilar!$C$2:$E$47,3,FALSE))</f>
        <v xml:space="preserve"> </v>
      </c>
      <c r="L572" s="283"/>
      <c r="M572" s="276"/>
      <c r="N572" s="280"/>
      <c r="O572" s="285"/>
      <c r="P572" s="286"/>
      <c r="Q572" s="287"/>
      <c r="R572" s="288"/>
      <c r="S572" s="285"/>
      <c r="T572" s="103">
        <f t="shared" si="814"/>
        <v>0</v>
      </c>
      <c r="U572" s="289"/>
      <c r="V572" s="290"/>
      <c r="W572" s="290"/>
      <c r="X572" s="290"/>
      <c r="Y572" s="277"/>
      <c r="Z572" s="277"/>
      <c r="AA572" s="8"/>
      <c r="AB572" s="276"/>
      <c r="AC572" s="276"/>
      <c r="AD572" s="276"/>
      <c r="AE572" s="276"/>
      <c r="AF572" s="107" t="str">
        <f t="shared" si="903"/>
        <v>-</v>
      </c>
      <c r="AG572" s="291"/>
      <c r="AH572" s="129">
        <f>IF(SUMPRODUCT((A$14:A572=A572)*(B$14:B572=B572)*(C$14:C572=C572))&gt;1,0,1)</f>
        <v>0</v>
      </c>
      <c r="AI572" s="109" t="str">
        <f t="shared" ref="AI572:AI575" si="996">IFERROR(VLOOKUP(D572,tipo,1,FALSE),"NO")</f>
        <v>NO</v>
      </c>
      <c r="AJ572" s="109" t="str">
        <f t="shared" ref="AJ572:AJ575" si="997">IFERROR(VLOOKUP(E572,modal,1,FALSE),"NO")</f>
        <v>NO</v>
      </c>
      <c r="AK572" s="110" t="str">
        <f>IFERROR(VLOOKUP(F572,[6]Tipo!$C$12:$C$27,1,FALSE),"NO")</f>
        <v>NO</v>
      </c>
      <c r="AL572" s="109" t="str">
        <f t="shared" ref="AL572:AL575" si="998">IFERROR(VLOOKUP(H572,afectacion,1,FALSE),"NO")</f>
        <v>NO</v>
      </c>
      <c r="AM572" s="109" t="str">
        <f t="shared" ref="AM572:AM575" si="999">IFERROR(VLOOKUP(I572,programa,1,FALSE),"NO")</f>
        <v>NO</v>
      </c>
    </row>
    <row r="573" spans="1:39" ht="27" customHeight="1" x14ac:dyDescent="0.25">
      <c r="A573" s="276"/>
      <c r="B573" s="277"/>
      <c r="C573" s="278"/>
      <c r="D573" s="293"/>
      <c r="E573" s="278"/>
      <c r="F573" s="279"/>
      <c r="G573" s="280"/>
      <c r="H573" s="281"/>
      <c r="I573" s="282"/>
      <c r="J573" s="96" t="str">
        <f>IF(ISERROR(VLOOKUP(I573,[6]Eje_Pilar!$C$2:$E$47,2,FALSE))," ",VLOOKUP(I573,[6]Eje_Pilar!$C$2:$E$47,2,FALSE))</f>
        <v xml:space="preserve"> </v>
      </c>
      <c r="K573" s="96" t="str">
        <f>IF(ISERROR(VLOOKUP(I573,[6]Eje_Pilar!$C$2:$E$47,3,FALSE))," ",VLOOKUP(I573,[6]Eje_Pilar!$C$2:$E$47,3,FALSE))</f>
        <v xml:space="preserve"> </v>
      </c>
      <c r="L573" s="283"/>
      <c r="M573" s="276"/>
      <c r="N573" s="280"/>
      <c r="O573" s="285"/>
      <c r="P573" s="286"/>
      <c r="Q573" s="287"/>
      <c r="R573" s="288"/>
      <c r="S573" s="285"/>
      <c r="T573" s="103">
        <f t="shared" si="814"/>
        <v>0</v>
      </c>
      <c r="U573" s="289"/>
      <c r="V573" s="290"/>
      <c r="W573" s="290"/>
      <c r="X573" s="290"/>
      <c r="Y573" s="277"/>
      <c r="Z573" s="277"/>
      <c r="AA573" s="8"/>
      <c r="AB573" s="276"/>
      <c r="AC573" s="276"/>
      <c r="AD573" s="276"/>
      <c r="AE573" s="276"/>
      <c r="AF573" s="107" t="str">
        <f t="shared" si="903"/>
        <v>-</v>
      </c>
      <c r="AG573" s="291"/>
      <c r="AH573" s="129">
        <f>IF(SUMPRODUCT((A$14:A573=A573)*(B$14:B573=B573)*(C$14:C573=C573))&gt;1,0,1)</f>
        <v>0</v>
      </c>
      <c r="AI573" s="109" t="str">
        <f t="shared" si="996"/>
        <v>NO</v>
      </c>
      <c r="AJ573" s="109" t="str">
        <f t="shared" si="997"/>
        <v>NO</v>
      </c>
      <c r="AK573" s="110" t="str">
        <f>IFERROR(VLOOKUP(F573,[6]Tipo!$C$12:$C$27,1,FALSE),"NO")</f>
        <v>NO</v>
      </c>
      <c r="AL573" s="109" t="str">
        <f t="shared" si="998"/>
        <v>NO</v>
      </c>
      <c r="AM573" s="109" t="str">
        <f t="shared" si="999"/>
        <v>NO</v>
      </c>
    </row>
    <row r="574" spans="1:39" ht="27" customHeight="1" x14ac:dyDescent="0.25">
      <c r="A574" s="276"/>
      <c r="B574" s="277"/>
      <c r="C574" s="278"/>
      <c r="D574" s="293"/>
      <c r="E574" s="278"/>
      <c r="F574" s="279"/>
      <c r="G574" s="280"/>
      <c r="H574" s="281"/>
      <c r="I574" s="282"/>
      <c r="J574" s="96" t="str">
        <f>IF(ISERROR(VLOOKUP(I574,[6]Eje_Pilar!$C$2:$E$47,2,FALSE))," ",VLOOKUP(I574,[6]Eje_Pilar!$C$2:$E$47,2,FALSE))</f>
        <v xml:space="preserve"> </v>
      </c>
      <c r="K574" s="96" t="str">
        <f>IF(ISERROR(VLOOKUP(I574,[6]Eje_Pilar!$C$2:$E$47,3,FALSE))," ",VLOOKUP(I574,[6]Eje_Pilar!$C$2:$E$47,3,FALSE))</f>
        <v xml:space="preserve"> </v>
      </c>
      <c r="L574" s="283"/>
      <c r="M574" s="276"/>
      <c r="N574" s="280"/>
      <c r="O574" s="285"/>
      <c r="P574" s="286"/>
      <c r="Q574" s="287"/>
      <c r="R574" s="288"/>
      <c r="S574" s="285"/>
      <c r="T574" s="103">
        <f t="shared" si="814"/>
        <v>0</v>
      </c>
      <c r="U574" s="289"/>
      <c r="V574" s="290"/>
      <c r="W574" s="290"/>
      <c r="X574" s="290"/>
      <c r="Y574" s="277"/>
      <c r="Z574" s="277"/>
      <c r="AA574" s="8"/>
      <c r="AB574" s="276"/>
      <c r="AC574" s="276"/>
      <c r="AD574" s="276"/>
      <c r="AE574" s="276"/>
      <c r="AF574" s="107" t="str">
        <f t="shared" si="903"/>
        <v>-</v>
      </c>
      <c r="AG574" s="291"/>
      <c r="AH574" s="129">
        <f>IF(SUMPRODUCT((A$14:A574=A574)*(B$14:B574=B574)*(C$14:C574=C574))&gt;1,0,1)</f>
        <v>0</v>
      </c>
      <c r="AI574" s="109" t="str">
        <f t="shared" si="996"/>
        <v>NO</v>
      </c>
      <c r="AJ574" s="109" t="str">
        <f t="shared" si="997"/>
        <v>NO</v>
      </c>
      <c r="AK574" s="110" t="str">
        <f>IFERROR(VLOOKUP(F574,[6]Tipo!$C$12:$C$27,1,FALSE),"NO")</f>
        <v>NO</v>
      </c>
      <c r="AL574" s="109" t="str">
        <f t="shared" si="998"/>
        <v>NO</v>
      </c>
      <c r="AM574" s="109" t="str">
        <f t="shared" si="999"/>
        <v>NO</v>
      </c>
    </row>
    <row r="575" spans="1:39" ht="27" customHeight="1" x14ac:dyDescent="0.25">
      <c r="A575" s="276"/>
      <c r="B575" s="277"/>
      <c r="C575" s="278"/>
      <c r="D575" s="293"/>
      <c r="E575" s="278"/>
      <c r="F575" s="279"/>
      <c r="G575" s="280"/>
      <c r="H575" s="281"/>
      <c r="I575" s="282"/>
      <c r="J575" s="96" t="str">
        <f>IF(ISERROR(VLOOKUP(I575,[6]Eje_Pilar!$C$2:$E$47,2,FALSE))," ",VLOOKUP(I575,[6]Eje_Pilar!$C$2:$E$47,2,FALSE))</f>
        <v xml:space="preserve"> </v>
      </c>
      <c r="K575" s="96" t="str">
        <f>IF(ISERROR(VLOOKUP(I575,[6]Eje_Pilar!$C$2:$E$47,3,FALSE))," ",VLOOKUP(I575,[6]Eje_Pilar!$C$2:$E$47,3,FALSE))</f>
        <v xml:space="preserve"> </v>
      </c>
      <c r="L575" s="283"/>
      <c r="M575" s="276"/>
      <c r="N575" s="280"/>
      <c r="O575" s="285"/>
      <c r="P575" s="286"/>
      <c r="Q575" s="287"/>
      <c r="R575" s="288"/>
      <c r="S575" s="285"/>
      <c r="T575" s="103">
        <f t="shared" si="814"/>
        <v>0</v>
      </c>
      <c r="U575" s="289"/>
      <c r="V575" s="290"/>
      <c r="W575" s="290"/>
      <c r="X575" s="290"/>
      <c r="Y575" s="277"/>
      <c r="Z575" s="277"/>
      <c r="AA575" s="8"/>
      <c r="AB575" s="276"/>
      <c r="AC575" s="276"/>
      <c r="AD575" s="276"/>
      <c r="AE575" s="276"/>
      <c r="AF575" s="107" t="str">
        <f t="shared" si="903"/>
        <v>-</v>
      </c>
      <c r="AG575" s="291"/>
      <c r="AH575" s="129">
        <f>IF(SUMPRODUCT((A$14:A575=A575)*(B$14:B575=B575)*(C$14:C575=C575))&gt;1,0,1)</f>
        <v>0</v>
      </c>
      <c r="AI575" s="109" t="str">
        <f t="shared" si="996"/>
        <v>NO</v>
      </c>
      <c r="AJ575" s="109" t="str">
        <f t="shared" si="997"/>
        <v>NO</v>
      </c>
      <c r="AK575" s="110" t="str">
        <f>IFERROR(VLOOKUP(F575,[6]Tipo!$C$12:$C$27,1,FALSE),"NO")</f>
        <v>NO</v>
      </c>
      <c r="AL575" s="109" t="str">
        <f t="shared" si="998"/>
        <v>NO</v>
      </c>
      <c r="AM575" s="109" t="str">
        <f t="shared" si="999"/>
        <v>NO</v>
      </c>
    </row>
    <row r="576" spans="1:39" ht="27" customHeight="1" x14ac:dyDescent="0.25">
      <c r="A576" s="276"/>
      <c r="B576" s="277"/>
      <c r="C576" s="278"/>
      <c r="D576" s="293"/>
      <c r="E576" s="278"/>
      <c r="F576" s="279"/>
      <c r="G576" s="280"/>
      <c r="H576" s="281"/>
      <c r="I576" s="282"/>
      <c r="J576" s="96" t="str">
        <f>IF(ISERROR(VLOOKUP(I576,[6]Eje_Pilar!$C$2:$E$47,2,FALSE))," ",VLOOKUP(I576,[6]Eje_Pilar!$C$2:$E$47,2,FALSE))</f>
        <v xml:space="preserve"> </v>
      </c>
      <c r="K576" s="96" t="str">
        <f>IF(ISERROR(VLOOKUP(I576,[6]Eje_Pilar!$C$2:$E$47,3,FALSE))," ",VLOOKUP(I576,[6]Eje_Pilar!$C$2:$E$47,3,FALSE))</f>
        <v xml:space="preserve"> </v>
      </c>
      <c r="L576" s="283"/>
      <c r="M576" s="276"/>
      <c r="N576" s="280"/>
      <c r="O576" s="285"/>
      <c r="P576" s="286"/>
      <c r="Q576" s="287"/>
      <c r="R576" s="288"/>
      <c r="S576" s="285"/>
      <c r="T576" s="103">
        <f t="shared" si="814"/>
        <v>0</v>
      </c>
      <c r="U576" s="289"/>
      <c r="V576" s="290"/>
      <c r="W576" s="290"/>
      <c r="X576" s="290"/>
      <c r="Y576" s="277"/>
      <c r="Z576" s="277"/>
      <c r="AA576" s="8"/>
      <c r="AB576" s="276"/>
      <c r="AC576" s="276"/>
      <c r="AD576" s="276"/>
      <c r="AE576" s="276"/>
      <c r="AF576" s="107" t="str">
        <f t="shared" si="903"/>
        <v>-</v>
      </c>
      <c r="AG576" s="291"/>
      <c r="AH576" s="129">
        <f>IF(SUMPRODUCT((A$14:A576=A576)*(B$14:B576=B576)*(C$14:C576=C576))&gt;1,0,1)</f>
        <v>0</v>
      </c>
      <c r="AI576" s="109" t="str">
        <f t="shared" ref="AI576" si="1000">IFERROR(VLOOKUP(D576,tipo,1,FALSE),"NO")</f>
        <v>NO</v>
      </c>
      <c r="AJ576" s="109" t="str">
        <f t="shared" ref="AJ576" si="1001">IFERROR(VLOOKUP(E576,modal,1,FALSE),"NO")</f>
        <v>NO</v>
      </c>
      <c r="AK576" s="110" t="str">
        <f>IFERROR(VLOOKUP(F576,[6]Tipo!$C$12:$C$27,1,FALSE),"NO")</f>
        <v>NO</v>
      </c>
      <c r="AL576" s="109" t="str">
        <f t="shared" ref="AL576" si="1002">IFERROR(VLOOKUP(H576,afectacion,1,FALSE),"NO")</f>
        <v>NO</v>
      </c>
      <c r="AM576" s="109" t="str">
        <f t="shared" ref="AM576" si="1003">IFERROR(VLOOKUP(I576,programa,1,FALSE),"NO")</f>
        <v>NO</v>
      </c>
    </row>
    <row r="577" spans="1:39" ht="27" customHeight="1" x14ac:dyDescent="0.25">
      <c r="A577" s="276"/>
      <c r="B577" s="277"/>
      <c r="C577" s="278"/>
      <c r="D577" s="293"/>
      <c r="E577" s="278"/>
      <c r="F577" s="279"/>
      <c r="G577" s="280"/>
      <c r="H577" s="281"/>
      <c r="I577" s="282"/>
      <c r="J577" s="96" t="str">
        <f>IF(ISERROR(VLOOKUP(I577,[6]Eje_Pilar!$C$2:$E$47,2,FALSE))," ",VLOOKUP(I577,[6]Eje_Pilar!$C$2:$E$47,2,FALSE))</f>
        <v xml:space="preserve"> </v>
      </c>
      <c r="K577" s="96" t="str">
        <f>IF(ISERROR(VLOOKUP(I577,[6]Eje_Pilar!$C$2:$E$47,3,FALSE))," ",VLOOKUP(I577,[6]Eje_Pilar!$C$2:$E$47,3,FALSE))</f>
        <v xml:space="preserve"> </v>
      </c>
      <c r="L577" s="283"/>
      <c r="M577" s="276"/>
      <c r="N577" s="280"/>
      <c r="O577" s="285"/>
      <c r="P577" s="286"/>
      <c r="Q577" s="287"/>
      <c r="R577" s="288"/>
      <c r="S577" s="285"/>
      <c r="T577" s="103">
        <f t="shared" si="814"/>
        <v>0</v>
      </c>
      <c r="U577" s="289"/>
      <c r="V577" s="290"/>
      <c r="W577" s="290"/>
      <c r="X577" s="290"/>
      <c r="Y577" s="277"/>
      <c r="Z577" s="277"/>
      <c r="AA577" s="8"/>
      <c r="AB577" s="276"/>
      <c r="AC577" s="276"/>
      <c r="AD577" s="276"/>
      <c r="AE577" s="276"/>
      <c r="AF577" s="107" t="str">
        <f t="shared" si="903"/>
        <v>-</v>
      </c>
      <c r="AG577" s="291"/>
      <c r="AH577" s="129">
        <f>IF(SUMPRODUCT((A$14:A577=A577)*(B$14:B577=B577)*(C$14:C577=C577))&gt;1,0,1)</f>
        <v>0</v>
      </c>
      <c r="AI577" s="109" t="str">
        <f t="shared" ref="AI577:AI579" si="1004">IFERROR(VLOOKUP(D577,tipo,1,FALSE),"NO")</f>
        <v>NO</v>
      </c>
      <c r="AJ577" s="109" t="str">
        <f t="shared" ref="AJ577:AJ579" si="1005">IFERROR(VLOOKUP(E577,modal,1,FALSE),"NO")</f>
        <v>NO</v>
      </c>
      <c r="AK577" s="110" t="str">
        <f>IFERROR(VLOOKUP(F577,[6]Tipo!$C$12:$C$27,1,FALSE),"NO")</f>
        <v>NO</v>
      </c>
      <c r="AL577" s="109" t="str">
        <f t="shared" ref="AL577:AL579" si="1006">IFERROR(VLOOKUP(H577,afectacion,1,FALSE),"NO")</f>
        <v>NO</v>
      </c>
      <c r="AM577" s="109" t="str">
        <f t="shared" ref="AM577:AM579" si="1007">IFERROR(VLOOKUP(I577,programa,1,FALSE),"NO")</f>
        <v>NO</v>
      </c>
    </row>
    <row r="578" spans="1:39" ht="27" customHeight="1" x14ac:dyDescent="0.25">
      <c r="A578" s="276"/>
      <c r="B578" s="277"/>
      <c r="C578" s="278"/>
      <c r="D578" s="293"/>
      <c r="E578" s="278"/>
      <c r="F578" s="279"/>
      <c r="G578" s="280"/>
      <c r="H578" s="281"/>
      <c r="I578" s="282"/>
      <c r="J578" s="96" t="str">
        <f>IF(ISERROR(VLOOKUP(I578,[6]Eje_Pilar!$C$2:$E$47,2,FALSE))," ",VLOOKUP(I578,[6]Eje_Pilar!$C$2:$E$47,2,FALSE))</f>
        <v xml:space="preserve"> </v>
      </c>
      <c r="K578" s="96" t="str">
        <f>IF(ISERROR(VLOOKUP(I578,[6]Eje_Pilar!$C$2:$E$47,3,FALSE))," ",VLOOKUP(I578,[6]Eje_Pilar!$C$2:$E$47,3,FALSE))</f>
        <v xml:space="preserve"> </v>
      </c>
      <c r="L578" s="283"/>
      <c r="M578" s="276"/>
      <c r="N578" s="280"/>
      <c r="O578" s="285"/>
      <c r="P578" s="286"/>
      <c r="Q578" s="287"/>
      <c r="R578" s="288"/>
      <c r="S578" s="285"/>
      <c r="T578" s="103">
        <f t="shared" si="814"/>
        <v>0</v>
      </c>
      <c r="U578" s="289"/>
      <c r="V578" s="290"/>
      <c r="W578" s="290"/>
      <c r="X578" s="290"/>
      <c r="Y578" s="277"/>
      <c r="Z578" s="277"/>
      <c r="AA578" s="8"/>
      <c r="AB578" s="276"/>
      <c r="AC578" s="276"/>
      <c r="AD578" s="276"/>
      <c r="AE578" s="276"/>
      <c r="AF578" s="107" t="str">
        <f t="shared" si="903"/>
        <v>-</v>
      </c>
      <c r="AG578" s="291"/>
      <c r="AH578" s="129">
        <f>IF(SUMPRODUCT((A$14:A578=A578)*(B$14:B578=B578)*(C$14:C578=C578))&gt;1,0,1)</f>
        <v>0</v>
      </c>
      <c r="AI578" s="109" t="str">
        <f t="shared" si="1004"/>
        <v>NO</v>
      </c>
      <c r="AJ578" s="109" t="str">
        <f t="shared" si="1005"/>
        <v>NO</v>
      </c>
      <c r="AK578" s="110" t="str">
        <f>IFERROR(VLOOKUP(F578,[6]Tipo!$C$12:$C$27,1,FALSE),"NO")</f>
        <v>NO</v>
      </c>
      <c r="AL578" s="109" t="str">
        <f t="shared" si="1006"/>
        <v>NO</v>
      </c>
      <c r="AM578" s="109" t="str">
        <f t="shared" si="1007"/>
        <v>NO</v>
      </c>
    </row>
    <row r="579" spans="1:39" ht="27" customHeight="1" x14ac:dyDescent="0.25">
      <c r="A579" s="276"/>
      <c r="B579" s="277"/>
      <c r="C579" s="278"/>
      <c r="D579" s="293"/>
      <c r="E579" s="278"/>
      <c r="F579" s="279"/>
      <c r="G579" s="280"/>
      <c r="H579" s="281"/>
      <c r="I579" s="282"/>
      <c r="J579" s="96" t="str">
        <f>IF(ISERROR(VLOOKUP(I579,[6]Eje_Pilar!$C$2:$E$47,2,FALSE))," ",VLOOKUP(I579,[6]Eje_Pilar!$C$2:$E$47,2,FALSE))</f>
        <v xml:space="preserve"> </v>
      </c>
      <c r="K579" s="96" t="str">
        <f>IF(ISERROR(VLOOKUP(I579,[6]Eje_Pilar!$C$2:$E$47,3,FALSE))," ",VLOOKUP(I579,[6]Eje_Pilar!$C$2:$E$47,3,FALSE))</f>
        <v xml:space="preserve"> </v>
      </c>
      <c r="L579" s="283"/>
      <c r="M579" s="276"/>
      <c r="N579" s="280"/>
      <c r="O579" s="285"/>
      <c r="P579" s="286"/>
      <c r="Q579" s="287"/>
      <c r="R579" s="288"/>
      <c r="S579" s="285"/>
      <c r="T579" s="103">
        <f t="shared" si="814"/>
        <v>0</v>
      </c>
      <c r="U579" s="289"/>
      <c r="V579" s="290"/>
      <c r="W579" s="290"/>
      <c r="X579" s="290"/>
      <c r="Y579" s="277"/>
      <c r="Z579" s="277"/>
      <c r="AA579" s="8"/>
      <c r="AB579" s="276"/>
      <c r="AC579" s="276"/>
      <c r="AD579" s="276"/>
      <c r="AE579" s="276"/>
      <c r="AF579" s="107" t="str">
        <f t="shared" si="903"/>
        <v>-</v>
      </c>
      <c r="AG579" s="291"/>
      <c r="AH579" s="129">
        <f>IF(SUMPRODUCT((A$14:A579=A579)*(B$14:B579=B579)*(C$14:C579=C579))&gt;1,0,1)</f>
        <v>0</v>
      </c>
      <c r="AI579" s="109" t="str">
        <f t="shared" si="1004"/>
        <v>NO</v>
      </c>
      <c r="AJ579" s="109" t="str">
        <f t="shared" si="1005"/>
        <v>NO</v>
      </c>
      <c r="AK579" s="110" t="str">
        <f>IFERROR(VLOOKUP(F579,[6]Tipo!$C$12:$C$27,1,FALSE),"NO")</f>
        <v>NO</v>
      </c>
      <c r="AL579" s="109" t="str">
        <f t="shared" si="1006"/>
        <v>NO</v>
      </c>
      <c r="AM579" s="109" t="str">
        <f t="shared" si="1007"/>
        <v>NO</v>
      </c>
    </row>
    <row r="580" spans="1:39" ht="27" customHeight="1" x14ac:dyDescent="0.25">
      <c r="A580" s="276"/>
      <c r="B580" s="277"/>
      <c r="C580" s="278"/>
      <c r="D580" s="293"/>
      <c r="E580" s="278"/>
      <c r="F580" s="279"/>
      <c r="G580" s="280"/>
      <c r="H580" s="281"/>
      <c r="I580" s="282"/>
      <c r="J580" s="96" t="str">
        <f>IF(ISERROR(VLOOKUP(I580,[6]Eje_Pilar!$C$2:$E$47,2,FALSE))," ",VLOOKUP(I580,[6]Eje_Pilar!$C$2:$E$47,2,FALSE))</f>
        <v xml:space="preserve"> </v>
      </c>
      <c r="K580" s="96" t="str">
        <f>IF(ISERROR(VLOOKUP(I580,[6]Eje_Pilar!$C$2:$E$47,3,FALSE))," ",VLOOKUP(I580,[6]Eje_Pilar!$C$2:$E$47,3,FALSE))</f>
        <v xml:space="preserve"> </v>
      </c>
      <c r="L580" s="283"/>
      <c r="M580" s="276"/>
      <c r="N580" s="280"/>
      <c r="O580" s="285"/>
      <c r="P580" s="286"/>
      <c r="Q580" s="287"/>
      <c r="R580" s="288"/>
      <c r="S580" s="285"/>
      <c r="T580" s="103">
        <f t="shared" si="814"/>
        <v>0</v>
      </c>
      <c r="U580" s="289"/>
      <c r="V580" s="290"/>
      <c r="W580" s="290"/>
      <c r="X580" s="290"/>
      <c r="Y580" s="277"/>
      <c r="Z580" s="277"/>
      <c r="AA580" s="8"/>
      <c r="AB580" s="276"/>
      <c r="AC580" s="276"/>
      <c r="AD580" s="276"/>
      <c r="AE580" s="276"/>
      <c r="AF580" s="107" t="str">
        <f t="shared" si="903"/>
        <v>-</v>
      </c>
      <c r="AG580" s="291"/>
      <c r="AH580" s="129">
        <f>IF(SUMPRODUCT((A$14:A580=A580)*(B$14:B580=B580)*(C$14:C580=C580))&gt;1,0,1)</f>
        <v>0</v>
      </c>
      <c r="AI580" s="109" t="str">
        <f t="shared" ref="AI580" si="1008">IFERROR(VLOOKUP(D580,tipo,1,FALSE),"NO")</f>
        <v>NO</v>
      </c>
      <c r="AJ580" s="109" t="str">
        <f t="shared" ref="AJ580" si="1009">IFERROR(VLOOKUP(E580,modal,1,FALSE),"NO")</f>
        <v>NO</v>
      </c>
      <c r="AK580" s="110" t="str">
        <f>IFERROR(VLOOKUP(F580,[6]Tipo!$C$12:$C$27,1,FALSE),"NO")</f>
        <v>NO</v>
      </c>
      <c r="AL580" s="109" t="str">
        <f t="shared" ref="AL580" si="1010">IFERROR(VLOOKUP(H580,afectacion,1,FALSE),"NO")</f>
        <v>NO</v>
      </c>
      <c r="AM580" s="109" t="str">
        <f t="shared" ref="AM580" si="1011">IFERROR(VLOOKUP(I580,programa,1,FALSE),"NO")</f>
        <v>NO</v>
      </c>
    </row>
    <row r="581" spans="1:39" ht="18.75" customHeight="1" x14ac:dyDescent="0.25">
      <c r="A581" s="112" t="s">
        <v>49</v>
      </c>
      <c r="B581" s="113"/>
      <c r="C581" s="114"/>
      <c r="D581" s="115"/>
      <c r="E581" s="116"/>
      <c r="F581" s="116"/>
      <c r="G581" s="117"/>
      <c r="H581" s="117"/>
      <c r="I581" s="118"/>
      <c r="J581" s="114"/>
      <c r="K581" s="117"/>
      <c r="L581" s="117"/>
      <c r="M581" s="117"/>
      <c r="N581" s="119"/>
      <c r="O581" s="299">
        <f>SUM(O14:O580)</f>
        <v>36697150555</v>
      </c>
      <c r="P581" s="299">
        <f t="shared" ref="P581:U581" si="1012">SUM(P14:P580)</f>
        <v>0</v>
      </c>
      <c r="Q581" s="299">
        <f t="shared" si="1012"/>
        <v>0</v>
      </c>
      <c r="R581" s="299">
        <f t="shared" si="1012"/>
        <v>102</v>
      </c>
      <c r="S581" s="299">
        <f t="shared" si="1012"/>
        <v>7337631188</v>
      </c>
      <c r="T581" s="299">
        <f t="shared" si="1012"/>
        <v>44034781743</v>
      </c>
      <c r="U581" s="299">
        <f t="shared" si="1012"/>
        <v>9860789917</v>
      </c>
      <c r="V581" s="117"/>
      <c r="W581" s="117"/>
      <c r="X581" s="117"/>
      <c r="Y581" s="117"/>
      <c r="Z581" s="117"/>
      <c r="AA581" s="117"/>
      <c r="AB581" s="117"/>
      <c r="AC581" s="117"/>
      <c r="AD581" s="117"/>
      <c r="AE581" s="117"/>
      <c r="AF581" s="117"/>
      <c r="AG581" s="300"/>
      <c r="AH581" s="130"/>
      <c r="AI581" s="109"/>
      <c r="AJ581" s="109"/>
      <c r="AK581" s="109"/>
      <c r="AL581" s="109"/>
      <c r="AM581" s="109"/>
    </row>
  </sheetData>
  <sheetProtection algorithmName="SHA-512" hashValue="FbhHfGpDfr9ueXb59B8To2d05vT16UptK/myOSTCNczXksI3U6NJW4pI2Hyp39LivTXe6W6VfYeCDMcW2ezrPw==" saltValue="aLN6cZsx2WEJAMb3CwQWFQ==" spinCount="100000" sheet="1" sort="0" autoFilter="0" pivotTables="0"/>
  <autoFilter ref="A13:AP13"/>
  <dataConsolidate/>
  <mergeCells count="33">
    <mergeCell ref="A2:AF2"/>
    <mergeCell ref="A3:AF3"/>
    <mergeCell ref="A5:C5"/>
    <mergeCell ref="I5:J5"/>
    <mergeCell ref="M5:N5"/>
    <mergeCell ref="U5:AF5"/>
    <mergeCell ref="U9:V9"/>
    <mergeCell ref="W9:AF9"/>
    <mergeCell ref="A10:C10"/>
    <mergeCell ref="E10:G10"/>
    <mergeCell ref="A6:C6"/>
    <mergeCell ref="I6:J6"/>
    <mergeCell ref="U6:V6"/>
    <mergeCell ref="A7:C7"/>
    <mergeCell ref="I7:J7"/>
    <mergeCell ref="U7:V7"/>
    <mergeCell ref="W7:AF7"/>
    <mergeCell ref="H12:K12"/>
    <mergeCell ref="M12:N12"/>
    <mergeCell ref="AA12:AE12"/>
    <mergeCell ref="W6:AH6"/>
    <mergeCell ref="U10:V10"/>
    <mergeCell ref="W10:AF10"/>
    <mergeCell ref="A11:N11"/>
    <mergeCell ref="O11:U11"/>
    <mergeCell ref="V11:Z11"/>
    <mergeCell ref="AA11:AE11"/>
    <mergeCell ref="A8:N8"/>
    <mergeCell ref="U8:V8"/>
    <mergeCell ref="W8:AF8"/>
    <mergeCell ref="A9:C9"/>
    <mergeCell ref="E9:G9"/>
    <mergeCell ref="I9:N10"/>
  </mergeCells>
  <conditionalFormatting sqref="D139:D220 E342:E344 D133:D135 D370:E370 D567:E567 D571:E571 E39:E340 E37 E14:E35">
    <cfRule type="expression" dxfId="1288" priority="1283">
      <formula>AI14="NO"</formula>
    </cfRule>
  </conditionalFormatting>
  <conditionalFormatting sqref="D137">
    <cfRule type="expression" dxfId="1287" priority="1282">
      <formula>#REF!="NO"</formula>
    </cfRule>
  </conditionalFormatting>
  <conditionalFormatting sqref="D336">
    <cfRule type="expression" dxfId="1286" priority="1281">
      <formula>#REF!="NO"</formula>
    </cfRule>
  </conditionalFormatting>
  <conditionalFormatting sqref="D334">
    <cfRule type="expression" dxfId="1285" priority="1280">
      <formula>#REF!="NO"</formula>
    </cfRule>
  </conditionalFormatting>
  <conditionalFormatting sqref="D236">
    <cfRule type="expression" dxfId="1284" priority="1279">
      <formula>#REF!="NO"</formula>
    </cfRule>
  </conditionalFormatting>
  <conditionalFormatting sqref="D235">
    <cfRule type="expression" dxfId="1283" priority="1278">
      <formula>#REF!="NO"</formula>
    </cfRule>
  </conditionalFormatting>
  <conditionalFormatting sqref="D234">
    <cfRule type="expression" dxfId="1282" priority="1277">
      <formula>#REF!="NO"</formula>
    </cfRule>
  </conditionalFormatting>
  <conditionalFormatting sqref="D233">
    <cfRule type="expression" dxfId="1281" priority="1276">
      <formula>#REF!="NO"</formula>
    </cfRule>
  </conditionalFormatting>
  <conditionalFormatting sqref="D232">
    <cfRule type="expression" dxfId="1280" priority="1275">
      <formula>#REF!="NO"</formula>
    </cfRule>
  </conditionalFormatting>
  <conditionalFormatting sqref="D231">
    <cfRule type="expression" dxfId="1279" priority="1274">
      <formula>#REF!="NO"</formula>
    </cfRule>
  </conditionalFormatting>
  <conditionalFormatting sqref="D230">
    <cfRule type="expression" dxfId="1278" priority="1273">
      <formula>#REF!="NO"</formula>
    </cfRule>
  </conditionalFormatting>
  <conditionalFormatting sqref="D229">
    <cfRule type="expression" dxfId="1277" priority="1272">
      <formula>#REF!="NO"</formula>
    </cfRule>
  </conditionalFormatting>
  <conditionalFormatting sqref="D228">
    <cfRule type="expression" dxfId="1276" priority="1271">
      <formula>#REF!="NO"</formula>
    </cfRule>
  </conditionalFormatting>
  <conditionalFormatting sqref="D227">
    <cfRule type="expression" dxfId="1275" priority="1270">
      <formula>#REF!="NO"</formula>
    </cfRule>
  </conditionalFormatting>
  <conditionalFormatting sqref="D226">
    <cfRule type="expression" dxfId="1274" priority="1269">
      <formula>#REF!="NO"</formula>
    </cfRule>
  </conditionalFormatting>
  <conditionalFormatting sqref="D225">
    <cfRule type="expression" dxfId="1273" priority="1268">
      <formula>#REF!="NO"</formula>
    </cfRule>
  </conditionalFormatting>
  <conditionalFormatting sqref="D224">
    <cfRule type="expression" dxfId="1272" priority="1267">
      <formula>#REF!="NO"</formula>
    </cfRule>
  </conditionalFormatting>
  <conditionalFormatting sqref="D223">
    <cfRule type="expression" dxfId="1271" priority="1266">
      <formula>#REF!="NO"</formula>
    </cfRule>
  </conditionalFormatting>
  <conditionalFormatting sqref="D222">
    <cfRule type="expression" dxfId="1270" priority="1265">
      <formula>#REF!="NO"</formula>
    </cfRule>
  </conditionalFormatting>
  <conditionalFormatting sqref="D221">
    <cfRule type="expression" dxfId="1269" priority="1264">
      <formula>#REF!="NO"</formula>
    </cfRule>
  </conditionalFormatting>
  <conditionalFormatting sqref="D333">
    <cfRule type="expression" dxfId="1268" priority="1263">
      <formula>#REF!="NO"</formula>
    </cfRule>
  </conditionalFormatting>
  <conditionalFormatting sqref="D244">
    <cfRule type="expression" dxfId="1267" priority="1262">
      <formula>#REF!="NO"</formula>
    </cfRule>
  </conditionalFormatting>
  <conditionalFormatting sqref="D243">
    <cfRule type="expression" dxfId="1266" priority="1261">
      <formula>#REF!="NO"</formula>
    </cfRule>
  </conditionalFormatting>
  <conditionalFormatting sqref="D242">
    <cfRule type="expression" dxfId="1265" priority="1260">
      <formula>#REF!="NO"</formula>
    </cfRule>
  </conditionalFormatting>
  <conditionalFormatting sqref="D241">
    <cfRule type="expression" dxfId="1264" priority="1259">
      <formula>#REF!="NO"</formula>
    </cfRule>
  </conditionalFormatting>
  <conditionalFormatting sqref="D240">
    <cfRule type="expression" dxfId="1263" priority="1258">
      <formula>#REF!="NO"</formula>
    </cfRule>
  </conditionalFormatting>
  <conditionalFormatting sqref="D239">
    <cfRule type="expression" dxfId="1262" priority="1257">
      <formula>#REF!="NO"</formula>
    </cfRule>
  </conditionalFormatting>
  <conditionalFormatting sqref="D238">
    <cfRule type="expression" dxfId="1261" priority="1256">
      <formula>#REF!="NO"</formula>
    </cfRule>
  </conditionalFormatting>
  <conditionalFormatting sqref="D237">
    <cfRule type="expression" dxfId="1260" priority="1255">
      <formula>#REF!="NO"</formula>
    </cfRule>
  </conditionalFormatting>
  <conditionalFormatting sqref="D332">
    <cfRule type="expression" dxfId="1259" priority="1254">
      <formula>#REF!="NO"</formula>
    </cfRule>
  </conditionalFormatting>
  <conditionalFormatting sqref="D320:D331">
    <cfRule type="expression" dxfId="1258" priority="1253">
      <formula>#REF!="NO"</formula>
    </cfRule>
  </conditionalFormatting>
  <conditionalFormatting sqref="D319">
    <cfRule type="expression" dxfId="1257" priority="1252">
      <formula>#REF!="NO"</formula>
    </cfRule>
  </conditionalFormatting>
  <conditionalFormatting sqref="D318">
    <cfRule type="expression" dxfId="1256" priority="1251">
      <formula>#REF!="NO"</formula>
    </cfRule>
  </conditionalFormatting>
  <conditionalFormatting sqref="D251:D317">
    <cfRule type="expression" dxfId="1255" priority="1250">
      <formula>#REF!="NO"</formula>
    </cfRule>
  </conditionalFormatting>
  <conditionalFormatting sqref="D250">
    <cfRule type="expression" dxfId="1254" priority="1249">
      <formula>#REF!="NO"</formula>
    </cfRule>
  </conditionalFormatting>
  <conditionalFormatting sqref="D249">
    <cfRule type="expression" dxfId="1253" priority="1248">
      <formula>#REF!="NO"</formula>
    </cfRule>
  </conditionalFormatting>
  <conditionalFormatting sqref="D248">
    <cfRule type="expression" dxfId="1252" priority="1247">
      <formula>#REF!="NO"</formula>
    </cfRule>
  </conditionalFormatting>
  <conditionalFormatting sqref="D247">
    <cfRule type="expression" dxfId="1251" priority="1246">
      <formula>#REF!="NO"</formula>
    </cfRule>
  </conditionalFormatting>
  <conditionalFormatting sqref="D246">
    <cfRule type="expression" dxfId="1250" priority="1245">
      <formula>#REF!="NO"</formula>
    </cfRule>
  </conditionalFormatting>
  <conditionalFormatting sqref="D245">
    <cfRule type="expression" dxfId="1249" priority="1244">
      <formula>#REF!="NO"</formula>
    </cfRule>
  </conditionalFormatting>
  <conditionalFormatting sqref="D335">
    <cfRule type="expression" dxfId="1248" priority="1243">
      <formula>#REF!="NO"</formula>
    </cfRule>
  </conditionalFormatting>
  <conditionalFormatting sqref="H342:H344 H370 H567 H571 H39:H340 H37 H14:H35">
    <cfRule type="expression" dxfId="1247" priority="1242">
      <formula>$AL14="NO"</formula>
    </cfRule>
  </conditionalFormatting>
  <conditionalFormatting sqref="D138">
    <cfRule type="expression" dxfId="1246" priority="1241">
      <formula>AI138="NO"</formula>
    </cfRule>
  </conditionalFormatting>
  <conditionalFormatting sqref="D138">
    <cfRule type="expression" dxfId="1245" priority="1240">
      <formula>AI138="NO"</formula>
    </cfRule>
  </conditionalFormatting>
  <conditionalFormatting sqref="D136">
    <cfRule type="expression" dxfId="1244" priority="1239">
      <formula>AI136="NO"</formula>
    </cfRule>
  </conditionalFormatting>
  <conditionalFormatting sqref="D136">
    <cfRule type="expression" dxfId="1243" priority="1238">
      <formula>AI136="NO"</formula>
    </cfRule>
  </conditionalFormatting>
  <conditionalFormatting sqref="D123">
    <cfRule type="expression" dxfId="1242" priority="1237">
      <formula>AI123="NO"</formula>
    </cfRule>
  </conditionalFormatting>
  <conditionalFormatting sqref="D123">
    <cfRule type="expression" dxfId="1241" priority="1236">
      <formula>AI123="NO"</formula>
    </cfRule>
  </conditionalFormatting>
  <conditionalFormatting sqref="D126">
    <cfRule type="expression" dxfId="1240" priority="1235">
      <formula>AI126="NO"</formula>
    </cfRule>
  </conditionalFormatting>
  <conditionalFormatting sqref="D126">
    <cfRule type="expression" dxfId="1239" priority="1234">
      <formula>AI126="NO"</formula>
    </cfRule>
  </conditionalFormatting>
  <conditionalFormatting sqref="D131:D132">
    <cfRule type="expression" dxfId="1238" priority="1233">
      <formula>AI131="NO"</formula>
    </cfRule>
  </conditionalFormatting>
  <conditionalFormatting sqref="D131:D132">
    <cfRule type="expression" dxfId="1237" priority="1232">
      <formula>AI131="NO"</formula>
    </cfRule>
  </conditionalFormatting>
  <conditionalFormatting sqref="D129:D130">
    <cfRule type="expression" dxfId="1236" priority="1231">
      <formula>AI129="NO"</formula>
    </cfRule>
  </conditionalFormatting>
  <conditionalFormatting sqref="D129:D130">
    <cfRule type="expression" dxfId="1235" priority="1230">
      <formula>AI129="NO"</formula>
    </cfRule>
  </conditionalFormatting>
  <conditionalFormatting sqref="D127:D128">
    <cfRule type="expression" dxfId="1234" priority="1229">
      <formula>AI127="NO"</formula>
    </cfRule>
  </conditionalFormatting>
  <conditionalFormatting sqref="D127:D128">
    <cfRule type="expression" dxfId="1233" priority="1228">
      <formula>AI127="NO"</formula>
    </cfRule>
  </conditionalFormatting>
  <conditionalFormatting sqref="D124:D125">
    <cfRule type="expression" dxfId="1232" priority="1227">
      <formula>AI124="NO"</formula>
    </cfRule>
  </conditionalFormatting>
  <conditionalFormatting sqref="D124:D125">
    <cfRule type="expression" dxfId="1231" priority="1226">
      <formula>AI124="NO"</formula>
    </cfRule>
  </conditionalFormatting>
  <conditionalFormatting sqref="I342:I344 I370 I567 I571 I39:I340 I37 I14:I35">
    <cfRule type="expression" dxfId="1230" priority="1225">
      <formula>AND($AM14="NO",I14&lt;&gt;"No aplica")</formula>
    </cfRule>
  </conditionalFormatting>
  <conditionalFormatting sqref="D338">
    <cfRule type="expression" dxfId="1229" priority="1224">
      <formula>#REF!="NO"</formula>
    </cfRule>
  </conditionalFormatting>
  <conditionalFormatting sqref="D338">
    <cfRule type="expression" dxfId="1228" priority="1223">
      <formula>AI338="NO"</formula>
    </cfRule>
  </conditionalFormatting>
  <conditionalFormatting sqref="D337">
    <cfRule type="expression" dxfId="1227" priority="1222">
      <formula>#REF!="NO"</formula>
    </cfRule>
  </conditionalFormatting>
  <conditionalFormatting sqref="D337">
    <cfRule type="expression" dxfId="1226" priority="1221">
      <formula>AI337="NO"</formula>
    </cfRule>
  </conditionalFormatting>
  <conditionalFormatting sqref="D340">
    <cfRule type="expression" dxfId="1225" priority="1220">
      <formula>#REF!="NO"</formula>
    </cfRule>
  </conditionalFormatting>
  <conditionalFormatting sqref="D340">
    <cfRule type="expression" dxfId="1224" priority="1219">
      <formula>AI340="NO"</formula>
    </cfRule>
  </conditionalFormatting>
  <conditionalFormatting sqref="D339">
    <cfRule type="expression" dxfId="1223" priority="1218">
      <formula>#REF!="NO"</formula>
    </cfRule>
  </conditionalFormatting>
  <conditionalFormatting sqref="D339">
    <cfRule type="expression" dxfId="1222" priority="1217">
      <formula>AI339="NO"</formula>
    </cfRule>
  </conditionalFormatting>
  <conditionalFormatting sqref="D342">
    <cfRule type="expression" dxfId="1221" priority="1216">
      <formula>#REF!="NO"</formula>
    </cfRule>
  </conditionalFormatting>
  <conditionalFormatting sqref="D342">
    <cfRule type="expression" dxfId="1220" priority="1215">
      <formula>AI342="NO"</formula>
    </cfRule>
  </conditionalFormatting>
  <conditionalFormatting sqref="D343">
    <cfRule type="expression" dxfId="1219" priority="1214">
      <formula>#REF!="NO"</formula>
    </cfRule>
  </conditionalFormatting>
  <conditionalFormatting sqref="D343">
    <cfRule type="expression" dxfId="1218" priority="1213">
      <formula>AI343="NO"</formula>
    </cfRule>
  </conditionalFormatting>
  <conditionalFormatting sqref="D344">
    <cfRule type="expression" dxfId="1217" priority="1212">
      <formula>#REF!="NO"</formula>
    </cfRule>
  </conditionalFormatting>
  <conditionalFormatting sqref="D344">
    <cfRule type="expression" dxfId="1216" priority="1211">
      <formula>AI344="NO"</formula>
    </cfRule>
  </conditionalFormatting>
  <conditionalFormatting sqref="E342:E344">
    <cfRule type="expression" dxfId="1215" priority="1210">
      <formula>AJ342="NO"</formula>
    </cfRule>
  </conditionalFormatting>
  <conditionalFormatting sqref="D342:D344 D370 D567 D571 D39:D340 D37 D14:D35">
    <cfRule type="expression" dxfId="1214" priority="1209">
      <formula>$AI14="NO"</formula>
    </cfRule>
  </conditionalFormatting>
  <conditionalFormatting sqref="D580:E580">
    <cfRule type="expression" dxfId="1213" priority="1208">
      <formula>AI580="NO"</formula>
    </cfRule>
  </conditionalFormatting>
  <conditionalFormatting sqref="H580">
    <cfRule type="expression" dxfId="1212" priority="1207">
      <formula>$AL580="NO"</formula>
    </cfRule>
  </conditionalFormatting>
  <conditionalFormatting sqref="I580">
    <cfRule type="expression" dxfId="1211" priority="1206">
      <formula>AND($AM580="NO",I580&lt;&gt;"No aplica")</formula>
    </cfRule>
  </conditionalFormatting>
  <conditionalFormatting sqref="E580">
    <cfRule type="expression" dxfId="1210" priority="1205">
      <formula>AJ580="NO"</formula>
    </cfRule>
  </conditionalFormatting>
  <conditionalFormatting sqref="D580">
    <cfRule type="expression" dxfId="1209" priority="1204">
      <formula>$AI580="NO"</formula>
    </cfRule>
  </conditionalFormatting>
  <conditionalFormatting sqref="E341">
    <cfRule type="expression" dxfId="1208" priority="1203">
      <formula>AJ341="NO"</formula>
    </cfRule>
  </conditionalFormatting>
  <conditionalFormatting sqref="H341">
    <cfRule type="expression" dxfId="1207" priority="1202">
      <formula>$AL341="NO"</formula>
    </cfRule>
  </conditionalFormatting>
  <conditionalFormatting sqref="I341">
    <cfRule type="expression" dxfId="1206" priority="1201">
      <formula>AND($AM341="NO",I341&lt;&gt;"No aplica")</formula>
    </cfRule>
  </conditionalFormatting>
  <conditionalFormatting sqref="D341">
    <cfRule type="expression" dxfId="1205" priority="1200">
      <formula>#REF!="NO"</formula>
    </cfRule>
  </conditionalFormatting>
  <conditionalFormatting sqref="D341">
    <cfRule type="expression" dxfId="1204" priority="1199">
      <formula>AI341="NO"</formula>
    </cfRule>
  </conditionalFormatting>
  <conditionalFormatting sqref="E341">
    <cfRule type="expression" dxfId="1203" priority="1198">
      <formula>AJ341="NO"</formula>
    </cfRule>
  </conditionalFormatting>
  <conditionalFormatting sqref="D341">
    <cfRule type="expression" dxfId="1202" priority="1197">
      <formula>$AI341="NO"</formula>
    </cfRule>
  </conditionalFormatting>
  <conditionalFormatting sqref="E345">
    <cfRule type="expression" dxfId="1201" priority="1196">
      <formula>AJ345="NO"</formula>
    </cfRule>
  </conditionalFormatting>
  <conditionalFormatting sqref="H345">
    <cfRule type="expression" dxfId="1200" priority="1195">
      <formula>$AL345="NO"</formula>
    </cfRule>
  </conditionalFormatting>
  <conditionalFormatting sqref="I345">
    <cfRule type="expression" dxfId="1199" priority="1194">
      <formula>AND($AM345="NO",I345&lt;&gt;"No aplica")</formula>
    </cfRule>
  </conditionalFormatting>
  <conditionalFormatting sqref="D345">
    <cfRule type="expression" dxfId="1198" priority="1193">
      <formula>#REF!="NO"</formula>
    </cfRule>
  </conditionalFormatting>
  <conditionalFormatting sqref="D345">
    <cfRule type="expression" dxfId="1197" priority="1192">
      <formula>AI345="NO"</formula>
    </cfRule>
  </conditionalFormatting>
  <conditionalFormatting sqref="E345">
    <cfRule type="expression" dxfId="1196" priority="1191">
      <formula>AJ345="NO"</formula>
    </cfRule>
  </conditionalFormatting>
  <conditionalFormatting sqref="D345">
    <cfRule type="expression" dxfId="1195" priority="1190">
      <formula>$AI345="NO"</formula>
    </cfRule>
  </conditionalFormatting>
  <conditionalFormatting sqref="E346">
    <cfRule type="expression" dxfId="1194" priority="1189">
      <formula>AJ346="NO"</formula>
    </cfRule>
  </conditionalFormatting>
  <conditionalFormatting sqref="H346">
    <cfRule type="expression" dxfId="1193" priority="1188">
      <formula>$AL346="NO"</formula>
    </cfRule>
  </conditionalFormatting>
  <conditionalFormatting sqref="I346">
    <cfRule type="expression" dxfId="1192" priority="1187">
      <formula>AND($AM346="NO",I346&lt;&gt;"No aplica")</formula>
    </cfRule>
  </conditionalFormatting>
  <conditionalFormatting sqref="D346">
    <cfRule type="expression" dxfId="1191" priority="1186">
      <formula>#REF!="NO"</formula>
    </cfRule>
  </conditionalFormatting>
  <conditionalFormatting sqref="D346">
    <cfRule type="expression" dxfId="1190" priority="1185">
      <formula>AI346="NO"</formula>
    </cfRule>
  </conditionalFormatting>
  <conditionalFormatting sqref="E346">
    <cfRule type="expression" dxfId="1189" priority="1184">
      <formula>AJ346="NO"</formula>
    </cfRule>
  </conditionalFormatting>
  <conditionalFormatting sqref="D346">
    <cfRule type="expression" dxfId="1188" priority="1183">
      <formula>$AI346="NO"</formula>
    </cfRule>
  </conditionalFormatting>
  <conditionalFormatting sqref="E347">
    <cfRule type="expression" dxfId="1187" priority="1182">
      <formula>AJ347="NO"</formula>
    </cfRule>
  </conditionalFormatting>
  <conditionalFormatting sqref="H347">
    <cfRule type="expression" dxfId="1186" priority="1181">
      <formula>$AL347="NO"</formula>
    </cfRule>
  </conditionalFormatting>
  <conditionalFormatting sqref="I347">
    <cfRule type="expression" dxfId="1185" priority="1180">
      <formula>AND($AM347="NO",I347&lt;&gt;"No aplica")</formula>
    </cfRule>
  </conditionalFormatting>
  <conditionalFormatting sqref="D347">
    <cfRule type="expression" dxfId="1184" priority="1179">
      <formula>#REF!="NO"</formula>
    </cfRule>
  </conditionalFormatting>
  <conditionalFormatting sqref="D347">
    <cfRule type="expression" dxfId="1183" priority="1178">
      <formula>AI347="NO"</formula>
    </cfRule>
  </conditionalFormatting>
  <conditionalFormatting sqref="E347">
    <cfRule type="expression" dxfId="1182" priority="1177">
      <formula>AJ347="NO"</formula>
    </cfRule>
  </conditionalFormatting>
  <conditionalFormatting sqref="D347">
    <cfRule type="expression" dxfId="1181" priority="1176">
      <formula>$AI347="NO"</formula>
    </cfRule>
  </conditionalFormatting>
  <conditionalFormatting sqref="E369">
    <cfRule type="expression" dxfId="1180" priority="1175">
      <formula>AJ369="NO"</formula>
    </cfRule>
  </conditionalFormatting>
  <conditionalFormatting sqref="H369">
    <cfRule type="expression" dxfId="1179" priority="1174">
      <formula>$AL369="NO"</formula>
    </cfRule>
  </conditionalFormatting>
  <conditionalFormatting sqref="I369">
    <cfRule type="expression" dxfId="1178" priority="1173">
      <formula>AND($AM369="NO",I369&lt;&gt;"No aplica")</formula>
    </cfRule>
  </conditionalFormatting>
  <conditionalFormatting sqref="D369">
    <cfRule type="expression" dxfId="1177" priority="1172">
      <formula>#REF!="NO"</formula>
    </cfRule>
  </conditionalFormatting>
  <conditionalFormatting sqref="D369">
    <cfRule type="expression" dxfId="1176" priority="1171">
      <formula>AI369="NO"</formula>
    </cfRule>
  </conditionalFormatting>
  <conditionalFormatting sqref="E369">
    <cfRule type="expression" dxfId="1175" priority="1170">
      <formula>AJ369="NO"</formula>
    </cfRule>
  </conditionalFormatting>
  <conditionalFormatting sqref="D369">
    <cfRule type="expression" dxfId="1174" priority="1169">
      <formula>$AI369="NO"</formula>
    </cfRule>
  </conditionalFormatting>
  <conditionalFormatting sqref="E368">
    <cfRule type="expression" dxfId="1173" priority="1168">
      <formula>AJ368="NO"</formula>
    </cfRule>
  </conditionalFormatting>
  <conditionalFormatting sqref="H368">
    <cfRule type="expression" dxfId="1172" priority="1167">
      <formula>$AL368="NO"</formula>
    </cfRule>
  </conditionalFormatting>
  <conditionalFormatting sqref="I368">
    <cfRule type="expression" dxfId="1171" priority="1166">
      <formula>AND($AM368="NO",I368&lt;&gt;"No aplica")</formula>
    </cfRule>
  </conditionalFormatting>
  <conditionalFormatting sqref="D368">
    <cfRule type="expression" dxfId="1170" priority="1165">
      <formula>#REF!="NO"</formula>
    </cfRule>
  </conditionalFormatting>
  <conditionalFormatting sqref="D368">
    <cfRule type="expression" dxfId="1169" priority="1164">
      <formula>AI368="NO"</formula>
    </cfRule>
  </conditionalFormatting>
  <conditionalFormatting sqref="E368">
    <cfRule type="expression" dxfId="1168" priority="1163">
      <formula>AJ368="NO"</formula>
    </cfRule>
  </conditionalFormatting>
  <conditionalFormatting sqref="D368">
    <cfRule type="expression" dxfId="1167" priority="1162">
      <formula>$AI368="NO"</formula>
    </cfRule>
  </conditionalFormatting>
  <conditionalFormatting sqref="E367">
    <cfRule type="expression" dxfId="1166" priority="1161">
      <formula>AJ367="NO"</formula>
    </cfRule>
  </conditionalFormatting>
  <conditionalFormatting sqref="H367">
    <cfRule type="expression" dxfId="1165" priority="1160">
      <formula>$AL367="NO"</formula>
    </cfRule>
  </conditionalFormatting>
  <conditionalFormatting sqref="I367">
    <cfRule type="expression" dxfId="1164" priority="1159">
      <formula>AND($AM367="NO",I367&lt;&gt;"No aplica")</formula>
    </cfRule>
  </conditionalFormatting>
  <conditionalFormatting sqref="D367">
    <cfRule type="expression" dxfId="1163" priority="1158">
      <formula>#REF!="NO"</formula>
    </cfRule>
  </conditionalFormatting>
  <conditionalFormatting sqref="D367">
    <cfRule type="expression" dxfId="1162" priority="1157">
      <formula>AI367="NO"</formula>
    </cfRule>
  </conditionalFormatting>
  <conditionalFormatting sqref="E367">
    <cfRule type="expression" dxfId="1161" priority="1156">
      <formula>AJ367="NO"</formula>
    </cfRule>
  </conditionalFormatting>
  <conditionalFormatting sqref="D367">
    <cfRule type="expression" dxfId="1160" priority="1155">
      <formula>$AI367="NO"</formula>
    </cfRule>
  </conditionalFormatting>
  <conditionalFormatting sqref="E366">
    <cfRule type="expression" dxfId="1159" priority="1154">
      <formula>AJ366="NO"</formula>
    </cfRule>
  </conditionalFormatting>
  <conditionalFormatting sqref="H366">
    <cfRule type="expression" dxfId="1158" priority="1153">
      <formula>$AL366="NO"</formula>
    </cfRule>
  </conditionalFormatting>
  <conditionalFormatting sqref="I366">
    <cfRule type="expression" dxfId="1157" priority="1152">
      <formula>AND($AM366="NO",I366&lt;&gt;"No aplica")</formula>
    </cfRule>
  </conditionalFormatting>
  <conditionalFormatting sqref="D366">
    <cfRule type="expression" dxfId="1156" priority="1151">
      <formula>#REF!="NO"</formula>
    </cfRule>
  </conditionalFormatting>
  <conditionalFormatting sqref="D366">
    <cfRule type="expression" dxfId="1155" priority="1150">
      <formula>AI366="NO"</formula>
    </cfRule>
  </conditionalFormatting>
  <conditionalFormatting sqref="E366">
    <cfRule type="expression" dxfId="1154" priority="1149">
      <formula>AJ366="NO"</formula>
    </cfRule>
  </conditionalFormatting>
  <conditionalFormatting sqref="D366">
    <cfRule type="expression" dxfId="1153" priority="1148">
      <formula>$AI366="NO"</formula>
    </cfRule>
  </conditionalFormatting>
  <conditionalFormatting sqref="E365">
    <cfRule type="expression" dxfId="1152" priority="1147">
      <formula>AJ365="NO"</formula>
    </cfRule>
  </conditionalFormatting>
  <conditionalFormatting sqref="H365">
    <cfRule type="expression" dxfId="1151" priority="1146">
      <formula>$AL365="NO"</formula>
    </cfRule>
  </conditionalFormatting>
  <conditionalFormatting sqref="I365">
    <cfRule type="expression" dxfId="1150" priority="1145">
      <formula>AND($AM365="NO",I365&lt;&gt;"No aplica")</formula>
    </cfRule>
  </conditionalFormatting>
  <conditionalFormatting sqref="D365">
    <cfRule type="expression" dxfId="1149" priority="1144">
      <formula>#REF!="NO"</formula>
    </cfRule>
  </conditionalFormatting>
  <conditionalFormatting sqref="D365">
    <cfRule type="expression" dxfId="1148" priority="1143">
      <formula>AI365="NO"</formula>
    </cfRule>
  </conditionalFormatting>
  <conditionalFormatting sqref="E365">
    <cfRule type="expression" dxfId="1147" priority="1142">
      <formula>AJ365="NO"</formula>
    </cfRule>
  </conditionalFormatting>
  <conditionalFormatting sqref="D365">
    <cfRule type="expression" dxfId="1146" priority="1141">
      <formula>$AI365="NO"</formula>
    </cfRule>
  </conditionalFormatting>
  <conditionalFormatting sqref="E364">
    <cfRule type="expression" dxfId="1145" priority="1140">
      <formula>AJ364="NO"</formula>
    </cfRule>
  </conditionalFormatting>
  <conditionalFormatting sqref="H364">
    <cfRule type="expression" dxfId="1144" priority="1139">
      <formula>$AL364="NO"</formula>
    </cfRule>
  </conditionalFormatting>
  <conditionalFormatting sqref="I364">
    <cfRule type="expression" dxfId="1143" priority="1138">
      <formula>AND($AM364="NO",I364&lt;&gt;"No aplica")</formula>
    </cfRule>
  </conditionalFormatting>
  <conditionalFormatting sqref="D364">
    <cfRule type="expression" dxfId="1142" priority="1137">
      <formula>#REF!="NO"</formula>
    </cfRule>
  </conditionalFormatting>
  <conditionalFormatting sqref="D364">
    <cfRule type="expression" dxfId="1141" priority="1136">
      <formula>AI364="NO"</formula>
    </cfRule>
  </conditionalFormatting>
  <conditionalFormatting sqref="E364">
    <cfRule type="expression" dxfId="1140" priority="1135">
      <formula>AJ364="NO"</formula>
    </cfRule>
  </conditionalFormatting>
  <conditionalFormatting sqref="D364">
    <cfRule type="expression" dxfId="1139" priority="1134">
      <formula>$AI364="NO"</formula>
    </cfRule>
  </conditionalFormatting>
  <conditionalFormatting sqref="E363">
    <cfRule type="expression" dxfId="1138" priority="1133">
      <formula>AJ363="NO"</formula>
    </cfRule>
  </conditionalFormatting>
  <conditionalFormatting sqref="H363">
    <cfRule type="expression" dxfId="1137" priority="1132">
      <formula>$AL363="NO"</formula>
    </cfRule>
  </conditionalFormatting>
  <conditionalFormatting sqref="I363">
    <cfRule type="expression" dxfId="1136" priority="1131">
      <formula>AND($AM363="NO",I363&lt;&gt;"No aplica")</formula>
    </cfRule>
  </conditionalFormatting>
  <conditionalFormatting sqref="D363">
    <cfRule type="expression" dxfId="1135" priority="1130">
      <formula>#REF!="NO"</formula>
    </cfRule>
  </conditionalFormatting>
  <conditionalFormatting sqref="D363">
    <cfRule type="expression" dxfId="1134" priority="1129">
      <formula>AI363="NO"</formula>
    </cfRule>
  </conditionalFormatting>
  <conditionalFormatting sqref="E363">
    <cfRule type="expression" dxfId="1133" priority="1128">
      <formula>AJ363="NO"</formula>
    </cfRule>
  </conditionalFormatting>
  <conditionalFormatting sqref="D363">
    <cfRule type="expression" dxfId="1132" priority="1127">
      <formula>$AI363="NO"</formula>
    </cfRule>
  </conditionalFormatting>
  <conditionalFormatting sqref="E362">
    <cfRule type="expression" dxfId="1131" priority="1126">
      <formula>AJ362="NO"</formula>
    </cfRule>
  </conditionalFormatting>
  <conditionalFormatting sqref="H362">
    <cfRule type="expression" dxfId="1130" priority="1125">
      <formula>$AL362="NO"</formula>
    </cfRule>
  </conditionalFormatting>
  <conditionalFormatting sqref="I362">
    <cfRule type="expression" dxfId="1129" priority="1124">
      <formula>AND($AM362="NO",I362&lt;&gt;"No aplica")</formula>
    </cfRule>
  </conditionalFormatting>
  <conditionalFormatting sqref="D362">
    <cfRule type="expression" dxfId="1128" priority="1123">
      <formula>#REF!="NO"</formula>
    </cfRule>
  </conditionalFormatting>
  <conditionalFormatting sqref="D362">
    <cfRule type="expression" dxfId="1127" priority="1122">
      <formula>AI362="NO"</formula>
    </cfRule>
  </conditionalFormatting>
  <conditionalFormatting sqref="E362">
    <cfRule type="expression" dxfId="1126" priority="1121">
      <formula>AJ362="NO"</formula>
    </cfRule>
  </conditionalFormatting>
  <conditionalFormatting sqref="D362">
    <cfRule type="expression" dxfId="1125" priority="1120">
      <formula>$AI362="NO"</formula>
    </cfRule>
  </conditionalFormatting>
  <conditionalFormatting sqref="E361">
    <cfRule type="expression" dxfId="1124" priority="1119">
      <formula>AJ361="NO"</formula>
    </cfRule>
  </conditionalFormatting>
  <conditionalFormatting sqref="H361">
    <cfRule type="expression" dxfId="1123" priority="1118">
      <formula>$AL361="NO"</formula>
    </cfRule>
  </conditionalFormatting>
  <conditionalFormatting sqref="I361">
    <cfRule type="expression" dxfId="1122" priority="1117">
      <formula>AND($AM361="NO",I361&lt;&gt;"No aplica")</formula>
    </cfRule>
  </conditionalFormatting>
  <conditionalFormatting sqref="D361">
    <cfRule type="expression" dxfId="1121" priority="1116">
      <formula>#REF!="NO"</formula>
    </cfRule>
  </conditionalFormatting>
  <conditionalFormatting sqref="D361">
    <cfRule type="expression" dxfId="1120" priority="1115">
      <formula>AI361="NO"</formula>
    </cfRule>
  </conditionalFormatting>
  <conditionalFormatting sqref="E361">
    <cfRule type="expression" dxfId="1119" priority="1114">
      <formula>AJ361="NO"</formula>
    </cfRule>
  </conditionalFormatting>
  <conditionalFormatting sqref="D361">
    <cfRule type="expression" dxfId="1118" priority="1113">
      <formula>$AI361="NO"</formula>
    </cfRule>
  </conditionalFormatting>
  <conditionalFormatting sqref="E360">
    <cfRule type="expression" dxfId="1117" priority="1112">
      <formula>AJ360="NO"</formula>
    </cfRule>
  </conditionalFormatting>
  <conditionalFormatting sqref="H360">
    <cfRule type="expression" dxfId="1116" priority="1111">
      <formula>$AL360="NO"</formula>
    </cfRule>
  </conditionalFormatting>
  <conditionalFormatting sqref="I360">
    <cfRule type="expression" dxfId="1115" priority="1110">
      <formula>AND($AM360="NO",I360&lt;&gt;"No aplica")</formula>
    </cfRule>
  </conditionalFormatting>
  <conditionalFormatting sqref="D360">
    <cfRule type="expression" dxfId="1114" priority="1109">
      <formula>#REF!="NO"</formula>
    </cfRule>
  </conditionalFormatting>
  <conditionalFormatting sqref="D360">
    <cfRule type="expression" dxfId="1113" priority="1108">
      <formula>AI360="NO"</formula>
    </cfRule>
  </conditionalFormatting>
  <conditionalFormatting sqref="E360">
    <cfRule type="expression" dxfId="1112" priority="1107">
      <formula>AJ360="NO"</formula>
    </cfRule>
  </conditionalFormatting>
  <conditionalFormatting sqref="D360">
    <cfRule type="expression" dxfId="1111" priority="1106">
      <formula>$AI360="NO"</formula>
    </cfRule>
  </conditionalFormatting>
  <conditionalFormatting sqref="E359">
    <cfRule type="expression" dxfId="1110" priority="1105">
      <formula>AJ359="NO"</formula>
    </cfRule>
  </conditionalFormatting>
  <conditionalFormatting sqref="H359">
    <cfRule type="expression" dxfId="1109" priority="1104">
      <formula>$AL359="NO"</formula>
    </cfRule>
  </conditionalFormatting>
  <conditionalFormatting sqref="I359">
    <cfRule type="expression" dxfId="1108" priority="1103">
      <formula>AND($AM359="NO",I359&lt;&gt;"No aplica")</formula>
    </cfRule>
  </conditionalFormatting>
  <conditionalFormatting sqref="D359">
    <cfRule type="expression" dxfId="1107" priority="1102">
      <formula>#REF!="NO"</formula>
    </cfRule>
  </conditionalFormatting>
  <conditionalFormatting sqref="D359">
    <cfRule type="expression" dxfId="1106" priority="1101">
      <formula>AI359="NO"</formula>
    </cfRule>
  </conditionalFormatting>
  <conditionalFormatting sqref="E359">
    <cfRule type="expression" dxfId="1105" priority="1100">
      <formula>AJ359="NO"</formula>
    </cfRule>
  </conditionalFormatting>
  <conditionalFormatting sqref="D359">
    <cfRule type="expression" dxfId="1104" priority="1099">
      <formula>$AI359="NO"</formula>
    </cfRule>
  </conditionalFormatting>
  <conditionalFormatting sqref="E358">
    <cfRule type="expression" dxfId="1103" priority="1098">
      <formula>AJ358="NO"</formula>
    </cfRule>
  </conditionalFormatting>
  <conditionalFormatting sqref="H358">
    <cfRule type="expression" dxfId="1102" priority="1097">
      <formula>$AL358="NO"</formula>
    </cfRule>
  </conditionalFormatting>
  <conditionalFormatting sqref="I358">
    <cfRule type="expression" dxfId="1101" priority="1096">
      <formula>AND($AM358="NO",I358&lt;&gt;"No aplica")</formula>
    </cfRule>
  </conditionalFormatting>
  <conditionalFormatting sqref="D358">
    <cfRule type="expression" dxfId="1100" priority="1095">
      <formula>#REF!="NO"</formula>
    </cfRule>
  </conditionalFormatting>
  <conditionalFormatting sqref="D358">
    <cfRule type="expression" dxfId="1099" priority="1094">
      <formula>AI358="NO"</formula>
    </cfRule>
  </conditionalFormatting>
  <conditionalFormatting sqref="E358">
    <cfRule type="expression" dxfId="1098" priority="1093">
      <formula>AJ358="NO"</formula>
    </cfRule>
  </conditionalFormatting>
  <conditionalFormatting sqref="D358">
    <cfRule type="expression" dxfId="1097" priority="1092">
      <formula>$AI358="NO"</formula>
    </cfRule>
  </conditionalFormatting>
  <conditionalFormatting sqref="E357">
    <cfRule type="expression" dxfId="1096" priority="1091">
      <formula>AJ357="NO"</formula>
    </cfRule>
  </conditionalFormatting>
  <conditionalFormatting sqref="H357">
    <cfRule type="expression" dxfId="1095" priority="1090">
      <formula>$AL357="NO"</formula>
    </cfRule>
  </conditionalFormatting>
  <conditionalFormatting sqref="I357">
    <cfRule type="expression" dxfId="1094" priority="1089">
      <formula>AND($AM357="NO",I357&lt;&gt;"No aplica")</formula>
    </cfRule>
  </conditionalFormatting>
  <conditionalFormatting sqref="D357">
    <cfRule type="expression" dxfId="1093" priority="1088">
      <formula>#REF!="NO"</formula>
    </cfRule>
  </conditionalFormatting>
  <conditionalFormatting sqref="D357">
    <cfRule type="expression" dxfId="1092" priority="1087">
      <formula>AI357="NO"</formula>
    </cfRule>
  </conditionalFormatting>
  <conditionalFormatting sqref="E357">
    <cfRule type="expression" dxfId="1091" priority="1086">
      <formula>AJ357="NO"</formula>
    </cfRule>
  </conditionalFormatting>
  <conditionalFormatting sqref="D357">
    <cfRule type="expression" dxfId="1090" priority="1085">
      <formula>$AI357="NO"</formula>
    </cfRule>
  </conditionalFormatting>
  <conditionalFormatting sqref="E356">
    <cfRule type="expression" dxfId="1089" priority="1084">
      <formula>AJ356="NO"</formula>
    </cfRule>
  </conditionalFormatting>
  <conditionalFormatting sqref="H356">
    <cfRule type="expression" dxfId="1088" priority="1083">
      <formula>$AL356="NO"</formula>
    </cfRule>
  </conditionalFormatting>
  <conditionalFormatting sqref="I356">
    <cfRule type="expression" dxfId="1087" priority="1082">
      <formula>AND($AM356="NO",I356&lt;&gt;"No aplica")</formula>
    </cfRule>
  </conditionalFormatting>
  <conditionalFormatting sqref="D356">
    <cfRule type="expression" dxfId="1086" priority="1081">
      <formula>#REF!="NO"</formula>
    </cfRule>
  </conditionalFormatting>
  <conditionalFormatting sqref="D356">
    <cfRule type="expression" dxfId="1085" priority="1080">
      <formula>AI356="NO"</formula>
    </cfRule>
  </conditionalFormatting>
  <conditionalFormatting sqref="E356">
    <cfRule type="expression" dxfId="1084" priority="1079">
      <formula>AJ356="NO"</formula>
    </cfRule>
  </conditionalFormatting>
  <conditionalFormatting sqref="D356">
    <cfRule type="expression" dxfId="1083" priority="1078">
      <formula>$AI356="NO"</formula>
    </cfRule>
  </conditionalFormatting>
  <conditionalFormatting sqref="E352">
    <cfRule type="expression" dxfId="1082" priority="1077">
      <formula>AJ352="NO"</formula>
    </cfRule>
  </conditionalFormatting>
  <conditionalFormatting sqref="H352">
    <cfRule type="expression" dxfId="1081" priority="1076">
      <formula>$AL352="NO"</formula>
    </cfRule>
  </conditionalFormatting>
  <conditionalFormatting sqref="I352">
    <cfRule type="expression" dxfId="1080" priority="1075">
      <formula>AND($AM352="NO",I352&lt;&gt;"No aplica")</formula>
    </cfRule>
  </conditionalFormatting>
  <conditionalFormatting sqref="D352">
    <cfRule type="expression" dxfId="1079" priority="1074">
      <formula>#REF!="NO"</formula>
    </cfRule>
  </conditionalFormatting>
  <conditionalFormatting sqref="D352">
    <cfRule type="expression" dxfId="1078" priority="1073">
      <formula>AI352="NO"</formula>
    </cfRule>
  </conditionalFormatting>
  <conditionalFormatting sqref="E352">
    <cfRule type="expression" dxfId="1077" priority="1072">
      <formula>AJ352="NO"</formula>
    </cfRule>
  </conditionalFormatting>
  <conditionalFormatting sqref="D352">
    <cfRule type="expression" dxfId="1076" priority="1071">
      <formula>$AI352="NO"</formula>
    </cfRule>
  </conditionalFormatting>
  <conditionalFormatting sqref="E351">
    <cfRule type="expression" dxfId="1075" priority="1070">
      <formula>AJ351="NO"</formula>
    </cfRule>
  </conditionalFormatting>
  <conditionalFormatting sqref="H351">
    <cfRule type="expression" dxfId="1074" priority="1069">
      <formula>$AL351="NO"</formula>
    </cfRule>
  </conditionalFormatting>
  <conditionalFormatting sqref="I351">
    <cfRule type="expression" dxfId="1073" priority="1068">
      <formula>AND($AM351="NO",I351&lt;&gt;"No aplica")</formula>
    </cfRule>
  </conditionalFormatting>
  <conditionalFormatting sqref="D351">
    <cfRule type="expression" dxfId="1072" priority="1067">
      <formula>#REF!="NO"</formula>
    </cfRule>
  </conditionalFormatting>
  <conditionalFormatting sqref="D351">
    <cfRule type="expression" dxfId="1071" priority="1066">
      <formula>AI351="NO"</formula>
    </cfRule>
  </conditionalFormatting>
  <conditionalFormatting sqref="E351">
    <cfRule type="expression" dxfId="1070" priority="1065">
      <formula>AJ351="NO"</formula>
    </cfRule>
  </conditionalFormatting>
  <conditionalFormatting sqref="D351">
    <cfRule type="expression" dxfId="1069" priority="1064">
      <formula>$AI351="NO"</formula>
    </cfRule>
  </conditionalFormatting>
  <conditionalFormatting sqref="E350">
    <cfRule type="expression" dxfId="1068" priority="1063">
      <formula>AJ350="NO"</formula>
    </cfRule>
  </conditionalFormatting>
  <conditionalFormatting sqref="H350">
    <cfRule type="expression" dxfId="1067" priority="1062">
      <formula>$AL350="NO"</formula>
    </cfRule>
  </conditionalFormatting>
  <conditionalFormatting sqref="I350">
    <cfRule type="expression" dxfId="1066" priority="1061">
      <formula>AND($AM350="NO",I350&lt;&gt;"No aplica")</formula>
    </cfRule>
  </conditionalFormatting>
  <conditionalFormatting sqref="D350">
    <cfRule type="expression" dxfId="1065" priority="1060">
      <formula>#REF!="NO"</formula>
    </cfRule>
  </conditionalFormatting>
  <conditionalFormatting sqref="D350">
    <cfRule type="expression" dxfId="1064" priority="1059">
      <formula>AI350="NO"</formula>
    </cfRule>
  </conditionalFormatting>
  <conditionalFormatting sqref="E350">
    <cfRule type="expression" dxfId="1063" priority="1058">
      <formula>AJ350="NO"</formula>
    </cfRule>
  </conditionalFormatting>
  <conditionalFormatting sqref="D350">
    <cfRule type="expression" dxfId="1062" priority="1057">
      <formula>$AI350="NO"</formula>
    </cfRule>
  </conditionalFormatting>
  <conditionalFormatting sqref="E349">
    <cfRule type="expression" dxfId="1061" priority="1056">
      <formula>AJ349="NO"</formula>
    </cfRule>
  </conditionalFormatting>
  <conditionalFormatting sqref="H349">
    <cfRule type="expression" dxfId="1060" priority="1055">
      <formula>$AL349="NO"</formula>
    </cfRule>
  </conditionalFormatting>
  <conditionalFormatting sqref="I349">
    <cfRule type="expression" dxfId="1059" priority="1054">
      <formula>AND($AM349="NO",I349&lt;&gt;"No aplica")</formula>
    </cfRule>
  </conditionalFormatting>
  <conditionalFormatting sqref="D349">
    <cfRule type="expression" dxfId="1058" priority="1053">
      <formula>#REF!="NO"</formula>
    </cfRule>
  </conditionalFormatting>
  <conditionalFormatting sqref="D349">
    <cfRule type="expression" dxfId="1057" priority="1052">
      <formula>AI349="NO"</formula>
    </cfRule>
  </conditionalFormatting>
  <conditionalFormatting sqref="E349">
    <cfRule type="expression" dxfId="1056" priority="1051">
      <formula>AJ349="NO"</formula>
    </cfRule>
  </conditionalFormatting>
  <conditionalFormatting sqref="D349">
    <cfRule type="expression" dxfId="1055" priority="1050">
      <formula>$AI349="NO"</formula>
    </cfRule>
  </conditionalFormatting>
  <conditionalFormatting sqref="E348">
    <cfRule type="expression" dxfId="1054" priority="1049">
      <formula>AJ348="NO"</formula>
    </cfRule>
  </conditionalFormatting>
  <conditionalFormatting sqref="H348">
    <cfRule type="expression" dxfId="1053" priority="1048">
      <formula>$AL348="NO"</formula>
    </cfRule>
  </conditionalFormatting>
  <conditionalFormatting sqref="I348">
    <cfRule type="expression" dxfId="1052" priority="1047">
      <formula>AND($AM348="NO",I348&lt;&gt;"No aplica")</formula>
    </cfRule>
  </conditionalFormatting>
  <conditionalFormatting sqref="D348">
    <cfRule type="expression" dxfId="1051" priority="1046">
      <formula>#REF!="NO"</formula>
    </cfRule>
  </conditionalFormatting>
  <conditionalFormatting sqref="D348">
    <cfRule type="expression" dxfId="1050" priority="1045">
      <formula>AI348="NO"</formula>
    </cfRule>
  </conditionalFormatting>
  <conditionalFormatting sqref="E348">
    <cfRule type="expression" dxfId="1049" priority="1044">
      <formula>AJ348="NO"</formula>
    </cfRule>
  </conditionalFormatting>
  <conditionalFormatting sqref="D348">
    <cfRule type="expression" dxfId="1048" priority="1043">
      <formula>$AI348="NO"</formula>
    </cfRule>
  </conditionalFormatting>
  <conditionalFormatting sqref="E355">
    <cfRule type="expression" dxfId="1047" priority="1042">
      <formula>AJ355="NO"</formula>
    </cfRule>
  </conditionalFormatting>
  <conditionalFormatting sqref="H355">
    <cfRule type="expression" dxfId="1046" priority="1041">
      <formula>$AL355="NO"</formula>
    </cfRule>
  </conditionalFormatting>
  <conditionalFormatting sqref="I355">
    <cfRule type="expression" dxfId="1045" priority="1040">
      <formula>AND($AM355="NO",I355&lt;&gt;"No aplica")</formula>
    </cfRule>
  </conditionalFormatting>
  <conditionalFormatting sqref="D355">
    <cfRule type="expression" dxfId="1044" priority="1039">
      <formula>#REF!="NO"</formula>
    </cfRule>
  </conditionalFormatting>
  <conditionalFormatting sqref="D355">
    <cfRule type="expression" dxfId="1043" priority="1038">
      <formula>AI355="NO"</formula>
    </cfRule>
  </conditionalFormatting>
  <conditionalFormatting sqref="E355">
    <cfRule type="expression" dxfId="1042" priority="1037">
      <formula>AJ355="NO"</formula>
    </cfRule>
  </conditionalFormatting>
  <conditionalFormatting sqref="D355">
    <cfRule type="expression" dxfId="1041" priority="1036">
      <formula>$AI355="NO"</formula>
    </cfRule>
  </conditionalFormatting>
  <conditionalFormatting sqref="E354">
    <cfRule type="expression" dxfId="1040" priority="1035">
      <formula>AJ354="NO"</formula>
    </cfRule>
  </conditionalFormatting>
  <conditionalFormatting sqref="H354">
    <cfRule type="expression" dxfId="1039" priority="1034">
      <formula>$AL354="NO"</formula>
    </cfRule>
  </conditionalFormatting>
  <conditionalFormatting sqref="I354">
    <cfRule type="expression" dxfId="1038" priority="1033">
      <formula>AND($AM354="NO",I354&lt;&gt;"No aplica")</formula>
    </cfRule>
  </conditionalFormatting>
  <conditionalFormatting sqref="D354">
    <cfRule type="expression" dxfId="1037" priority="1032">
      <formula>#REF!="NO"</formula>
    </cfRule>
  </conditionalFormatting>
  <conditionalFormatting sqref="D354">
    <cfRule type="expression" dxfId="1036" priority="1031">
      <formula>AI354="NO"</formula>
    </cfRule>
  </conditionalFormatting>
  <conditionalFormatting sqref="E354">
    <cfRule type="expression" dxfId="1035" priority="1030">
      <formula>AJ354="NO"</formula>
    </cfRule>
  </conditionalFormatting>
  <conditionalFormatting sqref="D354">
    <cfRule type="expression" dxfId="1034" priority="1029">
      <formula>$AI354="NO"</formula>
    </cfRule>
  </conditionalFormatting>
  <conditionalFormatting sqref="E353">
    <cfRule type="expression" dxfId="1033" priority="1028">
      <formula>AJ353="NO"</formula>
    </cfRule>
  </conditionalFormatting>
  <conditionalFormatting sqref="H353">
    <cfRule type="expression" dxfId="1032" priority="1027">
      <formula>$AL353="NO"</formula>
    </cfRule>
  </conditionalFormatting>
  <conditionalFormatting sqref="I353">
    <cfRule type="expression" dxfId="1031" priority="1026">
      <formula>AND($AM353="NO",I353&lt;&gt;"No aplica")</formula>
    </cfRule>
  </conditionalFormatting>
  <conditionalFormatting sqref="D353">
    <cfRule type="expression" dxfId="1030" priority="1025">
      <formula>#REF!="NO"</formula>
    </cfRule>
  </conditionalFormatting>
  <conditionalFormatting sqref="D353">
    <cfRule type="expression" dxfId="1029" priority="1024">
      <formula>AI353="NO"</formula>
    </cfRule>
  </conditionalFormatting>
  <conditionalFormatting sqref="E353">
    <cfRule type="expression" dxfId="1028" priority="1023">
      <formula>AJ353="NO"</formula>
    </cfRule>
  </conditionalFormatting>
  <conditionalFormatting sqref="D353">
    <cfRule type="expression" dxfId="1027" priority="1022">
      <formula>$AI353="NO"</formula>
    </cfRule>
  </conditionalFormatting>
  <conditionalFormatting sqref="D376:E376">
    <cfRule type="expression" dxfId="1026" priority="1021">
      <formula>AI376="NO"</formula>
    </cfRule>
  </conditionalFormatting>
  <conditionalFormatting sqref="H376">
    <cfRule type="expression" dxfId="1025" priority="1020">
      <formula>$AL376="NO"</formula>
    </cfRule>
  </conditionalFormatting>
  <conditionalFormatting sqref="I376">
    <cfRule type="expression" dxfId="1024" priority="1019">
      <formula>AND($AM376="NO",I376&lt;&gt;"No aplica")</formula>
    </cfRule>
  </conditionalFormatting>
  <conditionalFormatting sqref="E376">
    <cfRule type="expression" dxfId="1023" priority="1018">
      <formula>AJ376="NO"</formula>
    </cfRule>
  </conditionalFormatting>
  <conditionalFormatting sqref="D376">
    <cfRule type="expression" dxfId="1022" priority="1017">
      <formula>$AI376="NO"</formula>
    </cfRule>
  </conditionalFormatting>
  <conditionalFormatting sqref="D375:E375">
    <cfRule type="expression" dxfId="1021" priority="1016">
      <formula>AI375="NO"</formula>
    </cfRule>
  </conditionalFormatting>
  <conditionalFormatting sqref="H375">
    <cfRule type="expression" dxfId="1020" priority="1015">
      <formula>$AL375="NO"</formula>
    </cfRule>
  </conditionalFormatting>
  <conditionalFormatting sqref="I375">
    <cfRule type="expression" dxfId="1019" priority="1014">
      <formula>AND($AM375="NO",I375&lt;&gt;"No aplica")</formula>
    </cfRule>
  </conditionalFormatting>
  <conditionalFormatting sqref="E375">
    <cfRule type="expression" dxfId="1018" priority="1013">
      <formula>AJ375="NO"</formula>
    </cfRule>
  </conditionalFormatting>
  <conditionalFormatting sqref="D375">
    <cfRule type="expression" dxfId="1017" priority="1012">
      <formula>$AI375="NO"</formula>
    </cfRule>
  </conditionalFormatting>
  <conditionalFormatting sqref="D374:E374">
    <cfRule type="expression" dxfId="1016" priority="1011">
      <formula>AI374="NO"</formula>
    </cfRule>
  </conditionalFormatting>
  <conditionalFormatting sqref="H374">
    <cfRule type="expression" dxfId="1015" priority="1010">
      <formula>$AL374="NO"</formula>
    </cfRule>
  </conditionalFormatting>
  <conditionalFormatting sqref="I374">
    <cfRule type="expression" dxfId="1014" priority="1009">
      <formula>AND($AM374="NO",I374&lt;&gt;"No aplica")</formula>
    </cfRule>
  </conditionalFormatting>
  <conditionalFormatting sqref="E374">
    <cfRule type="expression" dxfId="1013" priority="1008">
      <formula>AJ374="NO"</formula>
    </cfRule>
  </conditionalFormatting>
  <conditionalFormatting sqref="D374">
    <cfRule type="expression" dxfId="1012" priority="1007">
      <formula>$AI374="NO"</formula>
    </cfRule>
  </conditionalFormatting>
  <conditionalFormatting sqref="D373:E373">
    <cfRule type="expression" dxfId="1011" priority="1006">
      <formula>AI373="NO"</formula>
    </cfRule>
  </conditionalFormatting>
  <conditionalFormatting sqref="H373">
    <cfRule type="expression" dxfId="1010" priority="1005">
      <formula>$AL373="NO"</formula>
    </cfRule>
  </conditionalFormatting>
  <conditionalFormatting sqref="I373">
    <cfRule type="expression" dxfId="1009" priority="1004">
      <formula>AND($AM373="NO",I373&lt;&gt;"No aplica")</formula>
    </cfRule>
  </conditionalFormatting>
  <conditionalFormatting sqref="E373">
    <cfRule type="expression" dxfId="1008" priority="1003">
      <formula>AJ373="NO"</formula>
    </cfRule>
  </conditionalFormatting>
  <conditionalFormatting sqref="D373">
    <cfRule type="expression" dxfId="1007" priority="1002">
      <formula>$AI373="NO"</formula>
    </cfRule>
  </conditionalFormatting>
  <conditionalFormatting sqref="D372:E372">
    <cfRule type="expression" dxfId="1006" priority="1001">
      <formula>AI372="NO"</formula>
    </cfRule>
  </conditionalFormatting>
  <conditionalFormatting sqref="H372">
    <cfRule type="expression" dxfId="1005" priority="1000">
      <formula>$AL372="NO"</formula>
    </cfRule>
  </conditionalFormatting>
  <conditionalFormatting sqref="I372">
    <cfRule type="expression" dxfId="1004" priority="999">
      <formula>AND($AM372="NO",I372&lt;&gt;"No aplica")</formula>
    </cfRule>
  </conditionalFormatting>
  <conditionalFormatting sqref="E372">
    <cfRule type="expression" dxfId="1003" priority="998">
      <formula>AJ372="NO"</formula>
    </cfRule>
  </conditionalFormatting>
  <conditionalFormatting sqref="D372">
    <cfRule type="expression" dxfId="1002" priority="997">
      <formula>$AI372="NO"</formula>
    </cfRule>
  </conditionalFormatting>
  <conditionalFormatting sqref="D371:E371">
    <cfRule type="expression" dxfId="1001" priority="996">
      <formula>AI371="NO"</formula>
    </cfRule>
  </conditionalFormatting>
  <conditionalFormatting sqref="H371">
    <cfRule type="expression" dxfId="1000" priority="995">
      <formula>$AL371="NO"</formula>
    </cfRule>
  </conditionalFormatting>
  <conditionalFormatting sqref="I371">
    <cfRule type="expression" dxfId="999" priority="994">
      <formula>AND($AM371="NO",I371&lt;&gt;"No aplica")</formula>
    </cfRule>
  </conditionalFormatting>
  <conditionalFormatting sqref="E371">
    <cfRule type="expression" dxfId="998" priority="993">
      <formula>AJ371="NO"</formula>
    </cfRule>
  </conditionalFormatting>
  <conditionalFormatting sqref="D371">
    <cfRule type="expression" dxfId="997" priority="992">
      <formula>$AI371="NO"</formula>
    </cfRule>
  </conditionalFormatting>
  <conditionalFormatting sqref="D486:E486">
    <cfRule type="expression" dxfId="996" priority="991">
      <formula>AI486="NO"</formula>
    </cfRule>
  </conditionalFormatting>
  <conditionalFormatting sqref="H486">
    <cfRule type="expression" dxfId="995" priority="990">
      <formula>$AL486="NO"</formula>
    </cfRule>
  </conditionalFormatting>
  <conditionalFormatting sqref="I486">
    <cfRule type="expression" dxfId="994" priority="989">
      <formula>AND($AM486="NO",I486&lt;&gt;"No aplica")</formula>
    </cfRule>
  </conditionalFormatting>
  <conditionalFormatting sqref="E486">
    <cfRule type="expression" dxfId="993" priority="988">
      <formula>AJ486="NO"</formula>
    </cfRule>
  </conditionalFormatting>
  <conditionalFormatting sqref="D486">
    <cfRule type="expression" dxfId="992" priority="987">
      <formula>$AI486="NO"</formula>
    </cfRule>
  </conditionalFormatting>
  <conditionalFormatting sqref="D392:E392">
    <cfRule type="expression" dxfId="991" priority="986">
      <formula>AI392="NO"</formula>
    </cfRule>
  </conditionalFormatting>
  <conditionalFormatting sqref="H392">
    <cfRule type="expression" dxfId="990" priority="985">
      <formula>$AL392="NO"</formula>
    </cfRule>
  </conditionalFormatting>
  <conditionalFormatting sqref="I392">
    <cfRule type="expression" dxfId="989" priority="984">
      <formula>AND($AM392="NO",I392&lt;&gt;"No aplica")</formula>
    </cfRule>
  </conditionalFormatting>
  <conditionalFormatting sqref="E392">
    <cfRule type="expression" dxfId="988" priority="983">
      <formula>AJ392="NO"</formula>
    </cfRule>
  </conditionalFormatting>
  <conditionalFormatting sqref="D392">
    <cfRule type="expression" dxfId="987" priority="982">
      <formula>$AI392="NO"</formula>
    </cfRule>
  </conditionalFormatting>
  <conditionalFormatting sqref="D391:E391">
    <cfRule type="expression" dxfId="986" priority="981">
      <formula>AI391="NO"</formula>
    </cfRule>
  </conditionalFormatting>
  <conditionalFormatting sqref="H391">
    <cfRule type="expression" dxfId="985" priority="980">
      <formula>$AL391="NO"</formula>
    </cfRule>
  </conditionalFormatting>
  <conditionalFormatting sqref="I391">
    <cfRule type="expression" dxfId="984" priority="979">
      <formula>AND($AM391="NO",I391&lt;&gt;"No aplica")</formula>
    </cfRule>
  </conditionalFormatting>
  <conditionalFormatting sqref="E391">
    <cfRule type="expression" dxfId="983" priority="978">
      <formula>AJ391="NO"</formula>
    </cfRule>
  </conditionalFormatting>
  <conditionalFormatting sqref="D391">
    <cfRule type="expression" dxfId="982" priority="977">
      <formula>$AI391="NO"</formula>
    </cfRule>
  </conditionalFormatting>
  <conditionalFormatting sqref="D390:E390">
    <cfRule type="expression" dxfId="981" priority="976">
      <formula>AI390="NO"</formula>
    </cfRule>
  </conditionalFormatting>
  <conditionalFormatting sqref="H390">
    <cfRule type="expression" dxfId="980" priority="975">
      <formula>$AL390="NO"</formula>
    </cfRule>
  </conditionalFormatting>
  <conditionalFormatting sqref="I390">
    <cfRule type="expression" dxfId="979" priority="974">
      <formula>AND($AM390="NO",I390&lt;&gt;"No aplica")</formula>
    </cfRule>
  </conditionalFormatting>
  <conditionalFormatting sqref="E390">
    <cfRule type="expression" dxfId="978" priority="973">
      <formula>AJ390="NO"</formula>
    </cfRule>
  </conditionalFormatting>
  <conditionalFormatting sqref="D390">
    <cfRule type="expression" dxfId="977" priority="972">
      <formula>$AI390="NO"</formula>
    </cfRule>
  </conditionalFormatting>
  <conditionalFormatting sqref="D389:E389">
    <cfRule type="expression" dxfId="976" priority="971">
      <formula>AI389="NO"</formula>
    </cfRule>
  </conditionalFormatting>
  <conditionalFormatting sqref="H389">
    <cfRule type="expression" dxfId="975" priority="970">
      <formula>$AL389="NO"</formula>
    </cfRule>
  </conditionalFormatting>
  <conditionalFormatting sqref="I389">
    <cfRule type="expression" dxfId="974" priority="969">
      <formula>AND($AM389="NO",I389&lt;&gt;"No aplica")</formula>
    </cfRule>
  </conditionalFormatting>
  <conditionalFormatting sqref="E389">
    <cfRule type="expression" dxfId="973" priority="968">
      <formula>AJ389="NO"</formula>
    </cfRule>
  </conditionalFormatting>
  <conditionalFormatting sqref="D389">
    <cfRule type="expression" dxfId="972" priority="967">
      <formula>$AI389="NO"</formula>
    </cfRule>
  </conditionalFormatting>
  <conditionalFormatting sqref="D388:E388">
    <cfRule type="expression" dxfId="971" priority="966">
      <formula>AI388="NO"</formula>
    </cfRule>
  </conditionalFormatting>
  <conditionalFormatting sqref="H388">
    <cfRule type="expression" dxfId="970" priority="965">
      <formula>$AL388="NO"</formula>
    </cfRule>
  </conditionalFormatting>
  <conditionalFormatting sqref="I388">
    <cfRule type="expression" dxfId="969" priority="964">
      <formula>AND($AM388="NO",I388&lt;&gt;"No aplica")</formula>
    </cfRule>
  </conditionalFormatting>
  <conditionalFormatting sqref="E388">
    <cfRule type="expression" dxfId="968" priority="963">
      <formula>AJ388="NO"</formula>
    </cfRule>
  </conditionalFormatting>
  <conditionalFormatting sqref="D388">
    <cfRule type="expression" dxfId="967" priority="962">
      <formula>$AI388="NO"</formula>
    </cfRule>
  </conditionalFormatting>
  <conditionalFormatting sqref="D387:E387">
    <cfRule type="expression" dxfId="966" priority="961">
      <formula>AI387="NO"</formula>
    </cfRule>
  </conditionalFormatting>
  <conditionalFormatting sqref="H387">
    <cfRule type="expression" dxfId="965" priority="960">
      <formula>$AL387="NO"</formula>
    </cfRule>
  </conditionalFormatting>
  <conditionalFormatting sqref="I387">
    <cfRule type="expression" dxfId="964" priority="959">
      <formula>AND($AM387="NO",I387&lt;&gt;"No aplica")</formula>
    </cfRule>
  </conditionalFormatting>
  <conditionalFormatting sqref="E387">
    <cfRule type="expression" dxfId="963" priority="958">
      <formula>AJ387="NO"</formula>
    </cfRule>
  </conditionalFormatting>
  <conditionalFormatting sqref="D387">
    <cfRule type="expression" dxfId="962" priority="957">
      <formula>$AI387="NO"</formula>
    </cfRule>
  </conditionalFormatting>
  <conditionalFormatting sqref="D386:E386">
    <cfRule type="expression" dxfId="961" priority="956">
      <formula>AI386="NO"</formula>
    </cfRule>
  </conditionalFormatting>
  <conditionalFormatting sqref="H386">
    <cfRule type="expression" dxfId="960" priority="955">
      <formula>$AL386="NO"</formula>
    </cfRule>
  </conditionalFormatting>
  <conditionalFormatting sqref="I386">
    <cfRule type="expression" dxfId="959" priority="954">
      <formula>AND($AM386="NO",I386&lt;&gt;"No aplica")</formula>
    </cfRule>
  </conditionalFormatting>
  <conditionalFormatting sqref="E386">
    <cfRule type="expression" dxfId="958" priority="953">
      <formula>AJ386="NO"</formula>
    </cfRule>
  </conditionalFormatting>
  <conditionalFormatting sqref="D386">
    <cfRule type="expression" dxfId="957" priority="952">
      <formula>$AI386="NO"</formula>
    </cfRule>
  </conditionalFormatting>
  <conditionalFormatting sqref="D385:E385">
    <cfRule type="expression" dxfId="956" priority="951">
      <formula>AI385="NO"</formula>
    </cfRule>
  </conditionalFormatting>
  <conditionalFormatting sqref="H385">
    <cfRule type="expression" dxfId="955" priority="950">
      <formula>$AL385="NO"</formula>
    </cfRule>
  </conditionalFormatting>
  <conditionalFormatting sqref="I385">
    <cfRule type="expression" dxfId="954" priority="949">
      <formula>AND($AM385="NO",I385&lt;&gt;"No aplica")</formula>
    </cfRule>
  </conditionalFormatting>
  <conditionalFormatting sqref="E385">
    <cfRule type="expression" dxfId="953" priority="948">
      <formula>AJ385="NO"</formula>
    </cfRule>
  </conditionalFormatting>
  <conditionalFormatting sqref="D385">
    <cfRule type="expression" dxfId="952" priority="947">
      <formula>$AI385="NO"</formula>
    </cfRule>
  </conditionalFormatting>
  <conditionalFormatting sqref="D384:E384">
    <cfRule type="expression" dxfId="951" priority="946">
      <formula>AI384="NO"</formula>
    </cfRule>
  </conditionalFormatting>
  <conditionalFormatting sqref="H384">
    <cfRule type="expression" dxfId="950" priority="945">
      <formula>$AL384="NO"</formula>
    </cfRule>
  </conditionalFormatting>
  <conditionalFormatting sqref="I384">
    <cfRule type="expression" dxfId="949" priority="944">
      <formula>AND($AM384="NO",I384&lt;&gt;"No aplica")</formula>
    </cfRule>
  </conditionalFormatting>
  <conditionalFormatting sqref="E384">
    <cfRule type="expression" dxfId="948" priority="943">
      <formula>AJ384="NO"</formula>
    </cfRule>
  </conditionalFormatting>
  <conditionalFormatting sqref="D384">
    <cfRule type="expression" dxfId="947" priority="942">
      <formula>$AI384="NO"</formula>
    </cfRule>
  </conditionalFormatting>
  <conditionalFormatting sqref="D383:E383">
    <cfRule type="expression" dxfId="946" priority="941">
      <formula>AI383="NO"</formula>
    </cfRule>
  </conditionalFormatting>
  <conditionalFormatting sqref="H383">
    <cfRule type="expression" dxfId="945" priority="940">
      <formula>$AL383="NO"</formula>
    </cfRule>
  </conditionalFormatting>
  <conditionalFormatting sqref="I383">
    <cfRule type="expression" dxfId="944" priority="939">
      <formula>AND($AM383="NO",I383&lt;&gt;"No aplica")</formula>
    </cfRule>
  </conditionalFormatting>
  <conditionalFormatting sqref="E383">
    <cfRule type="expression" dxfId="943" priority="938">
      <formula>AJ383="NO"</formula>
    </cfRule>
  </conditionalFormatting>
  <conditionalFormatting sqref="D383">
    <cfRule type="expression" dxfId="942" priority="937">
      <formula>$AI383="NO"</formula>
    </cfRule>
  </conditionalFormatting>
  <conditionalFormatting sqref="D382:E382">
    <cfRule type="expression" dxfId="941" priority="936">
      <formula>AI382="NO"</formula>
    </cfRule>
  </conditionalFormatting>
  <conditionalFormatting sqref="H382">
    <cfRule type="expression" dxfId="940" priority="935">
      <formula>$AL382="NO"</formula>
    </cfRule>
  </conditionalFormatting>
  <conditionalFormatting sqref="I382">
    <cfRule type="expression" dxfId="939" priority="934">
      <formula>AND($AM382="NO",I382&lt;&gt;"No aplica")</formula>
    </cfRule>
  </conditionalFormatting>
  <conditionalFormatting sqref="E382">
    <cfRule type="expression" dxfId="938" priority="933">
      <formula>AJ382="NO"</formula>
    </cfRule>
  </conditionalFormatting>
  <conditionalFormatting sqref="D382">
    <cfRule type="expression" dxfId="937" priority="932">
      <formula>$AI382="NO"</formula>
    </cfRule>
  </conditionalFormatting>
  <conditionalFormatting sqref="D381:E381">
    <cfRule type="expression" dxfId="936" priority="931">
      <formula>AI381="NO"</formula>
    </cfRule>
  </conditionalFormatting>
  <conditionalFormatting sqref="H381">
    <cfRule type="expression" dxfId="935" priority="930">
      <formula>$AL381="NO"</formula>
    </cfRule>
  </conditionalFormatting>
  <conditionalFormatting sqref="I381">
    <cfRule type="expression" dxfId="934" priority="929">
      <formula>AND($AM381="NO",I381&lt;&gt;"No aplica")</formula>
    </cfRule>
  </conditionalFormatting>
  <conditionalFormatting sqref="E381">
    <cfRule type="expression" dxfId="933" priority="928">
      <formula>AJ381="NO"</formula>
    </cfRule>
  </conditionalFormatting>
  <conditionalFormatting sqref="D381">
    <cfRule type="expression" dxfId="932" priority="927">
      <formula>$AI381="NO"</formula>
    </cfRule>
  </conditionalFormatting>
  <conditionalFormatting sqref="D380:E380">
    <cfRule type="expression" dxfId="931" priority="926">
      <formula>AI380="NO"</formula>
    </cfRule>
  </conditionalFormatting>
  <conditionalFormatting sqref="H380">
    <cfRule type="expression" dxfId="930" priority="925">
      <formula>$AL380="NO"</formula>
    </cfRule>
  </conditionalFormatting>
  <conditionalFormatting sqref="I380">
    <cfRule type="expression" dxfId="929" priority="924">
      <formula>AND($AM380="NO",I380&lt;&gt;"No aplica")</formula>
    </cfRule>
  </conditionalFormatting>
  <conditionalFormatting sqref="E380">
    <cfRule type="expression" dxfId="928" priority="923">
      <formula>AJ380="NO"</formula>
    </cfRule>
  </conditionalFormatting>
  <conditionalFormatting sqref="D380">
    <cfRule type="expression" dxfId="927" priority="922">
      <formula>$AI380="NO"</formula>
    </cfRule>
  </conditionalFormatting>
  <conditionalFormatting sqref="D379:E379">
    <cfRule type="expression" dxfId="926" priority="921">
      <formula>AI379="NO"</formula>
    </cfRule>
  </conditionalFormatting>
  <conditionalFormatting sqref="H379">
    <cfRule type="expression" dxfId="925" priority="920">
      <formula>$AL379="NO"</formula>
    </cfRule>
  </conditionalFormatting>
  <conditionalFormatting sqref="I379">
    <cfRule type="expression" dxfId="924" priority="919">
      <formula>AND($AM379="NO",I379&lt;&gt;"No aplica")</formula>
    </cfRule>
  </conditionalFormatting>
  <conditionalFormatting sqref="E379">
    <cfRule type="expression" dxfId="923" priority="918">
      <formula>AJ379="NO"</formula>
    </cfRule>
  </conditionalFormatting>
  <conditionalFormatting sqref="D379">
    <cfRule type="expression" dxfId="922" priority="917">
      <formula>$AI379="NO"</formula>
    </cfRule>
  </conditionalFormatting>
  <conditionalFormatting sqref="D378:E378">
    <cfRule type="expression" dxfId="921" priority="916">
      <formula>AI378="NO"</formula>
    </cfRule>
  </conditionalFormatting>
  <conditionalFormatting sqref="H378">
    <cfRule type="expression" dxfId="920" priority="915">
      <formula>$AL378="NO"</formula>
    </cfRule>
  </conditionalFormatting>
  <conditionalFormatting sqref="I378">
    <cfRule type="expression" dxfId="919" priority="914">
      <formula>AND($AM378="NO",I378&lt;&gt;"No aplica")</formula>
    </cfRule>
  </conditionalFormatting>
  <conditionalFormatting sqref="E378">
    <cfRule type="expression" dxfId="918" priority="913">
      <formula>AJ378="NO"</formula>
    </cfRule>
  </conditionalFormatting>
  <conditionalFormatting sqref="D378">
    <cfRule type="expression" dxfId="917" priority="912">
      <formula>$AI378="NO"</formula>
    </cfRule>
  </conditionalFormatting>
  <conditionalFormatting sqref="D377:E377">
    <cfRule type="expression" dxfId="916" priority="911">
      <formula>AI377="NO"</formula>
    </cfRule>
  </conditionalFormatting>
  <conditionalFormatting sqref="H377">
    <cfRule type="expression" dxfId="915" priority="910">
      <formula>$AL377="NO"</formula>
    </cfRule>
  </conditionalFormatting>
  <conditionalFormatting sqref="I377">
    <cfRule type="expression" dxfId="914" priority="909">
      <formula>AND($AM377="NO",I377&lt;&gt;"No aplica")</formula>
    </cfRule>
  </conditionalFormatting>
  <conditionalFormatting sqref="E377">
    <cfRule type="expression" dxfId="913" priority="908">
      <formula>AJ377="NO"</formula>
    </cfRule>
  </conditionalFormatting>
  <conditionalFormatting sqref="D377">
    <cfRule type="expression" dxfId="912" priority="907">
      <formula>$AI377="NO"</formula>
    </cfRule>
  </conditionalFormatting>
  <conditionalFormatting sqref="D414:E414">
    <cfRule type="expression" dxfId="911" priority="906">
      <formula>AI414="NO"</formula>
    </cfRule>
  </conditionalFormatting>
  <conditionalFormatting sqref="H414">
    <cfRule type="expression" dxfId="910" priority="905">
      <formula>$AL414="NO"</formula>
    </cfRule>
  </conditionalFormatting>
  <conditionalFormatting sqref="I414">
    <cfRule type="expression" dxfId="909" priority="904">
      <formula>AND($AM414="NO",I414&lt;&gt;"No aplica")</formula>
    </cfRule>
  </conditionalFormatting>
  <conditionalFormatting sqref="E414">
    <cfRule type="expression" dxfId="908" priority="903">
      <formula>AJ414="NO"</formula>
    </cfRule>
  </conditionalFormatting>
  <conditionalFormatting sqref="D414">
    <cfRule type="expression" dxfId="907" priority="902">
      <formula>$AI414="NO"</formula>
    </cfRule>
  </conditionalFormatting>
  <conditionalFormatting sqref="D413:E413">
    <cfRule type="expression" dxfId="906" priority="901">
      <formula>AI413="NO"</formula>
    </cfRule>
  </conditionalFormatting>
  <conditionalFormatting sqref="H413">
    <cfRule type="expression" dxfId="905" priority="900">
      <formula>$AL413="NO"</formula>
    </cfRule>
  </conditionalFormatting>
  <conditionalFormatting sqref="I413">
    <cfRule type="expression" dxfId="904" priority="899">
      <formula>AND($AM413="NO",I413&lt;&gt;"No aplica")</formula>
    </cfRule>
  </conditionalFormatting>
  <conditionalFormatting sqref="E413">
    <cfRule type="expression" dxfId="903" priority="898">
      <formula>AJ413="NO"</formula>
    </cfRule>
  </conditionalFormatting>
  <conditionalFormatting sqref="D413">
    <cfRule type="expression" dxfId="902" priority="897">
      <formula>$AI413="NO"</formula>
    </cfRule>
  </conditionalFormatting>
  <conditionalFormatting sqref="D412:E412">
    <cfRule type="expression" dxfId="901" priority="896">
      <formula>AI412="NO"</formula>
    </cfRule>
  </conditionalFormatting>
  <conditionalFormatting sqref="H412">
    <cfRule type="expression" dxfId="900" priority="895">
      <formula>$AL412="NO"</formula>
    </cfRule>
  </conditionalFormatting>
  <conditionalFormatting sqref="I412">
    <cfRule type="expression" dxfId="899" priority="894">
      <formula>AND($AM412="NO",I412&lt;&gt;"No aplica")</formula>
    </cfRule>
  </conditionalFormatting>
  <conditionalFormatting sqref="E412">
    <cfRule type="expression" dxfId="898" priority="893">
      <formula>AJ412="NO"</formula>
    </cfRule>
  </conditionalFormatting>
  <conditionalFormatting sqref="D412">
    <cfRule type="expression" dxfId="897" priority="892">
      <formula>$AI412="NO"</formula>
    </cfRule>
  </conditionalFormatting>
  <conditionalFormatting sqref="D411:E411">
    <cfRule type="expression" dxfId="896" priority="891">
      <formula>AI411="NO"</formula>
    </cfRule>
  </conditionalFormatting>
  <conditionalFormatting sqref="H411">
    <cfRule type="expression" dxfId="895" priority="890">
      <formula>$AL411="NO"</formula>
    </cfRule>
  </conditionalFormatting>
  <conditionalFormatting sqref="I411">
    <cfRule type="expression" dxfId="894" priority="889">
      <formula>AND($AM411="NO",I411&lt;&gt;"No aplica")</formula>
    </cfRule>
  </conditionalFormatting>
  <conditionalFormatting sqref="E411">
    <cfRule type="expression" dxfId="893" priority="888">
      <formula>AJ411="NO"</formula>
    </cfRule>
  </conditionalFormatting>
  <conditionalFormatting sqref="D411">
    <cfRule type="expression" dxfId="892" priority="887">
      <formula>$AI411="NO"</formula>
    </cfRule>
  </conditionalFormatting>
  <conditionalFormatting sqref="D410:E410">
    <cfRule type="expression" dxfId="891" priority="886">
      <formula>AI410="NO"</formula>
    </cfRule>
  </conditionalFormatting>
  <conditionalFormatting sqref="H410">
    <cfRule type="expression" dxfId="890" priority="885">
      <formula>$AL410="NO"</formula>
    </cfRule>
  </conditionalFormatting>
  <conditionalFormatting sqref="I410">
    <cfRule type="expression" dxfId="889" priority="884">
      <formula>AND($AM410="NO",I410&lt;&gt;"No aplica")</formula>
    </cfRule>
  </conditionalFormatting>
  <conditionalFormatting sqref="E410">
    <cfRule type="expression" dxfId="888" priority="883">
      <formula>AJ410="NO"</formula>
    </cfRule>
  </conditionalFormatting>
  <conditionalFormatting sqref="D410">
    <cfRule type="expression" dxfId="887" priority="882">
      <formula>$AI410="NO"</formula>
    </cfRule>
  </conditionalFormatting>
  <conditionalFormatting sqref="D409:E409">
    <cfRule type="expression" dxfId="886" priority="881">
      <formula>AI409="NO"</formula>
    </cfRule>
  </conditionalFormatting>
  <conditionalFormatting sqref="H409">
    <cfRule type="expression" dxfId="885" priority="880">
      <formula>$AL409="NO"</formula>
    </cfRule>
  </conditionalFormatting>
  <conditionalFormatting sqref="I409">
    <cfRule type="expression" dxfId="884" priority="879">
      <formula>AND($AM409="NO",I409&lt;&gt;"No aplica")</formula>
    </cfRule>
  </conditionalFormatting>
  <conditionalFormatting sqref="E409">
    <cfRule type="expression" dxfId="883" priority="878">
      <formula>AJ409="NO"</formula>
    </cfRule>
  </conditionalFormatting>
  <conditionalFormatting sqref="D409">
    <cfRule type="expression" dxfId="882" priority="877">
      <formula>$AI409="NO"</formula>
    </cfRule>
  </conditionalFormatting>
  <conditionalFormatting sqref="D408:E408">
    <cfRule type="expression" dxfId="881" priority="876">
      <formula>AI408="NO"</formula>
    </cfRule>
  </conditionalFormatting>
  <conditionalFormatting sqref="H408">
    <cfRule type="expression" dxfId="880" priority="875">
      <formula>$AL408="NO"</formula>
    </cfRule>
  </conditionalFormatting>
  <conditionalFormatting sqref="I408">
    <cfRule type="expression" dxfId="879" priority="874">
      <formula>AND($AM408="NO",I408&lt;&gt;"No aplica")</formula>
    </cfRule>
  </conditionalFormatting>
  <conditionalFormatting sqref="E408">
    <cfRule type="expression" dxfId="878" priority="873">
      <formula>AJ408="NO"</formula>
    </cfRule>
  </conditionalFormatting>
  <conditionalFormatting sqref="D408">
    <cfRule type="expression" dxfId="877" priority="872">
      <formula>$AI408="NO"</formula>
    </cfRule>
  </conditionalFormatting>
  <conditionalFormatting sqref="D407:E407">
    <cfRule type="expression" dxfId="876" priority="871">
      <formula>AI407="NO"</formula>
    </cfRule>
  </conditionalFormatting>
  <conditionalFormatting sqref="H407">
    <cfRule type="expression" dxfId="875" priority="870">
      <formula>$AL407="NO"</formula>
    </cfRule>
  </conditionalFormatting>
  <conditionalFormatting sqref="I407">
    <cfRule type="expression" dxfId="874" priority="869">
      <formula>AND($AM407="NO",I407&lt;&gt;"No aplica")</formula>
    </cfRule>
  </conditionalFormatting>
  <conditionalFormatting sqref="E407">
    <cfRule type="expression" dxfId="873" priority="868">
      <formula>AJ407="NO"</formula>
    </cfRule>
  </conditionalFormatting>
  <conditionalFormatting sqref="D407">
    <cfRule type="expression" dxfId="872" priority="867">
      <formula>$AI407="NO"</formula>
    </cfRule>
  </conditionalFormatting>
  <conditionalFormatting sqref="D406:E406">
    <cfRule type="expression" dxfId="871" priority="866">
      <formula>AI406="NO"</formula>
    </cfRule>
  </conditionalFormatting>
  <conditionalFormatting sqref="H406">
    <cfRule type="expression" dxfId="870" priority="865">
      <formula>$AL406="NO"</formula>
    </cfRule>
  </conditionalFormatting>
  <conditionalFormatting sqref="I406">
    <cfRule type="expression" dxfId="869" priority="864">
      <formula>AND($AM406="NO",I406&lt;&gt;"No aplica")</formula>
    </cfRule>
  </conditionalFormatting>
  <conditionalFormatting sqref="E406">
    <cfRule type="expression" dxfId="868" priority="863">
      <formula>AJ406="NO"</formula>
    </cfRule>
  </conditionalFormatting>
  <conditionalFormatting sqref="D406">
    <cfRule type="expression" dxfId="867" priority="862">
      <formula>$AI406="NO"</formula>
    </cfRule>
  </conditionalFormatting>
  <conditionalFormatting sqref="D405:E405">
    <cfRule type="expression" dxfId="866" priority="861">
      <formula>AI405="NO"</formula>
    </cfRule>
  </conditionalFormatting>
  <conditionalFormatting sqref="H405">
    <cfRule type="expression" dxfId="865" priority="860">
      <formula>$AL405="NO"</formula>
    </cfRule>
  </conditionalFormatting>
  <conditionalFormatting sqref="I405">
    <cfRule type="expression" dxfId="864" priority="859">
      <formula>AND($AM405="NO",I405&lt;&gt;"No aplica")</formula>
    </cfRule>
  </conditionalFormatting>
  <conditionalFormatting sqref="E405">
    <cfRule type="expression" dxfId="863" priority="858">
      <formula>AJ405="NO"</formula>
    </cfRule>
  </conditionalFormatting>
  <conditionalFormatting sqref="D405">
    <cfRule type="expression" dxfId="862" priority="857">
      <formula>$AI405="NO"</formula>
    </cfRule>
  </conditionalFormatting>
  <conditionalFormatting sqref="D404:E404">
    <cfRule type="expression" dxfId="861" priority="856">
      <formula>AI404="NO"</formula>
    </cfRule>
  </conditionalFormatting>
  <conditionalFormatting sqref="H404">
    <cfRule type="expression" dxfId="860" priority="855">
      <formula>$AL404="NO"</formula>
    </cfRule>
  </conditionalFormatting>
  <conditionalFormatting sqref="I404">
    <cfRule type="expression" dxfId="859" priority="854">
      <formula>AND($AM404="NO",I404&lt;&gt;"No aplica")</formula>
    </cfRule>
  </conditionalFormatting>
  <conditionalFormatting sqref="E404">
    <cfRule type="expression" dxfId="858" priority="853">
      <formula>AJ404="NO"</formula>
    </cfRule>
  </conditionalFormatting>
  <conditionalFormatting sqref="D404">
    <cfRule type="expression" dxfId="857" priority="852">
      <formula>$AI404="NO"</formula>
    </cfRule>
  </conditionalFormatting>
  <conditionalFormatting sqref="D403:E403">
    <cfRule type="expression" dxfId="856" priority="851">
      <formula>AI403="NO"</formula>
    </cfRule>
  </conditionalFormatting>
  <conditionalFormatting sqref="H403">
    <cfRule type="expression" dxfId="855" priority="850">
      <formula>$AL403="NO"</formula>
    </cfRule>
  </conditionalFormatting>
  <conditionalFormatting sqref="I403">
    <cfRule type="expression" dxfId="854" priority="849">
      <formula>AND($AM403="NO",I403&lt;&gt;"No aplica")</formula>
    </cfRule>
  </conditionalFormatting>
  <conditionalFormatting sqref="E403">
    <cfRule type="expression" dxfId="853" priority="848">
      <formula>AJ403="NO"</formula>
    </cfRule>
  </conditionalFormatting>
  <conditionalFormatting sqref="D403">
    <cfRule type="expression" dxfId="852" priority="847">
      <formula>$AI403="NO"</formula>
    </cfRule>
  </conditionalFormatting>
  <conditionalFormatting sqref="D402:E402">
    <cfRule type="expression" dxfId="851" priority="846">
      <formula>AI402="NO"</formula>
    </cfRule>
  </conditionalFormatting>
  <conditionalFormatting sqref="H402">
    <cfRule type="expression" dxfId="850" priority="845">
      <formula>$AL402="NO"</formula>
    </cfRule>
  </conditionalFormatting>
  <conditionalFormatting sqref="I402">
    <cfRule type="expression" dxfId="849" priority="844">
      <formula>AND($AM402="NO",I402&lt;&gt;"No aplica")</formula>
    </cfRule>
  </conditionalFormatting>
  <conditionalFormatting sqref="E402">
    <cfRule type="expression" dxfId="848" priority="843">
      <formula>AJ402="NO"</formula>
    </cfRule>
  </conditionalFormatting>
  <conditionalFormatting sqref="D402">
    <cfRule type="expression" dxfId="847" priority="842">
      <formula>$AI402="NO"</formula>
    </cfRule>
  </conditionalFormatting>
  <conditionalFormatting sqref="D401:E401">
    <cfRule type="expression" dxfId="846" priority="841">
      <formula>AI401="NO"</formula>
    </cfRule>
  </conditionalFormatting>
  <conditionalFormatting sqref="H401">
    <cfRule type="expression" dxfId="845" priority="840">
      <formula>$AL401="NO"</formula>
    </cfRule>
  </conditionalFormatting>
  <conditionalFormatting sqref="I401">
    <cfRule type="expression" dxfId="844" priority="839">
      <formula>AND($AM401="NO",I401&lt;&gt;"No aplica")</formula>
    </cfRule>
  </conditionalFormatting>
  <conditionalFormatting sqref="E401">
    <cfRule type="expression" dxfId="843" priority="838">
      <formula>AJ401="NO"</formula>
    </cfRule>
  </conditionalFormatting>
  <conditionalFormatting sqref="D401">
    <cfRule type="expression" dxfId="842" priority="837">
      <formula>$AI401="NO"</formula>
    </cfRule>
  </conditionalFormatting>
  <conditionalFormatting sqref="D400:E400">
    <cfRule type="expression" dxfId="841" priority="836">
      <formula>AI400="NO"</formula>
    </cfRule>
  </conditionalFormatting>
  <conditionalFormatting sqref="H400">
    <cfRule type="expression" dxfId="840" priority="835">
      <formula>$AL400="NO"</formula>
    </cfRule>
  </conditionalFormatting>
  <conditionalFormatting sqref="I400">
    <cfRule type="expression" dxfId="839" priority="834">
      <formula>AND($AM400="NO",I400&lt;&gt;"No aplica")</formula>
    </cfRule>
  </conditionalFormatting>
  <conditionalFormatting sqref="E400">
    <cfRule type="expression" dxfId="838" priority="833">
      <formula>AJ400="NO"</formula>
    </cfRule>
  </conditionalFormatting>
  <conditionalFormatting sqref="D400">
    <cfRule type="expression" dxfId="837" priority="832">
      <formula>$AI400="NO"</formula>
    </cfRule>
  </conditionalFormatting>
  <conditionalFormatting sqref="D399:E399">
    <cfRule type="expression" dxfId="836" priority="831">
      <formula>AI399="NO"</formula>
    </cfRule>
  </conditionalFormatting>
  <conditionalFormatting sqref="H399">
    <cfRule type="expression" dxfId="835" priority="830">
      <formula>$AL399="NO"</formula>
    </cfRule>
  </conditionalFormatting>
  <conditionalFormatting sqref="I399">
    <cfRule type="expression" dxfId="834" priority="829">
      <formula>AND($AM399="NO",I399&lt;&gt;"No aplica")</formula>
    </cfRule>
  </conditionalFormatting>
  <conditionalFormatting sqref="E399">
    <cfRule type="expression" dxfId="833" priority="828">
      <formula>AJ399="NO"</formula>
    </cfRule>
  </conditionalFormatting>
  <conditionalFormatting sqref="D399">
    <cfRule type="expression" dxfId="832" priority="827">
      <formula>$AI399="NO"</formula>
    </cfRule>
  </conditionalFormatting>
  <conditionalFormatting sqref="D398:E398">
    <cfRule type="expression" dxfId="831" priority="826">
      <formula>AI398="NO"</formula>
    </cfRule>
  </conditionalFormatting>
  <conditionalFormatting sqref="H398">
    <cfRule type="expression" dxfId="830" priority="825">
      <formula>$AL398="NO"</formula>
    </cfRule>
  </conditionalFormatting>
  <conditionalFormatting sqref="I398">
    <cfRule type="expression" dxfId="829" priority="824">
      <formula>AND($AM398="NO",I398&lt;&gt;"No aplica")</formula>
    </cfRule>
  </conditionalFormatting>
  <conditionalFormatting sqref="E398">
    <cfRule type="expression" dxfId="828" priority="823">
      <formula>AJ398="NO"</formula>
    </cfRule>
  </conditionalFormatting>
  <conditionalFormatting sqref="D398">
    <cfRule type="expression" dxfId="827" priority="822">
      <formula>$AI398="NO"</formula>
    </cfRule>
  </conditionalFormatting>
  <conditionalFormatting sqref="D397:E397">
    <cfRule type="expression" dxfId="826" priority="821">
      <formula>AI397="NO"</formula>
    </cfRule>
  </conditionalFormatting>
  <conditionalFormatting sqref="H397">
    <cfRule type="expression" dxfId="825" priority="820">
      <formula>$AL397="NO"</formula>
    </cfRule>
  </conditionalFormatting>
  <conditionalFormatting sqref="I397">
    <cfRule type="expression" dxfId="824" priority="819">
      <formula>AND($AM397="NO",I397&lt;&gt;"No aplica")</formula>
    </cfRule>
  </conditionalFormatting>
  <conditionalFormatting sqref="E397">
    <cfRule type="expression" dxfId="823" priority="818">
      <formula>AJ397="NO"</formula>
    </cfRule>
  </conditionalFormatting>
  <conditionalFormatting sqref="D397">
    <cfRule type="expression" dxfId="822" priority="817">
      <formula>$AI397="NO"</formula>
    </cfRule>
  </conditionalFormatting>
  <conditionalFormatting sqref="D396:E396">
    <cfRule type="expression" dxfId="821" priority="816">
      <formula>AI396="NO"</formula>
    </cfRule>
  </conditionalFormatting>
  <conditionalFormatting sqref="H396">
    <cfRule type="expression" dxfId="820" priority="815">
      <formula>$AL396="NO"</formula>
    </cfRule>
  </conditionalFormatting>
  <conditionalFormatting sqref="I396">
    <cfRule type="expression" dxfId="819" priority="814">
      <formula>AND($AM396="NO",I396&lt;&gt;"No aplica")</formula>
    </cfRule>
  </conditionalFormatting>
  <conditionalFormatting sqref="E396">
    <cfRule type="expression" dxfId="818" priority="813">
      <formula>AJ396="NO"</formula>
    </cfRule>
  </conditionalFormatting>
  <conditionalFormatting sqref="D396">
    <cfRule type="expression" dxfId="817" priority="812">
      <formula>$AI396="NO"</formula>
    </cfRule>
  </conditionalFormatting>
  <conditionalFormatting sqref="D395:E395">
    <cfRule type="expression" dxfId="816" priority="811">
      <formula>AI395="NO"</formula>
    </cfRule>
  </conditionalFormatting>
  <conditionalFormatting sqref="H395">
    <cfRule type="expression" dxfId="815" priority="810">
      <formula>$AL395="NO"</formula>
    </cfRule>
  </conditionalFormatting>
  <conditionalFormatting sqref="I395">
    <cfRule type="expression" dxfId="814" priority="809">
      <formula>AND($AM395="NO",I395&lt;&gt;"No aplica")</formula>
    </cfRule>
  </conditionalFormatting>
  <conditionalFormatting sqref="E395">
    <cfRule type="expression" dxfId="813" priority="808">
      <formula>AJ395="NO"</formula>
    </cfRule>
  </conditionalFormatting>
  <conditionalFormatting sqref="D395">
    <cfRule type="expression" dxfId="812" priority="807">
      <formula>$AI395="NO"</formula>
    </cfRule>
  </conditionalFormatting>
  <conditionalFormatting sqref="D394:E394">
    <cfRule type="expression" dxfId="811" priority="806">
      <formula>AI394="NO"</formula>
    </cfRule>
  </conditionalFormatting>
  <conditionalFormatting sqref="H394">
    <cfRule type="expression" dxfId="810" priority="805">
      <formula>$AL394="NO"</formula>
    </cfRule>
  </conditionalFormatting>
  <conditionalFormatting sqref="I394">
    <cfRule type="expression" dxfId="809" priority="804">
      <formula>AND($AM394="NO",I394&lt;&gt;"No aplica")</formula>
    </cfRule>
  </conditionalFormatting>
  <conditionalFormatting sqref="E394">
    <cfRule type="expression" dxfId="808" priority="803">
      <formula>AJ394="NO"</formula>
    </cfRule>
  </conditionalFormatting>
  <conditionalFormatting sqref="D394">
    <cfRule type="expression" dxfId="807" priority="802">
      <formula>$AI394="NO"</formula>
    </cfRule>
  </conditionalFormatting>
  <conditionalFormatting sqref="D393:E393">
    <cfRule type="expression" dxfId="806" priority="801">
      <formula>AI393="NO"</formula>
    </cfRule>
  </conditionalFormatting>
  <conditionalFormatting sqref="H393">
    <cfRule type="expression" dxfId="805" priority="800">
      <formula>$AL393="NO"</formula>
    </cfRule>
  </conditionalFormatting>
  <conditionalFormatting sqref="I393">
    <cfRule type="expression" dxfId="804" priority="799">
      <formula>AND($AM393="NO",I393&lt;&gt;"No aplica")</formula>
    </cfRule>
  </conditionalFormatting>
  <conditionalFormatting sqref="E393">
    <cfRule type="expression" dxfId="803" priority="798">
      <formula>AJ393="NO"</formula>
    </cfRule>
  </conditionalFormatting>
  <conditionalFormatting sqref="D393">
    <cfRule type="expression" dxfId="802" priority="797">
      <formula>$AI393="NO"</formula>
    </cfRule>
  </conditionalFormatting>
  <conditionalFormatting sqref="D437:E437">
    <cfRule type="expression" dxfId="801" priority="796">
      <formula>AI437="NO"</formula>
    </cfRule>
  </conditionalFormatting>
  <conditionalFormatting sqref="H437">
    <cfRule type="expression" dxfId="800" priority="795">
      <formula>$AL437="NO"</formula>
    </cfRule>
  </conditionalFormatting>
  <conditionalFormatting sqref="I437">
    <cfRule type="expression" dxfId="799" priority="794">
      <formula>AND($AM437="NO",I437&lt;&gt;"No aplica")</formula>
    </cfRule>
  </conditionalFormatting>
  <conditionalFormatting sqref="E437">
    <cfRule type="expression" dxfId="798" priority="793">
      <formula>AJ437="NO"</formula>
    </cfRule>
  </conditionalFormatting>
  <conditionalFormatting sqref="D437">
    <cfRule type="expression" dxfId="797" priority="792">
      <formula>$AI437="NO"</formula>
    </cfRule>
  </conditionalFormatting>
  <conditionalFormatting sqref="D436:E436">
    <cfRule type="expression" dxfId="796" priority="791">
      <formula>AI436="NO"</formula>
    </cfRule>
  </conditionalFormatting>
  <conditionalFormatting sqref="H436">
    <cfRule type="expression" dxfId="795" priority="790">
      <formula>$AL436="NO"</formula>
    </cfRule>
  </conditionalFormatting>
  <conditionalFormatting sqref="I436">
    <cfRule type="expression" dxfId="794" priority="789">
      <formula>AND($AM436="NO",I436&lt;&gt;"No aplica")</formula>
    </cfRule>
  </conditionalFormatting>
  <conditionalFormatting sqref="E436">
    <cfRule type="expression" dxfId="793" priority="788">
      <formula>AJ436="NO"</formula>
    </cfRule>
  </conditionalFormatting>
  <conditionalFormatting sqref="D436">
    <cfRule type="expression" dxfId="792" priority="787">
      <formula>$AI436="NO"</formula>
    </cfRule>
  </conditionalFormatting>
  <conditionalFormatting sqref="D423:E423">
    <cfRule type="expression" dxfId="791" priority="786">
      <formula>AI423="NO"</formula>
    </cfRule>
  </conditionalFormatting>
  <conditionalFormatting sqref="H423">
    <cfRule type="expression" dxfId="790" priority="785">
      <formula>$AL423="NO"</formula>
    </cfRule>
  </conditionalFormatting>
  <conditionalFormatting sqref="I423">
    <cfRule type="expression" dxfId="789" priority="784">
      <formula>AND($AM423="NO",I423&lt;&gt;"No aplica")</formula>
    </cfRule>
  </conditionalFormatting>
  <conditionalFormatting sqref="E423">
    <cfRule type="expression" dxfId="788" priority="783">
      <formula>AJ423="NO"</formula>
    </cfRule>
  </conditionalFormatting>
  <conditionalFormatting sqref="D423">
    <cfRule type="expression" dxfId="787" priority="782">
      <formula>$AI423="NO"</formula>
    </cfRule>
  </conditionalFormatting>
  <conditionalFormatting sqref="D422:E422">
    <cfRule type="expression" dxfId="786" priority="781">
      <formula>AI422="NO"</formula>
    </cfRule>
  </conditionalFormatting>
  <conditionalFormatting sqref="H422">
    <cfRule type="expression" dxfId="785" priority="780">
      <formula>$AL422="NO"</formula>
    </cfRule>
  </conditionalFormatting>
  <conditionalFormatting sqref="I422">
    <cfRule type="expression" dxfId="784" priority="779">
      <formula>AND($AM422="NO",I422&lt;&gt;"No aplica")</formula>
    </cfRule>
  </conditionalFormatting>
  <conditionalFormatting sqref="E422">
    <cfRule type="expression" dxfId="783" priority="778">
      <formula>AJ422="NO"</formula>
    </cfRule>
  </conditionalFormatting>
  <conditionalFormatting sqref="D422">
    <cfRule type="expression" dxfId="782" priority="777">
      <formula>$AI422="NO"</formula>
    </cfRule>
  </conditionalFormatting>
  <conditionalFormatting sqref="D421:E421">
    <cfRule type="expression" dxfId="781" priority="776">
      <formula>AI421="NO"</formula>
    </cfRule>
  </conditionalFormatting>
  <conditionalFormatting sqref="H421">
    <cfRule type="expression" dxfId="780" priority="775">
      <formula>$AL421="NO"</formula>
    </cfRule>
  </conditionalFormatting>
  <conditionalFormatting sqref="I421">
    <cfRule type="expression" dxfId="779" priority="774">
      <formula>AND($AM421="NO",I421&lt;&gt;"No aplica")</formula>
    </cfRule>
  </conditionalFormatting>
  <conditionalFormatting sqref="E421">
    <cfRule type="expression" dxfId="778" priority="773">
      <formula>AJ421="NO"</formula>
    </cfRule>
  </conditionalFormatting>
  <conditionalFormatting sqref="D421">
    <cfRule type="expression" dxfId="777" priority="772">
      <formula>$AI421="NO"</formula>
    </cfRule>
  </conditionalFormatting>
  <conditionalFormatting sqref="D420:E420">
    <cfRule type="expression" dxfId="776" priority="771">
      <formula>AI420="NO"</formula>
    </cfRule>
  </conditionalFormatting>
  <conditionalFormatting sqref="H420">
    <cfRule type="expression" dxfId="775" priority="770">
      <formula>$AL420="NO"</formula>
    </cfRule>
  </conditionalFormatting>
  <conditionalFormatting sqref="I420">
    <cfRule type="expression" dxfId="774" priority="769">
      <formula>AND($AM420="NO",I420&lt;&gt;"No aplica")</formula>
    </cfRule>
  </conditionalFormatting>
  <conditionalFormatting sqref="E420">
    <cfRule type="expression" dxfId="773" priority="768">
      <formula>AJ420="NO"</formula>
    </cfRule>
  </conditionalFormatting>
  <conditionalFormatting sqref="D420">
    <cfRule type="expression" dxfId="772" priority="767">
      <formula>$AI420="NO"</formula>
    </cfRule>
  </conditionalFormatting>
  <conditionalFormatting sqref="D419:E419">
    <cfRule type="expression" dxfId="771" priority="766">
      <formula>AI419="NO"</formula>
    </cfRule>
  </conditionalFormatting>
  <conditionalFormatting sqref="H419">
    <cfRule type="expression" dxfId="770" priority="765">
      <formula>$AL419="NO"</formula>
    </cfRule>
  </conditionalFormatting>
  <conditionalFormatting sqref="I419">
    <cfRule type="expression" dxfId="769" priority="764">
      <formula>AND($AM419="NO",I419&lt;&gt;"No aplica")</formula>
    </cfRule>
  </conditionalFormatting>
  <conditionalFormatting sqref="E419">
    <cfRule type="expression" dxfId="768" priority="763">
      <formula>AJ419="NO"</formula>
    </cfRule>
  </conditionalFormatting>
  <conditionalFormatting sqref="D419">
    <cfRule type="expression" dxfId="767" priority="762">
      <formula>$AI419="NO"</formula>
    </cfRule>
  </conditionalFormatting>
  <conditionalFormatting sqref="D418:E418">
    <cfRule type="expression" dxfId="766" priority="761">
      <formula>AI418="NO"</formula>
    </cfRule>
  </conditionalFormatting>
  <conditionalFormatting sqref="H418">
    <cfRule type="expression" dxfId="765" priority="760">
      <formula>$AL418="NO"</formula>
    </cfRule>
  </conditionalFormatting>
  <conditionalFormatting sqref="I418">
    <cfRule type="expression" dxfId="764" priority="759">
      <formula>AND($AM418="NO",I418&lt;&gt;"No aplica")</formula>
    </cfRule>
  </conditionalFormatting>
  <conditionalFormatting sqref="E418">
    <cfRule type="expression" dxfId="763" priority="758">
      <formula>AJ418="NO"</formula>
    </cfRule>
  </conditionalFormatting>
  <conditionalFormatting sqref="D418">
    <cfRule type="expression" dxfId="762" priority="757">
      <formula>$AI418="NO"</formula>
    </cfRule>
  </conditionalFormatting>
  <conditionalFormatting sqref="D417:E417">
    <cfRule type="expression" dxfId="761" priority="756">
      <formula>AI417="NO"</formula>
    </cfRule>
  </conditionalFormatting>
  <conditionalFormatting sqref="H417">
    <cfRule type="expression" dxfId="760" priority="755">
      <formula>$AL417="NO"</formula>
    </cfRule>
  </conditionalFormatting>
  <conditionalFormatting sqref="I417">
    <cfRule type="expression" dxfId="759" priority="754">
      <formula>AND($AM417="NO",I417&lt;&gt;"No aplica")</formula>
    </cfRule>
  </conditionalFormatting>
  <conditionalFormatting sqref="E417">
    <cfRule type="expression" dxfId="758" priority="753">
      <formula>AJ417="NO"</formula>
    </cfRule>
  </conditionalFormatting>
  <conditionalFormatting sqref="D417">
    <cfRule type="expression" dxfId="757" priority="752">
      <formula>$AI417="NO"</formula>
    </cfRule>
  </conditionalFormatting>
  <conditionalFormatting sqref="D416:E416">
    <cfRule type="expression" dxfId="756" priority="751">
      <formula>AI416="NO"</formula>
    </cfRule>
  </conditionalFormatting>
  <conditionalFormatting sqref="H416">
    <cfRule type="expression" dxfId="755" priority="750">
      <formula>$AL416="NO"</formula>
    </cfRule>
  </conditionalFormatting>
  <conditionalFormatting sqref="I416">
    <cfRule type="expression" dxfId="754" priority="749">
      <formula>AND($AM416="NO",I416&lt;&gt;"No aplica")</formula>
    </cfRule>
  </conditionalFormatting>
  <conditionalFormatting sqref="E416">
    <cfRule type="expression" dxfId="753" priority="748">
      <formula>AJ416="NO"</formula>
    </cfRule>
  </conditionalFormatting>
  <conditionalFormatting sqref="D416">
    <cfRule type="expression" dxfId="752" priority="747">
      <formula>$AI416="NO"</formula>
    </cfRule>
  </conditionalFormatting>
  <conditionalFormatting sqref="D415:E415">
    <cfRule type="expression" dxfId="751" priority="746">
      <formula>AI415="NO"</formula>
    </cfRule>
  </conditionalFormatting>
  <conditionalFormatting sqref="H415">
    <cfRule type="expression" dxfId="750" priority="745">
      <formula>$AL415="NO"</formula>
    </cfRule>
  </conditionalFormatting>
  <conditionalFormatting sqref="I415">
    <cfRule type="expression" dxfId="749" priority="744">
      <formula>AND($AM415="NO",I415&lt;&gt;"No aplica")</formula>
    </cfRule>
  </conditionalFormatting>
  <conditionalFormatting sqref="E415">
    <cfRule type="expression" dxfId="748" priority="743">
      <formula>AJ415="NO"</formula>
    </cfRule>
  </conditionalFormatting>
  <conditionalFormatting sqref="D415">
    <cfRule type="expression" dxfId="747" priority="742">
      <formula>$AI415="NO"</formula>
    </cfRule>
  </conditionalFormatting>
  <conditionalFormatting sqref="D439:E439">
    <cfRule type="expression" dxfId="746" priority="741">
      <formula>AI439="NO"</formula>
    </cfRule>
  </conditionalFormatting>
  <conditionalFormatting sqref="H439">
    <cfRule type="expression" dxfId="745" priority="740">
      <formula>$AL439="NO"</formula>
    </cfRule>
  </conditionalFormatting>
  <conditionalFormatting sqref="I439">
    <cfRule type="expression" dxfId="744" priority="739">
      <formula>AND($AM439="NO",I439&lt;&gt;"No aplica")</formula>
    </cfRule>
  </conditionalFormatting>
  <conditionalFormatting sqref="E439">
    <cfRule type="expression" dxfId="743" priority="738">
      <formula>AJ439="NO"</formula>
    </cfRule>
  </conditionalFormatting>
  <conditionalFormatting sqref="D439">
    <cfRule type="expression" dxfId="742" priority="737">
      <formula>$AI439="NO"</formula>
    </cfRule>
  </conditionalFormatting>
  <conditionalFormatting sqref="D438:E438">
    <cfRule type="expression" dxfId="741" priority="736">
      <formula>AI438="NO"</formula>
    </cfRule>
  </conditionalFormatting>
  <conditionalFormatting sqref="H438">
    <cfRule type="expression" dxfId="740" priority="735">
      <formula>$AL438="NO"</formula>
    </cfRule>
  </conditionalFormatting>
  <conditionalFormatting sqref="I438">
    <cfRule type="expression" dxfId="739" priority="734">
      <formula>AND($AM438="NO",I438&lt;&gt;"No aplica")</formula>
    </cfRule>
  </conditionalFormatting>
  <conditionalFormatting sqref="E438">
    <cfRule type="expression" dxfId="738" priority="733">
      <formula>AJ438="NO"</formula>
    </cfRule>
  </conditionalFormatting>
  <conditionalFormatting sqref="D438">
    <cfRule type="expression" dxfId="737" priority="732">
      <formula>$AI438="NO"</formula>
    </cfRule>
  </conditionalFormatting>
  <conditionalFormatting sqref="D435:E435">
    <cfRule type="expression" dxfId="736" priority="731">
      <formula>AI435="NO"</formula>
    </cfRule>
  </conditionalFormatting>
  <conditionalFormatting sqref="H435">
    <cfRule type="expression" dxfId="735" priority="730">
      <formula>$AL435="NO"</formula>
    </cfRule>
  </conditionalFormatting>
  <conditionalFormatting sqref="I435">
    <cfRule type="expression" dxfId="734" priority="729">
      <formula>AND($AM435="NO",I435&lt;&gt;"No aplica")</formula>
    </cfRule>
  </conditionalFormatting>
  <conditionalFormatting sqref="E435">
    <cfRule type="expression" dxfId="733" priority="728">
      <formula>AJ435="NO"</formula>
    </cfRule>
  </conditionalFormatting>
  <conditionalFormatting sqref="D435">
    <cfRule type="expression" dxfId="732" priority="727">
      <formula>$AI435="NO"</formula>
    </cfRule>
  </conditionalFormatting>
  <conditionalFormatting sqref="D434:E434">
    <cfRule type="expression" dxfId="731" priority="726">
      <formula>AI434="NO"</formula>
    </cfRule>
  </conditionalFormatting>
  <conditionalFormatting sqref="H434">
    <cfRule type="expression" dxfId="730" priority="725">
      <formula>$AL434="NO"</formula>
    </cfRule>
  </conditionalFormatting>
  <conditionalFormatting sqref="I434">
    <cfRule type="expression" dxfId="729" priority="724">
      <formula>AND($AM434="NO",I434&lt;&gt;"No aplica")</formula>
    </cfRule>
  </conditionalFormatting>
  <conditionalFormatting sqref="E434">
    <cfRule type="expression" dxfId="728" priority="723">
      <formula>AJ434="NO"</formula>
    </cfRule>
  </conditionalFormatting>
  <conditionalFormatting sqref="D434">
    <cfRule type="expression" dxfId="727" priority="722">
      <formula>$AI434="NO"</formula>
    </cfRule>
  </conditionalFormatting>
  <conditionalFormatting sqref="D433:E433">
    <cfRule type="expression" dxfId="726" priority="721">
      <formula>AI433="NO"</formula>
    </cfRule>
  </conditionalFormatting>
  <conditionalFormatting sqref="H433">
    <cfRule type="expression" dxfId="725" priority="720">
      <formula>$AL433="NO"</formula>
    </cfRule>
  </conditionalFormatting>
  <conditionalFormatting sqref="I433">
    <cfRule type="expression" dxfId="724" priority="719">
      <formula>AND($AM433="NO",I433&lt;&gt;"No aplica")</formula>
    </cfRule>
  </conditionalFormatting>
  <conditionalFormatting sqref="E433">
    <cfRule type="expression" dxfId="723" priority="718">
      <formula>AJ433="NO"</formula>
    </cfRule>
  </conditionalFormatting>
  <conditionalFormatting sqref="D433">
    <cfRule type="expression" dxfId="722" priority="717">
      <formula>$AI433="NO"</formula>
    </cfRule>
  </conditionalFormatting>
  <conditionalFormatting sqref="D432:E432">
    <cfRule type="expression" dxfId="721" priority="716">
      <formula>AI432="NO"</formula>
    </cfRule>
  </conditionalFormatting>
  <conditionalFormatting sqref="H432">
    <cfRule type="expression" dxfId="720" priority="715">
      <formula>$AL432="NO"</formula>
    </cfRule>
  </conditionalFormatting>
  <conditionalFormatting sqref="I432">
    <cfRule type="expression" dxfId="719" priority="714">
      <formula>AND($AM432="NO",I432&lt;&gt;"No aplica")</formula>
    </cfRule>
  </conditionalFormatting>
  <conditionalFormatting sqref="E432">
    <cfRule type="expression" dxfId="718" priority="713">
      <formula>AJ432="NO"</formula>
    </cfRule>
  </conditionalFormatting>
  <conditionalFormatting sqref="D432">
    <cfRule type="expression" dxfId="717" priority="712">
      <formula>$AI432="NO"</formula>
    </cfRule>
  </conditionalFormatting>
  <conditionalFormatting sqref="D431:E431">
    <cfRule type="expression" dxfId="716" priority="711">
      <formula>AI431="NO"</formula>
    </cfRule>
  </conditionalFormatting>
  <conditionalFormatting sqref="H431">
    <cfRule type="expression" dxfId="715" priority="710">
      <formula>$AL431="NO"</formula>
    </cfRule>
  </conditionalFormatting>
  <conditionalFormatting sqref="I431">
    <cfRule type="expression" dxfId="714" priority="709">
      <formula>AND($AM431="NO",I431&lt;&gt;"No aplica")</formula>
    </cfRule>
  </conditionalFormatting>
  <conditionalFormatting sqref="E431">
    <cfRule type="expression" dxfId="713" priority="708">
      <formula>AJ431="NO"</formula>
    </cfRule>
  </conditionalFormatting>
  <conditionalFormatting sqref="D431">
    <cfRule type="expression" dxfId="712" priority="707">
      <formula>$AI431="NO"</formula>
    </cfRule>
  </conditionalFormatting>
  <conditionalFormatting sqref="D430:E430">
    <cfRule type="expression" dxfId="711" priority="706">
      <formula>AI430="NO"</formula>
    </cfRule>
  </conditionalFormatting>
  <conditionalFormatting sqref="H430">
    <cfRule type="expression" dxfId="710" priority="705">
      <formula>$AL430="NO"</formula>
    </cfRule>
  </conditionalFormatting>
  <conditionalFormatting sqref="I430">
    <cfRule type="expression" dxfId="709" priority="704">
      <formula>AND($AM430="NO",I430&lt;&gt;"No aplica")</formula>
    </cfRule>
  </conditionalFormatting>
  <conditionalFormatting sqref="E430">
    <cfRule type="expression" dxfId="708" priority="703">
      <formula>AJ430="NO"</formula>
    </cfRule>
  </conditionalFormatting>
  <conditionalFormatting sqref="D430">
    <cfRule type="expression" dxfId="707" priority="702">
      <formula>$AI430="NO"</formula>
    </cfRule>
  </conditionalFormatting>
  <conditionalFormatting sqref="D429:E429">
    <cfRule type="expression" dxfId="706" priority="701">
      <formula>AI429="NO"</formula>
    </cfRule>
  </conditionalFormatting>
  <conditionalFormatting sqref="H429">
    <cfRule type="expression" dxfId="705" priority="700">
      <formula>$AL429="NO"</formula>
    </cfRule>
  </conditionalFormatting>
  <conditionalFormatting sqref="I429">
    <cfRule type="expression" dxfId="704" priority="699">
      <formula>AND($AM429="NO",I429&lt;&gt;"No aplica")</formula>
    </cfRule>
  </conditionalFormatting>
  <conditionalFormatting sqref="E429">
    <cfRule type="expression" dxfId="703" priority="698">
      <formula>AJ429="NO"</formula>
    </cfRule>
  </conditionalFormatting>
  <conditionalFormatting sqref="D429">
    <cfRule type="expression" dxfId="702" priority="697">
      <formula>$AI429="NO"</formula>
    </cfRule>
  </conditionalFormatting>
  <conditionalFormatting sqref="D428:E428">
    <cfRule type="expression" dxfId="701" priority="696">
      <formula>AI428="NO"</formula>
    </cfRule>
  </conditionalFormatting>
  <conditionalFormatting sqref="H428">
    <cfRule type="expression" dxfId="700" priority="695">
      <formula>$AL428="NO"</formula>
    </cfRule>
  </conditionalFormatting>
  <conditionalFormatting sqref="I428">
    <cfRule type="expression" dxfId="699" priority="694">
      <formula>AND($AM428="NO",I428&lt;&gt;"No aplica")</formula>
    </cfRule>
  </conditionalFormatting>
  <conditionalFormatting sqref="E428">
    <cfRule type="expression" dxfId="698" priority="693">
      <formula>AJ428="NO"</formula>
    </cfRule>
  </conditionalFormatting>
  <conditionalFormatting sqref="D428">
    <cfRule type="expression" dxfId="697" priority="692">
      <formula>$AI428="NO"</formula>
    </cfRule>
  </conditionalFormatting>
  <conditionalFormatting sqref="D427:E427">
    <cfRule type="expression" dxfId="696" priority="691">
      <formula>AI427="NO"</formula>
    </cfRule>
  </conditionalFormatting>
  <conditionalFormatting sqref="H427">
    <cfRule type="expression" dxfId="695" priority="690">
      <formula>$AL427="NO"</formula>
    </cfRule>
  </conditionalFormatting>
  <conditionalFormatting sqref="I427">
    <cfRule type="expression" dxfId="694" priority="689">
      <formula>AND($AM427="NO",I427&lt;&gt;"No aplica")</formula>
    </cfRule>
  </conditionalFormatting>
  <conditionalFormatting sqref="E427">
    <cfRule type="expression" dxfId="693" priority="688">
      <formula>AJ427="NO"</formula>
    </cfRule>
  </conditionalFormatting>
  <conditionalFormatting sqref="D427">
    <cfRule type="expression" dxfId="692" priority="687">
      <formula>$AI427="NO"</formula>
    </cfRule>
  </conditionalFormatting>
  <conditionalFormatting sqref="D426:E426">
    <cfRule type="expression" dxfId="691" priority="686">
      <formula>AI426="NO"</formula>
    </cfRule>
  </conditionalFormatting>
  <conditionalFormatting sqref="H426">
    <cfRule type="expression" dxfId="690" priority="685">
      <formula>$AL426="NO"</formula>
    </cfRule>
  </conditionalFormatting>
  <conditionalFormatting sqref="I426">
    <cfRule type="expression" dxfId="689" priority="684">
      <formula>AND($AM426="NO",I426&lt;&gt;"No aplica")</formula>
    </cfRule>
  </conditionalFormatting>
  <conditionalFormatting sqref="E426">
    <cfRule type="expression" dxfId="688" priority="683">
      <formula>AJ426="NO"</formula>
    </cfRule>
  </conditionalFormatting>
  <conditionalFormatting sqref="D426">
    <cfRule type="expression" dxfId="687" priority="682">
      <formula>$AI426="NO"</formula>
    </cfRule>
  </conditionalFormatting>
  <conditionalFormatting sqref="D425:E425">
    <cfRule type="expression" dxfId="686" priority="681">
      <formula>AI425="NO"</formula>
    </cfRule>
  </conditionalFormatting>
  <conditionalFormatting sqref="H425">
    <cfRule type="expression" dxfId="685" priority="680">
      <formula>$AL425="NO"</formula>
    </cfRule>
  </conditionalFormatting>
  <conditionalFormatting sqref="I425">
    <cfRule type="expression" dxfId="684" priority="679">
      <formula>AND($AM425="NO",I425&lt;&gt;"No aplica")</formula>
    </cfRule>
  </conditionalFormatting>
  <conditionalFormatting sqref="E425">
    <cfRule type="expression" dxfId="683" priority="678">
      <formula>AJ425="NO"</formula>
    </cfRule>
  </conditionalFormatting>
  <conditionalFormatting sqref="D425">
    <cfRule type="expression" dxfId="682" priority="677">
      <formula>$AI425="NO"</formula>
    </cfRule>
  </conditionalFormatting>
  <conditionalFormatting sqref="D424:E424">
    <cfRule type="expression" dxfId="681" priority="676">
      <formula>AI424="NO"</formula>
    </cfRule>
  </conditionalFormatting>
  <conditionalFormatting sqref="H424">
    <cfRule type="expression" dxfId="680" priority="675">
      <formula>$AL424="NO"</formula>
    </cfRule>
  </conditionalFormatting>
  <conditionalFormatting sqref="I424">
    <cfRule type="expression" dxfId="679" priority="674">
      <formula>AND($AM424="NO",I424&lt;&gt;"No aplica")</formula>
    </cfRule>
  </conditionalFormatting>
  <conditionalFormatting sqref="E424">
    <cfRule type="expression" dxfId="678" priority="673">
      <formula>AJ424="NO"</formula>
    </cfRule>
  </conditionalFormatting>
  <conditionalFormatting sqref="D424">
    <cfRule type="expression" dxfId="677" priority="672">
      <formula>$AI424="NO"</formula>
    </cfRule>
  </conditionalFormatting>
  <conditionalFormatting sqref="D559:E559">
    <cfRule type="expression" dxfId="676" priority="671">
      <formula>AI559="NO"</formula>
    </cfRule>
  </conditionalFormatting>
  <conditionalFormatting sqref="H559">
    <cfRule type="expression" dxfId="675" priority="670">
      <formula>$AL559="NO"</formula>
    </cfRule>
  </conditionalFormatting>
  <conditionalFormatting sqref="I559">
    <cfRule type="expression" dxfId="674" priority="669">
      <formula>AND($AM559="NO",I559&lt;&gt;"No aplica")</formula>
    </cfRule>
  </conditionalFormatting>
  <conditionalFormatting sqref="E559">
    <cfRule type="expression" dxfId="673" priority="668">
      <formula>AJ559="NO"</formula>
    </cfRule>
  </conditionalFormatting>
  <conditionalFormatting sqref="D559">
    <cfRule type="expression" dxfId="672" priority="667">
      <formula>$AI559="NO"</formula>
    </cfRule>
  </conditionalFormatting>
  <conditionalFormatting sqref="D472:E472">
    <cfRule type="expression" dxfId="671" priority="666">
      <formula>AI472="NO"</formula>
    </cfRule>
  </conditionalFormatting>
  <conditionalFormatting sqref="H472">
    <cfRule type="expression" dxfId="670" priority="665">
      <formula>$AL472="NO"</formula>
    </cfRule>
  </conditionalFormatting>
  <conditionalFormatting sqref="I472">
    <cfRule type="expression" dxfId="669" priority="664">
      <formula>AND($AM472="NO",I472&lt;&gt;"No aplica")</formula>
    </cfRule>
  </conditionalFormatting>
  <conditionalFormatting sqref="E472">
    <cfRule type="expression" dxfId="668" priority="663">
      <formula>AJ472="NO"</formula>
    </cfRule>
  </conditionalFormatting>
  <conditionalFormatting sqref="D472">
    <cfRule type="expression" dxfId="667" priority="662">
      <formula>$AI472="NO"</formula>
    </cfRule>
  </conditionalFormatting>
  <conditionalFormatting sqref="D456:E456">
    <cfRule type="expression" dxfId="666" priority="661">
      <formula>AI456="NO"</formula>
    </cfRule>
  </conditionalFormatting>
  <conditionalFormatting sqref="H456">
    <cfRule type="expression" dxfId="665" priority="660">
      <formula>$AL456="NO"</formula>
    </cfRule>
  </conditionalFormatting>
  <conditionalFormatting sqref="I456">
    <cfRule type="expression" dxfId="664" priority="659">
      <formula>AND($AM456="NO",I456&lt;&gt;"No aplica")</formula>
    </cfRule>
  </conditionalFormatting>
  <conditionalFormatting sqref="E456">
    <cfRule type="expression" dxfId="663" priority="658">
      <formula>AJ456="NO"</formula>
    </cfRule>
  </conditionalFormatting>
  <conditionalFormatting sqref="D456">
    <cfRule type="expression" dxfId="662" priority="657">
      <formula>$AI456="NO"</formula>
    </cfRule>
  </conditionalFormatting>
  <conditionalFormatting sqref="D449:E449">
    <cfRule type="expression" dxfId="661" priority="656">
      <formula>AI449="NO"</formula>
    </cfRule>
  </conditionalFormatting>
  <conditionalFormatting sqref="H449">
    <cfRule type="expression" dxfId="660" priority="655">
      <formula>$AL449="NO"</formula>
    </cfRule>
  </conditionalFormatting>
  <conditionalFormatting sqref="I449">
    <cfRule type="expression" dxfId="659" priority="654">
      <formula>AND($AM449="NO",I449&lt;&gt;"No aplica")</formula>
    </cfRule>
  </conditionalFormatting>
  <conditionalFormatting sqref="E449">
    <cfRule type="expression" dxfId="658" priority="653">
      <formula>AJ449="NO"</formula>
    </cfRule>
  </conditionalFormatting>
  <conditionalFormatting sqref="D449">
    <cfRule type="expression" dxfId="657" priority="652">
      <formula>$AI449="NO"</formula>
    </cfRule>
  </conditionalFormatting>
  <conditionalFormatting sqref="D448:E448">
    <cfRule type="expression" dxfId="656" priority="651">
      <formula>AI448="NO"</formula>
    </cfRule>
  </conditionalFormatting>
  <conditionalFormatting sqref="H448">
    <cfRule type="expression" dxfId="655" priority="650">
      <formula>$AL448="NO"</formula>
    </cfRule>
  </conditionalFormatting>
  <conditionalFormatting sqref="I448">
    <cfRule type="expression" dxfId="654" priority="649">
      <formula>AND($AM448="NO",I448&lt;&gt;"No aplica")</formula>
    </cfRule>
  </conditionalFormatting>
  <conditionalFormatting sqref="E448">
    <cfRule type="expression" dxfId="653" priority="648">
      <formula>AJ448="NO"</formula>
    </cfRule>
  </conditionalFormatting>
  <conditionalFormatting sqref="D448">
    <cfRule type="expression" dxfId="652" priority="647">
      <formula>$AI448="NO"</formula>
    </cfRule>
  </conditionalFormatting>
  <conditionalFormatting sqref="D447:E447">
    <cfRule type="expression" dxfId="651" priority="646">
      <formula>AI447="NO"</formula>
    </cfRule>
  </conditionalFormatting>
  <conditionalFormatting sqref="H447">
    <cfRule type="expression" dxfId="650" priority="645">
      <formula>$AL447="NO"</formula>
    </cfRule>
  </conditionalFormatting>
  <conditionalFormatting sqref="I447">
    <cfRule type="expression" dxfId="649" priority="644">
      <formula>AND($AM447="NO",I447&lt;&gt;"No aplica")</formula>
    </cfRule>
  </conditionalFormatting>
  <conditionalFormatting sqref="E447">
    <cfRule type="expression" dxfId="648" priority="643">
      <formula>AJ447="NO"</formula>
    </cfRule>
  </conditionalFormatting>
  <conditionalFormatting sqref="D447">
    <cfRule type="expression" dxfId="647" priority="642">
      <formula>$AI447="NO"</formula>
    </cfRule>
  </conditionalFormatting>
  <conditionalFormatting sqref="D446:E446">
    <cfRule type="expression" dxfId="646" priority="641">
      <formula>AI446="NO"</formula>
    </cfRule>
  </conditionalFormatting>
  <conditionalFormatting sqref="H446">
    <cfRule type="expression" dxfId="645" priority="640">
      <formula>$AL446="NO"</formula>
    </cfRule>
  </conditionalFormatting>
  <conditionalFormatting sqref="I446">
    <cfRule type="expression" dxfId="644" priority="639">
      <formula>AND($AM446="NO",I446&lt;&gt;"No aplica")</formula>
    </cfRule>
  </conditionalFormatting>
  <conditionalFormatting sqref="E446">
    <cfRule type="expression" dxfId="643" priority="638">
      <formula>AJ446="NO"</formula>
    </cfRule>
  </conditionalFormatting>
  <conditionalFormatting sqref="D446">
    <cfRule type="expression" dxfId="642" priority="637">
      <formula>$AI446="NO"</formula>
    </cfRule>
  </conditionalFormatting>
  <conditionalFormatting sqref="D445:E445">
    <cfRule type="expression" dxfId="641" priority="636">
      <formula>AI445="NO"</formula>
    </cfRule>
  </conditionalFormatting>
  <conditionalFormatting sqref="H445">
    <cfRule type="expression" dxfId="640" priority="635">
      <formula>$AL445="NO"</formula>
    </cfRule>
  </conditionalFormatting>
  <conditionalFormatting sqref="I445">
    <cfRule type="expression" dxfId="639" priority="634">
      <formula>AND($AM445="NO",I445&lt;&gt;"No aplica")</formula>
    </cfRule>
  </conditionalFormatting>
  <conditionalFormatting sqref="E445">
    <cfRule type="expression" dxfId="638" priority="633">
      <formula>AJ445="NO"</formula>
    </cfRule>
  </conditionalFormatting>
  <conditionalFormatting sqref="D445">
    <cfRule type="expression" dxfId="637" priority="632">
      <formula>$AI445="NO"</formula>
    </cfRule>
  </conditionalFormatting>
  <conditionalFormatting sqref="D444:E444">
    <cfRule type="expression" dxfId="636" priority="631">
      <formula>AI444="NO"</formula>
    </cfRule>
  </conditionalFormatting>
  <conditionalFormatting sqref="H444">
    <cfRule type="expression" dxfId="635" priority="630">
      <formula>$AL444="NO"</formula>
    </cfRule>
  </conditionalFormatting>
  <conditionalFormatting sqref="I444">
    <cfRule type="expression" dxfId="634" priority="629">
      <formula>AND($AM444="NO",I444&lt;&gt;"No aplica")</formula>
    </cfRule>
  </conditionalFormatting>
  <conditionalFormatting sqref="E444">
    <cfRule type="expression" dxfId="633" priority="628">
      <formula>AJ444="NO"</formula>
    </cfRule>
  </conditionalFormatting>
  <conditionalFormatting sqref="D444">
    <cfRule type="expression" dxfId="632" priority="627">
      <formula>$AI444="NO"</formula>
    </cfRule>
  </conditionalFormatting>
  <conditionalFormatting sqref="D443:E443">
    <cfRule type="expression" dxfId="631" priority="626">
      <formula>AI443="NO"</formula>
    </cfRule>
  </conditionalFormatting>
  <conditionalFormatting sqref="H443">
    <cfRule type="expression" dxfId="630" priority="625">
      <formula>$AL443="NO"</formula>
    </cfRule>
  </conditionalFormatting>
  <conditionalFormatting sqref="I443">
    <cfRule type="expression" dxfId="629" priority="624">
      <formula>AND($AM443="NO",I443&lt;&gt;"No aplica")</formula>
    </cfRule>
  </conditionalFormatting>
  <conditionalFormatting sqref="E443">
    <cfRule type="expression" dxfId="628" priority="623">
      <formula>AJ443="NO"</formula>
    </cfRule>
  </conditionalFormatting>
  <conditionalFormatting sqref="D443">
    <cfRule type="expression" dxfId="627" priority="622">
      <formula>$AI443="NO"</formula>
    </cfRule>
  </conditionalFormatting>
  <conditionalFormatting sqref="D442:E442">
    <cfRule type="expression" dxfId="626" priority="621">
      <formula>AI442="NO"</formula>
    </cfRule>
  </conditionalFormatting>
  <conditionalFormatting sqref="H442">
    <cfRule type="expression" dxfId="625" priority="620">
      <formula>$AL442="NO"</formula>
    </cfRule>
  </conditionalFormatting>
  <conditionalFormatting sqref="I442">
    <cfRule type="expression" dxfId="624" priority="619">
      <formula>AND($AM442="NO",I442&lt;&gt;"No aplica")</formula>
    </cfRule>
  </conditionalFormatting>
  <conditionalFormatting sqref="E442">
    <cfRule type="expression" dxfId="623" priority="618">
      <formula>AJ442="NO"</formula>
    </cfRule>
  </conditionalFormatting>
  <conditionalFormatting sqref="D442">
    <cfRule type="expression" dxfId="622" priority="617">
      <formula>$AI442="NO"</formula>
    </cfRule>
  </conditionalFormatting>
  <conditionalFormatting sqref="D441:E441">
    <cfRule type="expression" dxfId="621" priority="616">
      <formula>AI441="NO"</formula>
    </cfRule>
  </conditionalFormatting>
  <conditionalFormatting sqref="H441">
    <cfRule type="expression" dxfId="620" priority="615">
      <formula>$AL441="NO"</formula>
    </cfRule>
  </conditionalFormatting>
  <conditionalFormatting sqref="I441">
    <cfRule type="expression" dxfId="619" priority="614">
      <formula>AND($AM441="NO",I441&lt;&gt;"No aplica")</formula>
    </cfRule>
  </conditionalFormatting>
  <conditionalFormatting sqref="E441">
    <cfRule type="expression" dxfId="618" priority="613">
      <formula>AJ441="NO"</formula>
    </cfRule>
  </conditionalFormatting>
  <conditionalFormatting sqref="D441">
    <cfRule type="expression" dxfId="617" priority="612">
      <formula>$AI441="NO"</formula>
    </cfRule>
  </conditionalFormatting>
  <conditionalFormatting sqref="D440:E440">
    <cfRule type="expression" dxfId="616" priority="611">
      <formula>AI440="NO"</formula>
    </cfRule>
  </conditionalFormatting>
  <conditionalFormatting sqref="H440">
    <cfRule type="expression" dxfId="615" priority="610">
      <formula>$AL440="NO"</formula>
    </cfRule>
  </conditionalFormatting>
  <conditionalFormatting sqref="I440">
    <cfRule type="expression" dxfId="614" priority="609">
      <formula>AND($AM440="NO",I440&lt;&gt;"No aplica")</formula>
    </cfRule>
  </conditionalFormatting>
  <conditionalFormatting sqref="E440">
    <cfRule type="expression" dxfId="613" priority="608">
      <formula>AJ440="NO"</formula>
    </cfRule>
  </conditionalFormatting>
  <conditionalFormatting sqref="D440">
    <cfRule type="expression" dxfId="612" priority="607">
      <formula>$AI440="NO"</formula>
    </cfRule>
  </conditionalFormatting>
  <conditionalFormatting sqref="D468:E468">
    <cfRule type="expression" dxfId="611" priority="606">
      <formula>AI468="NO"</formula>
    </cfRule>
  </conditionalFormatting>
  <conditionalFormatting sqref="H468">
    <cfRule type="expression" dxfId="610" priority="605">
      <formula>$AL468="NO"</formula>
    </cfRule>
  </conditionalFormatting>
  <conditionalFormatting sqref="I468">
    <cfRule type="expression" dxfId="609" priority="604">
      <formula>AND($AM468="NO",I468&lt;&gt;"No aplica")</formula>
    </cfRule>
  </conditionalFormatting>
  <conditionalFormatting sqref="E468">
    <cfRule type="expression" dxfId="608" priority="603">
      <formula>AJ468="NO"</formula>
    </cfRule>
  </conditionalFormatting>
  <conditionalFormatting sqref="D468">
    <cfRule type="expression" dxfId="607" priority="602">
      <formula>$AI468="NO"</formula>
    </cfRule>
  </conditionalFormatting>
  <conditionalFormatting sqref="D464:E464">
    <cfRule type="expression" dxfId="606" priority="601">
      <formula>AI464="NO"</formula>
    </cfRule>
  </conditionalFormatting>
  <conditionalFormatting sqref="H464">
    <cfRule type="expression" dxfId="605" priority="600">
      <formula>$AL464="NO"</formula>
    </cfRule>
  </conditionalFormatting>
  <conditionalFormatting sqref="I464">
    <cfRule type="expression" dxfId="604" priority="599">
      <formula>AND($AM464="NO",I464&lt;&gt;"No aplica")</formula>
    </cfRule>
  </conditionalFormatting>
  <conditionalFormatting sqref="E464">
    <cfRule type="expression" dxfId="603" priority="598">
      <formula>AJ464="NO"</formula>
    </cfRule>
  </conditionalFormatting>
  <conditionalFormatting sqref="D464">
    <cfRule type="expression" dxfId="602" priority="597">
      <formula>$AI464="NO"</formula>
    </cfRule>
  </conditionalFormatting>
  <conditionalFormatting sqref="D460:E460">
    <cfRule type="expression" dxfId="601" priority="596">
      <formula>AI460="NO"</formula>
    </cfRule>
  </conditionalFormatting>
  <conditionalFormatting sqref="H460">
    <cfRule type="expression" dxfId="600" priority="595">
      <formula>$AL460="NO"</formula>
    </cfRule>
  </conditionalFormatting>
  <conditionalFormatting sqref="I460">
    <cfRule type="expression" dxfId="599" priority="594">
      <formula>AND($AM460="NO",I460&lt;&gt;"No aplica")</formula>
    </cfRule>
  </conditionalFormatting>
  <conditionalFormatting sqref="E460">
    <cfRule type="expression" dxfId="598" priority="593">
      <formula>AJ460="NO"</formula>
    </cfRule>
  </conditionalFormatting>
  <conditionalFormatting sqref="D460">
    <cfRule type="expression" dxfId="597" priority="592">
      <formula>$AI460="NO"</formula>
    </cfRule>
  </conditionalFormatting>
  <conditionalFormatting sqref="D459:E459">
    <cfRule type="expression" dxfId="596" priority="591">
      <formula>AI459="NO"</formula>
    </cfRule>
  </conditionalFormatting>
  <conditionalFormatting sqref="H459">
    <cfRule type="expression" dxfId="595" priority="590">
      <formula>$AL459="NO"</formula>
    </cfRule>
  </conditionalFormatting>
  <conditionalFormatting sqref="I459">
    <cfRule type="expression" dxfId="594" priority="589">
      <formula>AND($AM459="NO",I459&lt;&gt;"No aplica")</formula>
    </cfRule>
  </conditionalFormatting>
  <conditionalFormatting sqref="E459">
    <cfRule type="expression" dxfId="593" priority="588">
      <formula>AJ459="NO"</formula>
    </cfRule>
  </conditionalFormatting>
  <conditionalFormatting sqref="D459">
    <cfRule type="expression" dxfId="592" priority="587">
      <formula>$AI459="NO"</formula>
    </cfRule>
  </conditionalFormatting>
  <conditionalFormatting sqref="D458:E458">
    <cfRule type="expression" dxfId="591" priority="586">
      <formula>AI458="NO"</formula>
    </cfRule>
  </conditionalFormatting>
  <conditionalFormatting sqref="H458">
    <cfRule type="expression" dxfId="590" priority="585">
      <formula>$AL458="NO"</formula>
    </cfRule>
  </conditionalFormatting>
  <conditionalFormatting sqref="I458">
    <cfRule type="expression" dxfId="589" priority="584">
      <formula>AND($AM458="NO",I458&lt;&gt;"No aplica")</formula>
    </cfRule>
  </conditionalFormatting>
  <conditionalFormatting sqref="E458">
    <cfRule type="expression" dxfId="588" priority="583">
      <formula>AJ458="NO"</formula>
    </cfRule>
  </conditionalFormatting>
  <conditionalFormatting sqref="D458">
    <cfRule type="expression" dxfId="587" priority="582">
      <formula>$AI458="NO"</formula>
    </cfRule>
  </conditionalFormatting>
  <conditionalFormatting sqref="D457:E457">
    <cfRule type="expression" dxfId="586" priority="581">
      <formula>AI457="NO"</formula>
    </cfRule>
  </conditionalFormatting>
  <conditionalFormatting sqref="H457">
    <cfRule type="expression" dxfId="585" priority="580">
      <formula>$AL457="NO"</formula>
    </cfRule>
  </conditionalFormatting>
  <conditionalFormatting sqref="I457">
    <cfRule type="expression" dxfId="584" priority="579">
      <formula>AND($AM457="NO",I457&lt;&gt;"No aplica")</formula>
    </cfRule>
  </conditionalFormatting>
  <conditionalFormatting sqref="E457">
    <cfRule type="expression" dxfId="583" priority="578">
      <formula>AJ457="NO"</formula>
    </cfRule>
  </conditionalFormatting>
  <conditionalFormatting sqref="D457">
    <cfRule type="expression" dxfId="582" priority="577">
      <formula>$AI457="NO"</formula>
    </cfRule>
  </conditionalFormatting>
  <conditionalFormatting sqref="D455:E455">
    <cfRule type="expression" dxfId="581" priority="576">
      <formula>AI455="NO"</formula>
    </cfRule>
  </conditionalFormatting>
  <conditionalFormatting sqref="H455">
    <cfRule type="expression" dxfId="580" priority="575">
      <formula>$AL455="NO"</formula>
    </cfRule>
  </conditionalFormatting>
  <conditionalFormatting sqref="I455">
    <cfRule type="expression" dxfId="579" priority="574">
      <formula>AND($AM455="NO",I455&lt;&gt;"No aplica")</formula>
    </cfRule>
  </conditionalFormatting>
  <conditionalFormatting sqref="E455">
    <cfRule type="expression" dxfId="578" priority="573">
      <formula>AJ455="NO"</formula>
    </cfRule>
  </conditionalFormatting>
  <conditionalFormatting sqref="D455">
    <cfRule type="expression" dxfId="577" priority="572">
      <formula>$AI455="NO"</formula>
    </cfRule>
  </conditionalFormatting>
  <conditionalFormatting sqref="D454:E454">
    <cfRule type="expression" dxfId="576" priority="571">
      <formula>AI454="NO"</formula>
    </cfRule>
  </conditionalFormatting>
  <conditionalFormatting sqref="H454">
    <cfRule type="expression" dxfId="575" priority="570">
      <formula>$AL454="NO"</formula>
    </cfRule>
  </conditionalFormatting>
  <conditionalFormatting sqref="I454">
    <cfRule type="expression" dxfId="574" priority="569">
      <formula>AND($AM454="NO",I454&lt;&gt;"No aplica")</formula>
    </cfRule>
  </conditionalFormatting>
  <conditionalFormatting sqref="E454">
    <cfRule type="expression" dxfId="573" priority="568">
      <formula>AJ454="NO"</formula>
    </cfRule>
  </conditionalFormatting>
  <conditionalFormatting sqref="D454">
    <cfRule type="expression" dxfId="572" priority="567">
      <formula>$AI454="NO"</formula>
    </cfRule>
  </conditionalFormatting>
  <conditionalFormatting sqref="D453:E453">
    <cfRule type="expression" dxfId="571" priority="566">
      <formula>AI453="NO"</formula>
    </cfRule>
  </conditionalFormatting>
  <conditionalFormatting sqref="H453">
    <cfRule type="expression" dxfId="570" priority="565">
      <formula>$AL453="NO"</formula>
    </cfRule>
  </conditionalFormatting>
  <conditionalFormatting sqref="I453">
    <cfRule type="expression" dxfId="569" priority="564">
      <formula>AND($AM453="NO",I453&lt;&gt;"No aplica")</formula>
    </cfRule>
  </conditionalFormatting>
  <conditionalFormatting sqref="E453">
    <cfRule type="expression" dxfId="568" priority="563">
      <formula>AJ453="NO"</formula>
    </cfRule>
  </conditionalFormatting>
  <conditionalFormatting sqref="D453">
    <cfRule type="expression" dxfId="567" priority="562">
      <formula>$AI453="NO"</formula>
    </cfRule>
  </conditionalFormatting>
  <conditionalFormatting sqref="D452:E452">
    <cfRule type="expression" dxfId="566" priority="561">
      <formula>AI452="NO"</formula>
    </cfRule>
  </conditionalFormatting>
  <conditionalFormatting sqref="H452">
    <cfRule type="expression" dxfId="565" priority="560">
      <formula>$AL452="NO"</formula>
    </cfRule>
  </conditionalFormatting>
  <conditionalFormatting sqref="I452">
    <cfRule type="expression" dxfId="564" priority="559">
      <formula>AND($AM452="NO",I452&lt;&gt;"No aplica")</formula>
    </cfRule>
  </conditionalFormatting>
  <conditionalFormatting sqref="E452">
    <cfRule type="expression" dxfId="563" priority="558">
      <formula>AJ452="NO"</formula>
    </cfRule>
  </conditionalFormatting>
  <conditionalFormatting sqref="D452">
    <cfRule type="expression" dxfId="562" priority="557">
      <formula>$AI452="NO"</formula>
    </cfRule>
  </conditionalFormatting>
  <conditionalFormatting sqref="D451:E451">
    <cfRule type="expression" dxfId="561" priority="556">
      <formula>AI451="NO"</formula>
    </cfRule>
  </conditionalFormatting>
  <conditionalFormatting sqref="H451">
    <cfRule type="expression" dxfId="560" priority="555">
      <formula>$AL451="NO"</formula>
    </cfRule>
  </conditionalFormatting>
  <conditionalFormatting sqref="I451">
    <cfRule type="expression" dxfId="559" priority="554">
      <formula>AND($AM451="NO",I451&lt;&gt;"No aplica")</formula>
    </cfRule>
  </conditionalFormatting>
  <conditionalFormatting sqref="E451">
    <cfRule type="expression" dxfId="558" priority="553">
      <formula>AJ451="NO"</formula>
    </cfRule>
  </conditionalFormatting>
  <conditionalFormatting sqref="D451">
    <cfRule type="expression" dxfId="557" priority="552">
      <formula>$AI451="NO"</formula>
    </cfRule>
  </conditionalFormatting>
  <conditionalFormatting sqref="D450:E450">
    <cfRule type="expression" dxfId="556" priority="551">
      <formula>AI450="NO"</formula>
    </cfRule>
  </conditionalFormatting>
  <conditionalFormatting sqref="H450">
    <cfRule type="expression" dxfId="555" priority="550">
      <formula>$AL450="NO"</formula>
    </cfRule>
  </conditionalFormatting>
  <conditionalFormatting sqref="I450">
    <cfRule type="expression" dxfId="554" priority="549">
      <formula>AND($AM450="NO",I450&lt;&gt;"No aplica")</formula>
    </cfRule>
  </conditionalFormatting>
  <conditionalFormatting sqref="E450">
    <cfRule type="expression" dxfId="553" priority="548">
      <formula>AJ450="NO"</formula>
    </cfRule>
  </conditionalFormatting>
  <conditionalFormatting sqref="D450">
    <cfRule type="expression" dxfId="552" priority="547">
      <formula>$AI450="NO"</formula>
    </cfRule>
  </conditionalFormatting>
  <conditionalFormatting sqref="D471:E471">
    <cfRule type="expression" dxfId="551" priority="546">
      <formula>AI471="NO"</formula>
    </cfRule>
  </conditionalFormatting>
  <conditionalFormatting sqref="H471">
    <cfRule type="expression" dxfId="550" priority="545">
      <formula>$AL471="NO"</formula>
    </cfRule>
  </conditionalFormatting>
  <conditionalFormatting sqref="I471">
    <cfRule type="expression" dxfId="549" priority="544">
      <formula>AND($AM471="NO",I471&lt;&gt;"No aplica")</formula>
    </cfRule>
  </conditionalFormatting>
  <conditionalFormatting sqref="E471">
    <cfRule type="expression" dxfId="548" priority="543">
      <formula>AJ471="NO"</formula>
    </cfRule>
  </conditionalFormatting>
  <conditionalFormatting sqref="D471">
    <cfRule type="expression" dxfId="547" priority="542">
      <formula>$AI471="NO"</formula>
    </cfRule>
  </conditionalFormatting>
  <conditionalFormatting sqref="D470:E470">
    <cfRule type="expression" dxfId="546" priority="541">
      <formula>AI470="NO"</formula>
    </cfRule>
  </conditionalFormatting>
  <conditionalFormatting sqref="H470">
    <cfRule type="expression" dxfId="545" priority="540">
      <formula>$AL470="NO"</formula>
    </cfRule>
  </conditionalFormatting>
  <conditionalFormatting sqref="I470">
    <cfRule type="expression" dxfId="544" priority="539">
      <formula>AND($AM470="NO",I470&lt;&gt;"No aplica")</formula>
    </cfRule>
  </conditionalFormatting>
  <conditionalFormatting sqref="E470">
    <cfRule type="expression" dxfId="543" priority="538">
      <formula>AJ470="NO"</formula>
    </cfRule>
  </conditionalFormatting>
  <conditionalFormatting sqref="D470">
    <cfRule type="expression" dxfId="542" priority="537">
      <formula>$AI470="NO"</formula>
    </cfRule>
  </conditionalFormatting>
  <conditionalFormatting sqref="D469:E469">
    <cfRule type="expression" dxfId="541" priority="536">
      <formula>AI469="NO"</formula>
    </cfRule>
  </conditionalFormatting>
  <conditionalFormatting sqref="H469">
    <cfRule type="expression" dxfId="540" priority="535">
      <formula>$AL469="NO"</formula>
    </cfRule>
  </conditionalFormatting>
  <conditionalFormatting sqref="I469">
    <cfRule type="expression" dxfId="539" priority="534">
      <formula>AND($AM469="NO",I469&lt;&gt;"No aplica")</formula>
    </cfRule>
  </conditionalFormatting>
  <conditionalFormatting sqref="E469">
    <cfRule type="expression" dxfId="538" priority="533">
      <formula>AJ469="NO"</formula>
    </cfRule>
  </conditionalFormatting>
  <conditionalFormatting sqref="D469">
    <cfRule type="expression" dxfId="537" priority="532">
      <formula>$AI469="NO"</formula>
    </cfRule>
  </conditionalFormatting>
  <conditionalFormatting sqref="D467:E467">
    <cfRule type="expression" dxfId="536" priority="531">
      <formula>AI467="NO"</formula>
    </cfRule>
  </conditionalFormatting>
  <conditionalFormatting sqref="H467">
    <cfRule type="expression" dxfId="535" priority="530">
      <formula>$AL467="NO"</formula>
    </cfRule>
  </conditionalFormatting>
  <conditionalFormatting sqref="I467">
    <cfRule type="expression" dxfId="534" priority="529">
      <formula>AND($AM467="NO",I467&lt;&gt;"No aplica")</formula>
    </cfRule>
  </conditionalFormatting>
  <conditionalFormatting sqref="E467">
    <cfRule type="expression" dxfId="533" priority="528">
      <formula>AJ467="NO"</formula>
    </cfRule>
  </conditionalFormatting>
  <conditionalFormatting sqref="D467">
    <cfRule type="expression" dxfId="532" priority="527">
      <formula>$AI467="NO"</formula>
    </cfRule>
  </conditionalFormatting>
  <conditionalFormatting sqref="D466:E466">
    <cfRule type="expression" dxfId="531" priority="526">
      <formula>AI466="NO"</formula>
    </cfRule>
  </conditionalFormatting>
  <conditionalFormatting sqref="H466">
    <cfRule type="expression" dxfId="530" priority="525">
      <formula>$AL466="NO"</formula>
    </cfRule>
  </conditionalFormatting>
  <conditionalFormatting sqref="I466">
    <cfRule type="expression" dxfId="529" priority="524">
      <formula>AND($AM466="NO",I466&lt;&gt;"No aplica")</formula>
    </cfRule>
  </conditionalFormatting>
  <conditionalFormatting sqref="E466">
    <cfRule type="expression" dxfId="528" priority="523">
      <formula>AJ466="NO"</formula>
    </cfRule>
  </conditionalFormatting>
  <conditionalFormatting sqref="D466">
    <cfRule type="expression" dxfId="527" priority="522">
      <formula>$AI466="NO"</formula>
    </cfRule>
  </conditionalFormatting>
  <conditionalFormatting sqref="D465:E465">
    <cfRule type="expression" dxfId="526" priority="521">
      <formula>AI465="NO"</formula>
    </cfRule>
  </conditionalFormatting>
  <conditionalFormatting sqref="H465">
    <cfRule type="expression" dxfId="525" priority="520">
      <formula>$AL465="NO"</formula>
    </cfRule>
  </conditionalFormatting>
  <conditionalFormatting sqref="I465">
    <cfRule type="expression" dxfId="524" priority="519">
      <formula>AND($AM465="NO",I465&lt;&gt;"No aplica")</formula>
    </cfRule>
  </conditionalFormatting>
  <conditionalFormatting sqref="E465">
    <cfRule type="expression" dxfId="523" priority="518">
      <formula>AJ465="NO"</formula>
    </cfRule>
  </conditionalFormatting>
  <conditionalFormatting sqref="D465">
    <cfRule type="expression" dxfId="522" priority="517">
      <formula>$AI465="NO"</formula>
    </cfRule>
  </conditionalFormatting>
  <conditionalFormatting sqref="D463:E463">
    <cfRule type="expression" dxfId="521" priority="516">
      <formula>AI463="NO"</formula>
    </cfRule>
  </conditionalFormatting>
  <conditionalFormatting sqref="H463">
    <cfRule type="expression" dxfId="520" priority="515">
      <formula>$AL463="NO"</formula>
    </cfRule>
  </conditionalFormatting>
  <conditionalFormatting sqref="I463">
    <cfRule type="expression" dxfId="519" priority="514">
      <formula>AND($AM463="NO",I463&lt;&gt;"No aplica")</formula>
    </cfRule>
  </conditionalFormatting>
  <conditionalFormatting sqref="E463">
    <cfRule type="expression" dxfId="518" priority="513">
      <formula>AJ463="NO"</formula>
    </cfRule>
  </conditionalFormatting>
  <conditionalFormatting sqref="D463">
    <cfRule type="expression" dxfId="517" priority="512">
      <formula>$AI463="NO"</formula>
    </cfRule>
  </conditionalFormatting>
  <conditionalFormatting sqref="D462:E462">
    <cfRule type="expression" dxfId="516" priority="511">
      <formula>AI462="NO"</formula>
    </cfRule>
  </conditionalFormatting>
  <conditionalFormatting sqref="H462">
    <cfRule type="expression" dxfId="515" priority="510">
      <formula>$AL462="NO"</formula>
    </cfRule>
  </conditionalFormatting>
  <conditionalFormatting sqref="I462">
    <cfRule type="expression" dxfId="514" priority="509">
      <formula>AND($AM462="NO",I462&lt;&gt;"No aplica")</formula>
    </cfRule>
  </conditionalFormatting>
  <conditionalFormatting sqref="E462">
    <cfRule type="expression" dxfId="513" priority="508">
      <formula>AJ462="NO"</formula>
    </cfRule>
  </conditionalFormatting>
  <conditionalFormatting sqref="D462">
    <cfRule type="expression" dxfId="512" priority="507">
      <formula>$AI462="NO"</formula>
    </cfRule>
  </conditionalFormatting>
  <conditionalFormatting sqref="D461:E461">
    <cfRule type="expression" dxfId="511" priority="506">
      <formula>AI461="NO"</formula>
    </cfRule>
  </conditionalFormatting>
  <conditionalFormatting sqref="H461">
    <cfRule type="expression" dxfId="510" priority="505">
      <formula>$AL461="NO"</formula>
    </cfRule>
  </conditionalFormatting>
  <conditionalFormatting sqref="I461">
    <cfRule type="expression" dxfId="509" priority="504">
      <formula>AND($AM461="NO",I461&lt;&gt;"No aplica")</formula>
    </cfRule>
  </conditionalFormatting>
  <conditionalFormatting sqref="E461">
    <cfRule type="expression" dxfId="508" priority="503">
      <formula>AJ461="NO"</formula>
    </cfRule>
  </conditionalFormatting>
  <conditionalFormatting sqref="D461">
    <cfRule type="expression" dxfId="507" priority="502">
      <formula>$AI461="NO"</formula>
    </cfRule>
  </conditionalFormatting>
  <conditionalFormatting sqref="D485:E485">
    <cfRule type="expression" dxfId="506" priority="501">
      <formula>AI485="NO"</formula>
    </cfRule>
  </conditionalFormatting>
  <conditionalFormatting sqref="H485">
    <cfRule type="expression" dxfId="505" priority="500">
      <formula>$AL485="NO"</formula>
    </cfRule>
  </conditionalFormatting>
  <conditionalFormatting sqref="I485">
    <cfRule type="expression" dxfId="504" priority="499">
      <formula>AND($AM485="NO",I485&lt;&gt;"No aplica")</formula>
    </cfRule>
  </conditionalFormatting>
  <conditionalFormatting sqref="E485">
    <cfRule type="expression" dxfId="503" priority="498">
      <formula>AJ485="NO"</formula>
    </cfRule>
  </conditionalFormatting>
  <conditionalFormatting sqref="D485">
    <cfRule type="expression" dxfId="502" priority="497">
      <formula>$AI485="NO"</formula>
    </cfRule>
  </conditionalFormatting>
  <conditionalFormatting sqref="D484:E484">
    <cfRule type="expression" dxfId="501" priority="496">
      <formula>AI484="NO"</formula>
    </cfRule>
  </conditionalFormatting>
  <conditionalFormatting sqref="H484">
    <cfRule type="expression" dxfId="500" priority="495">
      <formula>$AL484="NO"</formula>
    </cfRule>
  </conditionalFormatting>
  <conditionalFormatting sqref="I484">
    <cfRule type="expression" dxfId="499" priority="494">
      <formula>AND($AM484="NO",I484&lt;&gt;"No aplica")</formula>
    </cfRule>
  </conditionalFormatting>
  <conditionalFormatting sqref="E484">
    <cfRule type="expression" dxfId="498" priority="493">
      <formula>AJ484="NO"</formula>
    </cfRule>
  </conditionalFormatting>
  <conditionalFormatting sqref="D484">
    <cfRule type="expression" dxfId="497" priority="492">
      <formula>$AI484="NO"</formula>
    </cfRule>
  </conditionalFormatting>
  <conditionalFormatting sqref="D483:E483">
    <cfRule type="expression" dxfId="496" priority="491">
      <formula>AI483="NO"</formula>
    </cfRule>
  </conditionalFormatting>
  <conditionalFormatting sqref="H483">
    <cfRule type="expression" dxfId="495" priority="490">
      <formula>$AL483="NO"</formula>
    </cfRule>
  </conditionalFormatting>
  <conditionalFormatting sqref="I483">
    <cfRule type="expression" dxfId="494" priority="489">
      <formula>AND($AM483="NO",I483&lt;&gt;"No aplica")</formula>
    </cfRule>
  </conditionalFormatting>
  <conditionalFormatting sqref="E483">
    <cfRule type="expression" dxfId="493" priority="488">
      <formula>AJ483="NO"</formula>
    </cfRule>
  </conditionalFormatting>
  <conditionalFormatting sqref="D483">
    <cfRule type="expression" dxfId="492" priority="487">
      <formula>$AI483="NO"</formula>
    </cfRule>
  </conditionalFormatting>
  <conditionalFormatting sqref="D482:E482">
    <cfRule type="expression" dxfId="491" priority="486">
      <formula>AI482="NO"</formula>
    </cfRule>
  </conditionalFormatting>
  <conditionalFormatting sqref="H482">
    <cfRule type="expression" dxfId="490" priority="485">
      <formula>$AL482="NO"</formula>
    </cfRule>
  </conditionalFormatting>
  <conditionalFormatting sqref="I482">
    <cfRule type="expression" dxfId="489" priority="484">
      <formula>AND($AM482="NO",I482&lt;&gt;"No aplica")</formula>
    </cfRule>
  </conditionalFormatting>
  <conditionalFormatting sqref="E482">
    <cfRule type="expression" dxfId="488" priority="483">
      <formula>AJ482="NO"</formula>
    </cfRule>
  </conditionalFormatting>
  <conditionalFormatting sqref="D482">
    <cfRule type="expression" dxfId="487" priority="482">
      <formula>$AI482="NO"</formula>
    </cfRule>
  </conditionalFormatting>
  <conditionalFormatting sqref="D481:E481">
    <cfRule type="expression" dxfId="486" priority="481">
      <formula>AI481="NO"</formula>
    </cfRule>
  </conditionalFormatting>
  <conditionalFormatting sqref="H481">
    <cfRule type="expression" dxfId="485" priority="480">
      <formula>$AL481="NO"</formula>
    </cfRule>
  </conditionalFormatting>
  <conditionalFormatting sqref="I481">
    <cfRule type="expression" dxfId="484" priority="479">
      <formula>AND($AM481="NO",I481&lt;&gt;"No aplica")</formula>
    </cfRule>
  </conditionalFormatting>
  <conditionalFormatting sqref="E481">
    <cfRule type="expression" dxfId="483" priority="478">
      <formula>AJ481="NO"</formula>
    </cfRule>
  </conditionalFormatting>
  <conditionalFormatting sqref="D481">
    <cfRule type="expression" dxfId="482" priority="477">
      <formula>$AI481="NO"</formula>
    </cfRule>
  </conditionalFormatting>
  <conditionalFormatting sqref="D480:E480">
    <cfRule type="expression" dxfId="481" priority="476">
      <formula>AI480="NO"</formula>
    </cfRule>
  </conditionalFormatting>
  <conditionalFormatting sqref="H480">
    <cfRule type="expression" dxfId="480" priority="475">
      <formula>$AL480="NO"</formula>
    </cfRule>
  </conditionalFormatting>
  <conditionalFormatting sqref="I480">
    <cfRule type="expression" dxfId="479" priority="474">
      <formula>AND($AM480="NO",I480&lt;&gt;"No aplica")</formula>
    </cfRule>
  </conditionalFormatting>
  <conditionalFormatting sqref="E480">
    <cfRule type="expression" dxfId="478" priority="473">
      <formula>AJ480="NO"</formula>
    </cfRule>
  </conditionalFormatting>
  <conditionalFormatting sqref="D480">
    <cfRule type="expression" dxfId="477" priority="472">
      <formula>$AI480="NO"</formula>
    </cfRule>
  </conditionalFormatting>
  <conditionalFormatting sqref="D479:E479">
    <cfRule type="expression" dxfId="476" priority="471">
      <formula>AI479="NO"</formula>
    </cfRule>
  </conditionalFormatting>
  <conditionalFormatting sqref="H479">
    <cfRule type="expression" dxfId="475" priority="470">
      <formula>$AL479="NO"</formula>
    </cfRule>
  </conditionalFormatting>
  <conditionalFormatting sqref="I479">
    <cfRule type="expression" dxfId="474" priority="469">
      <formula>AND($AM479="NO",I479&lt;&gt;"No aplica")</formula>
    </cfRule>
  </conditionalFormatting>
  <conditionalFormatting sqref="E479">
    <cfRule type="expression" dxfId="473" priority="468">
      <formula>AJ479="NO"</formula>
    </cfRule>
  </conditionalFormatting>
  <conditionalFormatting sqref="D479">
    <cfRule type="expression" dxfId="472" priority="467">
      <formula>$AI479="NO"</formula>
    </cfRule>
  </conditionalFormatting>
  <conditionalFormatting sqref="D478:E478">
    <cfRule type="expression" dxfId="471" priority="466">
      <formula>AI478="NO"</formula>
    </cfRule>
  </conditionalFormatting>
  <conditionalFormatting sqref="H478">
    <cfRule type="expression" dxfId="470" priority="465">
      <formula>$AL478="NO"</formula>
    </cfRule>
  </conditionalFormatting>
  <conditionalFormatting sqref="I478">
    <cfRule type="expression" dxfId="469" priority="464">
      <formula>AND($AM478="NO",I478&lt;&gt;"No aplica")</formula>
    </cfRule>
  </conditionalFormatting>
  <conditionalFormatting sqref="E478">
    <cfRule type="expression" dxfId="468" priority="463">
      <formula>AJ478="NO"</formula>
    </cfRule>
  </conditionalFormatting>
  <conditionalFormatting sqref="D478">
    <cfRule type="expression" dxfId="467" priority="462">
      <formula>$AI478="NO"</formula>
    </cfRule>
  </conditionalFormatting>
  <conditionalFormatting sqref="D477:E477">
    <cfRule type="expression" dxfId="466" priority="461">
      <formula>AI477="NO"</formula>
    </cfRule>
  </conditionalFormatting>
  <conditionalFormatting sqref="H477">
    <cfRule type="expression" dxfId="465" priority="460">
      <formula>$AL477="NO"</formula>
    </cfRule>
  </conditionalFormatting>
  <conditionalFormatting sqref="I477">
    <cfRule type="expression" dxfId="464" priority="459">
      <formula>AND($AM477="NO",I477&lt;&gt;"No aplica")</formula>
    </cfRule>
  </conditionalFormatting>
  <conditionalFormatting sqref="E477">
    <cfRule type="expression" dxfId="463" priority="458">
      <formula>AJ477="NO"</formula>
    </cfRule>
  </conditionalFormatting>
  <conditionalFormatting sqref="D477">
    <cfRule type="expression" dxfId="462" priority="457">
      <formula>$AI477="NO"</formula>
    </cfRule>
  </conditionalFormatting>
  <conditionalFormatting sqref="D476:E476">
    <cfRule type="expression" dxfId="461" priority="456">
      <formula>AI476="NO"</formula>
    </cfRule>
  </conditionalFormatting>
  <conditionalFormatting sqref="H476">
    <cfRule type="expression" dxfId="460" priority="455">
      <formula>$AL476="NO"</formula>
    </cfRule>
  </conditionalFormatting>
  <conditionalFormatting sqref="I476">
    <cfRule type="expression" dxfId="459" priority="454">
      <formula>AND($AM476="NO",I476&lt;&gt;"No aplica")</formula>
    </cfRule>
  </conditionalFormatting>
  <conditionalFormatting sqref="E476">
    <cfRule type="expression" dxfId="458" priority="453">
      <formula>AJ476="NO"</formula>
    </cfRule>
  </conditionalFormatting>
  <conditionalFormatting sqref="D476">
    <cfRule type="expression" dxfId="457" priority="452">
      <formula>$AI476="NO"</formula>
    </cfRule>
  </conditionalFormatting>
  <conditionalFormatting sqref="D475:E475">
    <cfRule type="expression" dxfId="456" priority="451">
      <formula>AI475="NO"</formula>
    </cfRule>
  </conditionalFormatting>
  <conditionalFormatting sqref="H475">
    <cfRule type="expression" dxfId="455" priority="450">
      <formula>$AL475="NO"</formula>
    </cfRule>
  </conditionalFormatting>
  <conditionalFormatting sqref="I475">
    <cfRule type="expression" dxfId="454" priority="449">
      <formula>AND($AM475="NO",I475&lt;&gt;"No aplica")</formula>
    </cfRule>
  </conditionalFormatting>
  <conditionalFormatting sqref="E475">
    <cfRule type="expression" dxfId="453" priority="448">
      <formula>AJ475="NO"</formula>
    </cfRule>
  </conditionalFormatting>
  <conditionalFormatting sqref="D475">
    <cfRule type="expression" dxfId="452" priority="447">
      <formula>$AI475="NO"</formula>
    </cfRule>
  </conditionalFormatting>
  <conditionalFormatting sqref="D474:E474">
    <cfRule type="expression" dxfId="451" priority="446">
      <formula>AI474="NO"</formula>
    </cfRule>
  </conditionalFormatting>
  <conditionalFormatting sqref="H474">
    <cfRule type="expression" dxfId="450" priority="445">
      <formula>$AL474="NO"</formula>
    </cfRule>
  </conditionalFormatting>
  <conditionalFormatting sqref="I474">
    <cfRule type="expression" dxfId="449" priority="444">
      <formula>AND($AM474="NO",I474&lt;&gt;"No aplica")</formula>
    </cfRule>
  </conditionalFormatting>
  <conditionalFormatting sqref="E474">
    <cfRule type="expression" dxfId="448" priority="443">
      <formula>AJ474="NO"</formula>
    </cfRule>
  </conditionalFormatting>
  <conditionalFormatting sqref="D474">
    <cfRule type="expression" dxfId="447" priority="442">
      <formula>$AI474="NO"</formula>
    </cfRule>
  </conditionalFormatting>
  <conditionalFormatting sqref="D473:E473">
    <cfRule type="expression" dxfId="446" priority="441">
      <formula>AI473="NO"</formula>
    </cfRule>
  </conditionalFormatting>
  <conditionalFormatting sqref="H473">
    <cfRule type="expression" dxfId="445" priority="440">
      <formula>$AL473="NO"</formula>
    </cfRule>
  </conditionalFormatting>
  <conditionalFormatting sqref="I473">
    <cfRule type="expression" dxfId="444" priority="439">
      <formula>AND($AM473="NO",I473&lt;&gt;"No aplica")</formula>
    </cfRule>
  </conditionalFormatting>
  <conditionalFormatting sqref="E473">
    <cfRule type="expression" dxfId="443" priority="438">
      <formula>AJ473="NO"</formula>
    </cfRule>
  </conditionalFormatting>
  <conditionalFormatting sqref="D473">
    <cfRule type="expression" dxfId="442" priority="437">
      <formula>$AI473="NO"</formula>
    </cfRule>
  </conditionalFormatting>
  <conditionalFormatting sqref="D497:E497">
    <cfRule type="expression" dxfId="441" priority="436">
      <formula>AI497="NO"</formula>
    </cfRule>
  </conditionalFormatting>
  <conditionalFormatting sqref="H497">
    <cfRule type="expression" dxfId="440" priority="435">
      <formula>$AL497="NO"</formula>
    </cfRule>
  </conditionalFormatting>
  <conditionalFormatting sqref="I497">
    <cfRule type="expression" dxfId="439" priority="434">
      <formula>AND($AM497="NO",I497&lt;&gt;"No aplica")</formula>
    </cfRule>
  </conditionalFormatting>
  <conditionalFormatting sqref="E497">
    <cfRule type="expression" dxfId="438" priority="433">
      <formula>AJ497="NO"</formula>
    </cfRule>
  </conditionalFormatting>
  <conditionalFormatting sqref="D497">
    <cfRule type="expression" dxfId="437" priority="432">
      <formula>$AI497="NO"</formula>
    </cfRule>
  </conditionalFormatting>
  <conditionalFormatting sqref="D496:E496">
    <cfRule type="expression" dxfId="436" priority="431">
      <formula>AI496="NO"</formula>
    </cfRule>
  </conditionalFormatting>
  <conditionalFormatting sqref="H496">
    <cfRule type="expression" dxfId="435" priority="430">
      <formula>$AL496="NO"</formula>
    </cfRule>
  </conditionalFormatting>
  <conditionalFormatting sqref="I496">
    <cfRule type="expression" dxfId="434" priority="429">
      <formula>AND($AM496="NO",I496&lt;&gt;"No aplica")</formula>
    </cfRule>
  </conditionalFormatting>
  <conditionalFormatting sqref="E496">
    <cfRule type="expression" dxfId="433" priority="428">
      <formula>AJ496="NO"</formula>
    </cfRule>
  </conditionalFormatting>
  <conditionalFormatting sqref="D496">
    <cfRule type="expression" dxfId="432" priority="427">
      <formula>$AI496="NO"</formula>
    </cfRule>
  </conditionalFormatting>
  <conditionalFormatting sqref="D495:E495">
    <cfRule type="expression" dxfId="431" priority="426">
      <formula>AI495="NO"</formula>
    </cfRule>
  </conditionalFormatting>
  <conditionalFormatting sqref="H495">
    <cfRule type="expression" dxfId="430" priority="425">
      <formula>$AL495="NO"</formula>
    </cfRule>
  </conditionalFormatting>
  <conditionalFormatting sqref="I495">
    <cfRule type="expression" dxfId="429" priority="424">
      <formula>AND($AM495="NO",I495&lt;&gt;"No aplica")</formula>
    </cfRule>
  </conditionalFormatting>
  <conditionalFormatting sqref="E495">
    <cfRule type="expression" dxfId="428" priority="423">
      <formula>AJ495="NO"</formula>
    </cfRule>
  </conditionalFormatting>
  <conditionalFormatting sqref="D495">
    <cfRule type="expression" dxfId="427" priority="422">
      <formula>$AI495="NO"</formula>
    </cfRule>
  </conditionalFormatting>
  <conditionalFormatting sqref="D494:E494">
    <cfRule type="expression" dxfId="426" priority="421">
      <formula>AI494="NO"</formula>
    </cfRule>
  </conditionalFormatting>
  <conditionalFormatting sqref="H494">
    <cfRule type="expression" dxfId="425" priority="420">
      <formula>$AL494="NO"</formula>
    </cfRule>
  </conditionalFormatting>
  <conditionalFormatting sqref="I494">
    <cfRule type="expression" dxfId="424" priority="419">
      <formula>AND($AM494="NO",I494&lt;&gt;"No aplica")</formula>
    </cfRule>
  </conditionalFormatting>
  <conditionalFormatting sqref="E494">
    <cfRule type="expression" dxfId="423" priority="418">
      <formula>AJ494="NO"</formula>
    </cfRule>
  </conditionalFormatting>
  <conditionalFormatting sqref="D494">
    <cfRule type="expression" dxfId="422" priority="417">
      <formula>$AI494="NO"</formula>
    </cfRule>
  </conditionalFormatting>
  <conditionalFormatting sqref="D493:E493">
    <cfRule type="expression" dxfId="421" priority="416">
      <formula>AI493="NO"</formula>
    </cfRule>
  </conditionalFormatting>
  <conditionalFormatting sqref="H493">
    <cfRule type="expression" dxfId="420" priority="415">
      <formula>$AL493="NO"</formula>
    </cfRule>
  </conditionalFormatting>
  <conditionalFormatting sqref="I493">
    <cfRule type="expression" dxfId="419" priority="414">
      <formula>AND($AM493="NO",I493&lt;&gt;"No aplica")</formula>
    </cfRule>
  </conditionalFormatting>
  <conditionalFormatting sqref="E493">
    <cfRule type="expression" dxfId="418" priority="413">
      <formula>AJ493="NO"</formula>
    </cfRule>
  </conditionalFormatting>
  <conditionalFormatting sqref="D493">
    <cfRule type="expression" dxfId="417" priority="412">
      <formula>$AI493="NO"</formula>
    </cfRule>
  </conditionalFormatting>
  <conditionalFormatting sqref="D492:E492">
    <cfRule type="expression" dxfId="416" priority="411">
      <formula>AI492="NO"</formula>
    </cfRule>
  </conditionalFormatting>
  <conditionalFormatting sqref="H492">
    <cfRule type="expression" dxfId="415" priority="410">
      <formula>$AL492="NO"</formula>
    </cfRule>
  </conditionalFormatting>
  <conditionalFormatting sqref="I492">
    <cfRule type="expression" dxfId="414" priority="409">
      <formula>AND($AM492="NO",I492&lt;&gt;"No aplica")</formula>
    </cfRule>
  </conditionalFormatting>
  <conditionalFormatting sqref="E492">
    <cfRule type="expression" dxfId="413" priority="408">
      <formula>AJ492="NO"</formula>
    </cfRule>
  </conditionalFormatting>
  <conditionalFormatting sqref="D492">
    <cfRule type="expression" dxfId="412" priority="407">
      <formula>$AI492="NO"</formula>
    </cfRule>
  </conditionalFormatting>
  <conditionalFormatting sqref="D491:E491">
    <cfRule type="expression" dxfId="411" priority="406">
      <formula>AI491="NO"</formula>
    </cfRule>
  </conditionalFormatting>
  <conditionalFormatting sqref="H491">
    <cfRule type="expression" dxfId="410" priority="405">
      <formula>$AL491="NO"</formula>
    </cfRule>
  </conditionalFormatting>
  <conditionalFormatting sqref="I491">
    <cfRule type="expression" dxfId="409" priority="404">
      <formula>AND($AM491="NO",I491&lt;&gt;"No aplica")</formula>
    </cfRule>
  </conditionalFormatting>
  <conditionalFormatting sqref="E491">
    <cfRule type="expression" dxfId="408" priority="403">
      <formula>AJ491="NO"</formula>
    </cfRule>
  </conditionalFormatting>
  <conditionalFormatting sqref="D491">
    <cfRule type="expression" dxfId="407" priority="402">
      <formula>$AI491="NO"</formula>
    </cfRule>
  </conditionalFormatting>
  <conditionalFormatting sqref="D490:E490">
    <cfRule type="expression" dxfId="406" priority="401">
      <formula>AI490="NO"</formula>
    </cfRule>
  </conditionalFormatting>
  <conditionalFormatting sqref="H490">
    <cfRule type="expression" dxfId="405" priority="400">
      <formula>$AL490="NO"</formula>
    </cfRule>
  </conditionalFormatting>
  <conditionalFormatting sqref="I490">
    <cfRule type="expression" dxfId="404" priority="399">
      <formula>AND($AM490="NO",I490&lt;&gt;"No aplica")</formula>
    </cfRule>
  </conditionalFormatting>
  <conditionalFormatting sqref="E490">
    <cfRule type="expression" dxfId="403" priority="398">
      <formula>AJ490="NO"</formula>
    </cfRule>
  </conditionalFormatting>
  <conditionalFormatting sqref="D490">
    <cfRule type="expression" dxfId="402" priority="397">
      <formula>$AI490="NO"</formula>
    </cfRule>
  </conditionalFormatting>
  <conditionalFormatting sqref="D489:E489">
    <cfRule type="expression" dxfId="401" priority="396">
      <formula>AI489="NO"</formula>
    </cfRule>
  </conditionalFormatting>
  <conditionalFormatting sqref="H489">
    <cfRule type="expression" dxfId="400" priority="395">
      <formula>$AL489="NO"</formula>
    </cfRule>
  </conditionalFormatting>
  <conditionalFormatting sqref="I489">
    <cfRule type="expression" dxfId="399" priority="394">
      <formula>AND($AM489="NO",I489&lt;&gt;"No aplica")</formula>
    </cfRule>
  </conditionalFormatting>
  <conditionalFormatting sqref="E489">
    <cfRule type="expression" dxfId="398" priority="393">
      <formula>AJ489="NO"</formula>
    </cfRule>
  </conditionalFormatting>
  <conditionalFormatting sqref="D489">
    <cfRule type="expression" dxfId="397" priority="392">
      <formula>$AI489="NO"</formula>
    </cfRule>
  </conditionalFormatting>
  <conditionalFormatting sqref="D488:E488">
    <cfRule type="expression" dxfId="396" priority="391">
      <formula>AI488="NO"</formula>
    </cfRule>
  </conditionalFormatting>
  <conditionalFormatting sqref="H488">
    <cfRule type="expression" dxfId="395" priority="390">
      <formula>$AL488="NO"</formula>
    </cfRule>
  </conditionalFormatting>
  <conditionalFormatting sqref="I488">
    <cfRule type="expression" dxfId="394" priority="389">
      <formula>AND($AM488="NO",I488&lt;&gt;"No aplica")</formula>
    </cfRule>
  </conditionalFormatting>
  <conditionalFormatting sqref="E488">
    <cfRule type="expression" dxfId="393" priority="388">
      <formula>AJ488="NO"</formula>
    </cfRule>
  </conditionalFormatting>
  <conditionalFormatting sqref="D488">
    <cfRule type="expression" dxfId="392" priority="387">
      <formula>$AI488="NO"</formula>
    </cfRule>
  </conditionalFormatting>
  <conditionalFormatting sqref="D487:E487">
    <cfRule type="expression" dxfId="391" priority="386">
      <formula>AI487="NO"</formula>
    </cfRule>
  </conditionalFormatting>
  <conditionalFormatting sqref="H487">
    <cfRule type="expression" dxfId="390" priority="385">
      <formula>$AL487="NO"</formula>
    </cfRule>
  </conditionalFormatting>
  <conditionalFormatting sqref="I487">
    <cfRule type="expression" dxfId="389" priority="384">
      <formula>AND($AM487="NO",I487&lt;&gt;"No aplica")</formula>
    </cfRule>
  </conditionalFormatting>
  <conditionalFormatting sqref="E487">
    <cfRule type="expression" dxfId="388" priority="383">
      <formula>AJ487="NO"</formula>
    </cfRule>
  </conditionalFormatting>
  <conditionalFormatting sqref="D487">
    <cfRule type="expression" dxfId="387" priority="382">
      <formula>$AI487="NO"</formula>
    </cfRule>
  </conditionalFormatting>
  <conditionalFormatting sqref="D505:E505">
    <cfRule type="expression" dxfId="386" priority="381">
      <formula>AI505="NO"</formula>
    </cfRule>
  </conditionalFormatting>
  <conditionalFormatting sqref="H505">
    <cfRule type="expression" dxfId="385" priority="380">
      <formula>$AL505="NO"</formula>
    </cfRule>
  </conditionalFormatting>
  <conditionalFormatting sqref="I505">
    <cfRule type="expression" dxfId="384" priority="379">
      <formula>AND($AM505="NO",I505&lt;&gt;"No aplica")</formula>
    </cfRule>
  </conditionalFormatting>
  <conditionalFormatting sqref="E505">
    <cfRule type="expression" dxfId="383" priority="378">
      <formula>AJ505="NO"</formula>
    </cfRule>
  </conditionalFormatting>
  <conditionalFormatting sqref="D505">
    <cfRule type="expression" dxfId="382" priority="377">
      <formula>$AI505="NO"</formula>
    </cfRule>
  </conditionalFormatting>
  <conditionalFormatting sqref="D504:E504">
    <cfRule type="expression" dxfId="381" priority="376">
      <formula>AI504="NO"</formula>
    </cfRule>
  </conditionalFormatting>
  <conditionalFormatting sqref="H504">
    <cfRule type="expression" dxfId="380" priority="375">
      <formula>$AL504="NO"</formula>
    </cfRule>
  </conditionalFormatting>
  <conditionalFormatting sqref="I504">
    <cfRule type="expression" dxfId="379" priority="374">
      <formula>AND($AM504="NO",I504&lt;&gt;"No aplica")</formula>
    </cfRule>
  </conditionalFormatting>
  <conditionalFormatting sqref="E504">
    <cfRule type="expression" dxfId="378" priority="373">
      <formula>AJ504="NO"</formula>
    </cfRule>
  </conditionalFormatting>
  <conditionalFormatting sqref="D504">
    <cfRule type="expression" dxfId="377" priority="372">
      <formula>$AI504="NO"</formula>
    </cfRule>
  </conditionalFormatting>
  <conditionalFormatting sqref="D503:E503">
    <cfRule type="expression" dxfId="376" priority="371">
      <formula>AI503="NO"</formula>
    </cfRule>
  </conditionalFormatting>
  <conditionalFormatting sqref="H503">
    <cfRule type="expression" dxfId="375" priority="370">
      <formula>$AL503="NO"</formula>
    </cfRule>
  </conditionalFormatting>
  <conditionalFormatting sqref="I503">
    <cfRule type="expression" dxfId="374" priority="369">
      <formula>AND($AM503="NO",I503&lt;&gt;"No aplica")</formula>
    </cfRule>
  </conditionalFormatting>
  <conditionalFormatting sqref="E503">
    <cfRule type="expression" dxfId="373" priority="368">
      <formula>AJ503="NO"</formula>
    </cfRule>
  </conditionalFormatting>
  <conditionalFormatting sqref="D503">
    <cfRule type="expression" dxfId="372" priority="367">
      <formula>$AI503="NO"</formula>
    </cfRule>
  </conditionalFormatting>
  <conditionalFormatting sqref="D502:E502">
    <cfRule type="expression" dxfId="371" priority="366">
      <formula>AI502="NO"</formula>
    </cfRule>
  </conditionalFormatting>
  <conditionalFormatting sqref="H502">
    <cfRule type="expression" dxfId="370" priority="365">
      <formula>$AL502="NO"</formula>
    </cfRule>
  </conditionalFormatting>
  <conditionalFormatting sqref="I502">
    <cfRule type="expression" dxfId="369" priority="364">
      <formula>AND($AM502="NO",I502&lt;&gt;"No aplica")</formula>
    </cfRule>
  </conditionalFormatting>
  <conditionalFormatting sqref="E502">
    <cfRule type="expression" dxfId="368" priority="363">
      <formula>AJ502="NO"</formula>
    </cfRule>
  </conditionalFormatting>
  <conditionalFormatting sqref="D502">
    <cfRule type="expression" dxfId="367" priority="362">
      <formula>$AI502="NO"</formula>
    </cfRule>
  </conditionalFormatting>
  <conditionalFormatting sqref="D501:E501">
    <cfRule type="expression" dxfId="366" priority="361">
      <formula>AI501="NO"</formula>
    </cfRule>
  </conditionalFormatting>
  <conditionalFormatting sqref="H501">
    <cfRule type="expression" dxfId="365" priority="360">
      <formula>$AL501="NO"</formula>
    </cfRule>
  </conditionalFormatting>
  <conditionalFormatting sqref="I501">
    <cfRule type="expression" dxfId="364" priority="359">
      <formula>AND($AM501="NO",I501&lt;&gt;"No aplica")</formula>
    </cfRule>
  </conditionalFormatting>
  <conditionalFormatting sqref="E501">
    <cfRule type="expression" dxfId="363" priority="358">
      <formula>AJ501="NO"</formula>
    </cfRule>
  </conditionalFormatting>
  <conditionalFormatting sqref="D501">
    <cfRule type="expression" dxfId="362" priority="357">
      <formula>$AI501="NO"</formula>
    </cfRule>
  </conditionalFormatting>
  <conditionalFormatting sqref="D500:E500">
    <cfRule type="expression" dxfId="361" priority="356">
      <formula>AI500="NO"</formula>
    </cfRule>
  </conditionalFormatting>
  <conditionalFormatting sqref="H500">
    <cfRule type="expression" dxfId="360" priority="355">
      <formula>$AL500="NO"</formula>
    </cfRule>
  </conditionalFormatting>
  <conditionalFormatting sqref="I500">
    <cfRule type="expression" dxfId="359" priority="354">
      <formula>AND($AM500="NO",I500&lt;&gt;"No aplica")</formula>
    </cfRule>
  </conditionalFormatting>
  <conditionalFormatting sqref="E500">
    <cfRule type="expression" dxfId="358" priority="353">
      <formula>AJ500="NO"</formula>
    </cfRule>
  </conditionalFormatting>
  <conditionalFormatting sqref="D500">
    <cfRule type="expression" dxfId="357" priority="352">
      <formula>$AI500="NO"</formula>
    </cfRule>
  </conditionalFormatting>
  <conditionalFormatting sqref="D499:E499">
    <cfRule type="expression" dxfId="356" priority="351">
      <formula>AI499="NO"</formula>
    </cfRule>
  </conditionalFormatting>
  <conditionalFormatting sqref="H499">
    <cfRule type="expression" dxfId="355" priority="350">
      <formula>$AL499="NO"</formula>
    </cfRule>
  </conditionalFormatting>
  <conditionalFormatting sqref="I499">
    <cfRule type="expression" dxfId="354" priority="349">
      <formula>AND($AM499="NO",I499&lt;&gt;"No aplica")</formula>
    </cfRule>
  </conditionalFormatting>
  <conditionalFormatting sqref="E499">
    <cfRule type="expression" dxfId="353" priority="348">
      <formula>AJ499="NO"</formula>
    </cfRule>
  </conditionalFormatting>
  <conditionalFormatting sqref="D499">
    <cfRule type="expression" dxfId="352" priority="347">
      <formula>$AI499="NO"</formula>
    </cfRule>
  </conditionalFormatting>
  <conditionalFormatting sqref="D498:E498">
    <cfRule type="expression" dxfId="351" priority="346">
      <formula>AI498="NO"</formula>
    </cfRule>
  </conditionalFormatting>
  <conditionalFormatting sqref="H498">
    <cfRule type="expression" dxfId="350" priority="345">
      <formula>$AL498="NO"</formula>
    </cfRule>
  </conditionalFormatting>
  <conditionalFormatting sqref="I498">
    <cfRule type="expression" dxfId="349" priority="344">
      <formula>AND($AM498="NO",I498&lt;&gt;"No aplica")</formula>
    </cfRule>
  </conditionalFormatting>
  <conditionalFormatting sqref="E498">
    <cfRule type="expression" dxfId="348" priority="343">
      <formula>AJ498="NO"</formula>
    </cfRule>
  </conditionalFormatting>
  <conditionalFormatting sqref="D498">
    <cfRule type="expression" dxfId="347" priority="342">
      <formula>$AI498="NO"</formula>
    </cfRule>
  </conditionalFormatting>
  <conditionalFormatting sqref="D527:E527">
    <cfRule type="expression" dxfId="346" priority="341">
      <formula>AI527="NO"</formula>
    </cfRule>
  </conditionalFormatting>
  <conditionalFormatting sqref="H527">
    <cfRule type="expression" dxfId="345" priority="340">
      <formula>$AL527="NO"</formula>
    </cfRule>
  </conditionalFormatting>
  <conditionalFormatting sqref="I527">
    <cfRule type="expression" dxfId="344" priority="339">
      <formula>AND($AM527="NO",I527&lt;&gt;"No aplica")</formula>
    </cfRule>
  </conditionalFormatting>
  <conditionalFormatting sqref="E527">
    <cfRule type="expression" dxfId="343" priority="338">
      <formula>AJ527="NO"</formula>
    </cfRule>
  </conditionalFormatting>
  <conditionalFormatting sqref="D527">
    <cfRule type="expression" dxfId="342" priority="337">
      <formula>$AI527="NO"</formula>
    </cfRule>
  </conditionalFormatting>
  <conditionalFormatting sqref="D516:E516">
    <cfRule type="expression" dxfId="341" priority="336">
      <formula>AI516="NO"</formula>
    </cfRule>
  </conditionalFormatting>
  <conditionalFormatting sqref="H516">
    <cfRule type="expression" dxfId="340" priority="335">
      <formula>$AL516="NO"</formula>
    </cfRule>
  </conditionalFormatting>
  <conditionalFormatting sqref="I516">
    <cfRule type="expression" dxfId="339" priority="334">
      <formula>AND($AM516="NO",I516&lt;&gt;"No aplica")</formula>
    </cfRule>
  </conditionalFormatting>
  <conditionalFormatting sqref="E516">
    <cfRule type="expression" dxfId="338" priority="333">
      <formula>AJ516="NO"</formula>
    </cfRule>
  </conditionalFormatting>
  <conditionalFormatting sqref="D516">
    <cfRule type="expression" dxfId="337" priority="332">
      <formula>$AI516="NO"</formula>
    </cfRule>
  </conditionalFormatting>
  <conditionalFormatting sqref="D515:E515">
    <cfRule type="expression" dxfId="336" priority="331">
      <formula>AI515="NO"</formula>
    </cfRule>
  </conditionalFormatting>
  <conditionalFormatting sqref="H515">
    <cfRule type="expression" dxfId="335" priority="330">
      <formula>$AL515="NO"</formula>
    </cfRule>
  </conditionalFormatting>
  <conditionalFormatting sqref="I515">
    <cfRule type="expression" dxfId="334" priority="329">
      <formula>AND($AM515="NO",I515&lt;&gt;"No aplica")</formula>
    </cfRule>
  </conditionalFormatting>
  <conditionalFormatting sqref="E515">
    <cfRule type="expression" dxfId="333" priority="328">
      <formula>AJ515="NO"</formula>
    </cfRule>
  </conditionalFormatting>
  <conditionalFormatting sqref="D515">
    <cfRule type="expression" dxfId="332" priority="327">
      <formula>$AI515="NO"</formula>
    </cfRule>
  </conditionalFormatting>
  <conditionalFormatting sqref="D514:E514">
    <cfRule type="expression" dxfId="331" priority="326">
      <formula>AI514="NO"</formula>
    </cfRule>
  </conditionalFormatting>
  <conditionalFormatting sqref="H514">
    <cfRule type="expression" dxfId="330" priority="325">
      <formula>$AL514="NO"</formula>
    </cfRule>
  </conditionalFormatting>
  <conditionalFormatting sqref="I514">
    <cfRule type="expression" dxfId="329" priority="324">
      <formula>AND($AM514="NO",I514&lt;&gt;"No aplica")</formula>
    </cfRule>
  </conditionalFormatting>
  <conditionalFormatting sqref="E514">
    <cfRule type="expression" dxfId="328" priority="323">
      <formula>AJ514="NO"</formula>
    </cfRule>
  </conditionalFormatting>
  <conditionalFormatting sqref="D514">
    <cfRule type="expression" dxfId="327" priority="322">
      <formula>$AI514="NO"</formula>
    </cfRule>
  </conditionalFormatting>
  <conditionalFormatting sqref="D513:E513">
    <cfRule type="expression" dxfId="326" priority="321">
      <formula>AI513="NO"</formula>
    </cfRule>
  </conditionalFormatting>
  <conditionalFormatting sqref="H513">
    <cfRule type="expression" dxfId="325" priority="320">
      <formula>$AL513="NO"</formula>
    </cfRule>
  </conditionalFormatting>
  <conditionalFormatting sqref="I513">
    <cfRule type="expression" dxfId="324" priority="319">
      <formula>AND($AM513="NO",I513&lt;&gt;"No aplica")</formula>
    </cfRule>
  </conditionalFormatting>
  <conditionalFormatting sqref="E513">
    <cfRule type="expression" dxfId="323" priority="318">
      <formula>AJ513="NO"</formula>
    </cfRule>
  </conditionalFormatting>
  <conditionalFormatting sqref="D513">
    <cfRule type="expression" dxfId="322" priority="317">
      <formula>$AI513="NO"</formula>
    </cfRule>
  </conditionalFormatting>
  <conditionalFormatting sqref="D512:E512">
    <cfRule type="expression" dxfId="321" priority="316">
      <formula>AI512="NO"</formula>
    </cfRule>
  </conditionalFormatting>
  <conditionalFormatting sqref="H512">
    <cfRule type="expression" dxfId="320" priority="315">
      <formula>$AL512="NO"</formula>
    </cfRule>
  </conditionalFormatting>
  <conditionalFormatting sqref="I512">
    <cfRule type="expression" dxfId="319" priority="314">
      <formula>AND($AM512="NO",I512&lt;&gt;"No aplica")</formula>
    </cfRule>
  </conditionalFormatting>
  <conditionalFormatting sqref="E512">
    <cfRule type="expression" dxfId="318" priority="313">
      <formula>AJ512="NO"</formula>
    </cfRule>
  </conditionalFormatting>
  <conditionalFormatting sqref="D512">
    <cfRule type="expression" dxfId="317" priority="312">
      <formula>$AI512="NO"</formula>
    </cfRule>
  </conditionalFormatting>
  <conditionalFormatting sqref="D511:E511">
    <cfRule type="expression" dxfId="316" priority="311">
      <formula>AI511="NO"</formula>
    </cfRule>
  </conditionalFormatting>
  <conditionalFormatting sqref="H511">
    <cfRule type="expression" dxfId="315" priority="310">
      <formula>$AL511="NO"</formula>
    </cfRule>
  </conditionalFormatting>
  <conditionalFormatting sqref="I511">
    <cfRule type="expression" dxfId="314" priority="309">
      <formula>AND($AM511="NO",I511&lt;&gt;"No aplica")</formula>
    </cfRule>
  </conditionalFormatting>
  <conditionalFormatting sqref="E511">
    <cfRule type="expression" dxfId="313" priority="308">
      <formula>AJ511="NO"</formula>
    </cfRule>
  </conditionalFormatting>
  <conditionalFormatting sqref="D511">
    <cfRule type="expression" dxfId="312" priority="307">
      <formula>$AI511="NO"</formula>
    </cfRule>
  </conditionalFormatting>
  <conditionalFormatting sqref="D510:E510">
    <cfRule type="expression" dxfId="311" priority="306">
      <formula>AI510="NO"</formula>
    </cfRule>
  </conditionalFormatting>
  <conditionalFormatting sqref="H510">
    <cfRule type="expression" dxfId="310" priority="305">
      <formula>$AL510="NO"</formula>
    </cfRule>
  </conditionalFormatting>
  <conditionalFormatting sqref="I510">
    <cfRule type="expression" dxfId="309" priority="304">
      <formula>AND($AM510="NO",I510&lt;&gt;"No aplica")</formula>
    </cfRule>
  </conditionalFormatting>
  <conditionalFormatting sqref="E510">
    <cfRule type="expression" dxfId="308" priority="303">
      <formula>AJ510="NO"</formula>
    </cfRule>
  </conditionalFormatting>
  <conditionalFormatting sqref="D510">
    <cfRule type="expression" dxfId="307" priority="302">
      <formula>$AI510="NO"</formula>
    </cfRule>
  </conditionalFormatting>
  <conditionalFormatting sqref="D509:E509">
    <cfRule type="expression" dxfId="306" priority="301">
      <formula>AI509="NO"</formula>
    </cfRule>
  </conditionalFormatting>
  <conditionalFormatting sqref="H509">
    <cfRule type="expression" dxfId="305" priority="300">
      <formula>$AL509="NO"</formula>
    </cfRule>
  </conditionalFormatting>
  <conditionalFormatting sqref="I509">
    <cfRule type="expression" dxfId="304" priority="299">
      <formula>AND($AM509="NO",I509&lt;&gt;"No aplica")</formula>
    </cfRule>
  </conditionalFormatting>
  <conditionalFormatting sqref="E509">
    <cfRule type="expression" dxfId="303" priority="298">
      <formula>AJ509="NO"</formula>
    </cfRule>
  </conditionalFormatting>
  <conditionalFormatting sqref="D509">
    <cfRule type="expression" dxfId="302" priority="297">
      <formula>$AI509="NO"</formula>
    </cfRule>
  </conditionalFormatting>
  <conditionalFormatting sqref="D508:E508">
    <cfRule type="expression" dxfId="301" priority="296">
      <formula>AI508="NO"</formula>
    </cfRule>
  </conditionalFormatting>
  <conditionalFormatting sqref="H508">
    <cfRule type="expression" dxfId="300" priority="295">
      <formula>$AL508="NO"</formula>
    </cfRule>
  </conditionalFormatting>
  <conditionalFormatting sqref="I508">
    <cfRule type="expression" dxfId="299" priority="294">
      <formula>AND($AM508="NO",I508&lt;&gt;"No aplica")</formula>
    </cfRule>
  </conditionalFormatting>
  <conditionalFormatting sqref="E508">
    <cfRule type="expression" dxfId="298" priority="293">
      <formula>AJ508="NO"</formula>
    </cfRule>
  </conditionalFormatting>
  <conditionalFormatting sqref="D508">
    <cfRule type="expression" dxfId="297" priority="292">
      <formula>$AI508="NO"</formula>
    </cfRule>
  </conditionalFormatting>
  <conditionalFormatting sqref="D507:E507">
    <cfRule type="expression" dxfId="296" priority="291">
      <formula>AI507="NO"</formula>
    </cfRule>
  </conditionalFormatting>
  <conditionalFormatting sqref="H507">
    <cfRule type="expression" dxfId="295" priority="290">
      <formula>$AL507="NO"</formula>
    </cfRule>
  </conditionalFormatting>
  <conditionalFormatting sqref="I507">
    <cfRule type="expression" dxfId="294" priority="289">
      <formula>AND($AM507="NO",I507&lt;&gt;"No aplica")</formula>
    </cfRule>
  </conditionalFormatting>
  <conditionalFormatting sqref="E507">
    <cfRule type="expression" dxfId="293" priority="288">
      <formula>AJ507="NO"</formula>
    </cfRule>
  </conditionalFormatting>
  <conditionalFormatting sqref="D507">
    <cfRule type="expression" dxfId="292" priority="287">
      <formula>$AI507="NO"</formula>
    </cfRule>
  </conditionalFormatting>
  <conditionalFormatting sqref="D506:E506">
    <cfRule type="expression" dxfId="291" priority="286">
      <formula>AI506="NO"</formula>
    </cfRule>
  </conditionalFormatting>
  <conditionalFormatting sqref="H506">
    <cfRule type="expression" dxfId="290" priority="285">
      <formula>$AL506="NO"</formula>
    </cfRule>
  </conditionalFormatting>
  <conditionalFormatting sqref="I506">
    <cfRule type="expression" dxfId="289" priority="284">
      <formula>AND($AM506="NO",I506&lt;&gt;"No aplica")</formula>
    </cfRule>
  </conditionalFormatting>
  <conditionalFormatting sqref="E506">
    <cfRule type="expression" dxfId="288" priority="283">
      <formula>AJ506="NO"</formula>
    </cfRule>
  </conditionalFormatting>
  <conditionalFormatting sqref="D506">
    <cfRule type="expression" dxfId="287" priority="282">
      <formula>$AI506="NO"</formula>
    </cfRule>
  </conditionalFormatting>
  <conditionalFormatting sqref="D526:E526">
    <cfRule type="expression" dxfId="286" priority="281">
      <formula>AI526="NO"</formula>
    </cfRule>
  </conditionalFormatting>
  <conditionalFormatting sqref="H526">
    <cfRule type="expression" dxfId="285" priority="280">
      <formula>$AL526="NO"</formula>
    </cfRule>
  </conditionalFormatting>
  <conditionalFormatting sqref="I526">
    <cfRule type="expression" dxfId="284" priority="279">
      <formula>AND($AM526="NO",I526&lt;&gt;"No aplica")</formula>
    </cfRule>
  </conditionalFormatting>
  <conditionalFormatting sqref="E526">
    <cfRule type="expression" dxfId="283" priority="278">
      <formula>AJ526="NO"</formula>
    </cfRule>
  </conditionalFormatting>
  <conditionalFormatting sqref="D526">
    <cfRule type="expression" dxfId="282" priority="277">
      <formula>$AI526="NO"</formula>
    </cfRule>
  </conditionalFormatting>
  <conditionalFormatting sqref="D525:E525">
    <cfRule type="expression" dxfId="281" priority="276">
      <formula>AI525="NO"</formula>
    </cfRule>
  </conditionalFormatting>
  <conditionalFormatting sqref="H525">
    <cfRule type="expression" dxfId="280" priority="275">
      <formula>$AL525="NO"</formula>
    </cfRule>
  </conditionalFormatting>
  <conditionalFormatting sqref="I525">
    <cfRule type="expression" dxfId="279" priority="274">
      <formula>AND($AM525="NO",I525&lt;&gt;"No aplica")</formula>
    </cfRule>
  </conditionalFormatting>
  <conditionalFormatting sqref="E525">
    <cfRule type="expression" dxfId="278" priority="273">
      <formula>AJ525="NO"</formula>
    </cfRule>
  </conditionalFormatting>
  <conditionalFormatting sqref="D525">
    <cfRule type="expression" dxfId="277" priority="272">
      <formula>$AI525="NO"</formula>
    </cfRule>
  </conditionalFormatting>
  <conditionalFormatting sqref="D524:E524">
    <cfRule type="expression" dxfId="276" priority="271">
      <formula>AI524="NO"</formula>
    </cfRule>
  </conditionalFormatting>
  <conditionalFormatting sqref="H524">
    <cfRule type="expression" dxfId="275" priority="270">
      <formula>$AL524="NO"</formula>
    </cfRule>
  </conditionalFormatting>
  <conditionalFormatting sqref="I524">
    <cfRule type="expression" dxfId="274" priority="269">
      <formula>AND($AM524="NO",I524&lt;&gt;"No aplica")</formula>
    </cfRule>
  </conditionalFormatting>
  <conditionalFormatting sqref="E524">
    <cfRule type="expression" dxfId="273" priority="268">
      <formula>AJ524="NO"</formula>
    </cfRule>
  </conditionalFormatting>
  <conditionalFormatting sqref="D524">
    <cfRule type="expression" dxfId="272" priority="267">
      <formula>$AI524="NO"</formula>
    </cfRule>
  </conditionalFormatting>
  <conditionalFormatting sqref="D523:E523">
    <cfRule type="expression" dxfId="271" priority="266">
      <formula>AI523="NO"</formula>
    </cfRule>
  </conditionalFormatting>
  <conditionalFormatting sqref="H523">
    <cfRule type="expression" dxfId="270" priority="265">
      <formula>$AL523="NO"</formula>
    </cfRule>
  </conditionalFormatting>
  <conditionalFormatting sqref="I523">
    <cfRule type="expression" dxfId="269" priority="264">
      <formula>AND($AM523="NO",I523&lt;&gt;"No aplica")</formula>
    </cfRule>
  </conditionalFormatting>
  <conditionalFormatting sqref="E523">
    <cfRule type="expression" dxfId="268" priority="263">
      <formula>AJ523="NO"</formula>
    </cfRule>
  </conditionalFormatting>
  <conditionalFormatting sqref="D523">
    <cfRule type="expression" dxfId="267" priority="262">
      <formula>$AI523="NO"</formula>
    </cfRule>
  </conditionalFormatting>
  <conditionalFormatting sqref="D522:E522">
    <cfRule type="expression" dxfId="266" priority="261">
      <formula>AI522="NO"</formula>
    </cfRule>
  </conditionalFormatting>
  <conditionalFormatting sqref="H522">
    <cfRule type="expression" dxfId="265" priority="260">
      <formula>$AL522="NO"</formula>
    </cfRule>
  </conditionalFormatting>
  <conditionalFormatting sqref="I522">
    <cfRule type="expression" dxfId="264" priority="259">
      <formula>AND($AM522="NO",I522&lt;&gt;"No aplica")</formula>
    </cfRule>
  </conditionalFormatting>
  <conditionalFormatting sqref="E522">
    <cfRule type="expression" dxfId="263" priority="258">
      <formula>AJ522="NO"</formula>
    </cfRule>
  </conditionalFormatting>
  <conditionalFormatting sqref="D522">
    <cfRule type="expression" dxfId="262" priority="257">
      <formula>$AI522="NO"</formula>
    </cfRule>
  </conditionalFormatting>
  <conditionalFormatting sqref="D521:E521">
    <cfRule type="expression" dxfId="261" priority="256">
      <formula>AI521="NO"</formula>
    </cfRule>
  </conditionalFormatting>
  <conditionalFormatting sqref="H521">
    <cfRule type="expression" dxfId="260" priority="255">
      <formula>$AL521="NO"</formula>
    </cfRule>
  </conditionalFormatting>
  <conditionalFormatting sqref="I521">
    <cfRule type="expression" dxfId="259" priority="254">
      <formula>AND($AM521="NO",I521&lt;&gt;"No aplica")</formula>
    </cfRule>
  </conditionalFormatting>
  <conditionalFormatting sqref="E521">
    <cfRule type="expression" dxfId="258" priority="253">
      <formula>AJ521="NO"</formula>
    </cfRule>
  </conditionalFormatting>
  <conditionalFormatting sqref="D521">
    <cfRule type="expression" dxfId="257" priority="252">
      <formula>$AI521="NO"</formula>
    </cfRule>
  </conditionalFormatting>
  <conditionalFormatting sqref="D520:E520">
    <cfRule type="expression" dxfId="256" priority="251">
      <formula>AI520="NO"</formula>
    </cfRule>
  </conditionalFormatting>
  <conditionalFormatting sqref="H520">
    <cfRule type="expression" dxfId="255" priority="250">
      <formula>$AL520="NO"</formula>
    </cfRule>
  </conditionalFormatting>
  <conditionalFormatting sqref="I520">
    <cfRule type="expression" dxfId="254" priority="249">
      <formula>AND($AM520="NO",I520&lt;&gt;"No aplica")</formula>
    </cfRule>
  </conditionalFormatting>
  <conditionalFormatting sqref="E520">
    <cfRule type="expression" dxfId="253" priority="248">
      <formula>AJ520="NO"</formula>
    </cfRule>
  </conditionalFormatting>
  <conditionalFormatting sqref="D520">
    <cfRule type="expression" dxfId="252" priority="247">
      <formula>$AI520="NO"</formula>
    </cfRule>
  </conditionalFormatting>
  <conditionalFormatting sqref="D519:E519">
    <cfRule type="expression" dxfId="251" priority="246">
      <formula>AI519="NO"</formula>
    </cfRule>
  </conditionalFormatting>
  <conditionalFormatting sqref="H519">
    <cfRule type="expression" dxfId="250" priority="245">
      <formula>$AL519="NO"</formula>
    </cfRule>
  </conditionalFormatting>
  <conditionalFormatting sqref="I519">
    <cfRule type="expression" dxfId="249" priority="244">
      <formula>AND($AM519="NO",I519&lt;&gt;"No aplica")</formula>
    </cfRule>
  </conditionalFormatting>
  <conditionalFormatting sqref="E519">
    <cfRule type="expression" dxfId="248" priority="243">
      <formula>AJ519="NO"</formula>
    </cfRule>
  </conditionalFormatting>
  <conditionalFormatting sqref="D519">
    <cfRule type="expression" dxfId="247" priority="242">
      <formula>$AI519="NO"</formula>
    </cfRule>
  </conditionalFormatting>
  <conditionalFormatting sqref="D518:E518">
    <cfRule type="expression" dxfId="246" priority="241">
      <formula>AI518="NO"</formula>
    </cfRule>
  </conditionalFormatting>
  <conditionalFormatting sqref="H518">
    <cfRule type="expression" dxfId="245" priority="240">
      <formula>$AL518="NO"</formula>
    </cfRule>
  </conditionalFormatting>
  <conditionalFormatting sqref="I518">
    <cfRule type="expression" dxfId="244" priority="239">
      <formula>AND($AM518="NO",I518&lt;&gt;"No aplica")</formula>
    </cfRule>
  </conditionalFormatting>
  <conditionalFormatting sqref="E518">
    <cfRule type="expression" dxfId="243" priority="238">
      <formula>AJ518="NO"</formula>
    </cfRule>
  </conditionalFormatting>
  <conditionalFormatting sqref="D518">
    <cfRule type="expression" dxfId="242" priority="237">
      <formula>$AI518="NO"</formula>
    </cfRule>
  </conditionalFormatting>
  <conditionalFormatting sqref="D517:E517">
    <cfRule type="expression" dxfId="241" priority="236">
      <formula>AI517="NO"</formula>
    </cfRule>
  </conditionalFormatting>
  <conditionalFormatting sqref="H517">
    <cfRule type="expression" dxfId="240" priority="235">
      <formula>$AL517="NO"</formula>
    </cfRule>
  </conditionalFormatting>
  <conditionalFormatting sqref="I517">
    <cfRule type="expression" dxfId="239" priority="234">
      <formula>AND($AM517="NO",I517&lt;&gt;"No aplica")</formula>
    </cfRule>
  </conditionalFormatting>
  <conditionalFormatting sqref="E517">
    <cfRule type="expression" dxfId="238" priority="233">
      <formula>AJ517="NO"</formula>
    </cfRule>
  </conditionalFormatting>
  <conditionalFormatting sqref="D517">
    <cfRule type="expression" dxfId="237" priority="232">
      <formula>$AI517="NO"</formula>
    </cfRule>
  </conditionalFormatting>
  <conditionalFormatting sqref="D549:E549">
    <cfRule type="expression" dxfId="236" priority="231">
      <formula>AI549="NO"</formula>
    </cfRule>
  </conditionalFormatting>
  <conditionalFormatting sqref="H549">
    <cfRule type="expression" dxfId="235" priority="230">
      <formula>$AL549="NO"</formula>
    </cfRule>
  </conditionalFormatting>
  <conditionalFormatting sqref="I549">
    <cfRule type="expression" dxfId="234" priority="229">
      <formula>AND($AM549="NO",I549&lt;&gt;"No aplica")</formula>
    </cfRule>
  </conditionalFormatting>
  <conditionalFormatting sqref="E549">
    <cfRule type="expression" dxfId="233" priority="228">
      <formula>AJ549="NO"</formula>
    </cfRule>
  </conditionalFormatting>
  <conditionalFormatting sqref="D549">
    <cfRule type="expression" dxfId="232" priority="227">
      <formula>$AI549="NO"</formula>
    </cfRule>
  </conditionalFormatting>
  <conditionalFormatting sqref="D537:E537">
    <cfRule type="expression" dxfId="231" priority="226">
      <formula>AI537="NO"</formula>
    </cfRule>
  </conditionalFormatting>
  <conditionalFormatting sqref="H537">
    <cfRule type="expression" dxfId="230" priority="225">
      <formula>$AL537="NO"</formula>
    </cfRule>
  </conditionalFormatting>
  <conditionalFormatting sqref="I537">
    <cfRule type="expression" dxfId="229" priority="224">
      <formula>AND($AM537="NO",I537&lt;&gt;"No aplica")</formula>
    </cfRule>
  </conditionalFormatting>
  <conditionalFormatting sqref="E537">
    <cfRule type="expression" dxfId="228" priority="223">
      <formula>AJ537="NO"</formula>
    </cfRule>
  </conditionalFormatting>
  <conditionalFormatting sqref="D537">
    <cfRule type="expression" dxfId="227" priority="222">
      <formula>$AI537="NO"</formula>
    </cfRule>
  </conditionalFormatting>
  <conditionalFormatting sqref="D536:E536">
    <cfRule type="expression" dxfId="226" priority="221">
      <formula>AI536="NO"</formula>
    </cfRule>
  </conditionalFormatting>
  <conditionalFormatting sqref="H536">
    <cfRule type="expression" dxfId="225" priority="220">
      <formula>$AL536="NO"</formula>
    </cfRule>
  </conditionalFormatting>
  <conditionalFormatting sqref="I536">
    <cfRule type="expression" dxfId="224" priority="219">
      <formula>AND($AM536="NO",I536&lt;&gt;"No aplica")</formula>
    </cfRule>
  </conditionalFormatting>
  <conditionalFormatting sqref="E536">
    <cfRule type="expression" dxfId="223" priority="218">
      <formula>AJ536="NO"</formula>
    </cfRule>
  </conditionalFormatting>
  <conditionalFormatting sqref="D536">
    <cfRule type="expression" dxfId="222" priority="217">
      <formula>$AI536="NO"</formula>
    </cfRule>
  </conditionalFormatting>
  <conditionalFormatting sqref="D535:E535">
    <cfRule type="expression" dxfId="221" priority="216">
      <formula>AI535="NO"</formula>
    </cfRule>
  </conditionalFormatting>
  <conditionalFormatting sqref="H535">
    <cfRule type="expression" dxfId="220" priority="215">
      <formula>$AL535="NO"</formula>
    </cfRule>
  </conditionalFormatting>
  <conditionalFormatting sqref="I535">
    <cfRule type="expression" dxfId="219" priority="214">
      <formula>AND($AM535="NO",I535&lt;&gt;"No aplica")</formula>
    </cfRule>
  </conditionalFormatting>
  <conditionalFormatting sqref="E535">
    <cfRule type="expression" dxfId="218" priority="213">
      <formula>AJ535="NO"</formula>
    </cfRule>
  </conditionalFormatting>
  <conditionalFormatting sqref="D535">
    <cfRule type="expression" dxfId="217" priority="212">
      <formula>$AI535="NO"</formula>
    </cfRule>
  </conditionalFormatting>
  <conditionalFormatting sqref="D534:E534">
    <cfRule type="expression" dxfId="216" priority="211">
      <formula>AI534="NO"</formula>
    </cfRule>
  </conditionalFormatting>
  <conditionalFormatting sqref="H534">
    <cfRule type="expression" dxfId="215" priority="210">
      <formula>$AL534="NO"</formula>
    </cfRule>
  </conditionalFormatting>
  <conditionalFormatting sqref="I534">
    <cfRule type="expression" dxfId="214" priority="209">
      <formula>AND($AM534="NO",I534&lt;&gt;"No aplica")</formula>
    </cfRule>
  </conditionalFormatting>
  <conditionalFormatting sqref="E534">
    <cfRule type="expression" dxfId="213" priority="208">
      <formula>AJ534="NO"</formula>
    </cfRule>
  </conditionalFormatting>
  <conditionalFormatting sqref="D534">
    <cfRule type="expression" dxfId="212" priority="207">
      <formula>$AI534="NO"</formula>
    </cfRule>
  </conditionalFormatting>
  <conditionalFormatting sqref="D533:E533">
    <cfRule type="expression" dxfId="211" priority="206">
      <formula>AI533="NO"</formula>
    </cfRule>
  </conditionalFormatting>
  <conditionalFormatting sqref="H533">
    <cfRule type="expression" dxfId="210" priority="205">
      <formula>$AL533="NO"</formula>
    </cfRule>
  </conditionalFormatting>
  <conditionalFormatting sqref="I533">
    <cfRule type="expression" dxfId="209" priority="204">
      <formula>AND($AM533="NO",I533&lt;&gt;"No aplica")</formula>
    </cfRule>
  </conditionalFormatting>
  <conditionalFormatting sqref="E533">
    <cfRule type="expression" dxfId="208" priority="203">
      <formula>AJ533="NO"</formula>
    </cfRule>
  </conditionalFormatting>
  <conditionalFormatting sqref="D533">
    <cfRule type="expression" dxfId="207" priority="202">
      <formula>$AI533="NO"</formula>
    </cfRule>
  </conditionalFormatting>
  <conditionalFormatting sqref="D532:E532">
    <cfRule type="expression" dxfId="206" priority="201">
      <formula>AI532="NO"</formula>
    </cfRule>
  </conditionalFormatting>
  <conditionalFormatting sqref="H532">
    <cfRule type="expression" dxfId="205" priority="200">
      <formula>$AL532="NO"</formula>
    </cfRule>
  </conditionalFormatting>
  <conditionalFormatting sqref="I532">
    <cfRule type="expression" dxfId="204" priority="199">
      <formula>AND($AM532="NO",I532&lt;&gt;"No aplica")</formula>
    </cfRule>
  </conditionalFormatting>
  <conditionalFormatting sqref="E532">
    <cfRule type="expression" dxfId="203" priority="198">
      <formula>AJ532="NO"</formula>
    </cfRule>
  </conditionalFormatting>
  <conditionalFormatting sqref="D532">
    <cfRule type="expression" dxfId="202" priority="197">
      <formula>$AI532="NO"</formula>
    </cfRule>
  </conditionalFormatting>
  <conditionalFormatting sqref="D531:E531">
    <cfRule type="expression" dxfId="201" priority="196">
      <formula>AI531="NO"</formula>
    </cfRule>
  </conditionalFormatting>
  <conditionalFormatting sqref="H531">
    <cfRule type="expression" dxfId="200" priority="195">
      <formula>$AL531="NO"</formula>
    </cfRule>
  </conditionalFormatting>
  <conditionalFormatting sqref="I531">
    <cfRule type="expression" dxfId="199" priority="194">
      <formula>AND($AM531="NO",I531&lt;&gt;"No aplica")</formula>
    </cfRule>
  </conditionalFormatting>
  <conditionalFormatting sqref="E531">
    <cfRule type="expression" dxfId="198" priority="193">
      <formula>AJ531="NO"</formula>
    </cfRule>
  </conditionalFormatting>
  <conditionalFormatting sqref="D531">
    <cfRule type="expression" dxfId="197" priority="192">
      <formula>$AI531="NO"</formula>
    </cfRule>
  </conditionalFormatting>
  <conditionalFormatting sqref="D530:E530">
    <cfRule type="expression" dxfId="196" priority="191">
      <formula>AI530="NO"</formula>
    </cfRule>
  </conditionalFormatting>
  <conditionalFormatting sqref="H530">
    <cfRule type="expression" dxfId="195" priority="190">
      <formula>$AL530="NO"</formula>
    </cfRule>
  </conditionalFormatting>
  <conditionalFormatting sqref="I530">
    <cfRule type="expression" dxfId="194" priority="189">
      <formula>AND($AM530="NO",I530&lt;&gt;"No aplica")</formula>
    </cfRule>
  </conditionalFormatting>
  <conditionalFormatting sqref="E530">
    <cfRule type="expression" dxfId="193" priority="188">
      <formula>AJ530="NO"</formula>
    </cfRule>
  </conditionalFormatting>
  <conditionalFormatting sqref="D530">
    <cfRule type="expression" dxfId="192" priority="187">
      <formula>$AI530="NO"</formula>
    </cfRule>
  </conditionalFormatting>
  <conditionalFormatting sqref="D529:E529">
    <cfRule type="expression" dxfId="191" priority="186">
      <formula>AI529="NO"</formula>
    </cfRule>
  </conditionalFormatting>
  <conditionalFormatting sqref="H529">
    <cfRule type="expression" dxfId="190" priority="185">
      <formula>$AL529="NO"</formula>
    </cfRule>
  </conditionalFormatting>
  <conditionalFormatting sqref="I529">
    <cfRule type="expression" dxfId="189" priority="184">
      <formula>AND($AM529="NO",I529&lt;&gt;"No aplica")</formula>
    </cfRule>
  </conditionalFormatting>
  <conditionalFormatting sqref="E529">
    <cfRule type="expression" dxfId="188" priority="183">
      <formula>AJ529="NO"</formula>
    </cfRule>
  </conditionalFormatting>
  <conditionalFormatting sqref="D529">
    <cfRule type="expression" dxfId="187" priority="182">
      <formula>$AI529="NO"</formula>
    </cfRule>
  </conditionalFormatting>
  <conditionalFormatting sqref="D528:E528">
    <cfRule type="expression" dxfId="186" priority="181">
      <formula>AI528="NO"</formula>
    </cfRule>
  </conditionalFormatting>
  <conditionalFormatting sqref="H528">
    <cfRule type="expression" dxfId="185" priority="180">
      <formula>$AL528="NO"</formula>
    </cfRule>
  </conditionalFormatting>
  <conditionalFormatting sqref="I528">
    <cfRule type="expression" dxfId="184" priority="179">
      <formula>AND($AM528="NO",I528&lt;&gt;"No aplica")</formula>
    </cfRule>
  </conditionalFormatting>
  <conditionalFormatting sqref="E528">
    <cfRule type="expression" dxfId="183" priority="178">
      <formula>AJ528="NO"</formula>
    </cfRule>
  </conditionalFormatting>
  <conditionalFormatting sqref="D528">
    <cfRule type="expression" dxfId="182" priority="177">
      <formula>$AI528="NO"</formula>
    </cfRule>
  </conditionalFormatting>
  <conditionalFormatting sqref="D548:E548">
    <cfRule type="expression" dxfId="181" priority="176">
      <formula>AI548="NO"</formula>
    </cfRule>
  </conditionalFormatting>
  <conditionalFormatting sqref="H548">
    <cfRule type="expression" dxfId="180" priority="175">
      <formula>$AL548="NO"</formula>
    </cfRule>
  </conditionalFormatting>
  <conditionalFormatting sqref="I548">
    <cfRule type="expression" dxfId="179" priority="174">
      <formula>AND($AM548="NO",I548&lt;&gt;"No aplica")</formula>
    </cfRule>
  </conditionalFormatting>
  <conditionalFormatting sqref="E548">
    <cfRule type="expression" dxfId="178" priority="173">
      <formula>AJ548="NO"</formula>
    </cfRule>
  </conditionalFormatting>
  <conditionalFormatting sqref="D548">
    <cfRule type="expression" dxfId="177" priority="172">
      <formula>$AI548="NO"</formula>
    </cfRule>
  </conditionalFormatting>
  <conditionalFormatting sqref="D547:E547">
    <cfRule type="expression" dxfId="176" priority="171">
      <formula>AI547="NO"</formula>
    </cfRule>
  </conditionalFormatting>
  <conditionalFormatting sqref="H547">
    <cfRule type="expression" dxfId="175" priority="170">
      <formula>$AL547="NO"</formula>
    </cfRule>
  </conditionalFormatting>
  <conditionalFormatting sqref="I547">
    <cfRule type="expression" dxfId="174" priority="169">
      <formula>AND($AM547="NO",I547&lt;&gt;"No aplica")</formula>
    </cfRule>
  </conditionalFormatting>
  <conditionalFormatting sqref="E547">
    <cfRule type="expression" dxfId="173" priority="168">
      <formula>AJ547="NO"</formula>
    </cfRule>
  </conditionalFormatting>
  <conditionalFormatting sqref="D547">
    <cfRule type="expression" dxfId="172" priority="167">
      <formula>$AI547="NO"</formula>
    </cfRule>
  </conditionalFormatting>
  <conditionalFormatting sqref="D546:E546">
    <cfRule type="expression" dxfId="171" priority="166">
      <formula>AI546="NO"</formula>
    </cfRule>
  </conditionalFormatting>
  <conditionalFormatting sqref="H546">
    <cfRule type="expression" dxfId="170" priority="165">
      <formula>$AL546="NO"</formula>
    </cfRule>
  </conditionalFormatting>
  <conditionalFormatting sqref="I546">
    <cfRule type="expression" dxfId="169" priority="164">
      <formula>AND($AM546="NO",I546&lt;&gt;"No aplica")</formula>
    </cfRule>
  </conditionalFormatting>
  <conditionalFormatting sqref="E546">
    <cfRule type="expression" dxfId="168" priority="163">
      <formula>AJ546="NO"</formula>
    </cfRule>
  </conditionalFormatting>
  <conditionalFormatting sqref="D546">
    <cfRule type="expression" dxfId="167" priority="162">
      <formula>$AI546="NO"</formula>
    </cfRule>
  </conditionalFormatting>
  <conditionalFormatting sqref="D545:E545">
    <cfRule type="expression" dxfId="166" priority="161">
      <formula>AI545="NO"</formula>
    </cfRule>
  </conditionalFormatting>
  <conditionalFormatting sqref="H545">
    <cfRule type="expression" dxfId="165" priority="160">
      <formula>$AL545="NO"</formula>
    </cfRule>
  </conditionalFormatting>
  <conditionalFormatting sqref="I545">
    <cfRule type="expression" dxfId="164" priority="159">
      <formula>AND($AM545="NO",I545&lt;&gt;"No aplica")</formula>
    </cfRule>
  </conditionalFormatting>
  <conditionalFormatting sqref="E545">
    <cfRule type="expression" dxfId="163" priority="158">
      <formula>AJ545="NO"</formula>
    </cfRule>
  </conditionalFormatting>
  <conditionalFormatting sqref="D545">
    <cfRule type="expression" dxfId="162" priority="157">
      <formula>$AI545="NO"</formula>
    </cfRule>
  </conditionalFormatting>
  <conditionalFormatting sqref="D544:E544">
    <cfRule type="expression" dxfId="161" priority="156">
      <formula>AI544="NO"</formula>
    </cfRule>
  </conditionalFormatting>
  <conditionalFormatting sqref="H544">
    <cfRule type="expression" dxfId="160" priority="155">
      <formula>$AL544="NO"</formula>
    </cfRule>
  </conditionalFormatting>
  <conditionalFormatting sqref="I544">
    <cfRule type="expression" dxfId="159" priority="154">
      <formula>AND($AM544="NO",I544&lt;&gt;"No aplica")</formula>
    </cfRule>
  </conditionalFormatting>
  <conditionalFormatting sqref="E544">
    <cfRule type="expression" dxfId="158" priority="153">
      <formula>AJ544="NO"</formula>
    </cfRule>
  </conditionalFormatting>
  <conditionalFormatting sqref="D544">
    <cfRule type="expression" dxfId="157" priority="152">
      <formula>$AI544="NO"</formula>
    </cfRule>
  </conditionalFormatting>
  <conditionalFormatting sqref="D543:E543">
    <cfRule type="expression" dxfId="156" priority="151">
      <formula>AI543="NO"</formula>
    </cfRule>
  </conditionalFormatting>
  <conditionalFormatting sqref="H543">
    <cfRule type="expression" dxfId="155" priority="150">
      <formula>$AL543="NO"</formula>
    </cfRule>
  </conditionalFormatting>
  <conditionalFormatting sqref="I543">
    <cfRule type="expression" dxfId="154" priority="149">
      <formula>AND($AM543="NO",I543&lt;&gt;"No aplica")</formula>
    </cfRule>
  </conditionalFormatting>
  <conditionalFormatting sqref="E543">
    <cfRule type="expression" dxfId="153" priority="148">
      <formula>AJ543="NO"</formula>
    </cfRule>
  </conditionalFormatting>
  <conditionalFormatting sqref="D543">
    <cfRule type="expression" dxfId="152" priority="147">
      <formula>$AI543="NO"</formula>
    </cfRule>
  </conditionalFormatting>
  <conditionalFormatting sqref="D542:E542">
    <cfRule type="expression" dxfId="151" priority="146">
      <formula>AI542="NO"</formula>
    </cfRule>
  </conditionalFormatting>
  <conditionalFormatting sqref="H542">
    <cfRule type="expression" dxfId="150" priority="145">
      <formula>$AL542="NO"</formula>
    </cfRule>
  </conditionalFormatting>
  <conditionalFormatting sqref="I542">
    <cfRule type="expression" dxfId="149" priority="144">
      <formula>AND($AM542="NO",I542&lt;&gt;"No aplica")</formula>
    </cfRule>
  </conditionalFormatting>
  <conditionalFormatting sqref="E542">
    <cfRule type="expression" dxfId="148" priority="143">
      <formula>AJ542="NO"</formula>
    </cfRule>
  </conditionalFormatting>
  <conditionalFormatting sqref="D542">
    <cfRule type="expression" dxfId="147" priority="142">
      <formula>$AI542="NO"</formula>
    </cfRule>
  </conditionalFormatting>
  <conditionalFormatting sqref="D539:E539">
    <cfRule type="expression" dxfId="146" priority="141">
      <formula>AI539="NO"</formula>
    </cfRule>
  </conditionalFormatting>
  <conditionalFormatting sqref="H539">
    <cfRule type="expression" dxfId="145" priority="140">
      <formula>$AL539="NO"</formula>
    </cfRule>
  </conditionalFormatting>
  <conditionalFormatting sqref="I539">
    <cfRule type="expression" dxfId="144" priority="139">
      <formula>AND($AM539="NO",I539&lt;&gt;"No aplica")</formula>
    </cfRule>
  </conditionalFormatting>
  <conditionalFormatting sqref="E539">
    <cfRule type="expression" dxfId="143" priority="138">
      <formula>AJ539="NO"</formula>
    </cfRule>
  </conditionalFormatting>
  <conditionalFormatting sqref="D539">
    <cfRule type="expression" dxfId="142" priority="137">
      <formula>$AI539="NO"</formula>
    </cfRule>
  </conditionalFormatting>
  <conditionalFormatting sqref="D538:E538">
    <cfRule type="expression" dxfId="141" priority="136">
      <formula>AI538="NO"</formula>
    </cfRule>
  </conditionalFormatting>
  <conditionalFormatting sqref="H538">
    <cfRule type="expression" dxfId="140" priority="135">
      <formula>$AL538="NO"</formula>
    </cfRule>
  </conditionalFormatting>
  <conditionalFormatting sqref="I538">
    <cfRule type="expression" dxfId="139" priority="134">
      <formula>AND($AM538="NO",I538&lt;&gt;"No aplica")</formula>
    </cfRule>
  </conditionalFormatting>
  <conditionalFormatting sqref="E538">
    <cfRule type="expression" dxfId="138" priority="133">
      <formula>AJ538="NO"</formula>
    </cfRule>
  </conditionalFormatting>
  <conditionalFormatting sqref="D538">
    <cfRule type="expression" dxfId="137" priority="132">
      <formula>$AI538="NO"</formula>
    </cfRule>
  </conditionalFormatting>
  <conditionalFormatting sqref="D541:E541">
    <cfRule type="expression" dxfId="136" priority="131">
      <formula>AI541="NO"</formula>
    </cfRule>
  </conditionalFormatting>
  <conditionalFormatting sqref="H541">
    <cfRule type="expression" dxfId="135" priority="130">
      <formula>$AL541="NO"</formula>
    </cfRule>
  </conditionalFormatting>
  <conditionalFormatting sqref="I541">
    <cfRule type="expression" dxfId="134" priority="129">
      <formula>AND($AM541="NO",I541&lt;&gt;"No aplica")</formula>
    </cfRule>
  </conditionalFormatting>
  <conditionalFormatting sqref="E541">
    <cfRule type="expression" dxfId="133" priority="128">
      <formula>AJ541="NO"</formula>
    </cfRule>
  </conditionalFormatting>
  <conditionalFormatting sqref="D541">
    <cfRule type="expression" dxfId="132" priority="127">
      <formula>$AI541="NO"</formula>
    </cfRule>
  </conditionalFormatting>
  <conditionalFormatting sqref="D540:E540">
    <cfRule type="expression" dxfId="131" priority="126">
      <formula>AI540="NO"</formula>
    </cfRule>
  </conditionalFormatting>
  <conditionalFormatting sqref="H540">
    <cfRule type="expression" dxfId="130" priority="125">
      <formula>$AL540="NO"</formula>
    </cfRule>
  </conditionalFormatting>
  <conditionalFormatting sqref="I540">
    <cfRule type="expression" dxfId="129" priority="124">
      <formula>AND($AM540="NO",I540&lt;&gt;"No aplica")</formula>
    </cfRule>
  </conditionalFormatting>
  <conditionalFormatting sqref="E540">
    <cfRule type="expression" dxfId="128" priority="123">
      <formula>AJ540="NO"</formula>
    </cfRule>
  </conditionalFormatting>
  <conditionalFormatting sqref="D540">
    <cfRule type="expression" dxfId="127" priority="122">
      <formula>$AI540="NO"</formula>
    </cfRule>
  </conditionalFormatting>
  <conditionalFormatting sqref="D570:E570">
    <cfRule type="expression" dxfId="126" priority="121">
      <formula>AI570="NO"</formula>
    </cfRule>
  </conditionalFormatting>
  <conditionalFormatting sqref="H570">
    <cfRule type="expression" dxfId="125" priority="120">
      <formula>$AL570="NO"</formula>
    </cfRule>
  </conditionalFormatting>
  <conditionalFormatting sqref="I570">
    <cfRule type="expression" dxfId="124" priority="119">
      <formula>AND($AM570="NO",I570&lt;&gt;"No aplica")</formula>
    </cfRule>
  </conditionalFormatting>
  <conditionalFormatting sqref="E570">
    <cfRule type="expression" dxfId="123" priority="118">
      <formula>AJ570="NO"</formula>
    </cfRule>
  </conditionalFormatting>
  <conditionalFormatting sqref="D570">
    <cfRule type="expression" dxfId="122" priority="117">
      <formula>$AI570="NO"</formula>
    </cfRule>
  </conditionalFormatting>
  <conditionalFormatting sqref="D569:E569">
    <cfRule type="expression" dxfId="121" priority="116">
      <formula>AI569="NO"</formula>
    </cfRule>
  </conditionalFormatting>
  <conditionalFormatting sqref="H569">
    <cfRule type="expression" dxfId="120" priority="115">
      <formula>$AL569="NO"</formula>
    </cfRule>
  </conditionalFormatting>
  <conditionalFormatting sqref="I569">
    <cfRule type="expression" dxfId="119" priority="114">
      <formula>AND($AM569="NO",I569&lt;&gt;"No aplica")</formula>
    </cfRule>
  </conditionalFormatting>
  <conditionalFormatting sqref="E569">
    <cfRule type="expression" dxfId="118" priority="113">
      <formula>AJ569="NO"</formula>
    </cfRule>
  </conditionalFormatting>
  <conditionalFormatting sqref="D569">
    <cfRule type="expression" dxfId="117" priority="112">
      <formula>$AI569="NO"</formula>
    </cfRule>
  </conditionalFormatting>
  <conditionalFormatting sqref="D558:E558">
    <cfRule type="expression" dxfId="116" priority="111">
      <formula>AI558="NO"</formula>
    </cfRule>
  </conditionalFormatting>
  <conditionalFormatting sqref="H558">
    <cfRule type="expression" dxfId="115" priority="110">
      <formula>$AL558="NO"</formula>
    </cfRule>
  </conditionalFormatting>
  <conditionalFormatting sqref="I558">
    <cfRule type="expression" dxfId="114" priority="109">
      <formula>AND($AM558="NO",I558&lt;&gt;"No aplica")</formula>
    </cfRule>
  </conditionalFormatting>
  <conditionalFormatting sqref="E558">
    <cfRule type="expression" dxfId="113" priority="108">
      <formula>AJ558="NO"</formula>
    </cfRule>
  </conditionalFormatting>
  <conditionalFormatting sqref="D558">
    <cfRule type="expression" dxfId="112" priority="107">
      <formula>$AI558="NO"</formula>
    </cfRule>
  </conditionalFormatting>
  <conditionalFormatting sqref="D550:E550">
    <cfRule type="expression" dxfId="111" priority="106">
      <formula>AI550="NO"</formula>
    </cfRule>
  </conditionalFormatting>
  <conditionalFormatting sqref="H550">
    <cfRule type="expression" dxfId="110" priority="105">
      <formula>$AL550="NO"</formula>
    </cfRule>
  </conditionalFormatting>
  <conditionalFormatting sqref="I550">
    <cfRule type="expression" dxfId="109" priority="104">
      <formula>AND($AM550="NO",I550&lt;&gt;"No aplica")</formula>
    </cfRule>
  </conditionalFormatting>
  <conditionalFormatting sqref="E550">
    <cfRule type="expression" dxfId="108" priority="103">
      <formula>AJ550="NO"</formula>
    </cfRule>
  </conditionalFormatting>
  <conditionalFormatting sqref="D550">
    <cfRule type="expression" dxfId="107" priority="102">
      <formula>$AI550="NO"</formula>
    </cfRule>
  </conditionalFormatting>
  <conditionalFormatting sqref="D557:E557">
    <cfRule type="expression" dxfId="106" priority="101">
      <formula>AI557="NO"</formula>
    </cfRule>
  </conditionalFormatting>
  <conditionalFormatting sqref="H557">
    <cfRule type="expression" dxfId="105" priority="100">
      <formula>$AL557="NO"</formula>
    </cfRule>
  </conditionalFormatting>
  <conditionalFormatting sqref="I557">
    <cfRule type="expression" dxfId="104" priority="99">
      <formula>AND($AM557="NO",I557&lt;&gt;"No aplica")</formula>
    </cfRule>
  </conditionalFormatting>
  <conditionalFormatting sqref="E557">
    <cfRule type="expression" dxfId="103" priority="98">
      <formula>AJ557="NO"</formula>
    </cfRule>
  </conditionalFormatting>
  <conditionalFormatting sqref="D557">
    <cfRule type="expression" dxfId="102" priority="97">
      <formula>$AI557="NO"</formula>
    </cfRule>
  </conditionalFormatting>
  <conditionalFormatting sqref="D556:E556">
    <cfRule type="expression" dxfId="101" priority="96">
      <formula>AI556="NO"</formula>
    </cfRule>
  </conditionalFormatting>
  <conditionalFormatting sqref="H556">
    <cfRule type="expression" dxfId="100" priority="95">
      <formula>$AL556="NO"</formula>
    </cfRule>
  </conditionalFormatting>
  <conditionalFormatting sqref="I556">
    <cfRule type="expression" dxfId="99" priority="94">
      <formula>AND($AM556="NO",I556&lt;&gt;"No aplica")</formula>
    </cfRule>
  </conditionalFormatting>
  <conditionalFormatting sqref="E556">
    <cfRule type="expression" dxfId="98" priority="93">
      <formula>AJ556="NO"</formula>
    </cfRule>
  </conditionalFormatting>
  <conditionalFormatting sqref="D556">
    <cfRule type="expression" dxfId="97" priority="92">
      <formula>$AI556="NO"</formula>
    </cfRule>
  </conditionalFormatting>
  <conditionalFormatting sqref="D555:E555">
    <cfRule type="expression" dxfId="96" priority="91">
      <formula>AI555="NO"</formula>
    </cfRule>
  </conditionalFormatting>
  <conditionalFormatting sqref="H555">
    <cfRule type="expression" dxfId="95" priority="90">
      <formula>$AL555="NO"</formula>
    </cfRule>
  </conditionalFormatting>
  <conditionalFormatting sqref="I555">
    <cfRule type="expression" dxfId="94" priority="89">
      <formula>AND($AM555="NO",I555&lt;&gt;"No aplica")</formula>
    </cfRule>
  </conditionalFormatting>
  <conditionalFormatting sqref="E555">
    <cfRule type="expression" dxfId="93" priority="88">
      <formula>AJ555="NO"</formula>
    </cfRule>
  </conditionalFormatting>
  <conditionalFormatting sqref="D555">
    <cfRule type="expression" dxfId="92" priority="87">
      <formula>$AI555="NO"</formula>
    </cfRule>
  </conditionalFormatting>
  <conditionalFormatting sqref="D554:E554">
    <cfRule type="expression" dxfId="91" priority="86">
      <formula>AI554="NO"</formula>
    </cfRule>
  </conditionalFormatting>
  <conditionalFormatting sqref="H554">
    <cfRule type="expression" dxfId="90" priority="85">
      <formula>$AL554="NO"</formula>
    </cfRule>
  </conditionalFormatting>
  <conditionalFormatting sqref="I554">
    <cfRule type="expression" dxfId="89" priority="84">
      <formula>AND($AM554="NO",I554&lt;&gt;"No aplica")</formula>
    </cfRule>
  </conditionalFormatting>
  <conditionalFormatting sqref="E554">
    <cfRule type="expression" dxfId="88" priority="83">
      <formula>AJ554="NO"</formula>
    </cfRule>
  </conditionalFormatting>
  <conditionalFormatting sqref="D554">
    <cfRule type="expression" dxfId="87" priority="82">
      <formula>$AI554="NO"</formula>
    </cfRule>
  </conditionalFormatting>
  <conditionalFormatting sqref="D553:E553">
    <cfRule type="expression" dxfId="86" priority="81">
      <formula>AI553="NO"</formula>
    </cfRule>
  </conditionalFormatting>
  <conditionalFormatting sqref="H553">
    <cfRule type="expression" dxfId="85" priority="80">
      <formula>$AL553="NO"</formula>
    </cfRule>
  </conditionalFormatting>
  <conditionalFormatting sqref="I553">
    <cfRule type="expression" dxfId="84" priority="79">
      <formula>AND($AM553="NO",I553&lt;&gt;"No aplica")</formula>
    </cfRule>
  </conditionalFormatting>
  <conditionalFormatting sqref="E553">
    <cfRule type="expression" dxfId="83" priority="78">
      <formula>AJ553="NO"</formula>
    </cfRule>
  </conditionalFormatting>
  <conditionalFormatting sqref="D553">
    <cfRule type="expression" dxfId="82" priority="77">
      <formula>$AI553="NO"</formula>
    </cfRule>
  </conditionalFormatting>
  <conditionalFormatting sqref="D552:E552">
    <cfRule type="expression" dxfId="81" priority="76">
      <formula>AI552="NO"</formula>
    </cfRule>
  </conditionalFormatting>
  <conditionalFormatting sqref="H552">
    <cfRule type="expression" dxfId="80" priority="75">
      <formula>$AL552="NO"</formula>
    </cfRule>
  </conditionalFormatting>
  <conditionalFormatting sqref="I552">
    <cfRule type="expression" dxfId="79" priority="74">
      <formula>AND($AM552="NO",I552&lt;&gt;"No aplica")</formula>
    </cfRule>
  </conditionalFormatting>
  <conditionalFormatting sqref="E552">
    <cfRule type="expression" dxfId="78" priority="73">
      <formula>AJ552="NO"</formula>
    </cfRule>
  </conditionalFormatting>
  <conditionalFormatting sqref="D552">
    <cfRule type="expression" dxfId="77" priority="72">
      <formula>$AI552="NO"</formula>
    </cfRule>
  </conditionalFormatting>
  <conditionalFormatting sqref="D551:E551">
    <cfRule type="expression" dxfId="76" priority="71">
      <formula>AI551="NO"</formula>
    </cfRule>
  </conditionalFormatting>
  <conditionalFormatting sqref="H551">
    <cfRule type="expression" dxfId="75" priority="70">
      <formula>$AL551="NO"</formula>
    </cfRule>
  </conditionalFormatting>
  <conditionalFormatting sqref="I551">
    <cfRule type="expression" dxfId="74" priority="69">
      <formula>AND($AM551="NO",I551&lt;&gt;"No aplica")</formula>
    </cfRule>
  </conditionalFormatting>
  <conditionalFormatting sqref="E551">
    <cfRule type="expression" dxfId="73" priority="68">
      <formula>AJ551="NO"</formula>
    </cfRule>
  </conditionalFormatting>
  <conditionalFormatting sqref="D551">
    <cfRule type="expression" dxfId="72" priority="67">
      <formula>$AI551="NO"</formula>
    </cfRule>
  </conditionalFormatting>
  <conditionalFormatting sqref="D568:E568">
    <cfRule type="expression" dxfId="71" priority="66">
      <formula>AI568="NO"</formula>
    </cfRule>
  </conditionalFormatting>
  <conditionalFormatting sqref="H568">
    <cfRule type="expression" dxfId="70" priority="65">
      <formula>$AL568="NO"</formula>
    </cfRule>
  </conditionalFormatting>
  <conditionalFormatting sqref="I568">
    <cfRule type="expression" dxfId="69" priority="64">
      <formula>AND($AM568="NO",I568&lt;&gt;"No aplica")</formula>
    </cfRule>
  </conditionalFormatting>
  <conditionalFormatting sqref="E568">
    <cfRule type="expression" dxfId="68" priority="63">
      <formula>AJ568="NO"</formula>
    </cfRule>
  </conditionalFormatting>
  <conditionalFormatting sqref="D568">
    <cfRule type="expression" dxfId="67" priority="62">
      <formula>$AI568="NO"</formula>
    </cfRule>
  </conditionalFormatting>
  <conditionalFormatting sqref="D566:E566">
    <cfRule type="expression" dxfId="66" priority="61">
      <formula>AI566="NO"</formula>
    </cfRule>
  </conditionalFormatting>
  <conditionalFormatting sqref="H566">
    <cfRule type="expression" dxfId="65" priority="60">
      <formula>$AL566="NO"</formula>
    </cfRule>
  </conditionalFormatting>
  <conditionalFormatting sqref="I566">
    <cfRule type="expression" dxfId="64" priority="59">
      <formula>AND($AM566="NO",I566&lt;&gt;"No aplica")</formula>
    </cfRule>
  </conditionalFormatting>
  <conditionalFormatting sqref="E566">
    <cfRule type="expression" dxfId="63" priority="58">
      <formula>AJ566="NO"</formula>
    </cfRule>
  </conditionalFormatting>
  <conditionalFormatting sqref="D566">
    <cfRule type="expression" dxfId="62" priority="57">
      <formula>$AI566="NO"</formula>
    </cfRule>
  </conditionalFormatting>
  <conditionalFormatting sqref="D565:E565">
    <cfRule type="expression" dxfId="61" priority="56">
      <formula>AI565="NO"</formula>
    </cfRule>
  </conditionalFormatting>
  <conditionalFormatting sqref="H565">
    <cfRule type="expression" dxfId="60" priority="55">
      <formula>$AL565="NO"</formula>
    </cfRule>
  </conditionalFormatting>
  <conditionalFormatting sqref="I565">
    <cfRule type="expression" dxfId="59" priority="54">
      <formula>AND($AM565="NO",I565&lt;&gt;"No aplica")</formula>
    </cfRule>
  </conditionalFormatting>
  <conditionalFormatting sqref="E565">
    <cfRule type="expression" dxfId="58" priority="53">
      <formula>AJ565="NO"</formula>
    </cfRule>
  </conditionalFormatting>
  <conditionalFormatting sqref="D565">
    <cfRule type="expression" dxfId="57" priority="52">
      <formula>$AI565="NO"</formula>
    </cfRule>
  </conditionalFormatting>
  <conditionalFormatting sqref="D564:E564">
    <cfRule type="expression" dxfId="56" priority="51">
      <formula>AI564="NO"</formula>
    </cfRule>
  </conditionalFormatting>
  <conditionalFormatting sqref="H564">
    <cfRule type="expression" dxfId="55" priority="50">
      <formula>$AL564="NO"</formula>
    </cfRule>
  </conditionalFormatting>
  <conditionalFormatting sqref="I564">
    <cfRule type="expression" dxfId="54" priority="49">
      <formula>AND($AM564="NO",I564&lt;&gt;"No aplica")</formula>
    </cfRule>
  </conditionalFormatting>
  <conditionalFormatting sqref="E564">
    <cfRule type="expression" dxfId="53" priority="48">
      <formula>AJ564="NO"</formula>
    </cfRule>
  </conditionalFormatting>
  <conditionalFormatting sqref="D564">
    <cfRule type="expression" dxfId="52" priority="47">
      <formula>$AI564="NO"</formula>
    </cfRule>
  </conditionalFormatting>
  <conditionalFormatting sqref="D563:E563">
    <cfRule type="expression" dxfId="51" priority="46">
      <formula>AI563="NO"</formula>
    </cfRule>
  </conditionalFormatting>
  <conditionalFormatting sqref="H563">
    <cfRule type="expression" dxfId="50" priority="45">
      <formula>$AL563="NO"</formula>
    </cfRule>
  </conditionalFormatting>
  <conditionalFormatting sqref="I563">
    <cfRule type="expression" dxfId="49" priority="44">
      <formula>AND($AM563="NO",I563&lt;&gt;"No aplica")</formula>
    </cfRule>
  </conditionalFormatting>
  <conditionalFormatting sqref="E563">
    <cfRule type="expression" dxfId="48" priority="43">
      <formula>AJ563="NO"</formula>
    </cfRule>
  </conditionalFormatting>
  <conditionalFormatting sqref="D563">
    <cfRule type="expression" dxfId="47" priority="42">
      <formula>$AI563="NO"</formula>
    </cfRule>
  </conditionalFormatting>
  <conditionalFormatting sqref="D560:E560">
    <cfRule type="expression" dxfId="46" priority="41">
      <formula>AI560="NO"</formula>
    </cfRule>
  </conditionalFormatting>
  <conditionalFormatting sqref="H560">
    <cfRule type="expression" dxfId="45" priority="40">
      <formula>$AL560="NO"</formula>
    </cfRule>
  </conditionalFormatting>
  <conditionalFormatting sqref="I560">
    <cfRule type="expression" dxfId="44" priority="39">
      <formula>AND($AM560="NO",I560&lt;&gt;"No aplica")</formula>
    </cfRule>
  </conditionalFormatting>
  <conditionalFormatting sqref="E560">
    <cfRule type="expression" dxfId="43" priority="38">
      <formula>AJ560="NO"</formula>
    </cfRule>
  </conditionalFormatting>
  <conditionalFormatting sqref="D560">
    <cfRule type="expression" dxfId="42" priority="37">
      <formula>$AI560="NO"</formula>
    </cfRule>
  </conditionalFormatting>
  <conditionalFormatting sqref="D562:E562">
    <cfRule type="expression" dxfId="41" priority="36">
      <formula>AI562="NO"</formula>
    </cfRule>
  </conditionalFormatting>
  <conditionalFormatting sqref="H562">
    <cfRule type="expression" dxfId="40" priority="35">
      <formula>$AL562="NO"</formula>
    </cfRule>
  </conditionalFormatting>
  <conditionalFormatting sqref="I562">
    <cfRule type="expression" dxfId="39" priority="34">
      <formula>AND($AM562="NO",I562&lt;&gt;"No aplica")</formula>
    </cfRule>
  </conditionalFormatting>
  <conditionalFormatting sqref="E562">
    <cfRule type="expression" dxfId="38" priority="33">
      <formula>AJ562="NO"</formula>
    </cfRule>
  </conditionalFormatting>
  <conditionalFormatting sqref="D562">
    <cfRule type="expression" dxfId="37" priority="32">
      <formula>$AI562="NO"</formula>
    </cfRule>
  </conditionalFormatting>
  <conditionalFormatting sqref="D561:E561">
    <cfRule type="expression" dxfId="36" priority="31">
      <formula>AI561="NO"</formula>
    </cfRule>
  </conditionalFormatting>
  <conditionalFormatting sqref="H561">
    <cfRule type="expression" dxfId="35" priority="30">
      <formula>$AL561="NO"</formula>
    </cfRule>
  </conditionalFormatting>
  <conditionalFormatting sqref="I561">
    <cfRule type="expression" dxfId="34" priority="29">
      <formula>AND($AM561="NO",I561&lt;&gt;"No aplica")</formula>
    </cfRule>
  </conditionalFormatting>
  <conditionalFormatting sqref="E561">
    <cfRule type="expression" dxfId="33" priority="28">
      <formula>AJ561="NO"</formula>
    </cfRule>
  </conditionalFormatting>
  <conditionalFormatting sqref="D561">
    <cfRule type="expression" dxfId="32" priority="27">
      <formula>$AI561="NO"</formula>
    </cfRule>
  </conditionalFormatting>
  <conditionalFormatting sqref="D572:E575">
    <cfRule type="expression" dxfId="31" priority="26">
      <formula>AI572="NO"</formula>
    </cfRule>
  </conditionalFormatting>
  <conditionalFormatting sqref="H572:H575">
    <cfRule type="expression" dxfId="30" priority="25">
      <formula>$AL572="NO"</formula>
    </cfRule>
  </conditionalFormatting>
  <conditionalFormatting sqref="I572:I575">
    <cfRule type="expression" dxfId="29" priority="24">
      <formula>AND($AM572="NO",I572&lt;&gt;"No aplica")</formula>
    </cfRule>
  </conditionalFormatting>
  <conditionalFormatting sqref="E572:E575">
    <cfRule type="expression" dxfId="28" priority="23">
      <formula>AJ572="NO"</formula>
    </cfRule>
  </conditionalFormatting>
  <conditionalFormatting sqref="D572:D575">
    <cfRule type="expression" dxfId="27" priority="22">
      <formula>$AI572="NO"</formula>
    </cfRule>
  </conditionalFormatting>
  <conditionalFormatting sqref="D577:E579">
    <cfRule type="expression" dxfId="26" priority="21">
      <formula>AI577="NO"</formula>
    </cfRule>
  </conditionalFormatting>
  <conditionalFormatting sqref="H577:H579">
    <cfRule type="expression" dxfId="25" priority="20">
      <formula>$AL577="NO"</formula>
    </cfRule>
  </conditionalFormatting>
  <conditionalFormatting sqref="I577:I579">
    <cfRule type="expression" dxfId="24" priority="19">
      <formula>AND($AM577="NO",I577&lt;&gt;"No aplica")</formula>
    </cfRule>
  </conditionalFormatting>
  <conditionalFormatting sqref="E577:E579">
    <cfRule type="expression" dxfId="23" priority="18">
      <formula>AJ577="NO"</formula>
    </cfRule>
  </conditionalFormatting>
  <conditionalFormatting sqref="D577:D579">
    <cfRule type="expression" dxfId="22" priority="17">
      <formula>$AI577="NO"</formula>
    </cfRule>
  </conditionalFormatting>
  <conditionalFormatting sqref="F39:F575 F37 F577:F580 F14:F35">
    <cfRule type="expression" dxfId="21" priority="1284">
      <formula>AND($AK14="NO",$F14&lt;&gt;"No aplica")</formula>
    </cfRule>
  </conditionalFormatting>
  <conditionalFormatting sqref="E38">
    <cfRule type="expression" dxfId="20" priority="15">
      <formula>AJ38="NO"</formula>
    </cfRule>
  </conditionalFormatting>
  <conditionalFormatting sqref="H38">
    <cfRule type="expression" dxfId="19" priority="14">
      <formula>$AL38="NO"</formula>
    </cfRule>
  </conditionalFormatting>
  <conditionalFormatting sqref="I38">
    <cfRule type="expression" dxfId="18" priority="13">
      <formula>AND($AM38="NO",I38&lt;&gt;"No aplica")</formula>
    </cfRule>
  </conditionalFormatting>
  <conditionalFormatting sqref="D38">
    <cfRule type="expression" dxfId="17" priority="12">
      <formula>$AI38="NO"</formula>
    </cfRule>
  </conditionalFormatting>
  <conditionalFormatting sqref="F38">
    <cfRule type="expression" dxfId="16" priority="16">
      <formula>AND($AK38="NO",$F38&lt;&gt;"No aplica")</formula>
    </cfRule>
  </conditionalFormatting>
  <conditionalFormatting sqref="E36">
    <cfRule type="expression" dxfId="15" priority="10">
      <formula>AJ36="NO"</formula>
    </cfRule>
  </conditionalFormatting>
  <conditionalFormatting sqref="H36">
    <cfRule type="expression" dxfId="14" priority="9">
      <formula>$AL36="NO"</formula>
    </cfRule>
  </conditionalFormatting>
  <conditionalFormatting sqref="I36">
    <cfRule type="expression" dxfId="13" priority="8">
      <formula>AND($AM36="NO",I36&lt;&gt;"No aplica")</formula>
    </cfRule>
  </conditionalFormatting>
  <conditionalFormatting sqref="D36">
    <cfRule type="expression" dxfId="12" priority="7">
      <formula>$AI36="NO"</formula>
    </cfRule>
  </conditionalFormatting>
  <conditionalFormatting sqref="F36">
    <cfRule type="expression" dxfId="11" priority="11">
      <formula>AND($AK36="NO",$F36&lt;&gt;"No aplica")</formula>
    </cfRule>
  </conditionalFormatting>
  <conditionalFormatting sqref="D576:E576">
    <cfRule type="expression" dxfId="10" priority="5">
      <formula>AI576="NO"</formula>
    </cfRule>
  </conditionalFormatting>
  <conditionalFormatting sqref="H576">
    <cfRule type="expression" dxfId="9" priority="4">
      <formula>$AL576="NO"</formula>
    </cfRule>
  </conditionalFormatting>
  <conditionalFormatting sqref="I576">
    <cfRule type="expression" dxfId="8" priority="3">
      <formula>AND($AM576="NO",I576&lt;&gt;"No aplica")</formula>
    </cfRule>
  </conditionalFormatting>
  <conditionalFormatting sqref="E576">
    <cfRule type="expression" dxfId="7" priority="2">
      <formula>AJ576="NO"</formula>
    </cfRule>
  </conditionalFormatting>
  <conditionalFormatting sqref="D576">
    <cfRule type="expression" dxfId="6" priority="1">
      <formula>$AI576="NO"</formula>
    </cfRule>
  </conditionalFormatting>
  <conditionalFormatting sqref="F576">
    <cfRule type="expression" dxfId="5" priority="6">
      <formula>AND($AK576="NO",$F576&lt;&gt;"No aplica")</formula>
    </cfRule>
  </conditionalFormatting>
  <dataValidations count="17">
    <dataValidation type="custom" allowBlank="1" showInputMessage="1" showErrorMessage="1" sqref="W7">
      <formula1>vacio()</formula1>
    </dataValidation>
    <dataValidation type="whole" operator="greaterThan" allowBlank="1" showInputMessage="1" showErrorMessage="1" sqref="H10 D9:D10 D6:D7 H6:H7">
      <formula1>0</formula1>
    </dataValidation>
    <dataValidation type="list" allowBlank="1" showInputMessage="1" showErrorMessage="1" sqref="F14:F580">
      <formula1>IF(E14="Selección abreviada",sa,IF(E14="Contratación directa",cd,IF(E14="Régimen especial",re,na)))</formula1>
    </dataValidation>
    <dataValidation type="list" showInputMessage="1" showErrorMessage="1" errorTitle="Tipo de contrato no permitido" error="El tipo de contrato debe corresponder a un número. Consulte el instructivo para más información_x000a_" sqref="D14:D580">
      <formula1>tipo</formula1>
    </dataValidation>
    <dataValidation type="list" allowBlank="1" showInputMessage="1" showErrorMessage="1" errorTitle="Error " error="Debe seleccionar una opción dentro de la lista_x000a_" sqref="E14:E580">
      <formula1>modal</formula1>
    </dataValidation>
    <dataValidation operator="greaterThan" allowBlank="1" showErrorMessage="1" errorTitle="Error" error="Debe digitar un número._x000a_" sqref="L14:L580"/>
    <dataValidation type="whole" operator="greaterThan" allowBlank="1" showErrorMessage="1" errorTitle="Error " error="Debe digitar un número entero._x000a_" sqref="Y14:Z580">
      <formula1>0</formula1>
    </dataValidation>
    <dataValidation type="whole" operator="greaterThan" allowBlank="1" showInputMessage="1" showErrorMessage="1" errorTitle="Error " error="Debe digitar un número sin cáracteres especiales (comas,puntos,guiones,espacios)._x000a_" sqref="P14:P580 O14:O253 O259:O580 S265:S268">
      <formula1>0</formula1>
    </dataValidation>
    <dataValidation type="whole" operator="greaterThan" showErrorMessage="1" errorTitle="Identificación incorrecta" error="El número de identificación no debe contener algún cáracter especial (coma, guión, punto, etc)_x000a_" sqref="M14:M580">
      <formula1>0</formula1>
    </dataValidation>
    <dataValidation type="whole" operator="lessThan" allowBlank="1" showErrorMessage="1" errorTitle="Error" error="Debe ser un número negativo. Ejemplo:-2,000,000_x000a_" sqref="Q14:Q580">
      <formula1>0</formula1>
    </dataValidation>
    <dataValidation type="whole" operator="greaterThan" allowBlank="1" showErrorMessage="1" errorTitle="Error " error="Debe digitar un número sin cáracteres especiales (puntos, comas, guiones, espacios,etc)._x000a_" sqref="O254:O258 S14:S264 S269:S580">
      <formula1>0</formula1>
    </dataValidation>
    <dataValidation type="date" operator="greaterThan" allowBlank="1" showErrorMessage="1" errorTitle="Error" error="Debe introducir una fecha en formato (DD/MM/AAAA)_x000a_" sqref="V14:X580">
      <formula1>18385</formula1>
    </dataValidation>
    <dataValidation type="whole" operator="greaterThan" allowBlank="1" showErrorMessage="1" errorTitle="Error" error="Debe digitar un número sin cáracteres especiales (puntos, comas, guiones, espacios, etc)._x000a__x000a__x000a_" sqref="R14:R580">
      <formula1>0</formula1>
    </dataValidation>
    <dataValidation type="list" allowBlank="1" showInputMessage="1" showErrorMessage="1" errorTitle="Error" error="Debe seleccionar un item de la lista_x000a_" sqref="H14:H580">
      <formula1>afectacion</formula1>
    </dataValidation>
    <dataValidation type="list" allowBlank="1" showInputMessage="1" showErrorMessage="1" sqref="I14:I580">
      <formula1>IF(H14="Inversión",programa,na)</formula1>
    </dataValidation>
    <dataValidation type="whole" allowBlank="1" showInputMessage="1" showErrorMessage="1" sqref="B14:B580">
      <formula1>2000</formula1>
      <formula2>2019</formula2>
    </dataValidation>
    <dataValidation type="whole" operator="greaterThanOrEqual" allowBlank="1" showInputMessage="1" showErrorMessage="1" sqref="U14:U580">
      <formula1>0</formula1>
    </dataValidation>
  </dataValidations>
  <hyperlinks>
    <hyperlink ref="W10" r:id="rId1"/>
  </hyperlinks>
  <pageMargins left="0.7" right="0.7" top="0.75" bottom="0.75" header="0.3" footer="0.3"/>
  <pageSetup orientation="portrait" r:id="rId2"/>
  <drawing r:id="rId3"/>
  <legacyDrawing r:id="rId4"/>
  <controls>
    <mc:AlternateContent xmlns:mc="http://schemas.openxmlformats.org/markup-compatibility/2006">
      <mc:Choice Requires="x14">
        <control shapeId="7169" r:id="rId5" name="CommandButton1">
          <controlPr autoLine="0" r:id="rId6">
            <anchor moveWithCells="1">
              <from>
                <xdr:col>13</xdr:col>
                <xdr:colOff>0</xdr:colOff>
                <xdr:row>5</xdr:row>
                <xdr:rowOff>47625</xdr:rowOff>
              </from>
              <to>
                <xdr:col>13</xdr:col>
                <xdr:colOff>1028700</xdr:colOff>
                <xdr:row>5</xdr:row>
                <xdr:rowOff>342900</xdr:rowOff>
              </to>
            </anchor>
          </controlPr>
        </control>
      </mc:Choice>
      <mc:Fallback>
        <control shapeId="7169" r:id="rId5"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62"/>
  <sheetViews>
    <sheetView workbookViewId="0">
      <selection activeCell="I10" sqref="I10"/>
    </sheetView>
  </sheetViews>
  <sheetFormatPr baseColWidth="10" defaultRowHeight="15" x14ac:dyDescent="0.25"/>
  <cols>
    <col min="1" max="1" width="11.42578125" style="57"/>
    <col min="2" max="2" width="17.5703125" style="57" customWidth="1"/>
    <col min="3" max="3" width="19" style="57" customWidth="1"/>
    <col min="4" max="4" width="13.7109375" style="57" customWidth="1"/>
    <col min="5" max="5" width="11.42578125" style="57"/>
    <col min="6" max="6" width="13.28515625" style="57" bestFit="1" customWidth="1"/>
    <col min="7" max="7" width="15.5703125" style="57" customWidth="1"/>
    <col min="8" max="8" width="15.140625" style="57" customWidth="1"/>
    <col min="9" max="9" width="32.42578125" style="57" customWidth="1"/>
    <col min="10" max="10" width="19" style="57" customWidth="1"/>
    <col min="11" max="11" width="11.42578125" style="57"/>
    <col min="12" max="12" width="14.5703125" style="57" customWidth="1"/>
    <col min="13" max="13" width="16.42578125" style="57" customWidth="1"/>
    <col min="14" max="15" width="11.42578125" style="57"/>
    <col min="16" max="16" width="17.5703125" style="57" bestFit="1" customWidth="1"/>
    <col min="17" max="17" width="26.140625" style="57" customWidth="1"/>
    <col min="18" max="18" width="13.7109375" style="57" bestFit="1" customWidth="1"/>
    <col min="19" max="16384" width="11.42578125" style="57"/>
  </cols>
  <sheetData>
    <row r="2" spans="2:18" x14ac:dyDescent="0.25">
      <c r="C2" s="153"/>
    </row>
    <row r="3" spans="2:18" x14ac:dyDescent="0.25">
      <c r="B3" s="13"/>
      <c r="F3" s="239" t="s">
        <v>1027</v>
      </c>
      <c r="G3" s="239"/>
      <c r="H3" s="239" t="s">
        <v>1028</v>
      </c>
      <c r="I3" s="239"/>
      <c r="K3" s="57" t="s">
        <v>1029</v>
      </c>
    </row>
    <row r="4" spans="2:18" x14ac:dyDescent="0.25">
      <c r="B4" s="13" t="s">
        <v>245</v>
      </c>
      <c r="F4" s="154" t="s">
        <v>1030</v>
      </c>
      <c r="G4" s="154" t="s">
        <v>137</v>
      </c>
      <c r="H4" s="154" t="s">
        <v>1030</v>
      </c>
      <c r="I4" s="154" t="s">
        <v>137</v>
      </c>
      <c r="J4" s="155" t="s">
        <v>1031</v>
      </c>
      <c r="K4" s="156">
        <v>1539133273</v>
      </c>
    </row>
    <row r="5" spans="2:18" x14ac:dyDescent="0.25">
      <c r="B5" s="174" t="s">
        <v>1032</v>
      </c>
      <c r="C5" s="57" t="s">
        <v>1033</v>
      </c>
      <c r="D5" s="57" t="s">
        <v>1034</v>
      </c>
      <c r="J5" s="155"/>
      <c r="K5" s="157"/>
      <c r="P5" s="176"/>
      <c r="Q5" s="177"/>
      <c r="R5" s="178"/>
    </row>
    <row r="6" spans="2:18" x14ac:dyDescent="0.25">
      <c r="B6" s="158" t="s">
        <v>155</v>
      </c>
      <c r="C6" s="162">
        <v>3295866161</v>
      </c>
      <c r="D6" s="164">
        <v>2273837171</v>
      </c>
      <c r="F6" s="159">
        <v>3295866161</v>
      </c>
      <c r="G6" s="159">
        <v>2273837171</v>
      </c>
      <c r="H6" s="159">
        <f>+F6-GETPIVOTDATA("Suma de Valor Final ",$B$5,"Afectación","Funcionamiento")</f>
        <v>0</v>
      </c>
      <c r="I6" s="160">
        <f>+G6-GETPIVOTDATA("Suma de Giros",$B$5,"Afectación","Funcionamiento")</f>
        <v>0</v>
      </c>
      <c r="J6" s="161" t="s">
        <v>1035</v>
      </c>
      <c r="K6" s="156">
        <v>1525585983</v>
      </c>
      <c r="L6" s="162">
        <f>+F6-K6</f>
        <v>1770280178</v>
      </c>
      <c r="P6" s="179"/>
      <c r="Q6" s="180"/>
      <c r="R6" s="181"/>
    </row>
    <row r="7" spans="2:18" x14ac:dyDescent="0.25">
      <c r="B7" s="158" t="s">
        <v>156</v>
      </c>
      <c r="C7" s="162">
        <v>40738915582</v>
      </c>
      <c r="D7" s="164">
        <v>7586952746</v>
      </c>
      <c r="F7" s="160">
        <v>40738915582</v>
      </c>
      <c r="G7" s="160">
        <v>7586952746</v>
      </c>
      <c r="H7" s="160">
        <f>+F7-GETPIVOTDATA("Suma de Valor Final ",$B$5,"Afectación","Inversión")</f>
        <v>0</v>
      </c>
      <c r="I7" s="160">
        <f>+G7-GETPIVOTDATA("Suma de Giros",$B$5,"Afectación","Inversión")</f>
        <v>0</v>
      </c>
      <c r="J7" s="163" t="s">
        <v>137</v>
      </c>
      <c r="K7" s="156">
        <v>1525257287</v>
      </c>
      <c r="L7" s="162">
        <f>+G6-K7</f>
        <v>748579884</v>
      </c>
      <c r="P7" s="179"/>
      <c r="Q7" s="180"/>
      <c r="R7" s="181"/>
    </row>
    <row r="8" spans="2:18" x14ac:dyDescent="0.25">
      <c r="B8" s="158" t="s">
        <v>1036</v>
      </c>
      <c r="C8" s="162">
        <v>44034781743</v>
      </c>
      <c r="D8" s="164">
        <v>9860789917</v>
      </c>
      <c r="P8" s="179"/>
      <c r="Q8" s="180"/>
      <c r="R8" s="181"/>
    </row>
    <row r="9" spans="2:18" x14ac:dyDescent="0.25">
      <c r="P9" s="179"/>
      <c r="Q9" s="180"/>
      <c r="R9" s="181"/>
    </row>
    <row r="10" spans="2:18" x14ac:dyDescent="0.25">
      <c r="P10" s="179"/>
      <c r="Q10" s="180"/>
      <c r="R10" s="181"/>
    </row>
    <row r="11" spans="2:18" x14ac:dyDescent="0.25">
      <c r="P11" s="179"/>
      <c r="Q11" s="180"/>
      <c r="R11" s="181"/>
    </row>
    <row r="12" spans="2:18" x14ac:dyDescent="0.25">
      <c r="P12" s="179"/>
      <c r="Q12" s="180"/>
      <c r="R12" s="181"/>
    </row>
    <row r="13" spans="2:18" x14ac:dyDescent="0.25">
      <c r="I13" s="13" t="s">
        <v>15</v>
      </c>
      <c r="L13" s="154" t="s">
        <v>1027</v>
      </c>
      <c r="P13" s="179"/>
      <c r="Q13" s="180"/>
      <c r="R13" s="181"/>
    </row>
    <row r="14" spans="2:18" x14ac:dyDescent="0.25">
      <c r="P14" s="179"/>
      <c r="Q14" s="180"/>
      <c r="R14" s="181"/>
    </row>
    <row r="15" spans="2:18" x14ac:dyDescent="0.25">
      <c r="B15" s="13" t="s">
        <v>1037</v>
      </c>
      <c r="I15" s="174" t="s">
        <v>245</v>
      </c>
      <c r="J15" s="57" t="s">
        <v>156</v>
      </c>
      <c r="P15" s="179"/>
      <c r="Q15" s="180"/>
      <c r="R15" s="181"/>
    </row>
    <row r="16" spans="2:18" x14ac:dyDescent="0.25">
      <c r="B16" s="174" t="s">
        <v>245</v>
      </c>
      <c r="C16" s="57" t="s">
        <v>156</v>
      </c>
      <c r="P16" s="179"/>
      <c r="Q16" s="180"/>
      <c r="R16" s="181"/>
    </row>
    <row r="17" spans="2:18" x14ac:dyDescent="0.25">
      <c r="G17" s="154" t="s">
        <v>1028</v>
      </c>
      <c r="I17" s="174" t="s">
        <v>1032</v>
      </c>
      <c r="J17" t="s">
        <v>1033</v>
      </c>
      <c r="M17" s="154" t="s">
        <v>1028</v>
      </c>
      <c r="P17" s="179"/>
      <c r="Q17" s="180"/>
      <c r="R17" s="181"/>
    </row>
    <row r="18" spans="2:18" x14ac:dyDescent="0.25">
      <c r="B18" s="174" t="s">
        <v>1032</v>
      </c>
      <c r="C18" t="s">
        <v>1033</v>
      </c>
      <c r="I18" s="158" t="s">
        <v>231</v>
      </c>
      <c r="J18" s="165">
        <v>222700000</v>
      </c>
      <c r="L18" s="175">
        <v>222700000</v>
      </c>
      <c r="M18" s="162">
        <f>+L18-GETPIVOTDATA("Valor Final ",$I$17,"Eje / Pilar","Eje Transversal 3 Sostenibilidad Ambiental basada en la eficiencia energética")</f>
        <v>0</v>
      </c>
      <c r="P18" s="179"/>
      <c r="Q18" s="180"/>
      <c r="R18" s="181"/>
    </row>
    <row r="19" spans="2:18" x14ac:dyDescent="0.25">
      <c r="B19" s="158">
        <v>2</v>
      </c>
      <c r="C19" s="165">
        <v>672242978</v>
      </c>
      <c r="E19" s="57">
        <v>2</v>
      </c>
      <c r="F19" s="166">
        <v>672242978</v>
      </c>
      <c r="G19" s="162">
        <f>+F19-GETPIVOTDATA("Valor Final ",$B$18,"Número Programa",2)</f>
        <v>0</v>
      </c>
      <c r="I19" s="158" t="s">
        <v>236</v>
      </c>
      <c r="J19" s="165">
        <v>5487008963</v>
      </c>
      <c r="L19" s="166">
        <v>5487008963</v>
      </c>
      <c r="M19" s="162">
        <f>+L19-GETPIVOTDATA("Valor Final ",$I$17,"Eje / Pilar","Eje Transversal 4 Gobierno Legitimo, Fortalecimiento Local y Eficiencia")</f>
        <v>0</v>
      </c>
      <c r="P19" s="179"/>
      <c r="Q19" s="180"/>
      <c r="R19" s="181"/>
    </row>
    <row r="20" spans="2:18" x14ac:dyDescent="0.25">
      <c r="B20" s="158">
        <v>3</v>
      </c>
      <c r="C20" s="165">
        <v>2111994097</v>
      </c>
      <c r="E20" s="57">
        <v>3</v>
      </c>
      <c r="F20" s="156">
        <v>2111994097</v>
      </c>
      <c r="G20" s="162">
        <f>+F20-GETPIVOTDATA("Valor Final ",$B$18,"Número Programa",3)</f>
        <v>0</v>
      </c>
      <c r="I20" s="158" t="s">
        <v>189</v>
      </c>
      <c r="J20" s="165">
        <v>4886676418</v>
      </c>
      <c r="L20" s="156">
        <v>4886676418</v>
      </c>
      <c r="M20" s="162">
        <f>+L20-GETPIVOTDATA("Valor Final ",$I$17,"Eje / Pilar","Pilar 1 Igualdad de Calidad de Vida")</f>
        <v>0</v>
      </c>
      <c r="P20" s="179"/>
      <c r="Q20" s="180"/>
      <c r="R20" s="181"/>
    </row>
    <row r="21" spans="2:18" x14ac:dyDescent="0.25">
      <c r="B21" s="158">
        <v>7</v>
      </c>
      <c r="C21" s="165">
        <v>107977000</v>
      </c>
      <c r="E21" s="57">
        <v>7</v>
      </c>
      <c r="F21" s="166">
        <v>107977000</v>
      </c>
      <c r="G21" s="162">
        <f>+F21-GETPIVOTDATA("Valor Final ",$B$18,"Número Programa",7)</f>
        <v>0</v>
      </c>
      <c r="I21" s="158" t="s">
        <v>202</v>
      </c>
      <c r="J21" s="165">
        <v>29126605883</v>
      </c>
      <c r="L21" s="156">
        <v>29126605883</v>
      </c>
      <c r="M21" s="162">
        <f>+L21-GETPIVOTDATA("Valor Final ",$I$17,"Eje / Pilar","Pilar 2 Democracía Urbana")</f>
        <v>0</v>
      </c>
      <c r="P21" s="179"/>
      <c r="Q21" s="180"/>
      <c r="R21" s="181"/>
    </row>
    <row r="22" spans="2:18" x14ac:dyDescent="0.25">
      <c r="B22" s="158">
        <v>11</v>
      </c>
      <c r="C22" s="165">
        <v>1994462343</v>
      </c>
      <c r="E22" s="57">
        <v>11</v>
      </c>
      <c r="F22" s="166">
        <v>1994462343</v>
      </c>
      <c r="G22" s="162">
        <f>+F22-GETPIVOTDATA("Valor Final ",$B$18,"Número Programa",11)</f>
        <v>0</v>
      </c>
      <c r="I22" s="158" t="s">
        <v>209</v>
      </c>
      <c r="J22" s="165">
        <v>1015924318</v>
      </c>
      <c r="L22" s="156">
        <v>1015924318</v>
      </c>
      <c r="M22" s="162">
        <f>+L22-GETPIVOTDATA("Valor Final ",$I$17,"Eje / Pilar","Pilar 3 Construcción de Comunidad y Cultura Ciudadana")</f>
        <v>0</v>
      </c>
      <c r="P22" s="182"/>
      <c r="Q22" s="183"/>
      <c r="R22" s="184"/>
    </row>
    <row r="23" spans="2:18" x14ac:dyDescent="0.25">
      <c r="B23" s="158">
        <v>15</v>
      </c>
      <c r="C23" s="165">
        <v>54000000</v>
      </c>
      <c r="E23" s="57">
        <v>15</v>
      </c>
      <c r="F23" s="166">
        <v>54000000</v>
      </c>
      <c r="G23" s="162">
        <f>+F23-GETPIVOTDATA("Valor Final ",$B$18,"Número Programa",15)</f>
        <v>0</v>
      </c>
      <c r="I23" s="158" t="s">
        <v>1036</v>
      </c>
      <c r="J23" s="165">
        <v>40738915582</v>
      </c>
      <c r="L23" s="156"/>
      <c r="M23" s="162"/>
      <c r="P23"/>
      <c r="Q23"/>
      <c r="R23"/>
    </row>
    <row r="24" spans="2:18" x14ac:dyDescent="0.25">
      <c r="B24" s="158">
        <v>17</v>
      </c>
      <c r="C24" s="165">
        <v>2688220666</v>
      </c>
      <c r="E24" s="57">
        <v>17</v>
      </c>
      <c r="F24" s="166">
        <v>2688220666</v>
      </c>
      <c r="G24" s="162">
        <f>+F24-GETPIVOTDATA("Valor Final ",$B$18,"Número Programa",17)</f>
        <v>0</v>
      </c>
      <c r="I24"/>
      <c r="J24"/>
      <c r="L24" s="173"/>
      <c r="P24"/>
      <c r="Q24"/>
      <c r="R24"/>
    </row>
    <row r="25" spans="2:18" x14ac:dyDescent="0.25">
      <c r="B25" s="158">
        <v>18</v>
      </c>
      <c r="C25" s="165">
        <v>26384385217</v>
      </c>
      <c r="E25" s="57">
        <v>18</v>
      </c>
      <c r="F25" s="166">
        <v>26384385217</v>
      </c>
      <c r="G25" s="162">
        <f>+F25-GETPIVOTDATA("Valor Final ",$B$18,"Número Programa",18)</f>
        <v>0</v>
      </c>
      <c r="P25"/>
      <c r="Q25"/>
      <c r="R25"/>
    </row>
    <row r="26" spans="2:18" x14ac:dyDescent="0.25">
      <c r="B26" s="158">
        <v>19</v>
      </c>
      <c r="C26" s="165">
        <v>1015924318</v>
      </c>
      <c r="E26" s="57">
        <v>19</v>
      </c>
      <c r="F26" s="166">
        <v>1015924318</v>
      </c>
      <c r="G26" s="162">
        <f>+F26-GETPIVOTDATA("Valor Final ",$B$18,"Número Programa",19)</f>
        <v>0</v>
      </c>
      <c r="J26" s="167"/>
      <c r="P26"/>
      <c r="Q26"/>
      <c r="R26"/>
    </row>
    <row r="27" spans="2:18" x14ac:dyDescent="0.25">
      <c r="B27" s="158">
        <v>38</v>
      </c>
      <c r="C27" s="165">
        <v>222700000</v>
      </c>
      <c r="E27" s="173">
        <v>38</v>
      </c>
      <c r="F27" s="175">
        <v>222700000</v>
      </c>
      <c r="G27" s="162">
        <f>+F27-GETPIVOTDATA("Valor Final ",$B$18,"Número Programa",38)</f>
        <v>0</v>
      </c>
      <c r="J27" s="167"/>
      <c r="M27" s="162"/>
      <c r="P27"/>
      <c r="Q27"/>
      <c r="R27"/>
    </row>
    <row r="28" spans="2:18" x14ac:dyDescent="0.25">
      <c r="B28" s="158">
        <v>45</v>
      </c>
      <c r="C28" s="165">
        <v>5487008963</v>
      </c>
      <c r="E28" s="57">
        <v>45</v>
      </c>
      <c r="F28" s="166">
        <v>5487008963</v>
      </c>
      <c r="G28" s="162">
        <f>+F28-GETPIVOTDATA("Valor Final ",$B$18,"Número Programa",45)</f>
        <v>0</v>
      </c>
      <c r="J28" s="167"/>
      <c r="P28"/>
      <c r="Q28"/>
      <c r="R28"/>
    </row>
    <row r="29" spans="2:18" x14ac:dyDescent="0.25">
      <c r="B29" s="158" t="s">
        <v>1036</v>
      </c>
      <c r="C29" s="165">
        <v>40738915582</v>
      </c>
      <c r="F29" s="156"/>
      <c r="G29" s="162"/>
      <c r="I29" s="13" t="s">
        <v>1038</v>
      </c>
      <c r="J29" s="167"/>
      <c r="P29"/>
      <c r="Q29"/>
      <c r="R29"/>
    </row>
    <row r="30" spans="2:18" x14ac:dyDescent="0.25">
      <c r="B30"/>
      <c r="C30"/>
      <c r="I30" s="174" t="s">
        <v>245</v>
      </c>
      <c r="J30" s="57" t="s">
        <v>156</v>
      </c>
      <c r="P30"/>
      <c r="Q30"/>
      <c r="R30"/>
    </row>
    <row r="31" spans="2:18" x14ac:dyDescent="0.25">
      <c r="B31"/>
      <c r="C31"/>
      <c r="J31" s="167"/>
      <c r="P31"/>
      <c r="Q31"/>
      <c r="R31"/>
    </row>
    <row r="32" spans="2:18" x14ac:dyDescent="0.25">
      <c r="B32" s="168"/>
      <c r="I32" s="174" t="s">
        <v>1032</v>
      </c>
      <c r="J32" s="165" t="s">
        <v>1033</v>
      </c>
      <c r="M32" s="154" t="s">
        <v>1028</v>
      </c>
      <c r="P32"/>
      <c r="Q32"/>
      <c r="R32"/>
    </row>
    <row r="33" spans="9:18" x14ac:dyDescent="0.25">
      <c r="I33" s="158" t="s">
        <v>789</v>
      </c>
      <c r="J33" s="165">
        <v>672242978</v>
      </c>
      <c r="K33" s="57">
        <v>1474</v>
      </c>
      <c r="L33" s="166">
        <v>4771087878</v>
      </c>
      <c r="M33" s="162">
        <f>+GETPIVOTDATA("Valor Final ",$I$32,"Número Proyecto","1474")-L33</f>
        <v>0</v>
      </c>
      <c r="P33"/>
      <c r="Q33"/>
      <c r="R33"/>
    </row>
    <row r="34" spans="9:18" x14ac:dyDescent="0.25">
      <c r="I34" s="158" t="s">
        <v>783</v>
      </c>
      <c r="J34" s="165">
        <v>2111994097</v>
      </c>
      <c r="K34" s="57">
        <v>1464</v>
      </c>
      <c r="L34" s="166">
        <v>26384385217</v>
      </c>
      <c r="M34" s="162">
        <f>+L34-GETPIVOTDATA("Valor Final ",$I$32,"Número Proyecto","1464")</f>
        <v>0</v>
      </c>
      <c r="P34"/>
      <c r="Q34"/>
      <c r="R34"/>
    </row>
    <row r="35" spans="9:18" x14ac:dyDescent="0.25">
      <c r="I35" s="158" t="s">
        <v>801</v>
      </c>
      <c r="J35" s="165">
        <v>107977000</v>
      </c>
      <c r="K35" s="57">
        <v>1467</v>
      </c>
      <c r="L35" s="166">
        <v>1015924318</v>
      </c>
      <c r="M35" s="162">
        <f>+L35-GETPIVOTDATA("Valor Final ",$I$32,"Número Proyecto","1467")</f>
        <v>0</v>
      </c>
      <c r="P35"/>
      <c r="Q35"/>
      <c r="R35"/>
    </row>
    <row r="36" spans="9:18" x14ac:dyDescent="0.25">
      <c r="I36" s="158" t="s">
        <v>784</v>
      </c>
      <c r="J36" s="165">
        <v>1994462343</v>
      </c>
      <c r="K36" s="57">
        <v>1471</v>
      </c>
      <c r="L36" s="166">
        <v>222700000</v>
      </c>
      <c r="M36" s="162">
        <f>+L36-GETPIVOTDATA("Valor Final ",$I$32,"Número Proyecto","1471")</f>
        <v>0</v>
      </c>
      <c r="P36"/>
      <c r="Q36"/>
      <c r="R36"/>
    </row>
    <row r="37" spans="9:18" x14ac:dyDescent="0.25">
      <c r="I37" s="158" t="s">
        <v>800</v>
      </c>
      <c r="J37" s="165">
        <v>54000000</v>
      </c>
      <c r="K37" s="57">
        <v>1453</v>
      </c>
      <c r="L37" s="156">
        <v>2111994097</v>
      </c>
      <c r="M37" s="162">
        <f>+L37-GETPIVOTDATA("Valor Final ",$I$32,"Número Proyecto","1453")</f>
        <v>0</v>
      </c>
      <c r="P37"/>
      <c r="Q37"/>
      <c r="R37"/>
    </row>
    <row r="38" spans="9:18" x14ac:dyDescent="0.25">
      <c r="I38" s="158" t="s">
        <v>785</v>
      </c>
      <c r="J38" s="165">
        <v>2688220666</v>
      </c>
      <c r="K38" s="57">
        <v>1458</v>
      </c>
      <c r="L38" s="156">
        <v>1994462343</v>
      </c>
      <c r="M38" s="162">
        <f>+L38-GETPIVOTDATA("Valor Final ",$I$32,"Número Proyecto","1458")</f>
        <v>0</v>
      </c>
      <c r="P38"/>
      <c r="Q38"/>
      <c r="R38"/>
    </row>
    <row r="39" spans="9:18" x14ac:dyDescent="0.25">
      <c r="I39" s="158" t="s">
        <v>779</v>
      </c>
      <c r="J39" s="165">
        <v>26384385217</v>
      </c>
      <c r="K39" s="57">
        <v>1462</v>
      </c>
      <c r="L39" s="166">
        <v>2688220666</v>
      </c>
      <c r="M39" s="162">
        <f>+L39-GETPIVOTDATA("Valor Final ",$I$32,"Número Proyecto","1462")</f>
        <v>0</v>
      </c>
      <c r="P39"/>
      <c r="Q39"/>
      <c r="R39"/>
    </row>
    <row r="40" spans="9:18" x14ac:dyDescent="0.25">
      <c r="I40" s="158" t="s">
        <v>780</v>
      </c>
      <c r="J40" s="165">
        <v>1015924318</v>
      </c>
      <c r="K40" s="57">
        <v>1473</v>
      </c>
      <c r="L40" s="166">
        <v>715921085</v>
      </c>
      <c r="M40" s="162">
        <f>+L40-GETPIVOTDATA("Valor Final ",$I$32,"Número Proyecto","1473")</f>
        <v>0</v>
      </c>
      <c r="P40"/>
      <c r="Q40"/>
      <c r="R40"/>
    </row>
    <row r="41" spans="9:18" x14ac:dyDescent="0.25">
      <c r="I41" s="158" t="s">
        <v>782</v>
      </c>
      <c r="J41" s="165">
        <v>222700000</v>
      </c>
      <c r="K41" s="57">
        <v>1452</v>
      </c>
      <c r="L41" s="169">
        <v>672242978</v>
      </c>
      <c r="M41" s="162">
        <f>+L41-GETPIVOTDATA("Valor Final ",$I$32,"Número Proyecto","1452")</f>
        <v>0</v>
      </c>
      <c r="P41"/>
      <c r="Q41"/>
      <c r="R41"/>
    </row>
    <row r="42" spans="9:18" x14ac:dyDescent="0.25">
      <c r="I42" s="158" t="s">
        <v>786</v>
      </c>
      <c r="J42" s="165">
        <v>715921085</v>
      </c>
      <c r="K42" s="57">
        <v>1460</v>
      </c>
      <c r="L42" s="156">
        <v>54000000</v>
      </c>
      <c r="M42" s="162">
        <f>+L42-GETPIVOTDATA("Valor Final ",$I$32,"Número Proyecto","1460")</f>
        <v>0</v>
      </c>
      <c r="O42" s="162"/>
      <c r="P42"/>
      <c r="Q42"/>
      <c r="R42"/>
    </row>
    <row r="43" spans="9:18" x14ac:dyDescent="0.25">
      <c r="I43" s="158" t="s">
        <v>778</v>
      </c>
      <c r="J43" s="165">
        <v>4771087878</v>
      </c>
      <c r="K43" s="57">
        <v>1456</v>
      </c>
      <c r="L43" s="170">
        <v>107977000</v>
      </c>
      <c r="M43" s="162">
        <f>+L43-GETPIVOTDATA("Valor Final ",$I$32,"Número Proyecto","1456")</f>
        <v>0</v>
      </c>
      <c r="P43"/>
      <c r="Q43"/>
      <c r="R43"/>
    </row>
    <row r="44" spans="9:18" x14ac:dyDescent="0.25">
      <c r="I44" s="158" t="s">
        <v>1036</v>
      </c>
      <c r="J44" s="165">
        <v>40738915582</v>
      </c>
      <c r="L44" s="171"/>
      <c r="M44" s="162"/>
      <c r="P44"/>
      <c r="Q44"/>
      <c r="R44"/>
    </row>
    <row r="45" spans="9:18" x14ac:dyDescent="0.25">
      <c r="I45"/>
      <c r="J45"/>
      <c r="L45" s="172"/>
      <c r="M45" s="162"/>
      <c r="P45"/>
      <c r="Q45"/>
      <c r="R45"/>
    </row>
    <row r="46" spans="9:18" x14ac:dyDescent="0.25">
      <c r="I46"/>
      <c r="J46"/>
      <c r="L46" s="171"/>
      <c r="M46" s="162"/>
      <c r="P46"/>
      <c r="Q46"/>
      <c r="R46"/>
    </row>
    <row r="47" spans="9:18" x14ac:dyDescent="0.25">
      <c r="I47"/>
      <c r="J47"/>
      <c r="L47" s="166"/>
      <c r="P47"/>
      <c r="Q47"/>
      <c r="R47"/>
    </row>
    <row r="48" spans="9:18" x14ac:dyDescent="0.25">
      <c r="I48"/>
      <c r="J48"/>
      <c r="P48"/>
      <c r="Q48"/>
      <c r="R48"/>
    </row>
    <row r="49" spans="9:18" x14ac:dyDescent="0.25">
      <c r="I49"/>
      <c r="J49"/>
      <c r="P49"/>
      <c r="Q49"/>
      <c r="R49"/>
    </row>
    <row r="50" spans="9:18" x14ac:dyDescent="0.25">
      <c r="I50"/>
      <c r="J50"/>
      <c r="P50"/>
      <c r="Q50"/>
      <c r="R50"/>
    </row>
    <row r="51" spans="9:18" x14ac:dyDescent="0.25">
      <c r="I51"/>
      <c r="J51"/>
      <c r="P51"/>
      <c r="Q51"/>
      <c r="R51"/>
    </row>
    <row r="52" spans="9:18" x14ac:dyDescent="0.25">
      <c r="I52"/>
      <c r="J52"/>
      <c r="P52"/>
      <c r="Q52"/>
      <c r="R52"/>
    </row>
    <row r="53" spans="9:18" x14ac:dyDescent="0.25">
      <c r="I53"/>
      <c r="J53"/>
      <c r="P53"/>
      <c r="Q53"/>
      <c r="R53"/>
    </row>
    <row r="54" spans="9:18" x14ac:dyDescent="0.25">
      <c r="I54"/>
      <c r="J54"/>
      <c r="P54"/>
      <c r="Q54"/>
      <c r="R54"/>
    </row>
    <row r="55" spans="9:18" x14ac:dyDescent="0.25">
      <c r="I55"/>
      <c r="J55"/>
      <c r="P55"/>
      <c r="Q55"/>
      <c r="R55"/>
    </row>
    <row r="56" spans="9:18" x14ac:dyDescent="0.25">
      <c r="I56"/>
      <c r="J56"/>
      <c r="P56"/>
      <c r="Q56"/>
      <c r="R56"/>
    </row>
    <row r="57" spans="9:18" x14ac:dyDescent="0.25">
      <c r="I57"/>
      <c r="J57"/>
      <c r="P57"/>
      <c r="Q57"/>
      <c r="R57"/>
    </row>
    <row r="58" spans="9:18" x14ac:dyDescent="0.25">
      <c r="I58"/>
      <c r="J58"/>
      <c r="P58"/>
      <c r="Q58"/>
      <c r="R58"/>
    </row>
    <row r="59" spans="9:18" x14ac:dyDescent="0.25">
      <c r="I59"/>
      <c r="J59"/>
      <c r="P59"/>
      <c r="Q59"/>
      <c r="R59"/>
    </row>
    <row r="60" spans="9:18" x14ac:dyDescent="0.25">
      <c r="I60"/>
      <c r="J60"/>
      <c r="P60"/>
      <c r="Q60"/>
      <c r="R60"/>
    </row>
    <row r="61" spans="9:18" x14ac:dyDescent="0.25">
      <c r="I61"/>
      <c r="J61"/>
      <c r="P61"/>
      <c r="Q61"/>
      <c r="R61"/>
    </row>
    <row r="62" spans="9:18" x14ac:dyDescent="0.25">
      <c r="I62"/>
      <c r="J62"/>
      <c r="P62"/>
      <c r="Q62"/>
      <c r="R62"/>
    </row>
    <row r="63" spans="9:18" x14ac:dyDescent="0.25">
      <c r="P63"/>
      <c r="Q63"/>
      <c r="R63"/>
    </row>
    <row r="64" spans="9:18" x14ac:dyDescent="0.25">
      <c r="P64"/>
      <c r="Q64"/>
      <c r="R64"/>
    </row>
    <row r="65" spans="16:18" x14ac:dyDescent="0.25">
      <c r="P65"/>
      <c r="Q65"/>
      <c r="R65"/>
    </row>
    <row r="66" spans="16:18" x14ac:dyDescent="0.25">
      <c r="P66"/>
      <c r="Q66"/>
      <c r="R66"/>
    </row>
    <row r="67" spans="16:18" x14ac:dyDescent="0.25">
      <c r="P67"/>
      <c r="Q67"/>
      <c r="R67"/>
    </row>
    <row r="68" spans="16:18" x14ac:dyDescent="0.25">
      <c r="P68"/>
      <c r="Q68"/>
      <c r="R68"/>
    </row>
    <row r="69" spans="16:18" x14ac:dyDescent="0.25">
      <c r="P69"/>
      <c r="Q69"/>
      <c r="R69"/>
    </row>
    <row r="70" spans="16:18" x14ac:dyDescent="0.25">
      <c r="P70"/>
      <c r="Q70"/>
      <c r="R70"/>
    </row>
    <row r="71" spans="16:18" x14ac:dyDescent="0.25">
      <c r="P71"/>
      <c r="Q71"/>
      <c r="R71"/>
    </row>
    <row r="72" spans="16:18" x14ac:dyDescent="0.25">
      <c r="P72"/>
      <c r="Q72"/>
      <c r="R72"/>
    </row>
    <row r="73" spans="16:18" x14ac:dyDescent="0.25">
      <c r="P73"/>
      <c r="Q73"/>
      <c r="R73"/>
    </row>
    <row r="74" spans="16:18" x14ac:dyDescent="0.25">
      <c r="P74"/>
      <c r="Q74"/>
      <c r="R74"/>
    </row>
    <row r="75" spans="16:18" x14ac:dyDescent="0.25">
      <c r="P75"/>
      <c r="Q75"/>
      <c r="R75"/>
    </row>
    <row r="76" spans="16:18" x14ac:dyDescent="0.25">
      <c r="P76"/>
      <c r="Q76"/>
      <c r="R76"/>
    </row>
    <row r="77" spans="16:18" x14ac:dyDescent="0.25">
      <c r="P77"/>
      <c r="Q77"/>
      <c r="R77"/>
    </row>
    <row r="78" spans="16:18" x14ac:dyDescent="0.25">
      <c r="P78"/>
      <c r="Q78"/>
      <c r="R78"/>
    </row>
    <row r="79" spans="16:18" x14ac:dyDescent="0.25">
      <c r="P79"/>
      <c r="Q79"/>
      <c r="R79"/>
    </row>
    <row r="80" spans="16:18" x14ac:dyDescent="0.25">
      <c r="P80"/>
      <c r="Q80"/>
      <c r="R80"/>
    </row>
    <row r="81" spans="16:18" x14ac:dyDescent="0.25">
      <c r="P81"/>
      <c r="Q81"/>
      <c r="R81"/>
    </row>
    <row r="82" spans="16:18" x14ac:dyDescent="0.25">
      <c r="P82"/>
      <c r="Q82"/>
      <c r="R82"/>
    </row>
    <row r="83" spans="16:18" x14ac:dyDescent="0.25">
      <c r="P83"/>
      <c r="Q83"/>
      <c r="R83"/>
    </row>
    <row r="84" spans="16:18" x14ac:dyDescent="0.25">
      <c r="P84"/>
      <c r="Q84"/>
      <c r="R84"/>
    </row>
    <row r="85" spans="16:18" x14ac:dyDescent="0.25">
      <c r="P85"/>
      <c r="Q85"/>
      <c r="R85"/>
    </row>
    <row r="86" spans="16:18" x14ac:dyDescent="0.25">
      <c r="P86"/>
      <c r="Q86"/>
      <c r="R86"/>
    </row>
    <row r="87" spans="16:18" x14ac:dyDescent="0.25">
      <c r="P87"/>
      <c r="Q87"/>
      <c r="R87"/>
    </row>
    <row r="88" spans="16:18" x14ac:dyDescent="0.25">
      <c r="P88"/>
      <c r="Q88"/>
      <c r="R88"/>
    </row>
    <row r="89" spans="16:18" x14ac:dyDescent="0.25">
      <c r="P89"/>
      <c r="Q89"/>
      <c r="R89"/>
    </row>
    <row r="90" spans="16:18" x14ac:dyDescent="0.25">
      <c r="P90"/>
      <c r="Q90"/>
      <c r="R90"/>
    </row>
    <row r="91" spans="16:18" x14ac:dyDescent="0.25">
      <c r="P91"/>
      <c r="Q91"/>
      <c r="R91"/>
    </row>
    <row r="92" spans="16:18" x14ac:dyDescent="0.25">
      <c r="P92"/>
      <c r="Q92"/>
      <c r="R92"/>
    </row>
    <row r="93" spans="16:18" x14ac:dyDescent="0.25">
      <c r="P93"/>
      <c r="Q93"/>
      <c r="R93"/>
    </row>
    <row r="94" spans="16:18" x14ac:dyDescent="0.25">
      <c r="P94"/>
      <c r="Q94"/>
      <c r="R94"/>
    </row>
    <row r="95" spans="16:18" x14ac:dyDescent="0.25">
      <c r="P95"/>
      <c r="Q95"/>
      <c r="R95"/>
    </row>
    <row r="96" spans="16:18" x14ac:dyDescent="0.25">
      <c r="P96"/>
      <c r="Q96"/>
      <c r="R96"/>
    </row>
    <row r="97" spans="16:18" x14ac:dyDescent="0.25">
      <c r="P97"/>
      <c r="Q97"/>
      <c r="R97"/>
    </row>
    <row r="98" spans="16:18" x14ac:dyDescent="0.25">
      <c r="P98"/>
      <c r="Q98"/>
      <c r="R98"/>
    </row>
    <row r="99" spans="16:18" x14ac:dyDescent="0.25">
      <c r="P99"/>
      <c r="Q99"/>
      <c r="R99"/>
    </row>
    <row r="100" spans="16:18" x14ac:dyDescent="0.25">
      <c r="P100"/>
      <c r="Q100"/>
      <c r="R100"/>
    </row>
    <row r="101" spans="16:18" x14ac:dyDescent="0.25">
      <c r="P101"/>
      <c r="Q101"/>
      <c r="R101"/>
    </row>
    <row r="102" spans="16:18" x14ac:dyDescent="0.25">
      <c r="P102"/>
      <c r="Q102"/>
      <c r="R102"/>
    </row>
    <row r="103" spans="16:18" x14ac:dyDescent="0.25">
      <c r="P103"/>
      <c r="Q103"/>
      <c r="R103"/>
    </row>
    <row r="104" spans="16:18" x14ac:dyDescent="0.25">
      <c r="P104"/>
      <c r="Q104"/>
      <c r="R104"/>
    </row>
    <row r="105" spans="16:18" x14ac:dyDescent="0.25">
      <c r="P105"/>
      <c r="Q105"/>
      <c r="R105"/>
    </row>
    <row r="106" spans="16:18" x14ac:dyDescent="0.25">
      <c r="P106"/>
      <c r="Q106"/>
      <c r="R106"/>
    </row>
    <row r="107" spans="16:18" x14ac:dyDescent="0.25">
      <c r="P107"/>
      <c r="Q107"/>
      <c r="R107"/>
    </row>
    <row r="108" spans="16:18" x14ac:dyDescent="0.25">
      <c r="P108"/>
      <c r="Q108"/>
      <c r="R108"/>
    </row>
    <row r="109" spans="16:18" x14ac:dyDescent="0.25">
      <c r="P109"/>
      <c r="Q109"/>
      <c r="R109"/>
    </row>
    <row r="110" spans="16:18" x14ac:dyDescent="0.25">
      <c r="P110"/>
      <c r="Q110"/>
      <c r="R110"/>
    </row>
    <row r="111" spans="16:18" x14ac:dyDescent="0.25">
      <c r="P111"/>
      <c r="Q111"/>
      <c r="R111"/>
    </row>
    <row r="112" spans="16:18" x14ac:dyDescent="0.25">
      <c r="P112"/>
      <c r="Q112"/>
      <c r="R112"/>
    </row>
    <row r="113" spans="16:18" x14ac:dyDescent="0.25">
      <c r="P113"/>
      <c r="Q113"/>
      <c r="R113"/>
    </row>
    <row r="114" spans="16:18" x14ac:dyDescent="0.25">
      <c r="P114"/>
      <c r="Q114"/>
      <c r="R114"/>
    </row>
    <row r="115" spans="16:18" x14ac:dyDescent="0.25">
      <c r="P115"/>
      <c r="Q115"/>
      <c r="R115"/>
    </row>
    <row r="116" spans="16:18" x14ac:dyDescent="0.25">
      <c r="P116"/>
      <c r="Q116"/>
      <c r="R116"/>
    </row>
    <row r="117" spans="16:18" x14ac:dyDescent="0.25">
      <c r="P117"/>
      <c r="Q117"/>
      <c r="R117"/>
    </row>
    <row r="118" spans="16:18" x14ac:dyDescent="0.25">
      <c r="P118"/>
      <c r="Q118"/>
      <c r="R118"/>
    </row>
    <row r="119" spans="16:18" x14ac:dyDescent="0.25">
      <c r="P119"/>
      <c r="Q119"/>
      <c r="R119"/>
    </row>
    <row r="120" spans="16:18" x14ac:dyDescent="0.25">
      <c r="P120"/>
      <c r="Q120"/>
      <c r="R120"/>
    </row>
    <row r="121" spans="16:18" x14ac:dyDescent="0.25">
      <c r="P121"/>
      <c r="Q121"/>
      <c r="R121"/>
    </row>
    <row r="122" spans="16:18" x14ac:dyDescent="0.25">
      <c r="P122"/>
      <c r="Q122"/>
      <c r="R122"/>
    </row>
    <row r="123" spans="16:18" x14ac:dyDescent="0.25">
      <c r="P123"/>
      <c r="Q123"/>
      <c r="R123"/>
    </row>
    <row r="124" spans="16:18" x14ac:dyDescent="0.25">
      <c r="P124"/>
      <c r="Q124"/>
      <c r="R124"/>
    </row>
    <row r="125" spans="16:18" x14ac:dyDescent="0.25">
      <c r="P125"/>
      <c r="Q125"/>
      <c r="R125"/>
    </row>
    <row r="126" spans="16:18" x14ac:dyDescent="0.25">
      <c r="P126"/>
      <c r="Q126"/>
      <c r="R126"/>
    </row>
    <row r="127" spans="16:18" x14ac:dyDescent="0.25">
      <c r="P127"/>
      <c r="Q127"/>
      <c r="R127"/>
    </row>
    <row r="128" spans="16:18" x14ac:dyDescent="0.25">
      <c r="P128"/>
      <c r="Q128"/>
      <c r="R128"/>
    </row>
    <row r="129" spans="16:18" x14ac:dyDescent="0.25">
      <c r="P129"/>
      <c r="Q129"/>
      <c r="R129"/>
    </row>
    <row r="130" spans="16:18" x14ac:dyDescent="0.25">
      <c r="P130"/>
      <c r="Q130"/>
      <c r="R130"/>
    </row>
    <row r="131" spans="16:18" x14ac:dyDescent="0.25">
      <c r="P131"/>
      <c r="Q131"/>
      <c r="R131"/>
    </row>
    <row r="132" spans="16:18" x14ac:dyDescent="0.25">
      <c r="P132"/>
      <c r="Q132"/>
      <c r="R132"/>
    </row>
    <row r="133" spans="16:18" x14ac:dyDescent="0.25">
      <c r="P133"/>
      <c r="Q133"/>
      <c r="R133"/>
    </row>
    <row r="134" spans="16:18" x14ac:dyDescent="0.25">
      <c r="P134"/>
      <c r="Q134"/>
      <c r="R134"/>
    </row>
    <row r="135" spans="16:18" x14ac:dyDescent="0.25">
      <c r="P135"/>
      <c r="Q135"/>
      <c r="R135"/>
    </row>
    <row r="136" spans="16:18" x14ac:dyDescent="0.25">
      <c r="P136"/>
      <c r="Q136"/>
      <c r="R136"/>
    </row>
    <row r="137" spans="16:18" x14ac:dyDescent="0.25">
      <c r="P137"/>
      <c r="Q137"/>
      <c r="R137"/>
    </row>
    <row r="138" spans="16:18" x14ac:dyDescent="0.25">
      <c r="P138"/>
      <c r="Q138"/>
      <c r="R138"/>
    </row>
    <row r="139" spans="16:18" x14ac:dyDescent="0.25">
      <c r="P139"/>
      <c r="Q139"/>
      <c r="R139"/>
    </row>
    <row r="140" spans="16:18" x14ac:dyDescent="0.25">
      <c r="P140"/>
      <c r="Q140"/>
      <c r="R140"/>
    </row>
    <row r="141" spans="16:18" x14ac:dyDescent="0.25">
      <c r="P141"/>
      <c r="Q141"/>
      <c r="R141"/>
    </row>
    <row r="142" spans="16:18" x14ac:dyDescent="0.25">
      <c r="P142"/>
      <c r="Q142"/>
      <c r="R142"/>
    </row>
    <row r="143" spans="16:18" x14ac:dyDescent="0.25">
      <c r="P143"/>
      <c r="Q143"/>
      <c r="R143"/>
    </row>
    <row r="144" spans="16:18" x14ac:dyDescent="0.25">
      <c r="P144"/>
      <c r="Q144"/>
      <c r="R144"/>
    </row>
    <row r="145" spans="16:18" x14ac:dyDescent="0.25">
      <c r="P145"/>
      <c r="Q145"/>
      <c r="R145"/>
    </row>
    <row r="146" spans="16:18" x14ac:dyDescent="0.25">
      <c r="P146"/>
      <c r="Q146"/>
      <c r="R146"/>
    </row>
    <row r="147" spans="16:18" x14ac:dyDescent="0.25">
      <c r="P147"/>
      <c r="Q147"/>
      <c r="R147"/>
    </row>
    <row r="148" spans="16:18" x14ac:dyDescent="0.25">
      <c r="P148"/>
      <c r="Q148"/>
      <c r="R148"/>
    </row>
    <row r="149" spans="16:18" x14ac:dyDescent="0.25">
      <c r="P149"/>
      <c r="Q149"/>
      <c r="R149"/>
    </row>
    <row r="150" spans="16:18" x14ac:dyDescent="0.25">
      <c r="P150"/>
      <c r="Q150"/>
      <c r="R150"/>
    </row>
    <row r="151" spans="16:18" x14ac:dyDescent="0.25">
      <c r="P151"/>
      <c r="Q151"/>
      <c r="R151"/>
    </row>
    <row r="152" spans="16:18" x14ac:dyDescent="0.25">
      <c r="P152"/>
      <c r="Q152"/>
      <c r="R152"/>
    </row>
    <row r="153" spans="16:18" x14ac:dyDescent="0.25">
      <c r="P153"/>
      <c r="Q153"/>
      <c r="R153"/>
    </row>
    <row r="154" spans="16:18" x14ac:dyDescent="0.25">
      <c r="P154"/>
      <c r="Q154"/>
      <c r="R154"/>
    </row>
    <row r="155" spans="16:18" x14ac:dyDescent="0.25">
      <c r="P155"/>
      <c r="Q155"/>
      <c r="R155"/>
    </row>
    <row r="156" spans="16:18" x14ac:dyDescent="0.25">
      <c r="P156"/>
      <c r="Q156"/>
      <c r="R156"/>
    </row>
    <row r="157" spans="16:18" x14ac:dyDescent="0.25">
      <c r="P157"/>
      <c r="Q157"/>
      <c r="R157"/>
    </row>
    <row r="158" spans="16:18" x14ac:dyDescent="0.25">
      <c r="P158"/>
      <c r="Q158"/>
      <c r="R158"/>
    </row>
    <row r="159" spans="16:18" x14ac:dyDescent="0.25">
      <c r="P159"/>
      <c r="Q159"/>
      <c r="R159"/>
    </row>
    <row r="160" spans="16:18" x14ac:dyDescent="0.25">
      <c r="P160"/>
      <c r="Q160"/>
      <c r="R160"/>
    </row>
    <row r="161" spans="16:18" x14ac:dyDescent="0.25">
      <c r="P161"/>
      <c r="Q161"/>
      <c r="R161"/>
    </row>
    <row r="162" spans="16:18" x14ac:dyDescent="0.25">
      <c r="P162"/>
      <c r="Q162"/>
      <c r="R162"/>
    </row>
    <row r="163" spans="16:18" x14ac:dyDescent="0.25">
      <c r="P163"/>
      <c r="Q163"/>
      <c r="R163"/>
    </row>
    <row r="164" spans="16:18" x14ac:dyDescent="0.25">
      <c r="P164"/>
      <c r="Q164"/>
      <c r="R164"/>
    </row>
    <row r="165" spans="16:18" x14ac:dyDescent="0.25">
      <c r="P165"/>
      <c r="Q165"/>
      <c r="R165"/>
    </row>
    <row r="166" spans="16:18" x14ac:dyDescent="0.25">
      <c r="P166"/>
      <c r="Q166"/>
      <c r="R166"/>
    </row>
    <row r="167" spans="16:18" x14ac:dyDescent="0.25">
      <c r="P167"/>
      <c r="Q167"/>
      <c r="R167"/>
    </row>
    <row r="168" spans="16:18" x14ac:dyDescent="0.25">
      <c r="P168"/>
      <c r="Q168"/>
      <c r="R168"/>
    </row>
    <row r="169" spans="16:18" x14ac:dyDescent="0.25">
      <c r="P169"/>
      <c r="Q169"/>
      <c r="R169"/>
    </row>
    <row r="170" spans="16:18" x14ac:dyDescent="0.25">
      <c r="P170"/>
      <c r="Q170"/>
      <c r="R170"/>
    </row>
    <row r="171" spans="16:18" x14ac:dyDescent="0.25">
      <c r="P171"/>
      <c r="Q171"/>
      <c r="R171"/>
    </row>
    <row r="172" spans="16:18" x14ac:dyDescent="0.25">
      <c r="P172"/>
      <c r="Q172"/>
      <c r="R172"/>
    </row>
    <row r="173" spans="16:18" x14ac:dyDescent="0.25">
      <c r="P173"/>
      <c r="Q173"/>
      <c r="R173"/>
    </row>
    <row r="174" spans="16:18" x14ac:dyDescent="0.25">
      <c r="P174"/>
      <c r="Q174"/>
      <c r="R174"/>
    </row>
    <row r="175" spans="16:18" x14ac:dyDescent="0.25">
      <c r="P175"/>
      <c r="Q175"/>
      <c r="R175"/>
    </row>
    <row r="176" spans="16:18" x14ac:dyDescent="0.25">
      <c r="P176"/>
      <c r="Q176"/>
      <c r="R176"/>
    </row>
    <row r="177" spans="16:18" x14ac:dyDescent="0.25">
      <c r="P177"/>
      <c r="Q177"/>
      <c r="R177"/>
    </row>
    <row r="178" spans="16:18" x14ac:dyDescent="0.25">
      <c r="P178"/>
      <c r="Q178"/>
      <c r="R178"/>
    </row>
    <row r="179" spans="16:18" x14ac:dyDescent="0.25">
      <c r="P179"/>
      <c r="Q179"/>
      <c r="R179"/>
    </row>
    <row r="180" spans="16:18" x14ac:dyDescent="0.25">
      <c r="P180"/>
      <c r="Q180"/>
      <c r="R180"/>
    </row>
    <row r="181" spans="16:18" x14ac:dyDescent="0.25">
      <c r="P181"/>
      <c r="Q181"/>
      <c r="R181"/>
    </row>
    <row r="182" spans="16:18" x14ac:dyDescent="0.25">
      <c r="P182"/>
      <c r="Q182"/>
      <c r="R182"/>
    </row>
    <row r="183" spans="16:18" x14ac:dyDescent="0.25">
      <c r="P183"/>
      <c r="Q183"/>
      <c r="R183"/>
    </row>
    <row r="184" spans="16:18" x14ac:dyDescent="0.25">
      <c r="P184"/>
      <c r="Q184"/>
      <c r="R184"/>
    </row>
    <row r="185" spans="16:18" x14ac:dyDescent="0.25">
      <c r="P185"/>
      <c r="Q185"/>
      <c r="R185"/>
    </row>
    <row r="186" spans="16:18" x14ac:dyDescent="0.25">
      <c r="P186"/>
      <c r="Q186"/>
      <c r="R186"/>
    </row>
    <row r="187" spans="16:18" x14ac:dyDescent="0.25">
      <c r="P187"/>
      <c r="Q187"/>
      <c r="R187"/>
    </row>
    <row r="188" spans="16:18" x14ac:dyDescent="0.25">
      <c r="P188"/>
      <c r="Q188"/>
      <c r="R188"/>
    </row>
    <row r="189" spans="16:18" x14ac:dyDescent="0.25">
      <c r="P189"/>
      <c r="Q189"/>
      <c r="R189"/>
    </row>
    <row r="190" spans="16:18" x14ac:dyDescent="0.25">
      <c r="P190"/>
      <c r="Q190"/>
      <c r="R190"/>
    </row>
    <row r="191" spans="16:18" x14ac:dyDescent="0.25">
      <c r="P191"/>
      <c r="Q191"/>
      <c r="R191"/>
    </row>
    <row r="192" spans="16:18" x14ac:dyDescent="0.25">
      <c r="P192"/>
      <c r="Q192"/>
      <c r="R192"/>
    </row>
    <row r="193" spans="16:18" x14ac:dyDescent="0.25">
      <c r="P193"/>
      <c r="Q193"/>
      <c r="R193"/>
    </row>
    <row r="194" spans="16:18" x14ac:dyDescent="0.25">
      <c r="P194"/>
      <c r="Q194"/>
      <c r="R194"/>
    </row>
    <row r="195" spans="16:18" x14ac:dyDescent="0.25">
      <c r="P195"/>
      <c r="Q195"/>
      <c r="R195"/>
    </row>
    <row r="196" spans="16:18" x14ac:dyDescent="0.25">
      <c r="P196"/>
      <c r="Q196"/>
      <c r="R196"/>
    </row>
    <row r="197" spans="16:18" x14ac:dyDescent="0.25">
      <c r="P197"/>
      <c r="Q197"/>
      <c r="R197"/>
    </row>
    <row r="198" spans="16:18" x14ac:dyDescent="0.25">
      <c r="P198"/>
      <c r="Q198"/>
      <c r="R198"/>
    </row>
    <row r="199" spans="16:18" x14ac:dyDescent="0.25">
      <c r="P199"/>
      <c r="Q199"/>
      <c r="R199"/>
    </row>
    <row r="200" spans="16:18" x14ac:dyDescent="0.25">
      <c r="P200"/>
      <c r="Q200"/>
      <c r="R200"/>
    </row>
    <row r="201" spans="16:18" x14ac:dyDescent="0.25">
      <c r="P201"/>
      <c r="Q201"/>
      <c r="R201"/>
    </row>
    <row r="202" spans="16:18" x14ac:dyDescent="0.25">
      <c r="P202"/>
      <c r="Q202"/>
      <c r="R202"/>
    </row>
    <row r="203" spans="16:18" x14ac:dyDescent="0.25">
      <c r="P203"/>
      <c r="Q203"/>
      <c r="R203"/>
    </row>
    <row r="204" spans="16:18" x14ac:dyDescent="0.25">
      <c r="P204"/>
      <c r="Q204"/>
      <c r="R204"/>
    </row>
    <row r="205" spans="16:18" x14ac:dyDescent="0.25">
      <c r="P205"/>
      <c r="Q205"/>
      <c r="R205"/>
    </row>
    <row r="206" spans="16:18" x14ac:dyDescent="0.25">
      <c r="P206"/>
      <c r="Q206"/>
      <c r="R206"/>
    </row>
    <row r="207" spans="16:18" x14ac:dyDescent="0.25">
      <c r="P207"/>
      <c r="Q207"/>
      <c r="R207"/>
    </row>
    <row r="208" spans="16:18" x14ac:dyDescent="0.25">
      <c r="P208"/>
      <c r="Q208"/>
      <c r="R208"/>
    </row>
    <row r="209" spans="16:18" x14ac:dyDescent="0.25">
      <c r="P209"/>
      <c r="Q209"/>
      <c r="R209"/>
    </row>
    <row r="210" spans="16:18" x14ac:dyDescent="0.25">
      <c r="P210"/>
      <c r="Q210"/>
      <c r="R210"/>
    </row>
    <row r="211" spans="16:18" x14ac:dyDescent="0.25">
      <c r="P211"/>
      <c r="Q211"/>
      <c r="R211"/>
    </row>
    <row r="212" spans="16:18" x14ac:dyDescent="0.25">
      <c r="P212"/>
      <c r="Q212"/>
      <c r="R212"/>
    </row>
    <row r="213" spans="16:18" x14ac:dyDescent="0.25">
      <c r="P213"/>
      <c r="Q213"/>
      <c r="R213"/>
    </row>
    <row r="214" spans="16:18" x14ac:dyDescent="0.25">
      <c r="P214"/>
      <c r="Q214"/>
      <c r="R214"/>
    </row>
    <row r="215" spans="16:18" x14ac:dyDescent="0.25">
      <c r="P215"/>
      <c r="Q215"/>
      <c r="R215"/>
    </row>
    <row r="216" spans="16:18" x14ac:dyDescent="0.25">
      <c r="P216"/>
      <c r="Q216"/>
      <c r="R216"/>
    </row>
    <row r="217" spans="16:18" x14ac:dyDescent="0.25">
      <c r="P217"/>
      <c r="Q217"/>
      <c r="R217"/>
    </row>
    <row r="218" spans="16:18" x14ac:dyDescent="0.25">
      <c r="P218"/>
      <c r="Q218"/>
      <c r="R218"/>
    </row>
    <row r="219" spans="16:18" x14ac:dyDescent="0.25">
      <c r="P219"/>
      <c r="Q219"/>
      <c r="R219"/>
    </row>
    <row r="220" spans="16:18" x14ac:dyDescent="0.25">
      <c r="P220"/>
      <c r="Q220"/>
      <c r="R220"/>
    </row>
    <row r="221" spans="16:18" x14ac:dyDescent="0.25">
      <c r="P221"/>
      <c r="Q221"/>
      <c r="R221"/>
    </row>
    <row r="222" spans="16:18" x14ac:dyDescent="0.25">
      <c r="P222"/>
      <c r="Q222"/>
      <c r="R222"/>
    </row>
    <row r="223" spans="16:18" x14ac:dyDescent="0.25">
      <c r="P223"/>
      <c r="Q223"/>
      <c r="R223"/>
    </row>
    <row r="224" spans="16:18" x14ac:dyDescent="0.25">
      <c r="P224"/>
      <c r="Q224"/>
      <c r="R224"/>
    </row>
    <row r="225" spans="16:18" x14ac:dyDescent="0.25">
      <c r="P225"/>
      <c r="Q225"/>
      <c r="R225"/>
    </row>
    <row r="226" spans="16:18" x14ac:dyDescent="0.25">
      <c r="P226"/>
      <c r="Q226"/>
      <c r="R226"/>
    </row>
    <row r="227" spans="16:18" x14ac:dyDescent="0.25">
      <c r="P227"/>
      <c r="Q227"/>
      <c r="R227"/>
    </row>
    <row r="228" spans="16:18" x14ac:dyDescent="0.25">
      <c r="P228"/>
      <c r="Q228"/>
      <c r="R228"/>
    </row>
    <row r="229" spans="16:18" x14ac:dyDescent="0.25">
      <c r="P229"/>
      <c r="Q229"/>
      <c r="R229"/>
    </row>
    <row r="230" spans="16:18" x14ac:dyDescent="0.25">
      <c r="P230"/>
      <c r="Q230"/>
      <c r="R230"/>
    </row>
    <row r="231" spans="16:18" x14ac:dyDescent="0.25">
      <c r="P231"/>
      <c r="Q231"/>
      <c r="R231"/>
    </row>
    <row r="232" spans="16:18" x14ac:dyDescent="0.25">
      <c r="P232"/>
      <c r="Q232"/>
      <c r="R232"/>
    </row>
    <row r="233" spans="16:18" x14ac:dyDescent="0.25">
      <c r="P233"/>
      <c r="Q233"/>
      <c r="R233"/>
    </row>
    <row r="234" spans="16:18" x14ac:dyDescent="0.25">
      <c r="P234"/>
      <c r="Q234"/>
      <c r="R234"/>
    </row>
    <row r="235" spans="16:18" x14ac:dyDescent="0.25">
      <c r="P235"/>
      <c r="Q235"/>
      <c r="R235"/>
    </row>
    <row r="236" spans="16:18" x14ac:dyDescent="0.25">
      <c r="P236"/>
      <c r="Q236"/>
      <c r="R236"/>
    </row>
    <row r="237" spans="16:18" x14ac:dyDescent="0.25">
      <c r="P237"/>
      <c r="Q237"/>
      <c r="R237"/>
    </row>
    <row r="238" spans="16:18" x14ac:dyDescent="0.25">
      <c r="P238"/>
      <c r="Q238"/>
      <c r="R238"/>
    </row>
    <row r="239" spans="16:18" x14ac:dyDescent="0.25">
      <c r="P239"/>
      <c r="Q239"/>
      <c r="R239"/>
    </row>
    <row r="240" spans="16:18" x14ac:dyDescent="0.25">
      <c r="P240"/>
      <c r="Q240"/>
      <c r="R240"/>
    </row>
    <row r="241" spans="16:18" x14ac:dyDescent="0.25">
      <c r="P241"/>
      <c r="Q241"/>
      <c r="R241"/>
    </row>
    <row r="242" spans="16:18" x14ac:dyDescent="0.25">
      <c r="P242"/>
      <c r="Q242"/>
      <c r="R242"/>
    </row>
    <row r="243" spans="16:18" x14ac:dyDescent="0.25">
      <c r="P243"/>
      <c r="Q243"/>
      <c r="R243"/>
    </row>
    <row r="244" spans="16:18" x14ac:dyDescent="0.25">
      <c r="P244"/>
      <c r="Q244"/>
      <c r="R244"/>
    </row>
    <row r="245" spans="16:18" x14ac:dyDescent="0.25">
      <c r="P245"/>
      <c r="Q245"/>
      <c r="R245"/>
    </row>
    <row r="246" spans="16:18" x14ac:dyDescent="0.25">
      <c r="P246"/>
      <c r="Q246"/>
      <c r="R246"/>
    </row>
    <row r="247" spans="16:18" x14ac:dyDescent="0.25">
      <c r="P247"/>
      <c r="Q247"/>
      <c r="R247"/>
    </row>
    <row r="248" spans="16:18" x14ac:dyDescent="0.25">
      <c r="P248"/>
      <c r="Q248"/>
      <c r="R248"/>
    </row>
    <row r="249" spans="16:18" x14ac:dyDescent="0.25">
      <c r="P249"/>
      <c r="Q249"/>
      <c r="R249"/>
    </row>
    <row r="250" spans="16:18" x14ac:dyDescent="0.25">
      <c r="P250"/>
      <c r="Q250"/>
      <c r="R250"/>
    </row>
    <row r="251" spans="16:18" x14ac:dyDescent="0.25">
      <c r="P251"/>
      <c r="Q251"/>
      <c r="R251"/>
    </row>
    <row r="252" spans="16:18" x14ac:dyDescent="0.25">
      <c r="P252"/>
      <c r="Q252"/>
      <c r="R252"/>
    </row>
    <row r="253" spans="16:18" x14ac:dyDescent="0.25">
      <c r="P253"/>
      <c r="Q253"/>
      <c r="R253"/>
    </row>
    <row r="254" spans="16:18" x14ac:dyDescent="0.25">
      <c r="P254"/>
      <c r="Q254"/>
      <c r="R254"/>
    </row>
    <row r="255" spans="16:18" x14ac:dyDescent="0.25">
      <c r="P255"/>
      <c r="Q255"/>
      <c r="R255"/>
    </row>
    <row r="256" spans="16:18" x14ac:dyDescent="0.25">
      <c r="P256"/>
      <c r="Q256"/>
      <c r="R256"/>
    </row>
    <row r="257" spans="16:18" x14ac:dyDescent="0.25">
      <c r="P257"/>
      <c r="Q257"/>
      <c r="R257"/>
    </row>
    <row r="258" spans="16:18" x14ac:dyDescent="0.25">
      <c r="P258"/>
      <c r="Q258"/>
      <c r="R258"/>
    </row>
    <row r="259" spans="16:18" x14ac:dyDescent="0.25">
      <c r="P259"/>
      <c r="Q259"/>
      <c r="R259"/>
    </row>
    <row r="260" spans="16:18" x14ac:dyDescent="0.25">
      <c r="P260"/>
      <c r="Q260"/>
      <c r="R260"/>
    </row>
    <row r="261" spans="16:18" x14ac:dyDescent="0.25">
      <c r="P261"/>
      <c r="Q261"/>
      <c r="R261"/>
    </row>
    <row r="262" spans="16:18" x14ac:dyDescent="0.25">
      <c r="P262"/>
      <c r="Q262"/>
      <c r="R262"/>
    </row>
  </sheetData>
  <autoFilter ref="L13"/>
  <mergeCells count="2">
    <mergeCell ref="F3:G3"/>
    <mergeCell ref="H3:I3"/>
  </mergeCell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D90"/>
  <sheetViews>
    <sheetView topLeftCell="A43" workbookViewId="0">
      <selection activeCell="C50" sqref="C50"/>
    </sheetView>
  </sheetViews>
  <sheetFormatPr baseColWidth="10" defaultRowHeight="15" x14ac:dyDescent="0.25"/>
  <cols>
    <col min="1" max="1" width="8" customWidth="1"/>
    <col min="2" max="2" width="7.28515625" customWidth="1"/>
    <col min="3" max="3" width="34.85546875" customWidth="1"/>
    <col min="4" max="4" width="84.28515625" customWidth="1"/>
  </cols>
  <sheetData>
    <row r="1" spans="2:4" ht="15.75" thickBot="1" x14ac:dyDescent="0.3"/>
    <row r="2" spans="2:4" ht="41.25" customHeight="1" x14ac:dyDescent="0.25">
      <c r="B2" s="240" t="s">
        <v>50</v>
      </c>
      <c r="C2" s="241"/>
      <c r="D2" s="242"/>
    </row>
    <row r="3" spans="2:4" ht="36" customHeight="1" x14ac:dyDescent="0.25">
      <c r="B3" s="243" t="s">
        <v>51</v>
      </c>
      <c r="C3" s="244"/>
      <c r="D3" s="245"/>
    </row>
    <row r="4" spans="2:4" ht="45" customHeight="1" x14ac:dyDescent="0.25">
      <c r="B4" s="243" t="s">
        <v>52</v>
      </c>
      <c r="C4" s="244"/>
      <c r="D4" s="245"/>
    </row>
    <row r="5" spans="2:4" ht="27.75" customHeight="1" x14ac:dyDescent="0.25">
      <c r="B5" s="243" t="s">
        <v>53</v>
      </c>
      <c r="C5" s="244"/>
      <c r="D5" s="245"/>
    </row>
    <row r="6" spans="2:4" ht="22.5" customHeight="1" x14ac:dyDescent="0.25">
      <c r="B6" s="243" t="s">
        <v>54</v>
      </c>
      <c r="C6" s="244"/>
      <c r="D6" s="245"/>
    </row>
    <row r="7" spans="2:4" ht="45.75" customHeight="1" x14ac:dyDescent="0.25">
      <c r="B7" s="246" t="s">
        <v>275</v>
      </c>
      <c r="C7" s="247"/>
      <c r="D7" s="248"/>
    </row>
    <row r="8" spans="2:4" ht="25.5" customHeight="1" x14ac:dyDescent="0.25">
      <c r="B8" s="243" t="s">
        <v>243</v>
      </c>
      <c r="C8" s="244"/>
      <c r="D8" s="245"/>
    </row>
    <row r="9" spans="2:4" ht="25.5" customHeight="1" x14ac:dyDescent="0.25">
      <c r="B9" s="243" t="s">
        <v>55</v>
      </c>
      <c r="C9" s="244"/>
      <c r="D9" s="245"/>
    </row>
    <row r="10" spans="2:4" ht="54.75" customHeight="1" x14ac:dyDescent="0.25">
      <c r="B10" s="243" t="s">
        <v>251</v>
      </c>
      <c r="C10" s="244"/>
      <c r="D10" s="245"/>
    </row>
    <row r="11" spans="2:4" ht="46.5" customHeight="1" thickBot="1" x14ac:dyDescent="0.3">
      <c r="B11" s="249" t="s">
        <v>259</v>
      </c>
      <c r="C11" s="250"/>
      <c r="D11" s="251"/>
    </row>
    <row r="12" spans="2:4" ht="15.75" thickBot="1" x14ac:dyDescent="0.3"/>
    <row r="13" spans="2:4" ht="15.75" thickBot="1" x14ac:dyDescent="0.3">
      <c r="B13" s="252" t="s">
        <v>56</v>
      </c>
      <c r="C13" s="253"/>
      <c r="D13" s="254"/>
    </row>
    <row r="14" spans="2:4" ht="15.75" thickBot="1" x14ac:dyDescent="0.3">
      <c r="B14" s="9">
        <v>1</v>
      </c>
      <c r="C14" s="10" t="s">
        <v>57</v>
      </c>
      <c r="D14" s="10" t="s">
        <v>58</v>
      </c>
    </row>
    <row r="15" spans="2:4" ht="15.75" thickBot="1" x14ac:dyDescent="0.3">
      <c r="B15" s="9">
        <v>2</v>
      </c>
      <c r="C15" s="10" t="s">
        <v>59</v>
      </c>
      <c r="D15" s="10" t="s">
        <v>60</v>
      </c>
    </row>
    <row r="16" spans="2:4" ht="26.25" thickBot="1" x14ac:dyDescent="0.3">
      <c r="B16" s="9">
        <v>3</v>
      </c>
      <c r="C16" s="10" t="s">
        <v>61</v>
      </c>
      <c r="D16" s="10" t="s">
        <v>264</v>
      </c>
    </row>
    <row r="17" spans="2:4" ht="26.25" thickBot="1" x14ac:dyDescent="0.3">
      <c r="B17" s="9">
        <v>4</v>
      </c>
      <c r="C17" s="10" t="s">
        <v>277</v>
      </c>
      <c r="D17" s="10" t="s">
        <v>265</v>
      </c>
    </row>
    <row r="18" spans="2:4" ht="26.25" thickBot="1" x14ac:dyDescent="0.3">
      <c r="B18" s="9">
        <v>5</v>
      </c>
      <c r="C18" s="10" t="s">
        <v>62</v>
      </c>
      <c r="D18" s="10" t="s">
        <v>276</v>
      </c>
    </row>
    <row r="19" spans="2:4" ht="26.25" thickBot="1" x14ac:dyDescent="0.3">
      <c r="B19" s="9">
        <v>6</v>
      </c>
      <c r="C19" s="10" t="s">
        <v>278</v>
      </c>
      <c r="D19" s="10" t="s">
        <v>266</v>
      </c>
    </row>
    <row r="20" spans="2:4" ht="39" thickBot="1" x14ac:dyDescent="0.3">
      <c r="B20" s="9">
        <v>7</v>
      </c>
      <c r="C20" s="10" t="s">
        <v>63</v>
      </c>
      <c r="D20" s="10" t="s">
        <v>267</v>
      </c>
    </row>
    <row r="21" spans="2:4" ht="26.25" thickBot="1" x14ac:dyDescent="0.3">
      <c r="B21" s="9">
        <v>8</v>
      </c>
      <c r="C21" s="10" t="s">
        <v>279</v>
      </c>
      <c r="D21" s="10" t="s">
        <v>268</v>
      </c>
    </row>
    <row r="22" spans="2:4" ht="39" thickBot="1" x14ac:dyDescent="0.3">
      <c r="B22" s="9">
        <v>9</v>
      </c>
      <c r="C22" s="10" t="s">
        <v>64</v>
      </c>
      <c r="D22" s="10" t="s">
        <v>252</v>
      </c>
    </row>
    <row r="23" spans="2:4" ht="15.75" thickBot="1" x14ac:dyDescent="0.3"/>
    <row r="24" spans="2:4" ht="15.75" thickBot="1" x14ac:dyDescent="0.3">
      <c r="B24" s="252" t="s">
        <v>65</v>
      </c>
      <c r="C24" s="253"/>
      <c r="D24" s="254"/>
    </row>
    <row r="25" spans="2:4" ht="25.5" x14ac:dyDescent="0.25">
      <c r="B25" s="255">
        <v>1</v>
      </c>
      <c r="C25" s="257" t="s">
        <v>66</v>
      </c>
      <c r="D25" s="11" t="s">
        <v>253</v>
      </c>
    </row>
    <row r="26" spans="2:4" ht="39" thickBot="1" x14ac:dyDescent="0.3">
      <c r="B26" s="256"/>
      <c r="C26" s="258"/>
      <c r="D26" s="10" t="s">
        <v>67</v>
      </c>
    </row>
    <row r="27" spans="2:4" ht="15.75" thickBot="1" x14ac:dyDescent="0.3">
      <c r="B27" s="9">
        <v>2</v>
      </c>
      <c r="C27" s="10" t="s">
        <v>6</v>
      </c>
      <c r="D27" s="10" t="s">
        <v>68</v>
      </c>
    </row>
    <row r="28" spans="2:4" ht="26.25" thickBot="1" x14ac:dyDescent="0.3">
      <c r="B28" s="9">
        <v>3</v>
      </c>
      <c r="C28" s="10" t="s">
        <v>69</v>
      </c>
      <c r="D28" s="10" t="s">
        <v>70</v>
      </c>
    </row>
    <row r="29" spans="2:4" ht="25.5" x14ac:dyDescent="0.25">
      <c r="B29" s="255">
        <v>4</v>
      </c>
      <c r="C29" s="257" t="s">
        <v>71</v>
      </c>
      <c r="D29" s="11" t="s">
        <v>72</v>
      </c>
    </row>
    <row r="30" spans="2:4" ht="26.25" thickBot="1" x14ac:dyDescent="0.3">
      <c r="B30" s="256"/>
      <c r="C30" s="258"/>
      <c r="D30" s="10" t="s">
        <v>254</v>
      </c>
    </row>
    <row r="31" spans="2:4" ht="39" thickBot="1" x14ac:dyDescent="0.3">
      <c r="B31" s="255">
        <v>4</v>
      </c>
      <c r="C31" s="10" t="s">
        <v>73</v>
      </c>
      <c r="D31" s="10" t="s">
        <v>74</v>
      </c>
    </row>
    <row r="32" spans="2:4" ht="51.75" thickBot="1" x14ac:dyDescent="0.3">
      <c r="B32" s="259"/>
      <c r="C32" s="10" t="s">
        <v>75</v>
      </c>
      <c r="D32" s="10" t="s">
        <v>76</v>
      </c>
    </row>
    <row r="33" spans="2:4" ht="38.25" x14ac:dyDescent="0.25">
      <c r="B33" s="259"/>
      <c r="C33" s="257" t="s">
        <v>77</v>
      </c>
      <c r="D33" s="11" t="s">
        <v>78</v>
      </c>
    </row>
    <row r="34" spans="2:4" ht="26.25" thickBot="1" x14ac:dyDescent="0.3">
      <c r="B34" s="259"/>
      <c r="C34" s="258"/>
      <c r="D34" s="10" t="s">
        <v>79</v>
      </c>
    </row>
    <row r="35" spans="2:4" ht="39" thickBot="1" x14ac:dyDescent="0.3">
      <c r="B35" s="259"/>
      <c r="C35" s="10" t="s">
        <v>80</v>
      </c>
      <c r="D35" s="10" t="s">
        <v>81</v>
      </c>
    </row>
    <row r="36" spans="2:4" ht="39" thickBot="1" x14ac:dyDescent="0.3">
      <c r="B36" s="259"/>
      <c r="C36" s="10" t="s">
        <v>82</v>
      </c>
      <c r="D36" s="10" t="s">
        <v>83</v>
      </c>
    </row>
    <row r="37" spans="2:4" ht="51.75" thickBot="1" x14ac:dyDescent="0.3">
      <c r="B37" s="259"/>
      <c r="C37" s="10" t="s">
        <v>84</v>
      </c>
      <c r="D37" s="10" t="s">
        <v>85</v>
      </c>
    </row>
    <row r="38" spans="2:4" ht="39" thickBot="1" x14ac:dyDescent="0.3">
      <c r="B38" s="259"/>
      <c r="C38" s="10" t="s">
        <v>86</v>
      </c>
      <c r="D38" s="10" t="s">
        <v>87</v>
      </c>
    </row>
    <row r="39" spans="2:4" ht="26.25" thickBot="1" x14ac:dyDescent="0.3">
      <c r="B39" s="259"/>
      <c r="C39" s="10" t="s">
        <v>88</v>
      </c>
      <c r="D39" s="10" t="s">
        <v>89</v>
      </c>
    </row>
    <row r="40" spans="2:4" ht="26.25" thickBot="1" x14ac:dyDescent="0.3">
      <c r="B40" s="259"/>
      <c r="C40" s="10" t="s">
        <v>90</v>
      </c>
      <c r="D40" s="10" t="s">
        <v>91</v>
      </c>
    </row>
    <row r="41" spans="2:4" ht="51.75" thickBot="1" x14ac:dyDescent="0.3">
      <c r="B41" s="259"/>
      <c r="C41" s="10" t="s">
        <v>37</v>
      </c>
      <c r="D41" s="10" t="s">
        <v>92</v>
      </c>
    </row>
    <row r="42" spans="2:4" ht="39" thickBot="1" x14ac:dyDescent="0.3">
      <c r="B42" s="259"/>
      <c r="C42" s="10" t="s">
        <v>93</v>
      </c>
      <c r="D42" s="10" t="s">
        <v>94</v>
      </c>
    </row>
    <row r="43" spans="2:4" ht="26.25" thickBot="1" x14ac:dyDescent="0.3">
      <c r="B43" s="259"/>
      <c r="C43" s="10" t="s">
        <v>95</v>
      </c>
      <c r="D43" s="10" t="s">
        <v>96</v>
      </c>
    </row>
    <row r="44" spans="2:4" ht="26.25" thickBot="1" x14ac:dyDescent="0.3">
      <c r="B44" s="259"/>
      <c r="C44" s="10" t="s">
        <v>97</v>
      </c>
      <c r="D44" s="10" t="s">
        <v>98</v>
      </c>
    </row>
    <row r="45" spans="2:4" ht="115.5" thickBot="1" x14ac:dyDescent="0.3">
      <c r="B45" s="259"/>
      <c r="C45" s="10" t="s">
        <v>99</v>
      </c>
      <c r="D45" s="10" t="s">
        <v>100</v>
      </c>
    </row>
    <row r="46" spans="2:4" ht="39" thickBot="1" x14ac:dyDescent="0.3">
      <c r="B46" s="259"/>
      <c r="C46" s="10" t="s">
        <v>101</v>
      </c>
      <c r="D46" s="10" t="s">
        <v>102</v>
      </c>
    </row>
    <row r="47" spans="2:4" ht="51.75" thickBot="1" x14ac:dyDescent="0.3">
      <c r="B47" s="259"/>
      <c r="C47" s="10" t="s">
        <v>103</v>
      </c>
      <c r="D47" s="10" t="s">
        <v>104</v>
      </c>
    </row>
    <row r="48" spans="2:4" ht="51.75" thickBot="1" x14ac:dyDescent="0.3">
      <c r="B48" s="259"/>
      <c r="C48" s="10" t="s">
        <v>105</v>
      </c>
      <c r="D48" s="10" t="s">
        <v>106</v>
      </c>
    </row>
    <row r="49" spans="2:4" ht="26.25" thickBot="1" x14ac:dyDescent="0.3">
      <c r="B49" s="259"/>
      <c r="C49" s="10" t="s">
        <v>107</v>
      </c>
      <c r="D49" s="10" t="s">
        <v>108</v>
      </c>
    </row>
    <row r="50" spans="2:4" s="57" customFormat="1" ht="15.75" thickBot="1" x14ac:dyDescent="0.3">
      <c r="B50" s="259"/>
      <c r="C50" s="10" t="s">
        <v>109</v>
      </c>
      <c r="D50" s="10" t="s">
        <v>110</v>
      </c>
    </row>
    <row r="51" spans="2:4" ht="51.75" thickBot="1" x14ac:dyDescent="0.3">
      <c r="B51" s="256"/>
      <c r="C51" s="10" t="s">
        <v>177</v>
      </c>
      <c r="D51" s="10" t="s">
        <v>255</v>
      </c>
    </row>
    <row r="52" spans="2:4" ht="25.5" x14ac:dyDescent="0.25">
      <c r="B52" s="255">
        <v>5</v>
      </c>
      <c r="C52" s="257" t="s">
        <v>9</v>
      </c>
      <c r="D52" s="11" t="s">
        <v>111</v>
      </c>
    </row>
    <row r="53" spans="2:4" s="57" customFormat="1" ht="26.25" thickBot="1" x14ac:dyDescent="0.3">
      <c r="B53" s="259"/>
      <c r="C53" s="260"/>
      <c r="D53" s="10" t="s">
        <v>112</v>
      </c>
    </row>
    <row r="54" spans="2:4" ht="51.75" thickBot="1" x14ac:dyDescent="0.3">
      <c r="B54" s="256"/>
      <c r="C54" s="258"/>
      <c r="D54" s="10" t="s">
        <v>257</v>
      </c>
    </row>
    <row r="55" spans="2:4" ht="51.75" thickBot="1" x14ac:dyDescent="0.3">
      <c r="B55" s="9">
        <v>6</v>
      </c>
      <c r="C55" s="10" t="s">
        <v>10</v>
      </c>
      <c r="D55" s="10" t="s">
        <v>258</v>
      </c>
    </row>
    <row r="56" spans="2:4" ht="15.75" thickBot="1" x14ac:dyDescent="0.3">
      <c r="B56" s="9">
        <v>7</v>
      </c>
      <c r="C56" s="10" t="s">
        <v>11</v>
      </c>
      <c r="D56" s="10" t="s">
        <v>113</v>
      </c>
    </row>
    <row r="57" spans="2:4" ht="39" thickBot="1" x14ac:dyDescent="0.3">
      <c r="B57" s="255">
        <v>8</v>
      </c>
      <c r="C57" s="10" t="s">
        <v>12</v>
      </c>
      <c r="D57" s="10" t="s">
        <v>114</v>
      </c>
    </row>
    <row r="58" spans="2:4" ht="25.5" x14ac:dyDescent="0.25">
      <c r="B58" s="259"/>
      <c r="C58" s="257" t="s">
        <v>13</v>
      </c>
      <c r="D58" s="11" t="s">
        <v>256</v>
      </c>
    </row>
    <row r="59" spans="2:4" ht="51.75" thickBot="1" x14ac:dyDescent="0.3">
      <c r="B59" s="256"/>
      <c r="C59" s="258"/>
      <c r="D59" s="10" t="s">
        <v>115</v>
      </c>
    </row>
    <row r="60" spans="2:4" ht="26.25" thickBot="1" x14ac:dyDescent="0.3">
      <c r="B60" s="9">
        <v>9</v>
      </c>
      <c r="C60" s="10" t="s">
        <v>16</v>
      </c>
      <c r="D60" s="10" t="s">
        <v>116</v>
      </c>
    </row>
    <row r="61" spans="2:4" ht="39" thickBot="1" x14ac:dyDescent="0.3">
      <c r="B61" s="255">
        <v>10</v>
      </c>
      <c r="C61" s="10" t="s">
        <v>117</v>
      </c>
      <c r="D61" s="10" t="s">
        <v>262</v>
      </c>
    </row>
    <row r="62" spans="2:4" ht="15.75" thickBot="1" x14ac:dyDescent="0.3">
      <c r="B62" s="256"/>
      <c r="C62" s="10" t="s">
        <v>118</v>
      </c>
      <c r="D62" s="10" t="s">
        <v>119</v>
      </c>
    </row>
    <row r="63" spans="2:4" ht="15.75" thickBot="1" x14ac:dyDescent="0.3"/>
    <row r="64" spans="2:4" ht="15.75" thickBot="1" x14ac:dyDescent="0.3">
      <c r="B64" s="252" t="s">
        <v>120</v>
      </c>
      <c r="C64" s="253"/>
      <c r="D64" s="254"/>
    </row>
    <row r="65" spans="2:4" ht="25.5" x14ac:dyDescent="0.25">
      <c r="B65" s="255">
        <v>11</v>
      </c>
      <c r="C65" s="257" t="s">
        <v>121</v>
      </c>
      <c r="D65" s="11" t="s">
        <v>269</v>
      </c>
    </row>
    <row r="66" spans="2:4" ht="25.5" x14ac:dyDescent="0.25">
      <c r="B66" s="259"/>
      <c r="C66" s="260"/>
      <c r="D66" s="11" t="s">
        <v>122</v>
      </c>
    </row>
    <row r="67" spans="2:4" ht="15.75" thickBot="1" x14ac:dyDescent="0.3">
      <c r="B67" s="256"/>
      <c r="C67" s="258"/>
      <c r="D67" s="10" t="s">
        <v>123</v>
      </c>
    </row>
    <row r="68" spans="2:4" ht="25.5" x14ac:dyDescent="0.25">
      <c r="B68" s="255">
        <v>12</v>
      </c>
      <c r="C68" s="257" t="s">
        <v>124</v>
      </c>
      <c r="D68" s="11" t="s">
        <v>125</v>
      </c>
    </row>
    <row r="69" spans="2:4" ht="15.75" thickBot="1" x14ac:dyDescent="0.3">
      <c r="B69" s="256"/>
      <c r="C69" s="258"/>
      <c r="D69" s="10" t="s">
        <v>126</v>
      </c>
    </row>
    <row r="70" spans="2:4" ht="26.25" thickBot="1" x14ac:dyDescent="0.3">
      <c r="B70" s="9">
        <v>13</v>
      </c>
      <c r="C70" s="10" t="s">
        <v>20</v>
      </c>
      <c r="D70" s="10" t="s">
        <v>127</v>
      </c>
    </row>
    <row r="71" spans="2:4" ht="25.5" x14ac:dyDescent="0.25">
      <c r="B71" s="255">
        <v>14</v>
      </c>
      <c r="C71" s="257" t="s">
        <v>128</v>
      </c>
      <c r="D71" s="11" t="s">
        <v>129</v>
      </c>
    </row>
    <row r="72" spans="2:4" ht="15.75" thickBot="1" x14ac:dyDescent="0.3">
      <c r="B72" s="256"/>
      <c r="C72" s="258"/>
      <c r="D72" s="10" t="s">
        <v>130</v>
      </c>
    </row>
    <row r="73" spans="2:4" ht="26.25" thickBot="1" x14ac:dyDescent="0.3">
      <c r="B73" s="9">
        <v>15</v>
      </c>
      <c r="C73" s="10" t="s">
        <v>131</v>
      </c>
      <c r="D73" s="10" t="s">
        <v>132</v>
      </c>
    </row>
    <row r="74" spans="2:4" ht="38.25" x14ac:dyDescent="0.25">
      <c r="B74" s="255">
        <v>16</v>
      </c>
      <c r="C74" s="257" t="s">
        <v>133</v>
      </c>
      <c r="D74" s="11" t="s">
        <v>134</v>
      </c>
    </row>
    <row r="75" spans="2:4" ht="51" x14ac:dyDescent="0.25">
      <c r="B75" s="259"/>
      <c r="C75" s="260"/>
      <c r="D75" s="11" t="s">
        <v>135</v>
      </c>
    </row>
    <row r="76" spans="2:4" ht="38.25" x14ac:dyDescent="0.25">
      <c r="B76" s="259"/>
      <c r="C76" s="260"/>
      <c r="D76" s="11" t="s">
        <v>261</v>
      </c>
    </row>
    <row r="77" spans="2:4" ht="26.25" thickBot="1" x14ac:dyDescent="0.3">
      <c r="B77" s="256"/>
      <c r="C77" s="258"/>
      <c r="D77" s="10" t="s">
        <v>136</v>
      </c>
    </row>
    <row r="78" spans="2:4" ht="15.75" thickBot="1" x14ac:dyDescent="0.3">
      <c r="B78" s="9">
        <v>17</v>
      </c>
      <c r="C78" s="10" t="s">
        <v>137</v>
      </c>
      <c r="D78" s="10" t="s">
        <v>244</v>
      </c>
    </row>
    <row r="79" spans="2:4" ht="15.75" thickBot="1" x14ac:dyDescent="0.3"/>
    <row r="80" spans="2:4" ht="15.75" thickBot="1" x14ac:dyDescent="0.3">
      <c r="B80" s="252" t="s">
        <v>138</v>
      </c>
      <c r="C80" s="253"/>
      <c r="D80" s="254"/>
    </row>
    <row r="81" spans="2:4" ht="25.5" x14ac:dyDescent="0.25">
      <c r="B81" s="255">
        <v>18</v>
      </c>
      <c r="C81" s="257" t="s">
        <v>139</v>
      </c>
      <c r="D81" s="11" t="s">
        <v>242</v>
      </c>
    </row>
    <row r="82" spans="2:4" ht="26.25" thickBot="1" x14ac:dyDescent="0.3">
      <c r="B82" s="256"/>
      <c r="C82" s="258"/>
      <c r="D82" s="10" t="s">
        <v>140</v>
      </c>
    </row>
    <row r="83" spans="2:4" ht="39" thickBot="1" x14ac:dyDescent="0.3">
      <c r="B83" s="9">
        <v>19</v>
      </c>
      <c r="C83" s="10" t="s">
        <v>141</v>
      </c>
      <c r="D83" s="10" t="s">
        <v>142</v>
      </c>
    </row>
    <row r="84" spans="2:4" ht="26.25" thickBot="1" x14ac:dyDescent="0.3">
      <c r="B84" s="9">
        <v>20</v>
      </c>
      <c r="C84" s="10" t="s">
        <v>143</v>
      </c>
      <c r="D84" s="10" t="s">
        <v>144</v>
      </c>
    </row>
    <row r="85" spans="2:4" ht="26.25" thickBot="1" x14ac:dyDescent="0.3">
      <c r="B85" s="9">
        <v>21</v>
      </c>
      <c r="C85" s="10" t="s">
        <v>28</v>
      </c>
      <c r="D85" s="10" t="s">
        <v>145</v>
      </c>
    </row>
    <row r="86" spans="2:4" ht="26.25" thickBot="1" x14ac:dyDescent="0.3">
      <c r="B86" s="9">
        <v>22</v>
      </c>
      <c r="C86" s="10" t="s">
        <v>146</v>
      </c>
      <c r="D86" s="10" t="s">
        <v>147</v>
      </c>
    </row>
    <row r="87" spans="2:4" ht="15.75" thickBot="1" x14ac:dyDescent="0.3"/>
    <row r="88" spans="2:4" ht="15.75" thickBot="1" x14ac:dyDescent="0.3">
      <c r="B88" s="252" t="s">
        <v>280</v>
      </c>
      <c r="C88" s="253"/>
      <c r="D88" s="254"/>
    </row>
    <row r="89" spans="2:4" ht="26.25" thickBot="1" x14ac:dyDescent="0.3">
      <c r="B89" s="9">
        <v>23</v>
      </c>
      <c r="C89" s="10" t="s">
        <v>148</v>
      </c>
      <c r="D89" s="10" t="s">
        <v>149</v>
      </c>
    </row>
    <row r="90" spans="2:4" ht="64.5" thickBot="1" x14ac:dyDescent="0.3">
      <c r="B90" s="9">
        <v>24</v>
      </c>
      <c r="C90" s="10" t="s">
        <v>150</v>
      </c>
      <c r="D90" s="10" t="s">
        <v>260</v>
      </c>
    </row>
  </sheetData>
  <mergeCells count="36">
    <mergeCell ref="B88:D88"/>
    <mergeCell ref="B65:B67"/>
    <mergeCell ref="C65:C67"/>
    <mergeCell ref="B68:B69"/>
    <mergeCell ref="C68:C69"/>
    <mergeCell ref="B71:B72"/>
    <mergeCell ref="C71:C72"/>
    <mergeCell ref="B74:B77"/>
    <mergeCell ref="C74:C77"/>
    <mergeCell ref="B80:D80"/>
    <mergeCell ref="B81:B82"/>
    <mergeCell ref="C81:C82"/>
    <mergeCell ref="B64:D64"/>
    <mergeCell ref="B25:B26"/>
    <mergeCell ref="C25:C26"/>
    <mergeCell ref="B29:B30"/>
    <mergeCell ref="C29:C30"/>
    <mergeCell ref="B31:B51"/>
    <mergeCell ref="C33:C34"/>
    <mergeCell ref="B52:B54"/>
    <mergeCell ref="C52:C54"/>
    <mergeCell ref="B57:B59"/>
    <mergeCell ref="C58:C59"/>
    <mergeCell ref="B61:B62"/>
    <mergeCell ref="B9:D9"/>
    <mergeCell ref="B10:D10"/>
    <mergeCell ref="B11:D11"/>
    <mergeCell ref="B4:D4"/>
    <mergeCell ref="B24:D24"/>
    <mergeCell ref="B13:D13"/>
    <mergeCell ref="B8:D8"/>
    <mergeCell ref="B2:D2"/>
    <mergeCell ref="B3:D3"/>
    <mergeCell ref="B5:D5"/>
    <mergeCell ref="B6:D6"/>
    <mergeCell ref="B7:D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1"/>
  <sheetViews>
    <sheetView workbookViewId="0">
      <selection activeCell="C12" sqref="C12"/>
    </sheetView>
  </sheetViews>
  <sheetFormatPr baseColWidth="10" defaultRowHeight="15" x14ac:dyDescent="0.25"/>
  <cols>
    <col min="2" max="2" width="66.140625" customWidth="1"/>
    <col min="3" max="3" width="63.85546875" customWidth="1"/>
    <col min="4" max="4" width="15.42578125" bestFit="1" customWidth="1"/>
  </cols>
  <sheetData>
    <row r="1" spans="1:5" x14ac:dyDescent="0.25">
      <c r="B1" s="24" t="s">
        <v>151</v>
      </c>
      <c r="C1" s="12" t="s">
        <v>9</v>
      </c>
      <c r="D1" s="13" t="s">
        <v>152</v>
      </c>
    </row>
    <row r="2" spans="1:5" ht="15.75" thickBot="1" x14ac:dyDescent="0.3">
      <c r="A2">
        <v>1</v>
      </c>
      <c r="B2" s="14" t="s">
        <v>153</v>
      </c>
      <c r="C2" s="15" t="s">
        <v>154</v>
      </c>
      <c r="D2" s="16" t="s">
        <v>155</v>
      </c>
      <c r="E2" s="14"/>
    </row>
    <row r="3" spans="1:5" x14ac:dyDescent="0.25">
      <c r="A3">
        <v>2</v>
      </c>
      <c r="B3" s="17" t="s">
        <v>75</v>
      </c>
      <c r="C3" s="18" t="s">
        <v>38</v>
      </c>
      <c r="D3" s="16" t="s">
        <v>156</v>
      </c>
      <c r="E3" s="19"/>
    </row>
    <row r="4" spans="1:5" x14ac:dyDescent="0.25">
      <c r="A4">
        <v>3</v>
      </c>
      <c r="B4" s="20" t="s">
        <v>77</v>
      </c>
      <c r="C4" s="18" t="s">
        <v>157</v>
      </c>
      <c r="D4" s="16" t="s">
        <v>158</v>
      </c>
      <c r="E4" s="19"/>
    </row>
    <row r="5" spans="1:5" ht="16.5" x14ac:dyDescent="0.3">
      <c r="A5">
        <v>4</v>
      </c>
      <c r="B5" s="21" t="s">
        <v>159</v>
      </c>
      <c r="C5" s="18" t="s">
        <v>160</v>
      </c>
      <c r="D5" s="22"/>
      <c r="E5" s="23"/>
    </row>
    <row r="6" spans="1:5" x14ac:dyDescent="0.25">
      <c r="A6">
        <v>5</v>
      </c>
      <c r="B6" s="19" t="s">
        <v>161</v>
      </c>
      <c r="C6" s="18" t="s">
        <v>162</v>
      </c>
      <c r="D6" s="19"/>
      <c r="E6" s="19"/>
    </row>
    <row r="7" spans="1:5" x14ac:dyDescent="0.25">
      <c r="A7">
        <v>6</v>
      </c>
      <c r="B7" s="19" t="s">
        <v>84</v>
      </c>
      <c r="C7" s="18" t="s">
        <v>163</v>
      </c>
      <c r="D7" s="19"/>
      <c r="E7" s="19"/>
    </row>
    <row r="8" spans="1:5" x14ac:dyDescent="0.25">
      <c r="A8">
        <v>7</v>
      </c>
      <c r="B8" s="19" t="s">
        <v>86</v>
      </c>
      <c r="C8" s="18" t="s">
        <v>164</v>
      </c>
      <c r="D8" s="19"/>
      <c r="E8" s="19"/>
    </row>
    <row r="9" spans="1:5" x14ac:dyDescent="0.25">
      <c r="A9">
        <v>8</v>
      </c>
      <c r="B9" s="19" t="s">
        <v>88</v>
      </c>
      <c r="C9" s="19"/>
      <c r="D9" s="19"/>
      <c r="E9" s="19"/>
    </row>
    <row r="10" spans="1:5" x14ac:dyDescent="0.25">
      <c r="A10">
        <v>9</v>
      </c>
      <c r="B10" s="19" t="s">
        <v>90</v>
      </c>
      <c r="C10" s="14"/>
      <c r="D10" s="19"/>
      <c r="E10" s="19"/>
    </row>
    <row r="11" spans="1:5" x14ac:dyDescent="0.25">
      <c r="A11">
        <v>10</v>
      </c>
      <c r="B11" s="19" t="s">
        <v>37</v>
      </c>
      <c r="C11" s="24" t="s">
        <v>160</v>
      </c>
      <c r="D11" s="19"/>
      <c r="E11" s="19"/>
    </row>
    <row r="12" spans="1:5" x14ac:dyDescent="0.25">
      <c r="A12">
        <v>11</v>
      </c>
      <c r="B12" s="19" t="s">
        <v>93</v>
      </c>
      <c r="C12" s="25" t="s">
        <v>165</v>
      </c>
      <c r="D12" s="19"/>
      <c r="E12" s="19"/>
    </row>
    <row r="13" spans="1:5" x14ac:dyDescent="0.25">
      <c r="A13">
        <v>12</v>
      </c>
      <c r="B13" s="19" t="s">
        <v>95</v>
      </c>
      <c r="C13" s="25" t="s">
        <v>166</v>
      </c>
      <c r="D13" s="19"/>
      <c r="E13" s="19"/>
    </row>
    <row r="14" spans="1:5" x14ac:dyDescent="0.25">
      <c r="A14">
        <v>13</v>
      </c>
      <c r="B14" s="19" t="s">
        <v>97</v>
      </c>
      <c r="C14" s="25" t="s">
        <v>167</v>
      </c>
      <c r="D14" s="19"/>
      <c r="E14" s="19"/>
    </row>
    <row r="15" spans="1:5" x14ac:dyDescent="0.25">
      <c r="A15">
        <v>14</v>
      </c>
      <c r="B15" s="19" t="s">
        <v>168</v>
      </c>
      <c r="C15" s="25" t="s">
        <v>169</v>
      </c>
      <c r="D15" s="19"/>
      <c r="E15" s="19"/>
    </row>
    <row r="16" spans="1:5" x14ac:dyDescent="0.25">
      <c r="A16">
        <v>15</v>
      </c>
      <c r="B16" s="19" t="s">
        <v>170</v>
      </c>
      <c r="C16" s="19"/>
      <c r="D16" s="19"/>
      <c r="E16" s="19"/>
    </row>
    <row r="17" spans="1:6" x14ac:dyDescent="0.25">
      <c r="A17">
        <v>16</v>
      </c>
      <c r="B17" s="19" t="s">
        <v>171</v>
      </c>
      <c r="C17" s="26" t="s">
        <v>172</v>
      </c>
      <c r="D17" s="19"/>
      <c r="E17" s="19"/>
    </row>
    <row r="18" spans="1:6" x14ac:dyDescent="0.25">
      <c r="A18">
        <v>17</v>
      </c>
      <c r="B18" s="19" t="s">
        <v>173</v>
      </c>
      <c r="C18" s="25" t="s">
        <v>174</v>
      </c>
      <c r="D18" s="19"/>
      <c r="E18" s="19"/>
    </row>
    <row r="19" spans="1:6" x14ac:dyDescent="0.25">
      <c r="A19">
        <v>18</v>
      </c>
      <c r="B19" s="19" t="s">
        <v>175</v>
      </c>
      <c r="C19" s="25" t="s">
        <v>176</v>
      </c>
      <c r="D19" s="19"/>
      <c r="E19" s="19"/>
    </row>
    <row r="20" spans="1:6" x14ac:dyDescent="0.25">
      <c r="A20">
        <v>19</v>
      </c>
      <c r="B20" s="19" t="s">
        <v>109</v>
      </c>
      <c r="C20" s="25" t="s">
        <v>171</v>
      </c>
      <c r="D20" s="19"/>
      <c r="E20" s="19"/>
    </row>
    <row r="21" spans="1:6" ht="36.75" customHeight="1" x14ac:dyDescent="0.25">
      <c r="A21" s="27">
        <v>20</v>
      </c>
      <c r="B21" s="27" t="s">
        <v>177</v>
      </c>
      <c r="C21" s="28" t="s">
        <v>178</v>
      </c>
      <c r="D21" s="27"/>
      <c r="E21" s="27"/>
      <c r="F21" s="27"/>
    </row>
    <row r="22" spans="1:6" x14ac:dyDescent="0.25">
      <c r="A22" s="27"/>
      <c r="B22" s="27"/>
      <c r="C22" s="28" t="s">
        <v>179</v>
      </c>
      <c r="D22" s="27"/>
      <c r="E22" s="27"/>
      <c r="F22" s="27"/>
    </row>
    <row r="23" spans="1:6" ht="45" x14ac:dyDescent="0.25">
      <c r="A23" s="27"/>
      <c r="B23" s="27"/>
      <c r="C23" s="28" t="s">
        <v>180</v>
      </c>
      <c r="D23" s="27"/>
      <c r="E23" s="27"/>
      <c r="F23" s="27"/>
    </row>
    <row r="24" spans="1:6" x14ac:dyDescent="0.25">
      <c r="A24" s="27"/>
      <c r="B24" s="27"/>
      <c r="C24" s="28" t="s">
        <v>181</v>
      </c>
      <c r="D24" s="27"/>
      <c r="E24" s="27"/>
      <c r="F24" s="27"/>
    </row>
    <row r="25" spans="1:6" ht="45" x14ac:dyDescent="0.25">
      <c r="A25" s="27"/>
      <c r="B25" s="27"/>
      <c r="C25" s="28" t="s">
        <v>182</v>
      </c>
      <c r="D25" s="27"/>
      <c r="E25" s="27"/>
      <c r="F25" s="27"/>
    </row>
    <row r="26" spans="1:6" x14ac:dyDescent="0.25">
      <c r="A26" s="27"/>
      <c r="B26" s="27"/>
      <c r="C26" s="28" t="s">
        <v>183</v>
      </c>
      <c r="D26" s="27"/>
      <c r="E26" s="27"/>
      <c r="F26" s="27"/>
    </row>
    <row r="27" spans="1:6" ht="30" x14ac:dyDescent="0.25">
      <c r="A27" s="27"/>
      <c r="B27" s="27"/>
      <c r="C27" s="28" t="s">
        <v>184</v>
      </c>
      <c r="D27" s="27"/>
      <c r="E27" s="27"/>
      <c r="F27" s="27"/>
    </row>
    <row r="28" spans="1:6" x14ac:dyDescent="0.25">
      <c r="A28" s="27"/>
      <c r="B28" s="27"/>
      <c r="C28" s="28"/>
      <c r="D28" s="27"/>
      <c r="E28" s="27"/>
      <c r="F28" s="27"/>
    </row>
    <row r="29" spans="1:6" x14ac:dyDescent="0.25">
      <c r="C29" s="28"/>
    </row>
    <row r="30" spans="1:6" x14ac:dyDescent="0.25">
      <c r="C30" s="25" t="s">
        <v>185</v>
      </c>
    </row>
    <row r="31" spans="1:6" x14ac:dyDescent="0.25">
      <c r="C31" s="29"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1:E47"/>
  <sheetViews>
    <sheetView topLeftCell="A37" workbookViewId="0">
      <selection activeCell="D19" sqref="D19"/>
    </sheetView>
  </sheetViews>
  <sheetFormatPr baseColWidth="10" defaultRowHeight="15" x14ac:dyDescent="0.25"/>
  <cols>
    <col min="4" max="4" width="74.28515625" customWidth="1"/>
    <col min="5" max="5" width="70.140625" bestFit="1" customWidth="1"/>
  </cols>
  <sheetData>
    <row r="1" spans="3:5" ht="15.75" thickBot="1" x14ac:dyDescent="0.3"/>
    <row r="2" spans="3:5" ht="16.5" x14ac:dyDescent="0.3">
      <c r="C2" s="37" t="s">
        <v>241</v>
      </c>
      <c r="D2" s="38" t="s">
        <v>187</v>
      </c>
      <c r="E2" s="39" t="s">
        <v>240</v>
      </c>
    </row>
    <row r="3" spans="3:5" ht="16.5" x14ac:dyDescent="0.3">
      <c r="C3" s="49">
        <v>1</v>
      </c>
      <c r="D3" s="31" t="s">
        <v>188</v>
      </c>
      <c r="E3" s="40" t="s">
        <v>189</v>
      </c>
    </row>
    <row r="4" spans="3:5" ht="16.5" x14ac:dyDescent="0.3">
      <c r="C4" s="49">
        <v>2</v>
      </c>
      <c r="D4" s="31" t="s">
        <v>190</v>
      </c>
      <c r="E4" s="40" t="s">
        <v>189</v>
      </c>
    </row>
    <row r="5" spans="3:5" ht="16.5" x14ac:dyDescent="0.3">
      <c r="C5" s="49">
        <v>3</v>
      </c>
      <c r="D5" s="31" t="s">
        <v>191</v>
      </c>
      <c r="E5" s="40" t="s">
        <v>189</v>
      </c>
    </row>
    <row r="6" spans="3:5" ht="16.5" x14ac:dyDescent="0.3">
      <c r="C6" s="49">
        <v>4</v>
      </c>
      <c r="D6" s="31" t="s">
        <v>192</v>
      </c>
      <c r="E6" s="40" t="s">
        <v>189</v>
      </c>
    </row>
    <row r="7" spans="3:5" ht="16.5" x14ac:dyDescent="0.3">
      <c r="C7" s="49">
        <v>5</v>
      </c>
      <c r="D7" s="31" t="s">
        <v>193</v>
      </c>
      <c r="E7" s="40" t="s">
        <v>189</v>
      </c>
    </row>
    <row r="8" spans="3:5" ht="16.5" x14ac:dyDescent="0.3">
      <c r="C8" s="49">
        <v>6</v>
      </c>
      <c r="D8" s="31" t="s">
        <v>194</v>
      </c>
      <c r="E8" s="40" t="s">
        <v>189</v>
      </c>
    </row>
    <row r="9" spans="3:5" ht="16.5" x14ac:dyDescent="0.3">
      <c r="C9" s="49">
        <v>7</v>
      </c>
      <c r="D9" s="31" t="s">
        <v>195</v>
      </c>
      <c r="E9" s="40" t="s">
        <v>189</v>
      </c>
    </row>
    <row r="10" spans="3:5" ht="16.5" x14ac:dyDescent="0.3">
      <c r="C10" s="49">
        <v>8</v>
      </c>
      <c r="D10" s="31" t="s">
        <v>196</v>
      </c>
      <c r="E10" s="40" t="s">
        <v>189</v>
      </c>
    </row>
    <row r="11" spans="3:5" ht="16.5" x14ac:dyDescent="0.3">
      <c r="C11" s="49">
        <v>9</v>
      </c>
      <c r="D11" s="31" t="s">
        <v>197</v>
      </c>
      <c r="E11" s="40" t="s">
        <v>189</v>
      </c>
    </row>
    <row r="12" spans="3:5" ht="16.5" x14ac:dyDescent="0.3">
      <c r="C12" s="49">
        <v>10</v>
      </c>
      <c r="D12" s="31" t="s">
        <v>198</v>
      </c>
      <c r="E12" s="40" t="s">
        <v>189</v>
      </c>
    </row>
    <row r="13" spans="3:5" ht="16.5" x14ac:dyDescent="0.3">
      <c r="C13" s="49">
        <v>11</v>
      </c>
      <c r="D13" s="31" t="s">
        <v>199</v>
      </c>
      <c r="E13" s="40" t="s">
        <v>189</v>
      </c>
    </row>
    <row r="14" spans="3:5" ht="16.5" x14ac:dyDescent="0.3">
      <c r="C14" s="49">
        <v>12</v>
      </c>
      <c r="D14" s="31" t="s">
        <v>200</v>
      </c>
      <c r="E14" s="40" t="s">
        <v>189</v>
      </c>
    </row>
    <row r="15" spans="3:5" ht="16.5" x14ac:dyDescent="0.3">
      <c r="C15" s="50">
        <v>13</v>
      </c>
      <c r="D15" s="32" t="s">
        <v>201</v>
      </c>
      <c r="E15" s="41" t="s">
        <v>202</v>
      </c>
    </row>
    <row r="16" spans="3:5" ht="16.5" x14ac:dyDescent="0.3">
      <c r="C16" s="50">
        <v>14</v>
      </c>
      <c r="D16" s="32" t="s">
        <v>203</v>
      </c>
      <c r="E16" s="41" t="s">
        <v>202</v>
      </c>
    </row>
    <row r="17" spans="3:5" ht="16.5" x14ac:dyDescent="0.3">
      <c r="C17" s="50">
        <v>15</v>
      </c>
      <c r="D17" s="32" t="s">
        <v>204</v>
      </c>
      <c r="E17" s="41" t="s">
        <v>202</v>
      </c>
    </row>
    <row r="18" spans="3:5" ht="16.5" x14ac:dyDescent="0.3">
      <c r="C18" s="50">
        <v>16</v>
      </c>
      <c r="D18" s="32" t="s">
        <v>205</v>
      </c>
      <c r="E18" s="41" t="s">
        <v>202</v>
      </c>
    </row>
    <row r="19" spans="3:5" ht="16.5" x14ac:dyDescent="0.3">
      <c r="C19" s="50">
        <v>17</v>
      </c>
      <c r="D19" s="32" t="s">
        <v>206</v>
      </c>
      <c r="E19" s="41" t="s">
        <v>202</v>
      </c>
    </row>
    <row r="20" spans="3:5" ht="16.5" x14ac:dyDescent="0.3">
      <c r="C20" s="50">
        <v>18</v>
      </c>
      <c r="D20" s="32" t="s">
        <v>207</v>
      </c>
      <c r="E20" s="41" t="s">
        <v>202</v>
      </c>
    </row>
    <row r="21" spans="3:5" ht="16.5" x14ac:dyDescent="0.3">
      <c r="C21" s="51">
        <v>19</v>
      </c>
      <c r="D21" s="33" t="s">
        <v>208</v>
      </c>
      <c r="E21" s="42" t="s">
        <v>209</v>
      </c>
    </row>
    <row r="22" spans="3:5" ht="33" x14ac:dyDescent="0.3">
      <c r="C22" s="51">
        <v>20</v>
      </c>
      <c r="D22" s="33" t="s">
        <v>210</v>
      </c>
      <c r="E22" s="42" t="s">
        <v>209</v>
      </c>
    </row>
    <row r="23" spans="3:5" ht="16.5" x14ac:dyDescent="0.3">
      <c r="C23" s="51">
        <v>21</v>
      </c>
      <c r="D23" s="33" t="s">
        <v>211</v>
      </c>
      <c r="E23" s="42" t="s">
        <v>209</v>
      </c>
    </row>
    <row r="24" spans="3:5" ht="16.5" x14ac:dyDescent="0.3">
      <c r="C24" s="51">
        <v>22</v>
      </c>
      <c r="D24" s="33" t="s">
        <v>212</v>
      </c>
      <c r="E24" s="42" t="s">
        <v>209</v>
      </c>
    </row>
    <row r="25" spans="3:5" ht="16.5" x14ac:dyDescent="0.3">
      <c r="C25" s="51">
        <v>23</v>
      </c>
      <c r="D25" s="33" t="s">
        <v>213</v>
      </c>
      <c r="E25" s="42" t="s">
        <v>209</v>
      </c>
    </row>
    <row r="26" spans="3:5" ht="16.5" x14ac:dyDescent="0.3">
      <c r="C26" s="51">
        <v>24</v>
      </c>
      <c r="D26" s="33" t="s">
        <v>214</v>
      </c>
      <c r="E26" s="42" t="s">
        <v>209</v>
      </c>
    </row>
    <row r="27" spans="3:5" ht="16.5" x14ac:dyDescent="0.3">
      <c r="C27" s="51">
        <v>25</v>
      </c>
      <c r="D27" s="33" t="s">
        <v>215</v>
      </c>
      <c r="E27" s="42" t="s">
        <v>209</v>
      </c>
    </row>
    <row r="28" spans="3:5" ht="16.5" x14ac:dyDescent="0.3">
      <c r="C28" s="52">
        <v>26</v>
      </c>
      <c r="D28" s="34" t="s">
        <v>216</v>
      </c>
      <c r="E28" s="43" t="s">
        <v>217</v>
      </c>
    </row>
    <row r="29" spans="3:5" ht="16.5" x14ac:dyDescent="0.3">
      <c r="C29" s="52">
        <v>27</v>
      </c>
      <c r="D29" s="34" t="s">
        <v>218</v>
      </c>
      <c r="E29" s="43" t="s">
        <v>217</v>
      </c>
    </row>
    <row r="30" spans="3:5" ht="16.5" x14ac:dyDescent="0.3">
      <c r="C30" s="52">
        <v>28</v>
      </c>
      <c r="D30" s="34" t="s">
        <v>219</v>
      </c>
      <c r="E30" s="43" t="s">
        <v>217</v>
      </c>
    </row>
    <row r="31" spans="3:5" ht="16.5" x14ac:dyDescent="0.3">
      <c r="C31" s="52">
        <v>29</v>
      </c>
      <c r="D31" s="34" t="s">
        <v>220</v>
      </c>
      <c r="E31" s="43" t="s">
        <v>217</v>
      </c>
    </row>
    <row r="32" spans="3:5" ht="16.5" x14ac:dyDescent="0.3">
      <c r="C32" s="52">
        <v>30</v>
      </c>
      <c r="D32" s="34" t="s">
        <v>221</v>
      </c>
      <c r="E32" s="43" t="s">
        <v>217</v>
      </c>
    </row>
    <row r="33" spans="3:5" ht="33" x14ac:dyDescent="0.3">
      <c r="C33" s="53">
        <v>31</v>
      </c>
      <c r="D33" s="35" t="s">
        <v>222</v>
      </c>
      <c r="E33" s="44" t="s">
        <v>223</v>
      </c>
    </row>
    <row r="34" spans="3:5" ht="16.5" x14ac:dyDescent="0.3">
      <c r="C34" s="53">
        <v>32</v>
      </c>
      <c r="D34" s="35" t="s">
        <v>224</v>
      </c>
      <c r="E34" s="44" t="s">
        <v>223</v>
      </c>
    </row>
    <row r="35" spans="3:5" ht="16.5" x14ac:dyDescent="0.3">
      <c r="C35" s="53">
        <v>33</v>
      </c>
      <c r="D35" s="35" t="s">
        <v>225</v>
      </c>
      <c r="E35" s="44" t="s">
        <v>223</v>
      </c>
    </row>
    <row r="36" spans="3:5" ht="33" x14ac:dyDescent="0.3">
      <c r="C36" s="53">
        <v>34</v>
      </c>
      <c r="D36" s="35" t="s">
        <v>226</v>
      </c>
      <c r="E36" s="44" t="s">
        <v>223</v>
      </c>
    </row>
    <row r="37" spans="3:5" ht="16.5" x14ac:dyDescent="0.3">
      <c r="C37" s="53">
        <v>35</v>
      </c>
      <c r="D37" s="35" t="s">
        <v>227</v>
      </c>
      <c r="E37" s="44" t="s">
        <v>223</v>
      </c>
    </row>
    <row r="38" spans="3:5" ht="16.5" x14ac:dyDescent="0.3">
      <c r="C38" s="53">
        <v>36</v>
      </c>
      <c r="D38" s="35" t="s">
        <v>228</v>
      </c>
      <c r="E38" s="44" t="s">
        <v>223</v>
      </c>
    </row>
    <row r="39" spans="3:5" ht="16.5" x14ac:dyDescent="0.3">
      <c r="C39" s="53">
        <v>37</v>
      </c>
      <c r="D39" s="35" t="s">
        <v>229</v>
      </c>
      <c r="E39" s="44" t="s">
        <v>223</v>
      </c>
    </row>
    <row r="40" spans="3:5" ht="16.5" x14ac:dyDescent="0.3">
      <c r="C40" s="54">
        <v>38</v>
      </c>
      <c r="D40" s="36" t="s">
        <v>230</v>
      </c>
      <c r="E40" s="45" t="s">
        <v>231</v>
      </c>
    </row>
    <row r="41" spans="3:5" ht="16.5" x14ac:dyDescent="0.3">
      <c r="C41" s="54">
        <v>39</v>
      </c>
      <c r="D41" s="36" t="s">
        <v>232</v>
      </c>
      <c r="E41" s="45" t="s">
        <v>231</v>
      </c>
    </row>
    <row r="42" spans="3:5" ht="16.5" x14ac:dyDescent="0.3">
      <c r="C42" s="54">
        <v>40</v>
      </c>
      <c r="D42" s="36" t="s">
        <v>233</v>
      </c>
      <c r="E42" s="45" t="s">
        <v>231</v>
      </c>
    </row>
    <row r="43" spans="3:5" ht="16.5" x14ac:dyDescent="0.3">
      <c r="C43" s="54">
        <v>41</v>
      </c>
      <c r="D43" s="36" t="s">
        <v>234</v>
      </c>
      <c r="E43" s="45" t="s">
        <v>231</v>
      </c>
    </row>
    <row r="44" spans="3:5" ht="16.5" x14ac:dyDescent="0.3">
      <c r="C44" s="55">
        <v>42</v>
      </c>
      <c r="D44" s="30" t="s">
        <v>235</v>
      </c>
      <c r="E44" s="46" t="s">
        <v>236</v>
      </c>
    </row>
    <row r="45" spans="3:5" ht="16.5" x14ac:dyDescent="0.3">
      <c r="C45" s="55">
        <v>43</v>
      </c>
      <c r="D45" s="30" t="s">
        <v>237</v>
      </c>
      <c r="E45" s="46" t="s">
        <v>236</v>
      </c>
    </row>
    <row r="46" spans="3:5" ht="16.5" x14ac:dyDescent="0.3">
      <c r="C46" s="55">
        <v>44</v>
      </c>
      <c r="D46" s="30" t="s">
        <v>238</v>
      </c>
      <c r="E46" s="46" t="s">
        <v>236</v>
      </c>
    </row>
    <row r="47" spans="3:5" ht="17.25" thickBot="1" x14ac:dyDescent="0.35">
      <c r="C47" s="56">
        <v>45</v>
      </c>
      <c r="D47" s="47" t="s">
        <v>239</v>
      </c>
      <c r="E47" s="48" t="s">
        <v>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Formato2019</vt:lpstr>
      <vt:lpstr>Trabajo</vt:lpstr>
      <vt:lpstr>validacion</vt:lpstr>
      <vt:lpstr>Instructivo</vt:lpstr>
      <vt:lpstr>Tipo</vt:lpstr>
      <vt:lpstr>Eje_Pilar</vt:lpstr>
      <vt:lpstr>afectacion</vt:lpstr>
      <vt:lpstr>cd</vt:lpstr>
      <vt:lpstr>modal</vt:lpstr>
      <vt:lpstr>na</vt:lpstr>
      <vt:lpstr>programa</vt:lpstr>
      <vt:lpstr>re</vt:lpstr>
      <vt:lpstr>sa</vt:lpstr>
      <vt:lpstr>tipo</vt:lpstr>
      <vt:lpstr>vacio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jsuacad</dc:creator>
  <cp:lastModifiedBy>GIO</cp:lastModifiedBy>
  <dcterms:created xsi:type="dcterms:W3CDTF">2019-07-31T19:12:15Z</dcterms:created>
  <dcterms:modified xsi:type="dcterms:W3CDTF">2020-03-11T23:51:46Z</dcterms:modified>
</cp:coreProperties>
</file>