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1PLANEACION DISTRITAL\2022\pagina_web\documentos etnicos\"/>
    </mc:Choice>
  </mc:AlternateContent>
  <bookViews>
    <workbookView xWindow="0" yWindow="0" windowWidth="28770" windowHeight="12225"/>
  </bookViews>
  <sheets>
    <sheet name="IV TRIM SEGUIMIENTO AA RAIZAL" sheetId="4" r:id="rId1"/>
  </sheets>
  <externalReferences>
    <externalReference r:id="rId2"/>
    <externalReference r:id="rId3"/>
    <externalReference r:id="rId4"/>
  </externalReferences>
  <definedNames>
    <definedName name="_xlnm._FilterDatabase" localSheetId="0" hidden="1">'IV TRIM SEGUIMIENTO AA RAIZAL'!$A$9:$BN$120</definedName>
    <definedName name="Politica">[1]Hoja2!$C$5:$C$9</definedName>
    <definedName name="Política_Pública">'[1]SDS - I TRIMESTRE'!$C$2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A111" i="4" l="1"/>
  <c r="BC39" i="4"/>
  <c r="BB39" i="4"/>
  <c r="BA112" i="4"/>
  <c r="AY112" i="4"/>
  <c r="AY111" i="4"/>
  <c r="BA99" i="4" l="1"/>
  <c r="AY96" i="4"/>
  <c r="AU94" i="4" l="1"/>
  <c r="AU93" i="4"/>
  <c r="AS93" i="4"/>
  <c r="BA93" i="4"/>
  <c r="AY93" i="4"/>
  <c r="BA80" i="4" l="1"/>
  <c r="AY80" i="4"/>
  <c r="BA79" i="4"/>
  <c r="AY79" i="4"/>
  <c r="BA78" i="4"/>
  <c r="AY78" i="4"/>
  <c r="BA77" i="4"/>
  <c r="AY77" i="4"/>
  <c r="BA76" i="4"/>
  <c r="AY76" i="4"/>
  <c r="BA75" i="4"/>
  <c r="AY75" i="4"/>
  <c r="AX74" i="4"/>
  <c r="AY74" i="4" s="1"/>
  <c r="BA73" i="4" l="1"/>
  <c r="AY73" i="4"/>
  <c r="BA72" i="4"/>
  <c r="AY72" i="4"/>
  <c r="BA71" i="4"/>
  <c r="AY71" i="4"/>
  <c r="BA70" i="4"/>
  <c r="AY70" i="4"/>
  <c r="BA69" i="4"/>
  <c r="AY69" i="4"/>
  <c r="BA68" i="4"/>
  <c r="AY68" i="4"/>
  <c r="AZ67" i="4"/>
  <c r="BA67" i="4" s="1"/>
  <c r="AY67" i="4"/>
  <c r="BA66" i="4" l="1"/>
  <c r="AX66" i="4"/>
  <c r="BA65" i="4"/>
  <c r="AY65" i="4"/>
  <c r="BA64" i="4"/>
  <c r="AX64" i="4"/>
  <c r="AY64" i="4" s="1"/>
  <c r="BA63" i="4"/>
  <c r="AX63" i="4"/>
  <c r="AY63" i="4" s="1"/>
  <c r="BA62" i="4"/>
  <c r="AX62" i="4"/>
  <c r="AY62" i="4" s="1"/>
  <c r="AZ61" i="4"/>
  <c r="BA61" i="4" s="1"/>
  <c r="AX61" i="4"/>
  <c r="AY61" i="4" s="1"/>
  <c r="AZ60" i="4"/>
  <c r="BA60" i="4" s="1"/>
  <c r="AY60" i="4"/>
  <c r="AX60" i="4"/>
  <c r="AZ59" i="4"/>
  <c r="BA59" i="4" s="1"/>
  <c r="AX59" i="4"/>
  <c r="AY59" i="4" s="1"/>
  <c r="BA55" i="4"/>
  <c r="AX55" i="4"/>
  <c r="AY55" i="4" s="1"/>
  <c r="BA54" i="4"/>
  <c r="AY54" i="4"/>
  <c r="AX53" i="4"/>
  <c r="AY53" i="4" s="1"/>
  <c r="BA52" i="4"/>
  <c r="AZ52" i="4"/>
  <c r="AX52" i="4"/>
  <c r="AY52" i="4" s="1"/>
  <c r="BA51" i="4"/>
  <c r="BA50" i="4"/>
  <c r="BA49" i="4"/>
  <c r="AY49" i="4"/>
  <c r="BA48" i="4"/>
  <c r="AX48" i="4"/>
  <c r="AY48" i="4" s="1"/>
  <c r="BA47" i="4"/>
  <c r="AY47" i="4"/>
  <c r="AX39" i="4" l="1"/>
  <c r="AY39" i="4"/>
  <c r="AZ39" i="4"/>
  <c r="BA39" i="4"/>
  <c r="BD39" i="4"/>
  <c r="AX40" i="4"/>
  <c r="AY40" i="4"/>
  <c r="AZ40" i="4"/>
  <c r="BA40" i="4"/>
  <c r="BB40" i="4"/>
  <c r="BC40" i="4"/>
  <c r="BD40" i="4"/>
  <c r="AX41" i="4" l="1"/>
  <c r="AY37" i="4"/>
  <c r="AY36" i="4"/>
  <c r="BA28" i="4"/>
  <c r="AY28" i="4"/>
  <c r="BA27" i="4"/>
  <c r="AY27" i="4"/>
  <c r="BA26" i="4"/>
  <c r="AY26" i="4"/>
  <c r="BA25" i="4"/>
  <c r="AY25" i="4"/>
  <c r="BA24" i="4"/>
  <c r="AY24" i="4"/>
  <c r="BA23" i="4"/>
  <c r="AY23" i="4"/>
  <c r="BA22" i="4"/>
  <c r="AY22" i="4"/>
  <c r="BA21" i="4"/>
  <c r="AY21" i="4"/>
  <c r="BA20" i="4"/>
  <c r="AY20" i="4"/>
  <c r="BA19" i="4"/>
  <c r="AY19" i="4"/>
  <c r="BA18" i="4"/>
  <c r="AY18" i="4"/>
  <c r="BA17" i="4"/>
  <c r="AY17" i="4"/>
  <c r="BA16" i="4"/>
  <c r="AY16" i="4"/>
  <c r="BA15" i="4"/>
  <c r="AY15" i="4"/>
  <c r="BA14" i="4"/>
  <c r="AY14" i="4"/>
  <c r="BA13" i="4"/>
  <c r="AY13" i="4"/>
  <c r="BA12" i="4"/>
  <c r="AY12" i="4"/>
  <c r="BA11" i="4"/>
  <c r="AY11" i="4"/>
  <c r="AU112" i="4"/>
  <c r="AS112" i="4"/>
  <c r="AU111" i="4"/>
  <c r="AS111" i="4"/>
  <c r="AU109" i="4" l="1"/>
  <c r="AZ119" i="4" l="1"/>
  <c r="AX119" i="4"/>
  <c r="AT119" i="4"/>
  <c r="AR119" i="4"/>
  <c r="AM119" i="4"/>
  <c r="AN119" i="4" s="1"/>
  <c r="AH119" i="4"/>
  <c r="X119" i="4"/>
  <c r="AZ118" i="4"/>
  <c r="AT118" i="4"/>
  <c r="AH118" i="4"/>
  <c r="AB118" i="4"/>
  <c r="Z118" i="4"/>
  <c r="U118" i="4"/>
  <c r="S118" i="4"/>
  <c r="Q118" i="4"/>
  <c r="AR118" i="4" s="1"/>
  <c r="AZ117" i="4"/>
  <c r="AX117" i="4"/>
  <c r="AT117" i="4"/>
  <c r="AR117" i="4"/>
  <c r="AN117" i="4"/>
  <c r="AM117" i="4"/>
  <c r="AH117" i="4"/>
  <c r="AF117" i="4"/>
  <c r="AB117" i="4"/>
  <c r="Z117" i="4"/>
  <c r="X117" i="4"/>
  <c r="AZ116" i="4"/>
  <c r="AX116" i="4"/>
  <c r="AT116" i="4"/>
  <c r="AR116" i="4"/>
  <c r="AM116" i="4"/>
  <c r="AN116" i="4" s="1"/>
  <c r="Z116" i="4"/>
  <c r="Y116" i="4"/>
  <c r="AZ115" i="4"/>
  <c r="AT115" i="4"/>
  <c r="AH115" i="4"/>
  <c r="AB115" i="4"/>
  <c r="Z115" i="4"/>
  <c r="S115" i="4"/>
  <c r="Q115" i="4"/>
  <c r="AR115" i="4" s="1"/>
  <c r="AZ114" i="4"/>
  <c r="AT114" i="4"/>
  <c r="AH114" i="4"/>
  <c r="AB114" i="4"/>
  <c r="Z114" i="4"/>
  <c r="W114" i="4"/>
  <c r="U114" i="4"/>
  <c r="S114" i="4"/>
  <c r="Q114" i="4"/>
  <c r="AZ113" i="4"/>
  <c r="AX113" i="4"/>
  <c r="AW113" i="4"/>
  <c r="AR113" i="4"/>
  <c r="AM113" i="4"/>
  <c r="AN113" i="4" s="1"/>
  <c r="AH113" i="4"/>
  <c r="AB113" i="4"/>
  <c r="Z113" i="4"/>
  <c r="AO111" i="4"/>
  <c r="AL110" i="4"/>
  <c r="AF110" i="4"/>
  <c r="AG110" i="4" s="1"/>
  <c r="Y110" i="4"/>
  <c r="AO109" i="4"/>
  <c r="AM109" i="4"/>
  <c r="AI109" i="4"/>
  <c r="AF109" i="4"/>
  <c r="AG109" i="4" s="1"/>
  <c r="Y109" i="4"/>
  <c r="Y108" i="4"/>
  <c r="Y107" i="4"/>
  <c r="BH106" i="4"/>
  <c r="Y106" i="4"/>
  <c r="BH105" i="4"/>
  <c r="Y105" i="4"/>
  <c r="BH104" i="4"/>
  <c r="Y104" i="4"/>
  <c r="BH103" i="4"/>
  <c r="Y103" i="4"/>
  <c r="BH102" i="4"/>
  <c r="Y102" i="4"/>
  <c r="BH101" i="4"/>
  <c r="Y101" i="4"/>
  <c r="BH100" i="4"/>
  <c r="Y100" i="4"/>
  <c r="Y99" i="4"/>
  <c r="D99" i="4"/>
  <c r="Y98" i="4"/>
  <c r="D98" i="4"/>
  <c r="Y97" i="4"/>
  <c r="D97" i="4"/>
  <c r="Y95" i="4"/>
  <c r="D95" i="4"/>
  <c r="AO94" i="4"/>
  <c r="AM94" i="4"/>
  <c r="AI94" i="4"/>
  <c r="AC94" i="4"/>
  <c r="AA94" i="4"/>
  <c r="X94" i="4"/>
  <c r="AO93" i="4"/>
  <c r="AM93" i="4"/>
  <c r="AG93" i="4"/>
  <c r="AC93" i="4"/>
  <c r="AA93" i="4"/>
  <c r="AC92" i="4"/>
  <c r="AO91" i="4"/>
  <c r="AI91" i="4"/>
  <c r="AG91" i="4"/>
  <c r="AC91" i="4"/>
  <c r="AA91" i="4"/>
  <c r="AG88" i="4"/>
  <c r="Y84" i="4"/>
  <c r="Y82" i="4"/>
  <c r="Y80" i="4"/>
  <c r="AM79" i="4"/>
  <c r="Y79" i="4"/>
  <c r="AM78" i="4"/>
  <c r="AG78" i="4"/>
  <c r="Y77" i="4"/>
  <c r="Y76" i="4"/>
  <c r="Y75" i="4"/>
  <c r="AR74" i="4"/>
  <c r="AM74" i="4"/>
  <c r="Y74" i="4"/>
  <c r="AO73" i="4"/>
  <c r="AO72" i="4"/>
  <c r="AO71" i="4"/>
  <c r="Y71" i="4"/>
  <c r="AO70" i="4"/>
  <c r="AL70" i="4"/>
  <c r="Y70" i="4"/>
  <c r="AO69" i="4"/>
  <c r="Y69" i="4"/>
  <c r="AO68" i="4"/>
  <c r="AM68" i="4"/>
  <c r="Y68" i="4"/>
  <c r="AN67" i="4"/>
  <c r="AO67" i="4" s="1"/>
  <c r="AM67" i="4"/>
  <c r="Y67" i="4"/>
  <c r="AO66" i="4"/>
  <c r="AI66" i="4"/>
  <c r="Q66" i="4"/>
  <c r="AO65" i="4"/>
  <c r="AI65" i="4"/>
  <c r="AO64" i="4"/>
  <c r="AM64" i="4"/>
  <c r="AI64" i="4"/>
  <c r="AG64" i="4"/>
  <c r="Y64" i="4"/>
  <c r="AO63" i="4"/>
  <c r="AL63" i="4"/>
  <c r="AI63" i="4"/>
  <c r="AG63" i="4"/>
  <c r="Y63" i="4"/>
  <c r="AG62" i="4"/>
  <c r="AG60" i="4"/>
  <c r="AC60" i="4"/>
  <c r="AA60" i="4"/>
  <c r="AF59" i="4"/>
  <c r="AG59" i="4" s="1"/>
  <c r="AC59" i="4"/>
  <c r="Z59" i="4"/>
  <c r="AA59" i="4" s="1"/>
  <c r="AO57" i="4"/>
  <c r="X56" i="4"/>
  <c r="AI55" i="4"/>
  <c r="AG55" i="4"/>
  <c r="AC55" i="4"/>
  <c r="AA55" i="4"/>
  <c r="Y55" i="4"/>
  <c r="AI54" i="4"/>
  <c r="AG54" i="4"/>
  <c r="AC54" i="4"/>
  <c r="AA54" i="4"/>
  <c r="Y54" i="4"/>
  <c r="AI53" i="4"/>
  <c r="AG53" i="4"/>
  <c r="AC53" i="4"/>
  <c r="AA53" i="4"/>
  <c r="Y53" i="4"/>
  <c r="AC52" i="4"/>
  <c r="AA52" i="4"/>
  <c r="AI51" i="4"/>
  <c r="AF51" i="4"/>
  <c r="AX51" i="4" s="1"/>
  <c r="AY51" i="4" s="1"/>
  <c r="AC51" i="4"/>
  <c r="AA51" i="4"/>
  <c r="Y51" i="4"/>
  <c r="AI50" i="4"/>
  <c r="AF50" i="4"/>
  <c r="AC50" i="4"/>
  <c r="AA50" i="4"/>
  <c r="Y50" i="4"/>
  <c r="AO49" i="4"/>
  <c r="AG49" i="4"/>
  <c r="AG48" i="4"/>
  <c r="AG47" i="4"/>
  <c r="AL46" i="4"/>
  <c r="AM46" i="4" s="1"/>
  <c r="AU45" i="4"/>
  <c r="AS45" i="4"/>
  <c r="Y45" i="4"/>
  <c r="X45" i="4"/>
  <c r="Y44" i="4"/>
  <c r="Y43" i="4"/>
  <c r="Y42" i="4"/>
  <c r="AR41" i="4"/>
  <c r="Y41" i="4"/>
  <c r="Y40" i="4"/>
  <c r="X40" i="4"/>
  <c r="Y39" i="4"/>
  <c r="X39" i="4"/>
  <c r="AU38" i="4"/>
  <c r="AS38" i="4"/>
  <c r="Y38" i="4"/>
  <c r="X38" i="4"/>
  <c r="AU35" i="4"/>
  <c r="AS35" i="4"/>
  <c r="Y35" i="4"/>
  <c r="X35" i="4"/>
  <c r="Y34" i="4"/>
  <c r="X34" i="4"/>
  <c r="Y33" i="4"/>
  <c r="Y32" i="4"/>
  <c r="Y31" i="4"/>
  <c r="AU30" i="4"/>
  <c r="AS30" i="4"/>
  <c r="Y30" i="4"/>
  <c r="X30" i="4"/>
  <c r="Y29" i="4"/>
  <c r="X29" i="4"/>
  <c r="AI28" i="4"/>
  <c r="AG28" i="4"/>
  <c r="AC28" i="4"/>
  <c r="AA28" i="4"/>
  <c r="Y28" i="4"/>
  <c r="AI27" i="4"/>
  <c r="AG27" i="4"/>
  <c r="AC27" i="4"/>
  <c r="AA27" i="4"/>
  <c r="Y27" i="4"/>
  <c r="AI26" i="4"/>
  <c r="AG26" i="4"/>
  <c r="AC26" i="4"/>
  <c r="AA26" i="4"/>
  <c r="Y26" i="4"/>
  <c r="AI25" i="4"/>
  <c r="AG25" i="4"/>
  <c r="AC25" i="4"/>
  <c r="AA25" i="4"/>
  <c r="Y25" i="4"/>
  <c r="AI24" i="4"/>
  <c r="AG24" i="4"/>
  <c r="AC24" i="4"/>
  <c r="AA24" i="4"/>
  <c r="Y24" i="4"/>
  <c r="AI23" i="4"/>
  <c r="AG23" i="4"/>
  <c r="AC23" i="4"/>
  <c r="AA23" i="4"/>
  <c r="Y23" i="4"/>
  <c r="AI22" i="4"/>
  <c r="AG22" i="4"/>
  <c r="AC22" i="4"/>
  <c r="AA22" i="4"/>
  <c r="Y22" i="4"/>
  <c r="AI21" i="4"/>
  <c r="AG21" i="4"/>
  <c r="Y21" i="4"/>
  <c r="AI20" i="4"/>
  <c r="AG20" i="4"/>
  <c r="AC20" i="4"/>
  <c r="AA20" i="4"/>
  <c r="Y20" i="4"/>
  <c r="AI19" i="4"/>
  <c r="AG19" i="4"/>
  <c r="AC19" i="4"/>
  <c r="AA19" i="4"/>
  <c r="Y19" i="4"/>
  <c r="AI18" i="4"/>
  <c r="AG18" i="4"/>
  <c r="AC18" i="4"/>
  <c r="AA18" i="4"/>
  <c r="Y18" i="4"/>
  <c r="AI17" i="4"/>
  <c r="AG17" i="4"/>
  <c r="AC17" i="4"/>
  <c r="AA17" i="4"/>
  <c r="Y17" i="4"/>
  <c r="AI16" i="4"/>
  <c r="AG16" i="4"/>
  <c r="AC16" i="4"/>
  <c r="AA16" i="4"/>
  <c r="Y16" i="4"/>
  <c r="AI15" i="4"/>
  <c r="AG15" i="4"/>
  <c r="AC15" i="4"/>
  <c r="AA15" i="4"/>
  <c r="Y15" i="4"/>
  <c r="AI14" i="4"/>
  <c r="AG14" i="4"/>
  <c r="AC14" i="4"/>
  <c r="AA14" i="4"/>
  <c r="Y14" i="4"/>
  <c r="AI13" i="4"/>
  <c r="AG13" i="4"/>
  <c r="AC13" i="4"/>
  <c r="AA13" i="4"/>
  <c r="Y13" i="4"/>
  <c r="AI12" i="4"/>
  <c r="AG12" i="4"/>
  <c r="AC12" i="4"/>
  <c r="AA12" i="4"/>
  <c r="Y12" i="4"/>
  <c r="AI11" i="4"/>
  <c r="AG11" i="4"/>
  <c r="AC11" i="4"/>
  <c r="AA11" i="4"/>
  <c r="Y11" i="4"/>
  <c r="AX50" i="4" l="1"/>
  <c r="AY50" i="4" s="1"/>
  <c r="AM66" i="4"/>
  <c r="AY66" i="4"/>
  <c r="X114" i="4"/>
  <c r="Y66" i="4"/>
  <c r="Y120" i="4" s="1"/>
  <c r="AM63" i="4"/>
  <c r="AS74" i="4"/>
  <c r="AM110" i="4"/>
  <c r="X118" i="4"/>
  <c r="AM118" i="4"/>
  <c r="AN118" i="4" s="1"/>
  <c r="AX118" i="4"/>
  <c r="AX115" i="4"/>
  <c r="X115" i="4"/>
  <c r="AM114" i="4"/>
  <c r="AN114" i="4" s="1"/>
  <c r="AR114" i="4"/>
  <c r="AG66" i="4"/>
  <c r="AX114" i="4"/>
  <c r="AM115" i="4"/>
  <c r="AN115" i="4" s="1"/>
</calcChain>
</file>

<file path=xl/sharedStrings.xml><?xml version="1.0" encoding="utf-8"?>
<sst xmlns="http://schemas.openxmlformats.org/spreadsheetml/2006/main" count="3183" uniqueCount="1630">
  <si>
    <t>Información General</t>
  </si>
  <si>
    <t>MATRIZ DE PLAN DE ACCIÓN Y SEGUIMIENTO A INDICADORES DE ACCIONES AFIRMATIVAS GRUPOS ÉTNICOS</t>
  </si>
  <si>
    <t>Grupo étnico</t>
  </si>
  <si>
    <t>Raizal</t>
  </si>
  <si>
    <t>Política Pública</t>
  </si>
  <si>
    <t>Política Pública Distrital para el Reconocimiento de la Diversidad Cultural, la garantía, la protección y el restablecimiento de los Derechos de la Población Raizal en Bogotá</t>
  </si>
  <si>
    <t xml:space="preserve">Fecha de corte del seguimiento: </t>
  </si>
  <si>
    <t>Sector y entidad líder:</t>
  </si>
  <si>
    <t>Secretaria Distrital de Gobierno</t>
  </si>
  <si>
    <t>Sectores corresponsables:</t>
  </si>
  <si>
    <t>Educación; Cultura; Integración; Salud; Mujer; Movilidad; Ambiente; Desarrollo Económico; Ambiente; Planeación, IDPAC, Gobierno, Hábitat.</t>
  </si>
  <si>
    <t>Estructura de la Política Pública</t>
  </si>
  <si>
    <t>Acciones Concertadas entre la ciudadanía y la administración</t>
  </si>
  <si>
    <t>Tiempo de ejecución de la acción</t>
  </si>
  <si>
    <t>Indicador por cada acción concertada</t>
  </si>
  <si>
    <t>Metas y Presupuesto Asociado</t>
  </si>
  <si>
    <t>Seguimiento al Indicador con corte 31/12/2020</t>
  </si>
  <si>
    <t>Seguimiento al Indicador con corte 31/03/2021</t>
  </si>
  <si>
    <t>Seguimiento al Indicador con corte 30/06/2021</t>
  </si>
  <si>
    <t>Seguimiento al Indicador con corte 31/09/2021</t>
  </si>
  <si>
    <t>Seguimiento al Indicador con corte 31/12/2021</t>
  </si>
  <si>
    <t>Información PDD</t>
  </si>
  <si>
    <t>Responsable de la ejecución de la acción afirmativa</t>
  </si>
  <si>
    <t>Código de la Acción</t>
  </si>
  <si>
    <t>COMPONENTE
(Caminos, lineamientos, ejes estructurantes)</t>
  </si>
  <si>
    <t>SUBCOMPONENTE
(Línea de Acción, objetivo, estrategia)</t>
  </si>
  <si>
    <t>Acción Concertada</t>
  </si>
  <si>
    <t>Importancia relativa de la acción (%)</t>
  </si>
  <si>
    <t>ODS</t>
  </si>
  <si>
    <t>Enfoque</t>
  </si>
  <si>
    <t>Fecha de inicio</t>
  </si>
  <si>
    <t>Fecha de finalización</t>
  </si>
  <si>
    <t>Nombre Indicador</t>
  </si>
  <si>
    <t>Fórmula de cálculo</t>
  </si>
  <si>
    <t>Línea base
y
Año</t>
  </si>
  <si>
    <t>Tipo de gasto</t>
  </si>
  <si>
    <t>TOTAL</t>
  </si>
  <si>
    <t>Presupuesto Ejecutado</t>
  </si>
  <si>
    <t>% de Ejecución Presupuestal</t>
  </si>
  <si>
    <t>Avance cuantitativo del Indicador</t>
  </si>
  <si>
    <t xml:space="preserve">% de Avance Indicador </t>
  </si>
  <si>
    <t xml:space="preserve">Avance cualitativo </t>
  </si>
  <si>
    <t>Dificultades y alternativa de Solución</t>
  </si>
  <si>
    <t>Análisis implementación de Enfoques</t>
  </si>
  <si>
    <t xml:space="preserve">Programa General </t>
  </si>
  <si>
    <t>Meta Sectorial</t>
  </si>
  <si>
    <t>Proyecto de Inversión</t>
  </si>
  <si>
    <t xml:space="preserve">Sector </t>
  </si>
  <si>
    <t>Entidad</t>
  </si>
  <si>
    <t>Dependencia</t>
  </si>
  <si>
    <t>Persona de contacto</t>
  </si>
  <si>
    <t>Teléfono</t>
  </si>
  <si>
    <t>Correo electrónico</t>
  </si>
  <si>
    <t>Meta</t>
  </si>
  <si>
    <t>Presupuesto asignado</t>
  </si>
  <si>
    <t>Total Meta</t>
  </si>
  <si>
    <t>3. Eje de Educación Raizal</t>
  </si>
  <si>
    <t>3.2 Inclusión de la variable étnica Raizal dentro de los programas de formación de docentes que se desarrollen en el Distrito.</t>
  </si>
  <si>
    <t>Incluir como criterio de priorización para la entrega de kits y uniformes escolares a los y las estudiantes de la comunidad raizal, según identificación en el Sistema Integrado de Matricula SIMAT.</t>
  </si>
  <si>
    <t>4. Educación de calidad</t>
  </si>
  <si>
    <t>Derechos Humanos; Poblacional-Diferencial</t>
  </si>
  <si>
    <t xml:space="preserve">Porcentaje de población raizal focalizada para la entrega de kits y uniformes escolares. </t>
  </si>
  <si>
    <t xml:space="preserve">Sumatoria de población raizal focalizada para la entrega de kits y uniformes escolares/Total de población raizal identificada en el SIMAT)*100.
Nota: Se aclara que la matricula raizal oscila entre los 50 y los 70 estudiantes. </t>
  </si>
  <si>
    <t>Sin Línea Base 
2020</t>
  </si>
  <si>
    <t>Inversión</t>
  </si>
  <si>
    <t xml:space="preserve">Conforme a lo acordado, la Dirección de Cobertura garantiza la inclusión del criterio de pertenencia al pueblo raizal como criterio de priorización para la entrega de kits y uniformes escolares. De esta manera a este corte se focalizaron 78 estudiantes raizales que representan la totalidad de estudiantes raizales registrados en el SIMAT (Corte 2020).  Del 100% de estudiantes focalizados, a la fecha se han entregado 78 kits escolares. Actualmente se esta definiendo la estrategia de entrega de uniformes.  </t>
  </si>
  <si>
    <t xml:space="preserve">En relación a la entrega de Uniformes, teniendo en cuenta que es una estrategia focalizada y progresiva, actualmente se avanza en las gestiones correspondientes para definir la metodología que se implementará. Se aclara que el presupuesto programado corresponde a la estrategia de Uniformes Escolares a cargo de la Dirección de Cobertura, dado que no ha iniciado su implementación no se presenta ejecución. El número de beneficiarios corresponde a la focalización de kits escolares cuyo presupuesto es de la Dirección de Dotaciones Escolares. </t>
  </si>
  <si>
    <t>$ 11.400.000</t>
  </si>
  <si>
    <t>La Dirección de Cobertura garantizó la inclusión del criterio de pertenencia al pueblo raizal como criterio de priorización para la entrega de kits y uniformes escolares. De esta manera a este corte se focalizaron 78 estudiantes raizales que representan la totalidad de estudiantes raizales registrados en el SIMAT (Corte diciembre de 2020), los cuales fueron beneficiados al 100%  con la entrega de 78 kits escolares.
Se está definiendo la estrategia de entrega de uniformes escolares. 
Se aclara que el presupuesto corresponde al requerido para realizar la priorización y focalización de estudiantes para la entrega de kits y uniformes escolares.
Se aclara que la entrega del beneficio para uniformes es una estrategia focalizada y progresiva y que el área se encuentra estructurando el proceso para dar inicio a su implementación.
En cuanto a los kits escolares, es una estrategia de única entrega la cual se realizó con el corte SIMAT  a diciembre 2020, por lo anterior, el reporte no es sujeto a cambios.</t>
  </si>
  <si>
    <t xml:space="preserve">En relación con la entrega de Uniformes, teniendo en cuenta que es una estrategia focalizada y progresiva, actualmente se avanza en las gestiones correspondientes para la entrega. </t>
  </si>
  <si>
    <t>La Dirección de Cobertura garantizó la inclusión del criterio de pertenencia al pueblo raizal como criterio de priorización para la entrega de kits y uniformes escolares, beneficiando al 100%  de los 78 estudiantes raizales matriculados registrados en el SIMAT al corte seleccionado para la entrega (31 de diciembre de 2020).
Se aclara que el presupuesto corresponde al requerido para realizar la priorización y focalización de estudiantes para la entrega de kits y uniformes escolares.
La entrega de uniformes escolares se proyecta para la vigencia 2022.</t>
  </si>
  <si>
    <t>En relación con la entrega de Uniformes, teniendo en cuenta que es una estrategia focalizada y progresiva, actualmente se avanza en las gestiones correspondientes para a entrega que se proyecta para la vigencia 2022.</t>
  </si>
  <si>
    <t xml:space="preserve">La Dirección de Cobertura garantizó la inclusión del criterio de pertenencia al pueblo raizal como criterio de priorización para la entrega de kits y uniformes escolares, beneficiando al 100%  de los 78 estudiantes raizales matriculados registrados en el SIMAT al corte seleccionado para la entrega (31 de diciembre de 2020). 
Se aclara que el presupuesto corresponde al requerido para realizar la priorización y focalización de estudiantes para la entrega de kits y uniformes escolares. 
</t>
  </si>
  <si>
    <t>La Dirección de Cobertura garantizó la inclusión del criterio de pertenencia al pueblo Raizal como criterio de priorización para la entrega de kits escolares. Actualmente, se está definiendo el soporte jurídico para el beneficio de gratuidad en uniformes escolares con proyección de entrega gradual en 2022</t>
  </si>
  <si>
    <t xml:space="preserve">La entrega de kits y uniformes escolares está focalizada para la población en condiciones de vulnerabilidad entre quienes se encuentran los estudiantes pertenecientes a Grupos Étnicos, además de otras condiciones como la población rural, población en pobreza y pobreza extrema, victimas del conflicto armado, entre otras. </t>
  </si>
  <si>
    <t>13: Educación para todos y todas: acceso y permanencia con equidad y énfasis en educación rural</t>
  </si>
  <si>
    <t>95: Promover el acceso y permanencia escolar con gratuidad en los colegios públicos, ampliando al 98% la asistencia escolar en la ciudad, mejorando las oportunidades educativas entre zonas (rural-urbana), localidades y poblaciones (discapacidad, grupos étnicos, víctimas, población migrante, en condición de pobreza y de especial protección constitucional, entre otros), vinculando la población desescolarizada, implementando acciones afirmativas hacia los más vulnerables (kits escolares, uniformes, estrategias educativas flexibles y atención diferencial, entre otras) y mitigando los efectos de la pandemia causada por el COVID-19.</t>
  </si>
  <si>
    <t>7624: Servicio educativo de Cobertura con Equidad en Bogotá</t>
  </si>
  <si>
    <t>EDUCACIÓN</t>
  </si>
  <si>
    <t>Secretaria de Educación del Distrito</t>
  </si>
  <si>
    <t>Dirección de Cobertura</t>
  </si>
  <si>
    <t>Olga León Rodríguez</t>
  </si>
  <si>
    <t>orodriguezl@educacionbogota.gov.co</t>
  </si>
  <si>
    <t>3.3 Garantía para el acceso y permanencia de las niñas, los niños, los jóvenes y los/as adultos/as Raizales a la educación básica primaria, secundaria, media y superior en las instituciones educativas del Distrito o en aquellas privadas con las que se establezcan convenios, para su participación de manera diferenciada, aplicando el sistema de cuotas para Raizales en los programas de admisión especial para grupos étnicos.</t>
  </si>
  <si>
    <t>Garantizar la priorización de asignación de cupos para las niñas, niños y adolescentes raizales en el marco del proceso de matricula anual según el cronograma y lineamientos establecidos en la Resolución de Matricula.</t>
  </si>
  <si>
    <t>Porcentaje de personas raizales que acceden al Sistema Educativo Oficial.</t>
  </si>
  <si>
    <t>(Sumatoria de personas raizales que acceden al Sistema Educativo Oficial/ Total de personas raizales que solicitan cupo en el Sistema Educativo Oficial) *100</t>
  </si>
  <si>
    <t>73 personas
2019</t>
  </si>
  <si>
    <t xml:space="preserve">Según lo acordado, la Resolución 1438 de 2020 por medio de la cual se establece el proceso de gestión de la Cobertura 2020-2021, establece en el articulo 24, la priorización de la población perteneciente a Grupos Étnicos, entre ellos el pueblo raizal en el proceso de asignación de cupos establecido en el mismo documento. De esta manera, a corte 31 de marzo de 2021, se identifican 90 estudiantes raizales en el Sistema Integrado de Matriculas SIMAT.  </t>
  </si>
  <si>
    <t xml:space="preserve">No se reportan dificultades. Es importante resaltar que el presupuesto ejecutado es superior al reportado dado que como se indico desde el momento de la concertación, esta es una acción dinámica que varia de manera permanente conforme a la demanda de la población. </t>
  </si>
  <si>
    <t>$ 20.123.730</t>
  </si>
  <si>
    <t>Según lo acordado, la Resolución 1438 de 2020 por medio de la cual se establece el proceso de gestión de la Cobertura 2020-2021, establece en el articulo 24, la priorización de la población perteneciente a Grupos Étnicos, entre ellos el pueblo raizal en el proceso de asignación de cupos establecido en el mismo documento. De esta manera, a corte 30 de junio de 2021, se identifican 87 estudiantes raizales en el Sistema Integrado de Matriculas SIMAT. 
Se aclara que esta es una acción afirmativa dinámica pues esta sujeta a las novedades de la matrícula del Distrito, es decir que la matricula puede variar o no de manera permanente conforme a la demanda de la población, por lo cual se reporta el total de estudiantes matriculados con el corte que sea solicitado.
Es así qué, la cifra reportada puede aumentar o disminuir dadas las novedades del reporte de matrícula como son:  estudiantes nuevos, traslados o retiros.</t>
  </si>
  <si>
    <t xml:space="preserve">No se reportan dificultades. Es importante resaltar que el presupuesto ejecutado es superior al reportado dado que como se indicó desde el momento de la concertación, esta es una acción dinámica que varia de manera permanente conforme a la demanda de la población. </t>
  </si>
  <si>
    <t xml:space="preserve">Según lo acordado, la Resolución 1913 de 2021 por medio de la cual se establece el proceso de gestión de la Cobertura 2021-2022, establece en el articulo 24, numeral 2, la priorización de la población perteneciente a Grupos Étnicos para la asignación de cupos en el Sistema Educativo Oficial.
Se aclara que esta es una acción afirmativa dinámica pues esta sujeta a las novedades de la matrícula del Distrito, es decir que la matricula puede variar o no de manera permanente conforme a la demanda de la población. Para el corte reportado se ha dado inicio al proceso de inscripciones y traslados para la vigencia 2022 a través de la pagina web de la SED.
Conforme a la información registrada en el Sistema Integrado de Matricula SIMAT, a corte 30 de septiembre de 2021, se registran 127 estudiantes de la comunidad raizal.
 Es importante resaltar que el presupuesto ejecutado es superior al reportado dado que como se indicó desde el momento de la concertación, esta es una acción dinámica que varia de manera permanente conforme a la demanda de la población. </t>
  </si>
  <si>
    <t>No se reportan dificultades.</t>
  </si>
  <si>
    <t xml:space="preserve">Según lo acordado, la Resolución 1913 de 2021 por medio de la cual se establece el proceso de gestión de la Cobertura 2021-2022, establece en el articulo 24, numeral 2, la priorización de la población perteneciente a Grupos Étnicos para la asignación de cupos en el Sistema Educativo Oficial. 
Se aclara que esta es una acción afirmativa dinámica pues esta sujeta a las novedades de la matrícula del Distrito, es decir que la matricula puede variar o no de manera permanente conforme a la demanda de la población. Durante el proceso de inscripciones y traslados para la vigencia 2022 a través de la pagina web de la SED se recibieron 133 solicitudes de estudiantes identificados como Raizales. 
Conforme a la información registrada en el Sistema Integrado de Matricula SIMAT, en el 2021 se registran 127 estudiantes de la comunidad raizal.  Es importante resaltar que el presupuesto ejecutado es superior al reportado dado que como se indicó desde el momento de la concertación, esta es una acción dinámica que varia de manera permanente conforme a la demanda de la población. </t>
  </si>
  <si>
    <t xml:space="preserve">La Secretaria de Educación Distrital garantiza el derecho a la educación para todos los niños, niñas y adolescentes residentes en la ciudad, en todos los niveles de escolaridad y sin discriminación por condiciones sociales, económicas, culturales, políticas o migratorias. En este sentido, se establece una ruta de acceso y permanencia que garantiza la atención pertinente considerando las diversidades de todas las poblaciones. </t>
  </si>
  <si>
    <t>Realizar el análisis de los factores que componen el Índice de Asignación de Beneficios de Movilidad Escolar (IABME), con el fin de determinar la viabilidad de modificar el porcentaje asignado a la pertenencia étnica en el Manual Operativo del PME.</t>
  </si>
  <si>
    <t>11. Ciudades y comunidades sostenibles</t>
  </si>
  <si>
    <t>Número de estudios de análisis del Índice de Asignación del Beneficio de Movilidad Escolar</t>
  </si>
  <si>
    <t>Sumatoria de estudios de análisis del Índice de Asignación del Beneficio de Movilidad Escolar</t>
  </si>
  <si>
    <t>Se está realizando la revisión del proceso de focalización de los beneficios de movilidad escolar, incluyendo la priorización de la entrega de los servicios a través del índice de Asignación de Beneficios de Movilidad Escolar (IABME).</t>
  </si>
  <si>
    <t>La primera dificultad encontrada en la revisión del índice es tener acceso a la base de matrícula más completa, pues en los primeros meses del año la población matriculada varía casi a diario y esto impide tener el número real de los potenciales beneficiarios.</t>
  </si>
  <si>
    <t>$ 13.668.347</t>
  </si>
  <si>
    <t>Se han realizado mesas técnicas para el análisis de las variables que determinan la focalización de beneficiarios del Programa de Movilidad Escolar - PME, cuyo resultado ha permitido contar con un avance en la identificación de la población étnica a quienes se realizará la asignación del beneficio en las modalidades del programa.</t>
  </si>
  <si>
    <t>Adicionalmente a la estabilización de la matrícula para identificar el total de estudiantes potenciales, la consistencia de la información de ubicación de los estudiantes dificulta validar los requisitos de acceso al Programa de Movilidad Escolar; sin embargo, se han implementado estrategias de actualización o validación de datos.</t>
  </si>
  <si>
    <t>$ 27.336.694</t>
  </si>
  <si>
    <t>Se definieron las variables del índice de Asignación de Beneficios de Movilidad Escolar (IABME), para realizar la focalización de beneficiarios del Programa de Movilidad Escolar - PME, con la identificación de la población étnica a quienes se realizará la asignación del beneficio en las modalidades del programa conforme a la presencialidad, con bioseguridad, autocuidado y corresponsabilidad, en la cual los colegios solicitan los beneficios del Programa, para las modalidades de ruta escolar, al Colegio en Bici y Ciempiés, en razón a tal solicitud se realiza la asignación del beneficio. Para el caso del subsidio de transporte escolar, se realiza la asignación en los colegios donde no se cuenta con la ruta escolar.</t>
  </si>
  <si>
    <t>La consistencia de la información de ubicación de los estudiantes dificultó verificar los requisitos de acceso al Programa de Movilidad Escolar; sin embargo, se implementaron validaciones con fuentes externas de consulta, que permitieron la focalización de los beneficiarios.</t>
  </si>
  <si>
    <t>En el documento que consolida el resultado del análisis de los factores que componen el índice de asignación de los beneficios de movilidad escolar,  e concluye, que no hay necesidad de su modificación, dado que la condición étnica se constituye en un factor diferencial positivo para asignación del beneficio.</t>
  </si>
  <si>
    <t>Ninguna</t>
  </si>
  <si>
    <t>Se garantizan los enfoques luego que se da una atención diferencial en la implementación del índice en el proceso de focalización de la población beneficiaria del Programa de Movilidad Escolar - PME</t>
  </si>
  <si>
    <t>13: Educación para todos y todas: acceso y permanencia con equidad y énfasis en educación rural.</t>
  </si>
  <si>
    <t>89: Beneficiar al 100% de los estudiantes de la matrícula oficial que lo requieren y cumplan las condiciones, serán beneficiarios de movilidad escolar, de los cuales 50.000 estudiantes lo serán con movilidad alternativa y sostenible: uso de la bicicleta, tarifa subsidiada en el Sistema Integrado de Transporte Público con tarjetas personalizadas y promoción en contratación de rutas escolares con el uso de tecnologías limpias, entre otros.</t>
  </si>
  <si>
    <t>7736: Fortalecimiento del bienestar de los estudiantes matriculados en el sistema educativo oficial a través del fomento de estilos de vida saludable, alimentación escolar y movilidad escolar en Bogotá D.C.</t>
  </si>
  <si>
    <t>Dirección de Bienestar Estudiantil</t>
  </si>
  <si>
    <t>Iván Osejo Villamil</t>
  </si>
  <si>
    <t>iosejov@educacionbogota.gov.co</t>
  </si>
  <si>
    <t xml:space="preserve">Incluir en los menús de comida caliente (SIDAE/SIAT) del Programa de Alimentación Escolar, recetas e ingredientes propios de la comunidad raizal, que cumplan con los requerimientos nutricionales establecidos para la alimentación escolar en el marco del Programa. </t>
  </si>
  <si>
    <t>2. Hambre cero</t>
  </si>
  <si>
    <t>Porcentaje de menús con alimentos y preparaciones propias de comunidades étnicas implementados.</t>
  </si>
  <si>
    <t>(Sumatoria de menús con alimentos y preparaciones propias de comunidades étnicas implementados /Sumatoria de menús con alimentos y preparaciones propias de comunidades étnicas identificados ) *100</t>
  </si>
  <si>
    <t>En los estudios previos del nuevo proceso de contratación para la modalidad SIDAE, se incorporó que en los ciclos de menú se incluyan recetas e ingredientes de la comunidad raizal.</t>
  </si>
  <si>
    <t>No se presentaron dificultades en el primes trimestre de 2021.</t>
  </si>
  <si>
    <t>$ 0</t>
  </si>
  <si>
    <t>Se elaboró un plan de trabajo para ser presentado cada uno de los grupos étnicos, en el que se especifican las actividades que permitirán concertar recetas o ingredientes en la modalidad SIDAE</t>
  </si>
  <si>
    <t xml:space="preserve">Como se indicó en el reporte con corte al 30 de marzo de 2021, Se incluyó en los estudios previos del nuevo proceso de contratación para la modalidad SIDAE, se incorporó que en los ciclos de menú se incluyan recetas e ingredientes de las comunidad étnica,  cabe mencionar que el proceso (SED-PC-C092-DBE-042-2021), se está desarrollando y se prevé inició de la ejecución del nuevo Convenio de Asociación para la entrega de alimentación escolar el 1 de septiembre de 2021.  El actual Convenio de Asociación no contempló esta obligación con el asociado.
Frente al presupuesto, este no se ha ejecutado presupuesto, porque depende de la entrega de las raciones de desayunos y almuerzos escolares que se entreguen a los estudiantes de la matrícula oficial del Distrito y certificadas por la interventoría del PAE,  que cuenten con alimentos de los grupos étnicos. Al 30 de junio se viene entregando las modalidades transitorias (bonos y raciones para preparar en casa) de alimentación escolar, reglamentadas por la Unidad de Alimentación Escolar del MEN para garantizar la alimentación escolar en el periodo de contingencia originada por el COVID 19. </t>
  </si>
  <si>
    <t>1. Se concertó  entre el PAE y el asociado COMPENSAR para que en el marco del Convenio de Asociación No. 2804724, se contrate personal perteneciente a la comunidad raizal para desarrollar actividades en los comedores escolares del PAE, en el marco de la operación del SIDAE.</t>
  </si>
  <si>
    <t xml:space="preserve">Demora por parte de los representantes de la mesa consultiva en establecer fechas para el cumplimiento del plan de acción, que permita el desarrollo de la acción afirmativa; se plantea como solución, que se genere un delegado de la mesa consultiva para que la comunicación sea efectiva y eficiente. </t>
  </si>
  <si>
    <t>1. Se socializaron los avances de la acción afirmativa del  PAE a representantes de la comunidad y la mesa consultiva, el día  25 de noviembre.
2. Se está realizando el proceso de selección de personal de  la comunidad para el cargo de auxiliar de cocina a través del asociado Compensar, para la posible vinculación en los comedores escolares.</t>
  </si>
  <si>
    <t xml:space="preserve">Dificultad en la concertación de espacios con  representantes de la mesa consultiva, para el cumplimiento del plan de acción que permita el desarrollo de la acción afirmativa; se plantea como solución, que se genere un delegado de la mesa consultiva para que la comunicación sea efectiva y eficiente. </t>
  </si>
  <si>
    <t>Se realiza construcción conjunta con referentes, lideres y comunidad respecto a actividades para la implementación de la acción relacionada con el PAE.</t>
  </si>
  <si>
    <t>88: 100% de colegios públicos con bienestar estudiantil de calidad con alimentación escolar y aumentando progresivamente la comida caliente en los colegios con jornada única.</t>
  </si>
  <si>
    <t>Estructurar la estrategia pedagógica y didáctica “prácticas saludables de nuestras culturas", en las líneas de alimentación saludable y actividad física, de manera que se promueva en la comunidad educativa el reconocimiento, valoración y memoria al compartir y vivir la diversidad de tradiciones y culturas.</t>
  </si>
  <si>
    <t>Porcentaje de avance en la estructuración de la estrategia pedagógica y didáctica "prácticas saludables de nuestras culturas" en las líneas de alimentación saludable y actividad física.</t>
  </si>
  <si>
    <t>(Sumatoria de avance de la estructura de estrategia pedagógica y didáctica / Total de la estrategia pedagógica y didáctica) *100</t>
  </si>
  <si>
    <t>Se ha avanzado en la estructuración de la primera versión de propuesta pedagógica y didáctica con inclusión de saberes culturares del pueblo raizal para la implementación de estilos de vida saludables.</t>
  </si>
  <si>
    <t>$ 7.920.000</t>
  </si>
  <si>
    <t xml:space="preserve">Construcción del plan de trabajo para socialización con representantes de la comunidad a partir de julio, de la primera versión de la estructuración de la propuesta pedagógica y didáctica.
Aclaración: cuando dice "construcción" del plan, no es que esté "en elaboración", sino que ya fue elaborado o construido. El paso siguiente es socializarlo con cada uno de los grupos para avanzar en los contenidos propios del plan de trabajo. </t>
  </si>
  <si>
    <t xml:space="preserve">Presentación y socialización de la propuesta general de la estructura al equipo de líderes de la consultiva, en reunión del 25 de agosto. Aún no se avanza en desarrollos de la propuesta, dado que se priorizó la acción relacionada con días emblemáticos. </t>
  </si>
  <si>
    <t>En el avance en los desarrollos, por lo cual se planean reuniones con los  líderes de la consultiva en articulación con la acción afirmativa del PAE, que permita dar inicio al proceso en el último trimestre.</t>
  </si>
  <si>
    <t>Se presentó la proyección para el desarrollo de la propuesta pedagógica, organizada en tres momentos didácticos. Se aprobó el plan y su ejecución para el 2022.</t>
  </si>
  <si>
    <t>Se aprobó el plan y su ejecución para el 2022.</t>
  </si>
  <si>
    <t>La propuesta de estructuración pedagógica y didáctica "Prácticas saludables de nuestras culturas" contempla un enfoque en el que se valore, respete y promuevan las tradiciones culturales en alimentación y actividad física (juegos tradicionales, deportes, danzas...) propias. Con esta propuesta, se espera recuperar y fomentar en los estudiantes y en las familias las costumbres, los saberes y los hábitos que forman parte de la identidad cultural en torno a las prácticas y comportamientos saludables para que se integren a los ejercicios cotidianos de nuestros niños, niñas y adolescentes.</t>
  </si>
  <si>
    <t>87: 100% de colegios públicos acompañados en el fomento de estilos de vida saludable, con énfasis en alimentación y nutrición saludable, movilidad sostenible y prevención de accidentes.</t>
  </si>
  <si>
    <t>3.1 Promoción de proyectos pedagógicos en los que se consideren las necesidades particulares de la población Raizal, reconociendo la diversidad, su acceso a todos los niveles de la educación y propiciando el respeto mutuo entre las personas de culturas diferentes, a través de la Secretaría Distrital de Educación.</t>
  </si>
  <si>
    <t>Desarrollar acciones de interculturalidad en días emblemáticos para la promoción del bienestar estudiantil.</t>
  </si>
  <si>
    <t>Número de días emblemáticos para la promoción del bienestar estudiantil con acciones de interculturalidad desarrolladas.</t>
  </si>
  <si>
    <t xml:space="preserve">Sumatoria de días emblemáticos con acciones de interculturalidad </t>
  </si>
  <si>
    <t>Se ha avanzado en la estructuración de la primera versión de propuesta.</t>
  </si>
  <si>
    <t>Avance en la estructuración de la propuesta de acciones de interculturalidad en días emblemáticos para la promoción del bienestar estudiantil, y construcción del plan de trabajo para socialización con representantes de la comunidad a partir de julio.
El avance es la estructuración de la propuesta (ya no en primera versión, sino ajustada), además de la construcción (o elaboración) del plan de trabajo. El paso siguiente, como allí se indica, es compartir con cada uno de los grupos étnicos para desarrollar el plan establecido.</t>
  </si>
  <si>
    <t>Al no haber podido desarrollar uno de los eventos en primer semestre, se planea y ejecuta el desarrollo  de un evento que integre la actividad física (contemplada para primer semestre) y la alimentación (para el segundo) en la "Semana de hábitos y estilos de vida saludable intercultural", basados en cuatro acciones:
1) Dos talleres en el colegio Técnico Palermo (alimentación propia y juegos tradicionales Raizal), con 46 participantes.
2) Dos videoclips y dos videos más extensos
3) Una guía compiladora de las memorias culturales, con 402 visualizaciones en el espacio virtual  
4) Un Facebook Live con una representante de la comunidad para hablar sobre la relación de las tradiciones y la vida saludable, con 132 participantes,  con 1 representante invitado de la comunidad raizal.
Adicionalmente, se socializó con las IED y está pendiente la publicación de los videos en espacio que se creará en el aula virtual "Saberes compartidos con nuestras culturas".
Nota: Frente al presupuesto, este se encuentra en proceso de validación y certificación por la Dirección Administrativa de la SED y el valor final ejecutado, será reportado en el próximo seguimiento.</t>
  </si>
  <si>
    <t>Se planearon los dos temas del bienestar: actividad física y alimentación en una semana de estilos de vida saludable, con cuatro tipos de actividades, debido a que no fue posible desarrollar el evento programado en el primer semestre.</t>
  </si>
  <si>
    <t>Se realizó la conmemoración de la alimentación saludable y de la actividad física en una “Semana de hábitos y estilos de vida saludable intercultural” con cuatro productos:
- Dos talleres con estudiantes del colegio Palermo Sur (alimentación propia y juegos tradicionales), con 46 participantes. 
- Dos videoclips y dos videos extensos: alimentación propia y sobre juegos tradicionales de la comunidad._x000B_- Una guía compiladora de las memorias culturales: micrositio de Promoción del Bienestar Estudiantil, Red Académica, con 428 visualizaciones.
- Un Facebook Live con representante de la comunidad, para conversar sobre la relación de las tradiciones y la vida saludable, con 132 participantes (23/09/2021).</t>
  </si>
  <si>
    <t>Ninguna.</t>
  </si>
  <si>
    <t>La propuesta y posterior implementación contempló enfoque diferencial étnico, destacando, respetando, valorando y promoviendo la cultura y sus tradiciones y cómo ellas se pueden incorporar a los hábitos y estilos de vida saludable de la comunidad educativa en general (interculturalidad). La escucha, la comprensión y el trabajo conjunto fueron elementos que primaron en la planeación e implementación de las acciones.</t>
  </si>
  <si>
    <t>Fortalecer los procesos de implementación de la Cátedra de Estudios Afrocolombianos en el sistema educativo distrital, visibilizando las prácticas, conocimientos y saberes de la comunidad raizal.</t>
  </si>
  <si>
    <t xml:space="preserve">Número de Instituciones Educativas acompañadas en los procesos de implementación de la Cátedra de Estudios Afrocolombianos </t>
  </si>
  <si>
    <t>Sumatoria Instituciones Educativas acompañadas</t>
  </si>
  <si>
    <t>80 IED
2019</t>
  </si>
  <si>
    <t xml:space="preserve">Se conformó un equipo técnico dedicado al proceso de concertación y articulación de cada una de las acciones afirmativas, del acompañamiento pedagógico a las Instituciones Educativas – IED en el fortalecimiento de la Cátedra de Estudios Afrocolombianos, la prevención, atención y seguimiento de casos de racismo y discriminación étnico-racial, y el fortalecimiento de la atención educativa con enfoque diferencial, visibilizando   las prácticas, conocimientos y saberes de la comunidad raizal. De este equipo hace parte el referente de la comunidad raizal, contratado en concertación con las autoridades de la comunidad. </t>
  </si>
  <si>
    <t>$ 6.684.323</t>
  </si>
  <si>
    <t>Se ha avanzado en la realización de actividades de visibilización de la cultura raizal en algunas de las IED acompañadas. Se proyecta trabajar con diez (10) IED identificadas en la implementación de la CEA, haciendo énfasis en elementos de la cultura raizal durante el segundo semestre del año con la participación de la referente de la comunidad y de los pedagogos acompañantes de estos colegios. Se definieron acuerdos de trabajo con 8 IED. También, se está elaborando una propuesta orientadora para todo el equipo de acompañamiento pedagógico que guie la visibilización de estas prácticas, conocimientos y saberes en los procesos de Cátedra de Estudios Afrocolombianos de las IED.
En el trabajo de fortalecimiento de la Cátedra de Estudios Afrocolombianos han participado 577 docentes y 2046 estudiantes (45 de los cuales son afrodescendientes), además, 200 personas de la comunidad educativa.</t>
  </si>
  <si>
    <t xml:space="preserve">Durante el actual trimestre no se presentaron dificultades </t>
  </si>
  <si>
    <t>$ 18.612.547</t>
  </si>
  <si>
    <t>se ha avanzado en la realización de actividades de visibilización de la cultura raizal en diez (10) IED identificadas en la implementación de la CEA, haciendo énfasis en elementos de la cultura raizal, con la participación de la referente de la comunidad y de los pedagogos acompañantes de estos colegios. Así, se han llevado a cabo talleres con estudiantes y docentes, actividades de cualificación de docentes y promoción del uso de materiales pedagógico sobre la CEA y la comunidad raizal, en las siguientes IED; en el marco del acompañamiento que se adelanta a 69 Instituciones Educativas Distritales en el fortalecimiento de la CEA. También, se está elaborando una propuesta orientadora para todo el equipo de acompañamiento pedagógico sobre la comunidad raizal.
Han participado 1167 docentes y 3836 estudiantes (103 de los cuales son afrodescendientes), además, 307 personas de la comunidad educativa.
Hay que aclarar que en el sistema educativo distrital están registrado un bajo número de estudiantes de la comunidad raizal matriculados en un gran número de instituciones educativas. Por esta razón, el objetivo del trabajo de la Dirección de Inclusión es la visibilización de las prácticas, conocimientos y saberes de la comunidad raizal en los procesos de implementación de la Cátedra de Estudios Afrocolombianos en las IED, contando con la participación de diferentes miembros de la comunidad educativa, por lo que no se podrían reportar solamente beneficiarios específicos de la comunidad raizal.</t>
  </si>
  <si>
    <t>No se presentaron dificultades en el tercer trimestre.</t>
  </si>
  <si>
    <t>Realización de actividades de visibilización de la cultura raizal en diez (10) IED identificadas en la implementación de la CEA, haciendo énfasis en elementos de la cultura raizal, con la participación de la referente de la comunidad y de los pedagogos acompañantes de estos colegios. Se han llevado a cabo talleres con estudiantes y docentes, actividades de cualificación de docentes y promoción del uso de materiales pedagógico sobre la CEA y la comunidad raizal, en las siguientes IED: Palermo, República de Colombia, Villa Elisa, Francisco Primero, Gimnasio Sabio Caldas, Nueva Roma, Palo VI, Delia Zapata Olivella, Fernando Mazuera y Nelson Mandela; en el marco del acompañamiento que se adelanta a 70 Instituciones Educativas Distritales en el fortalecimiento de la CEA. 
También, se elaboró una propuesta orientadora para todo el equipo de acompañamiento pedagógico que guie la visibilización de estas prácticas, conocimientos y saberes en los procesos de Cátedra.
Han participado 1765 docentes y 5218 estudiantes (146 de los cuales son afrodescendientes), además, 307 personas de la comunidad, en la 70 IED acompañadas</t>
  </si>
  <si>
    <t>No se presentaron dificultades</t>
  </si>
  <si>
    <t>Durante la implementación de la Acción Afirmativa se ha garantizado el desarrollo de procesos educativos que vinculan los enfoques étnicos y diferenciales con directivos docentes, maestros y maestras  de todas las áreas del conocimiento, además de la participación de los y las estudiantes de todos los ciclos de las diferentes IED acompañadas, en el marco del acompañamiento pedagógico de la Cátedra de Estudios Afrocolombianos: acciones de cualificación docente y de sensibilización con estudiantes para la transversalización de los estudios afrocolombianos en la escuela</t>
  </si>
  <si>
    <t>14: Formación integral: más y mejor tiempo en los colegios</t>
  </si>
  <si>
    <t>99: Implementar en el 100% de colegios públicos distritales la política de educación inclusiva con enfoque diferencial para estudiantes con especial protección constitucional como la población víctima del conflicto, migrante y la población con discapacidad, así como  para estudiantes en aulas hospitalarias, domiciliarias y aulas refugio, entre otros.</t>
  </si>
  <si>
    <t>7690: Fortalecimiento de la política de educación inclusiva para poblaciones y grupos de especial protección constitucional de Bogotá D.C.</t>
  </si>
  <si>
    <t xml:space="preserve">Dirección de Inclusión e Integración de Poblaciones </t>
  </si>
  <si>
    <t xml:space="preserve">Virginia Torres Montoya </t>
  </si>
  <si>
    <t xml:space="preserve">vtorresm1@educacionbogota.gov.co </t>
  </si>
  <si>
    <t>Vincular un referente de la comunidad raizal, encargado del seguimiento al cumplimiento de acciones afirmativas, y el fortalecimiento de la CEA desde la perspectiva de la comunidad raizal.</t>
  </si>
  <si>
    <t>Número de referentes raizal contratados</t>
  </si>
  <si>
    <t>Sumatoria de referentes raizales contratados</t>
  </si>
  <si>
    <t>1  referente
2020</t>
  </si>
  <si>
    <t>Se avanzó en la contratación del referente raizal en la Dirección de Inclusión e Integración de poblaciones de la Secretaria de Educación del Distrito desde el 1 de marzo de 2021.
El referente vinculado de la Comunidad Raizal apoya la implementación de varias acciones por lo tanto se distribuye el presupuesto del contrato.</t>
  </si>
  <si>
    <t>$ 3.310.500</t>
  </si>
  <si>
    <t>Se dio cumplimiento con la contratación del referente raizal en la Dirección de Inclusión e Integración de Poblaciones de la Secretaría de Educación del Distrito desde el 1 de marzo de 2021.</t>
  </si>
  <si>
    <t>$ 7.724.500</t>
  </si>
  <si>
    <t xml:space="preserve">Se dio cumplimiento con la contratación del referente raizal en la Dirección de Inclusión e Integración de Poblaciones de la Secretaría de Educación del Distrito desde el 1 de marzo de 2021. </t>
  </si>
  <si>
    <t xml:space="preserve">Se cumplió con la  contratación de una mujer  referente con pertenencia étnica del pueblo Raizal como parte del equipo pedagógico, dando cumplimiento a la acción afirmativa y garantizando el enfoque étnico diferencial y de género. </t>
  </si>
  <si>
    <t>Elaborar e implementar el Plan de Prevención, Atención y Seguimiento a Situaciones de Racismo y Discriminación Étnico Racial de la SED, visibilizando a la comunidad raizal. </t>
  </si>
  <si>
    <t>Número de Instituciones educativas con acciones de prevención, atención o seguimiento a la discriminación racial implementadas</t>
  </si>
  <si>
    <t>Sumatoria Instituciones Educativas con acciones de prevención, atención o seguimiento</t>
  </si>
  <si>
    <t xml:space="preserve"> 38 IED
2019</t>
  </si>
  <si>
    <t>$ 1.655.250</t>
  </si>
  <si>
    <t>Se avanzó en la elaboración de un Plan de Trabajo para desarrollar acciones de prevención de este tipo de situaciones en la escuela.
La SED cuenta con una Ruta de Atención Integral a casos de racismo y discriminación étnico-racial, que incluye acciones de prevención del racismo en las Instituciones Educativas Distritales y con las comunidades educativas y étnicas. Con el fin de avanzar en el segundo semestre del año en esta acción, se definió un plan de trabajo, principalmente orientada a la prevención del racismo, a través de la socialización de esta Ruta con la organización de raizales residentes fuera del archipiélago de San Andrés, Providencia y Santa Catalina, buscando que las madres y padres de familia la conozcan. Además, se adelantarán acciones de prevención con la comunidad educativa en la distintas IED que atienden a estudiantes raizales.</t>
  </si>
  <si>
    <t>$ 3.862.250</t>
  </si>
  <si>
    <t>Se avanzó en la articulación con las instituciones educativas, con el objetivo de establecer espacios de socialización de la Ruta de prevención, atención y seguimiento a los presuntos casos de racismo y discriminación étnico-racial con profundización en las prácticas y costumbres del pueblo raizal; y se elaboró material pedagógico que posibilita generar espacios de sensibilización y cualificación a los diferentes actores de la comunidad educativa.</t>
  </si>
  <si>
    <t>Se llevaron a cabo espacios de socialización de la Ruta de prevención, atención y seguimiento a los presuntos casos de racismo y discriminación étnico-racial con profundización en las prácticas y costumbres del pueblo raizal; y se elaboró material pedagógico que posibilita generar espacios de sensibilización y cualificación a los diferentes actores de la comunidad educativa.</t>
  </si>
  <si>
    <t>Durante la implementación de la Acción Afirmativa se adelantó un proceso pedagógico  con la  comunidad educativa de las IED acompañadas, a través de la socialización de la ruta de atención integral a casos de racismo y discriminación étnico racial que contribuyen a visibilizar y generar procesos formativos y de orientación al interior de las instituciones educativas para la atención integral de los niños, niñas y adolescentes del sistema escolar, garantizando la participación de toda la comunidad educativa. Así, se contribuye a la comprensión del fenómeno del racismo y sus múltiples manifestaciones en los escenarios escolares, y cómo afectan de manera diferencial a las personas de los grupos étnicos, según su edad, género, origen y situación o condición.</t>
  </si>
  <si>
    <t>Realizar un evento académico en el marco de la semana Raizal cada año.</t>
  </si>
  <si>
    <t xml:space="preserve">Número de eventos académicos raizales realizados </t>
  </si>
  <si>
    <t xml:space="preserve">Sumatoria en Eventos académicos raizales realizados </t>
  </si>
  <si>
    <t xml:space="preserve"> 2 eventos
2019</t>
  </si>
  <si>
    <t>Se espera acordar con la Mesa raizal a realización de este evento en el último trimestre de 2021.</t>
  </si>
  <si>
    <t>La Dirección de Inclusión recibió la propuesta del evento elaborada por la comunidad raizal, con el fin de adelantar su revisión de la misma y la preparación de dicha actividad que se hará en el mes de noviembre</t>
  </si>
  <si>
    <t xml:space="preserve">La Dirección de Inclusión e Integración de Poblaciones comenzó la preparación del evento a partir de la propuesta elaborada por la comunidad raizal, que se llevará a cabo en  noviembre. </t>
  </si>
  <si>
    <t xml:space="preserve">Se llevó a cabo el evento del día académico en el marco de la Semana Raizal, el 11 de noviembre de 2021, con la temática: “Pueblo raizal, viviendo, recordando y preservando juegos y rondas tradicionales”, a partir de la propuesta elaborada por la comunidad raizal; con una participación de cerca de 110 personas de forma presencial. </t>
  </si>
  <si>
    <t>El evento Raizal se llevó a cabo el 11 de noviembre de 2021, de manera concertada con  los representantes de la comunidad Raizal miembros de la Organización ORFA, garantizando la participación de la comunidad educativa, maestros, maestras y comunidad Raizal  en general, garantizando el enfoque étnico, diferencial y de género, de acuerdo con la propuesta presentada por la organización.</t>
  </si>
  <si>
    <t>Realizar talleres de orientación socio ocupacional que brinden herramientas a los jóvenes de la comunidad para la construcción de sus proyectos de vida. Estos talleres estarían dirigidos exclusivamente a la población raizal y se realizarían en fechas previamente acordadas entre la SED y la comunidad.</t>
  </si>
  <si>
    <t>Número de talleres realizados de orientación socio ocupacional dirigidos a la comunidad raizal.</t>
  </si>
  <si>
    <t>Sumatoria de talleres de orientación socio ocupacional dirigidos a la comunidad raizal</t>
  </si>
  <si>
    <t xml:space="preserve">Con el fin de articular los temas y sobre todo, escuchar las inquietudes por parte de la comunidad raizal para la realización de los talleres con los jóvenes de su comunidad durante el 2021, se acordó la realización de una mesa de trabajo entre la comunidad y el equipo de la Estrategia de Orientación Socio Ocupacional para concretar la implementación de talleres dirigidos a los jóvenes de la comunidad Raizal, cuya fecha fue brindada por la comunidad previa articulación con la Dirección de Inclusión. 
*Se realizó Mesa de trabajo el 03 de diciembre del 2020 donde estuvieron presentes los representantes de la comunidad Raizal para concretar las acciones a llevar a cabo en los talleres dirigidos a los jóvenes de la comunidad. En la reunión se socializó cómo se lleva a cabo la implementación de la Estrategia Yo Puedo Ser y se señaló, por parte de la comunidad, que no era posible realizar taller con los jóvenes de la comunidad en lo restante del 2020, debido a inconvenientes en la convocatoria durante el mes de diciembre. Se acordó retomar actividades en el 2021 a partir de una segunda mesa de trabajo antes de la implementación efectiva de los talleres con la comunidad.  </t>
  </si>
  <si>
    <t>Como parte de la implementación referente a la acción afirmativa,  la Estrategia Yo Puedo Ser de la Dirección de Educación Media, a partir de proceso de convocatoria y  selección de profesionales para el fortalecimiento de su equipo de trabajo,  incluyó la contratación de un profesional que, adicional a la experiencia en torno la Orientación Socio ocupacional,  cuente con conocimientos y experiencia en el trabajo con comunidades raizales y / o etnias, lo anterior con el fin de realizar los dos talleres acordados con las condiciones necesarias de acuerdo a la población a la que se encuentra dirigida. 
La realización del primer taller de orientación socio ocupacional a los jóvenes de la comunidad raizal, se tiene proyectado para el mes de mayo.  
Beneficiarios: Aun no se cuenta con beneficiarios de la implementación ya que se tiene contemplado su inicio en el mes de mayo.</t>
  </si>
  <si>
    <t xml:space="preserve">En las acciones de planeación y organización de la acción afirmativa realizadas hasta el momento con la comunidad raizal, no se han presentado dificultades. </t>
  </si>
  <si>
    <t>$ 2.496.300</t>
  </si>
  <si>
    <t>Ajuste en el diseño de los dos (2) talleres con el fin de incorporar el enfoque étnico dirigido a la población raizal para desarrollar procesos de orientación socio ocupacional con los y las jóvenes pertenecientes a las comunidades raizales ubicadas en Bogotá, contemplando tanto la modalidad virtual como presencial.
Gestión de una mesa de trabajo con la comunidad a través de la Dirección de Inclusión e Integración de Poblaciones para la revisión y aprobación de la propuesta y organización de los aspectos operativos para su implementación.
Beneficiarios: Aun no se cuenta con beneficiarios de la implementación ya que se tiene contemplado su inicio en el mes de junio.</t>
  </si>
  <si>
    <t xml:space="preserve">No ha sido posible concretar la fecha para la mesa de trabajo con la población Raizal, por lo que se ha retrasado el inicio de la implementación de los  talleres los cuales ya se encuentran listo para ser desarrollados, salvo los ajustes que surjan de la mesa de trabajo. </t>
  </si>
  <si>
    <t>$ 5.619.450</t>
  </si>
  <si>
    <t xml:space="preserve">Se realizó en el mes de julio mesa de trabajo con la comunidad raizal donde se presentó la propuesta a los líderes de la comunidad ORFA siendo aprobada por éstos. A partir de esta aprobación, se definieron los aspectos logísticos con el apoyo del profesional enlace de la Dirección de Inclusión e Integración de Poblaciones, definiendo la fecha para el primer taller.
Se realizó la convocatoria para la fecha prevista, sin embargo, al no evidenciar participación de los jóvenes de la comunidad, se reprogramó realizándose el día 29 de septiembre.
Para convocar y promover la participación de la comunidad raizal a este primer taller, se realizó la convocatoria por medio de correo electrónico, llamada telefónica, gestión con las IED donde estudian los 12 jóvenes raizales de 9º, 10º y 11º identificados en el SIMAT,  y se elaboraron y divulgaron las piezas gráficas digitales en español y creole vía WhatsApp y redes sociales de la Organización Raizal ORFA, entre el 16 y 28 de septiembre.  
Se realizó la implementación del primer taller de orientación socio ocupacional dirigido a la comunidad raizal correspondiente a dos componentes de la Ruta de Orientación Socio Ocupacional: mundo del autoconocimiento y mundo del trabajo.  A través de este taller, se brindó información y herramientas para la identificación de habilidades, talentos y gustos en relación con la identidad e historia de vida de cada uno y la importancia de las competencias del Siglo XXI para ingresar al mundo laboral.
Beneficiarios: 3 estudiantes, 6 familiares, 2 líderes ORFA </t>
  </si>
  <si>
    <t>Se realizó una primera convocatoria para la realización del primer taller, sin embargo, no se obtuvo participación de los estudiantes raizales por lo cual se reprogramó la realización del mismo, reforzando la convocatoria realizada. A pesar de estas acciones de convocatoria, se presentó baja participación de los jóvenes raizales a la nueva sesión del taller, lo que limita el impacto que se pueda alcanzar con la acción afirmativa.</t>
  </si>
  <si>
    <t>Durante los meses de noviembre y diciembre se realizó el segundo taller propuesto y avalado por la Comunidad Raizal-ORFA, en el que se desarrolló el componente correspondiente al mundo de la formación que permitió a los y las jóvenes raizales acercarse a la oferta educativa posmedia y las oportunidades de financiación atendiendo al enfoque diferencial para la comunidad Raizal de Bogotá.  
Este taller se realizó de manera virtual a través de la plataforma Teams el 6 de diciembre. Para la convocatoria se remitió a ORFA la pieza digital con el fin de realizar la respectiva difusión a través de sus redes y medios virtuales
Para este último taller, la DEM atendió las sugerencias que apuntaban a dinamizar aún más el taller y hacerlo más ameno para la comunidad, dado que también asistían madres, padres de familia y acudientes. 
Beneficiados: en total se beneficiaron 20 personas en los 2 talleres realizados: 
En el primer taller se logró la siguiente participación total de 11 personas: 3 estudiantes (2 mujeres, 1 hombre), 6 familiares de estudiantes raizales (5 mujeres, 1 hombre), funcionarios y líderes raizales pertenecientes a ORFA (1 mujer, 1 hombre).
En el segundo taller se logró la siguiente participación total de 9 personas: 2 estudiantes (1 mujer, 1 hombre), 1 familiar de estudiantes raizales (1 mujer), funcionarios y líderes raizales pertenecientes a ORFA (6 mujeres).</t>
  </si>
  <si>
    <t>La participación de los estudiantes raizales en los talleres presentó un bajo porcentaje. A pesar de los esfuerzos en la realización de las piezas gráficas, de tener en cuenta la franja horaria, así como la elección de las fechas para que no interfiriera con exámenes o el cierre de año escolar, se continuó teniendo baja participación. Se tuvo mayor cantidad de asistentes  de padres y madres de familia que hacen parte de ORFA, lo cual podría ser entendido de manera positiva dado que podrán compartir y difundir la información desde la organización con las demás personas comunidad raizal en general que reside en Bogotá. 
Sumado a esto se identificó una amplia cantidad de actividades programadas que tiene la comunidad raizal que dificultó la apertura del espacio para la realización de los talleres.</t>
  </si>
  <si>
    <t xml:space="preserve">El enfoque étnico se encuentra expresado en el ajuste de los contenidos propuestos específicamente para la Comunidad Raizal  y la manera como se aborda cada uno de los componentes que hacen parte de la Orientación Socio Ocupacional. El primer componente, mundo del autoconocimiento, se parte de la reflexión de lo propio (raizal) en el que se busca reconocer la tradición a la cual pertenece y son herederos las y los jovenes,  para así reconocer los talentos y habilidades que cada uno tiene y que podrían configurar un posible proyecto personal que sea realizable a futuro. En el segundo componente, se parte de la identificación de las artes y los oficios propios en el territorio ancestral (insular), y se  contextualiza la posibilidad de articular la sabiduría raizal con el ámbito laboral en Bogotá, abordando  las competencias del siglo XXI. Para el tercer componente, se recoge la importancia de los oficios y las artes que desarrollaron los ancestros, para plantear las opciones de formación que hay en la ciudad, desde la capacitación del ciclo propedéutico hasta la formación profesional. Se presentan las becas, fondos y modalidad de inscripción para comunidad raizal en los diferentes centros de formación educativa. Por último, para cerrar los talleres se busca que las y los jóvenes reflexionen sobre la posibilidad de articular los saberes propios y la formación en sus diferentes modalidades como una manera de salvaguardar sus saberes y cultura. Una de las maneras como la estrategia reconoce y respeta  a la comunidad raizal, se evidencia mediante la elaboración de la pieza digital en creol y español, a fin de aportar en la salvaguarda del idioma.  Las actividades como las imágenes y contenidos pedagógicos formulados en los talleres, tienen en cuenta la edad a la cual se orientan los talleres, entre 14 y 20 años de edad. Así mismo, también se busca fomentar que las jovenes puedan elegir  la formación que más se ajuste a sus intereses personales y respete sus decisiones como mujeres raizales. </t>
  </si>
  <si>
    <t>17: Jóvenes con capacidades: Proyecto de vida para la ciudadanía, la innovación y el trabajo del siglo XXI</t>
  </si>
  <si>
    <t>112: Garantizar en los colegios públicos la implementación de estrategias en educación media a través de la orientación socio-ocupacional y el fortalecimiento de sus capacidades y competencias para que puedan elegir su proyecto de vida para la ciudadanía, la innovación y el trabajo del siglo XXI.</t>
  </si>
  <si>
    <t>7689: Fortalecimiento de las competencias de los jóvenes de media del distrito para afrontar los retos del siglo XXI en Bogotá D.C.</t>
  </si>
  <si>
    <t xml:space="preserve">Dirección de Educación Media </t>
  </si>
  <si>
    <t xml:space="preserve">José María Roldán Restrepo </t>
  </si>
  <si>
    <t xml:space="preserve">jroldanr@educacionbogota.gov.co </t>
  </si>
  <si>
    <t>Elaborar e implementar un estudio de identificación de perfiles de formación y cualificación profesional para la población raizal orientado al acceso pertinente en educación superior y educación postmedia.</t>
  </si>
  <si>
    <t xml:space="preserve">Número de estudios elaborados e implementados de identificación de perfiles de formación y cualificación profesional para la población raizal orientado al acceso pertinente en educación superior y educación postmedia. </t>
  </si>
  <si>
    <t>Sumatoria de estudios de identificación de perfiles de formación y cualificación profesional para la población raizal.</t>
  </si>
  <si>
    <t xml:space="preserve">A la fecha del primer reporte  de la presente acción afirmativa nos encontramos en la etapa de implementación del estudio de identificación de perfiles. Esta en proceso de consolidación e implementación de la Agencia Distrital para la Educación Superior, la Ciencia y la Tecnología. </t>
  </si>
  <si>
    <t xml:space="preserve">Nos encontramos en etapa de implementación y ajustes. </t>
  </si>
  <si>
    <t>$ 4.166.667</t>
  </si>
  <si>
    <t>Nos encontramos en la etapa de elaboración del estudio de identificación de perfiles, en el cual se están definiendo las características a tener en cuenta dentro del proceso de estructuración de la Agencia Distrital para la Educación Superior, la Ciencia y la Tecnología.</t>
  </si>
  <si>
    <t>Referente a la presente acción afirmativa, su avance cuantitativo a la fecha es de 0,  debido al tiempo que se requiere para completar la elaboración del estudio (2021 y 2023).
La acción de elaboración e implementar del estudio de identificación de perfiles de formación y cualificación profesional, será desarrolladas en el marco de la Agencia Distrital para la Educación Superior, la cual está en montaje y fase de alistamiento.</t>
  </si>
  <si>
    <t>$ 4.166.666</t>
  </si>
  <si>
    <t>Por parte de la Dirección de Relaciones de Educación Superior, se llevó acabo la estructuración del contenido del estudio, el cual contará con un marco normativo de la atención educativa del grupo étnico afrodescendiente y la educación Inclusiva.
Un capítulo del estudio contará con la participación de la comunidad para identificar las características de la población, y poder tener un visión más clara y precisa de los programas que a futuro mejorarán el acceso a la Educación Superior. Por lo cual se realizarán reuniones con la comunidad en el cuarto trimestre, con el fin de trabajar de manera articulada.
Esto acompañado del proceso de caracterización y estructuración de la Agencia Distrital para la Educación Superior, la Ciencia y la Tecnología.</t>
  </si>
  <si>
    <t>No se presentan dificultades.</t>
  </si>
  <si>
    <t xml:space="preserve">Por parte de la Dirección de Relaciones de Educación Superior, se llevó acabo la estructuración del contenido del estudio, el cual contiene 3 capítulos:
1 capítulo: marco normativo y jurídico de la atención educativa del grupo étnico y la educación Inclusiva. 
2 capítulo: visión general de la educación inclusiva en Bogotá.
3 capítulo:  contará con la participación de la comunidad para identificar las características de la población, y poder tener un visión más clara y precisa de los programas que a futuro mejorarán el acceso a la Educación Superior. Por lo cual se realizarán reuniones con la comunidad durante el año 2022, con el fin de trabajar de manera articulada. 
Para la caracterización de los parámetros diferenciales participó la Agencia Distrital para la Educación Superior, la Ciencia y la Tecnología, ATENEA.
En la vigencia 2021 se logró la elaboración del primer capítulo y se está elaborando el segundo capítulo. 
El tercer capítulo finalizará en la vigencia 2022.
</t>
  </si>
  <si>
    <t>No se logró finalizar el estudio en la vigencia 2021, debido a:
- Demoras en la focalización y enfoque del estudio
- El tiempo utilizado en la caracterización y estructuración de la Agencia ATENEA.</t>
  </si>
  <si>
    <t xml:space="preserve">Dentro de la identificación de perfiles se tienen en cuenta la carreras en las cuales se están generando más demanda por parte de los beneficiarios de las comunidades, con el fin de generar una orientación en carreras diferentes a las escogidas comúnmente (Admón de empresas, derecho, trabajo social, entre otras), con el fin de lograr un enfoque en carreras que a futuro generen mas oportunidades de ingreso  de crecimiento personal y profesional.  </t>
  </si>
  <si>
    <t>115: Ofrecer a través de las IES, 20 mil cupos nuevos de educación superior mediante un modelo inclusivo y flexible que brinde alternativas de acceso, permanencia y pertinencia a programas de educación superior o educación postmedia, promoviendo el trabajo colaborativo y la conformación de redes entre las Instituciones de Educación Superior de la ciudad-región.</t>
  </si>
  <si>
    <t>7807: Generación de un modelo inclusivo, eficiente y flexible que brinde alternativas de acceso, permanencia y pertinencia a programas de educación superior o educación postmedia en Bogotá D.C.</t>
  </si>
  <si>
    <t>Dirección de Relaciones con los Sectores de Educación Superior y Educación para el Trabajo</t>
  </si>
  <si>
    <t>Ricardo Moreno Patiño</t>
  </si>
  <si>
    <t>rmorenop@educacionbogota.gov.co</t>
  </si>
  <si>
    <t>Definir el 15% de calificación diferencial en el documento de los términos de las convocatorias de Acceso a Educación Superior y Educación Postmedia para la comunidad raizal sobre el total de la asignación incluyendo enfoque de género para mujeres,  previo cumplimiento de requisitos.</t>
  </si>
  <si>
    <t>Número de documentos de términos de las convocatorias de Acceso a Educación Superior y Educación Postmedia con el 15% de calificación diferencial para la comunidad raizal.
(Nota: Se encuentran sujetas a la creación,  direccionamiento y unificación de estrategias las cuales serán definidas en la Agencia de Educación Superior, en donde se garantice la asignación del porcentaje de participación a la comunidad raizal. Se garantiza la vinculación  previo cumplimiento de requisitos establecidos en las convocatorias.)</t>
  </si>
  <si>
    <t>Sumatoria de documentos de términos de las convocatorias de Acceso a Educación Superior y Educación Postmedia  con calificación diferencial.</t>
  </si>
  <si>
    <t xml:space="preserve">La línea base de la presente acción afirmativa se basa en el aumento de los puntajes diferenciales los cuales permitirán que mas personas del pueblo raizal pueda ingresar a la educación superior. 
Convocatoria de Acceso a Educación Superior 2020-1. </t>
  </si>
  <si>
    <t xml:space="preserve">Si bien es claro que se aumentaron los puntajes diferenciales para la comunidad raizal  en cada una de la estrategias que efectuaron apertura de convocatoria para el 2021-1 de la siguiente manera:  Fondo Educación Superior para Todos: 30 Puntos;  Fondo de Víctimas del Conflicto Armado en Colombia: 7 Puntos; Fondo de Ciudad Bolívar: 8 Puntos; Programa Reto a la U: 6 Puntos. Cada una de las personas inscritas se validaron cuales fueron los motivos de la no aprobación  y se evidencio que no se cumplieron con las condiciones establecidas en los reglamentos y términos de la convocatoria esto por diferente motivos como lo son: no anexaron la documentación requerida en el formulario, no diligenciaron el totalidad de la información en el momento de la postulación o en su defecto fueron egresados de colegios diferentes al Distrito Capital.
El presupuesto que se ejecutó para elaborar 1 documento de términos de las convocatorias de Acceso a Educación Superior fue de $16.129.610. </t>
  </si>
  <si>
    <t xml:space="preserve">Se evidencia desde la Dirección que las personas inscritas no validaron las condiciones  establecidas para la postulación a las estrategias de Acceso. Por otro lado se identifico que las personas aprobadas por la estrategia no completo el proceso de legalización del crédito condonables o no efectuó el diligenciamiento del formulario de inscripción lo que no permite que el proceso de efectué de manera y precisa, o en su defecto fueron egresados de colegios diferentes a Distrito de Bogotá. </t>
  </si>
  <si>
    <t>$ 16.129.610</t>
  </si>
  <si>
    <t>Se aumentaron los puntajes diferenciales para la comunidad raizal  en cada una de las estrategias que efectuaron apertura de convocatoria para el 2021-1 de la siguiente manera:  Fondo Educación Superior para Todos: 30 Puntos;  Fondo de Víctimas del Conflicto Armado en Colombia: 7 Puntos; Fondo de Ciudad Bolívar: 14 Puntos; Programa Reto a la U: 6 Puntos, Jóvenes a la U: 15 Puntos. De las personas inscritas se validaron cuales fueron los motivos de la no aprobación evidenciando que no se cumplieron  las condiciones establecidas en los reglamentos y términos de la convocatoria, esto por diferente motivos como lo son: no anexaron la documentación requerida en el formulario, no diligenciaron el totalidad de la información en el momento de la postulación o en su defecto fueron egresados de colegios diferentes al Distrito Capital.
Beneficiarios: se inscribieron 15 personas pero no cumplieron con los requisitos. 0 beneficiarios.</t>
  </si>
  <si>
    <t xml:space="preserve">Se evidencia desde la Dirección que las personas inscritas no validaron las condiciones  establecidas para la postulación a las estrategias de Acceso. Por otro lado se identifico que las personas aprobadas por la estrategia no completaron el proceso de legalización del crédito condonable o no efectuaron el diligenciamiento del formulario de inscripción, lo que no permite que el proceso de efectué de manera precisa, o en su defecto fueron egresados de colegios diferentes a Distrito de Bogotá. </t>
  </si>
  <si>
    <t>$ 23.397.818</t>
  </si>
  <si>
    <t>Con el aumento del puntaje diferencial se evidencio que para la convocatoria 2021-1 y 2021-2, se dio un aumento en la cantidad de beneficiarios adjudicados, teniendo en cuenta la modificación realizada en el Fondo de Víctimas y la Inclusión del programa de Jóvenes a la U.  Los puntajes diferenciales asignados para la convocatoria 2021-2 son: 
- Fondo Educación Superior para Todos: 30 Puntos.
- Fondo de Víctimas del Conflicto Armado en Colombia: 7 Puntos.
- Fondo de Ciudad Bolívar: 14 Puntos.
- Jóvenes a la U: 15 Puntos
En el Fondo de Víctimas del Conflicto Armado en Colombia, se eliminó el parámetro que exigía que los aspirantes fueran egresados de colegios de Distrito, quedando abierto para los bachilleres egresados de colegios a nivel Nacional
Los puntajes son asignados siempre y cuando los postulantes manifiesten pertenecer a la comunidad, cumplan las condiciones establecidas en los reglamentos y términos de las convocatorias, y se encuentren registrados en el Ministerio del Interior.
Para la convocatoria 2021-2, se beneficiaron a 4 personas de la comunidad raizal  en el Fondo de Víctimas del Conflicto Armado, como en el Fondo de Educación Superior para todos.</t>
  </si>
  <si>
    <t xml:space="preserve">Desde la Dirección de Relaciones con los Sectores de Educación Superior y Educación para el Trabajo se evidencio un aumento mínimo en el nivel de participación de la comunidad en los espacios de socialización. Sin embargo, se debe seguir fortaleciendo la participación de la población, para que aumente su ingreso en las estrategias que construye y ajusta el Distrito para la comunidad. </t>
  </si>
  <si>
    <t xml:space="preserve">Con el aumento del puntaje diferencial se evidencio que para la convocatoria 2021-1 y 2021-2, se dio un aumento en la cantidad de beneficiarios adjudicados, teniendo en cuenta la modificación realizada en el Fondo de Víctimas y la Inclusión del programa de Jóvenes a la U.  Los puntajes diferenciales asignados para la convocatoria 2021-2 son:  
- Fondo Educación Superior para Todos: 30 Puntos.
- Fondo de Víctimas del Conflicto Armado en Colombia: 7 Puntos. 
- Fondo de Ciudad Bolívar: 14 Puntos. 
- Jóvenes a la U: 15 Puntos 
En el Fondo de Víctimas del Conflicto Armado en Colombia, se eliminó el parámetro que exigía que los aspirantes fueran egresados de colegios de Distrito, quedando abierto para los bachilleres egresados de colegios a nivel Nacional
Los puntajes son asignados siempre y cuando los postulantes manifiesten pertenecer a la comunidad, cumplan las condiciones establecidas en los reglamentos y términos de las convocatorias, y se encuentren registrados en el Ministerio del Interior. 
Para la convocatoria 2021-2, se beneficiaron a 4 personas de la comunidad raizal  en el Fondo de Víctimas del Conflicto Armado, como en el Fondo de Educación Superior para todos. 
El aumento en el presupuesto corte diciembre frente al corte de septiembre, corresponde a los desembolsos de matrícula y sostenimiento que se han efectuado en el último trimestre para los estudiantes beneficiados.
</t>
  </si>
  <si>
    <t xml:space="preserve">Se han asignado puntaje diferenciales para los aspirantes que manifiestan pertenecer a una étnica en especifico,  puntajes que no obtienen los demás aspirantes,  también se manejan puntajes diferenciales por pertenecer a estratos 1, 2 y 3 principalmente, al igual que se asigna  puntaje diferencial para mujeres y mujeres cabeza de familia, esto con el fin que su nivel de participación en las estrategias venga en aumento de manera significativa. </t>
  </si>
  <si>
    <t>Realizar procesos de socialización y divulgación anuales de las estrategias de acceso a educación superior y educación postmedia para la comunidad raizal previa concertación con los representantes de la comunidad raizal.</t>
  </si>
  <si>
    <t>Número de socializaciones realizadas de las estrategias de Acceso a la Educación Superior para la Comunidad raizal</t>
  </si>
  <si>
    <t>Sumatoria de Socializaciones de las estrategias de Acceso a la Educación Superior para la Comunidad raizal.</t>
  </si>
  <si>
    <t>2 Socializaciones efectuadas a la población objetivo, por medio de Facebook live, de manera presencial y de mas herramientas existentes.  
 2020</t>
  </si>
  <si>
    <t>Se realizaron dos (2) socializaciones para la convocatoria 2021-1, con la asistencia de 16 personas. Una primera socialización el 18 de diciembre de 2020 y otra el 15 de enero de 2021.</t>
  </si>
  <si>
    <t xml:space="preserve">Se presentaron algunas dificultades con los asistentes a las socializaciones debido a que se esperaba que el aforo de estudiantes, docentes y familiares fuera mas alto. Es este sentido se trabajará de la mano con los representantes de la comunidad Raizal con el fin de tener el tiempo y el espacio suficiente para lograr una mayor participación. </t>
  </si>
  <si>
    <t>$ 396.976</t>
  </si>
  <si>
    <t xml:space="preserve">A corte junio de 2021 se han llevado a cabo 4 socializaciones de las estrategias de acceso a la Educación Superior las cuales fueron concertadas con la comunidad.
Las fechas de las socializaciones fueron: 18 de diciembre de 2020 (socialización para la convocatoria 2021-1), 15 Enero, 8 de Junio, 28 de Junio de 2021 </t>
  </si>
  <si>
    <t xml:space="preserve">Desde la Dirección se evidencio que hubo un aumento mínimo en el nivel de participación de la comunidad en los espacios de socialización. Sin embargo, se debe seguir fortaleciendo la participación de la población para que aumente su ingreso en las estrategias que construye y ajusta el Distrito para la comunidad. El aforo establecido en las socializaciones fue de 20 personas, aun cuando desde la Dirección se diseñaron piezas comunicativas para que la población asistiera a la convocatoria. </t>
  </si>
  <si>
    <t>$ 810.000</t>
  </si>
  <si>
    <t>Se han llevado a cabo 6 socializaciones de las estrategias de acceso a la Educación Superior las cuales fueron concertadas con la comunidad.
Las fechas de las socializaciones fueron: 18 de diciembre de 2020 (socialización para la convocatoria 2021-1), 15 Enero, 8 de Junio, 28 de Junio, 29 de Julio y 30 de Julio de 2021.
A la fecha se han realizado socialización a más de 37 personas de la comunidad.</t>
  </si>
  <si>
    <t>Se seguirá trabajando para que el porcentaje de participación aumente a medida que se efectúan las convocatorias, ya que existe un margen de la población que aún no conoce de las estrategias de acceso a educación superior</t>
  </si>
  <si>
    <t>Se han llevado a cabo 6 socializaciones de las estrategias de acceso a la Educación Superior las cuales fueron concertadas con la comunidad.
Las fechas de las socializaciones fueron: 18 de diciembre de 2020 (socialización para la convocatoria 2021-1), 15 Enero, 8 de Junio, 28 de Junio, 29 de Julio y 30 de Julio de 2021.
A la fecha se han realizado socialización a 37 personas de la comunidad.</t>
  </si>
  <si>
    <t xml:space="preserve">Para la implementación de esta acción afirmativa se han realizado socializaciones de manera personalizada a la comunidad en donde se crean presentaciones por cada comunidad invitándolos a las socializaciones del portafolio de Acceso a la Educación Superior que ofrece la Secretaria de Educación del Distrito por medio de la Dirección. Es preciso indicar que se hace socialización de manera práctica y teórica. </t>
  </si>
  <si>
    <t>Desarrollar acciones para promover la permanencia y reducir los niveles de abandono a las estrategias de Acceso a la Educación Superior en las IES aliadas.</t>
  </si>
  <si>
    <t>Porcentaje de acciones desarrolladas para promover la permanencia y reducir  los niveles de abandono a las estrategias de Acceso a la Educación Superior en las  IES aliadas.</t>
  </si>
  <si>
    <t>(Sumatoria de acciones desarrolladas / sumatoria de acciones programas )*100</t>
  </si>
  <si>
    <t xml:space="preserve">A la fecha del primer reporte de la presente acción afirmativa nos encontramos en la etapa de implementación del estudio en donde se abordará un seguimiento detallado a los estudiantes que ingresen a la educación superior con el fin de evitar el abandono, garantizando una permanencia en la institución y en el programa seleccionado. Esto en el proceso de consolidación e implementación de la Agencia Distrital para la Educación Superior, la Ciencia y la Tecnología. </t>
  </si>
  <si>
    <t>$ 781.250</t>
  </si>
  <si>
    <t>Se están definiendo y estructurando las acciones que se desarrollarán en el marco de la Agencia Distrital para la Educación Superior, la Ciencia y la Tecnología, con el fin de mitigar los niveles de abandono a las estrategias de educación superior.</t>
  </si>
  <si>
    <t>Las acciones para promover la permanencia y reducir los niveles de abandono, serán implementadas en el marco de la Agencia Distrital para la Educación Superior, la cual está en montaje y fase de alistamiento.</t>
  </si>
  <si>
    <t>$ 1.550.000</t>
  </si>
  <si>
    <t xml:space="preserve">Para esta acción afirmativa se esta haciendo un trabajo de dialogo con las IES, en el marco del Programa de Jóvenes a la U, para que el nivel de abandono no aumente. </t>
  </si>
  <si>
    <t xml:space="preserve">Para esta acción afirmativa se desarrollaron las siguientes acciones:
- Se establecieron convenios con las Instituciones de Educación Superior, en el marco del Programa de Jóvenes a la U, para que el nivel de abandono no aumente. 
- El acompañamiento permanente por parte del área de Bienestar de las Universidades para evitar abandono
- Posibilidad para los jóvenes de una exploración vocacional por medio de estrategias como la "U en tu localidad", educación superior flexible, 
- Desarrollo de actividades en el componente de pasantía social
- Oportunidades de estudio a través del SENA en el programa de inmersión de "Reto a la U" y de matrícula cero en la Universidad Distrital
</t>
  </si>
  <si>
    <t xml:space="preserve">En el desarrollo de las acciones que garantiza la permanencia y reducen los niveles de abandono, se han logrado establecer convenios con las IES al igual que se han venido diseñando características y programas diferentes en el marco del programa de Jóvenes a  la U. </t>
  </si>
  <si>
    <t>Beneficiar al 100% de los escolares de la población Raizal, que cumplan con los criterios de elegibilidad para la entrega de dispositivos tecnológicos para acceso a la conectividad</t>
  </si>
  <si>
    <t>Porcentaje de estudiantes beneficiados con  la entrega de dispositivos tecnológicos para acceso a la conectividad</t>
  </si>
  <si>
    <t>(Sumatoria de estudiantes beneficiados con la estrega de dispositivos tecnológicos /total de estudiantes que cumplen los criterios de elegibilidad )*100</t>
  </si>
  <si>
    <t>Se tiene previsto en el marco del Plan Distrital de Desarrollo 2020 – 2024 “UN NUEVO CONTRATO SOCIAL Y AMBIENTAL PARA LA BOGOTÁ DEL SIGLO XXI”, beneficiar estudiantes vulnerables con la entrega de dispositivos de acceso y conectividad, que permitan contribuir al cierre de brechas digitales. En este marco se han buscado diferentes estrategias para el cumplimiento de la meta, realizando la entrega en el segundo trimestre. 
Beneficiarios: 0</t>
  </si>
  <si>
    <t xml:space="preserve">La SED adquirió dispositivos tecnológicos (tabletas y portátiles) para el cierre de brechas digitales que permite entregar dispositivos en el segundo trimestre de la vigencia 2021, toda vez que los dispositivos se encuentran en etapas de fabricación, importación, nacionalización, pruebas técnicas y distribución a las diferentes IED, para ser entregadas a los beneficiarios finales. </t>
  </si>
  <si>
    <t>En el marco del Plan Distrital de Desarrollo 2020 – 2024 “UN NUEVO CONTRATO SOCIAL Y AMBIENTAL PARA LA BOGOTÁ DEL SIGLO XXI”,  se benefician estudiantes vulnerables con la entrega de dispositivos de acceso y conectividad, que permitan contribuir al cierre de brechas digitales.  Para estudiantes vulnerables focalizados de los grados de sexto a undécimo.
En este marco se han buscado diferentes estrategias para el cumplimiento de la meta.
Los reportes de entregas a estudiantes se tendrán luego del respectivo proceso de consolidación, revisión y validación en cada una de las IED, por parte de la firma de apoyo a las entregas y la SED,  un mes y medio después de las respectivas entregas y cierre mensual. Dado lo anterior se espera tener la información consolidada para el próximo trimestre, toda vez que las entrega finalizaran en el mes de agosto de 2021.
Beneficiarios: 0 estudiantes</t>
  </si>
  <si>
    <t>Con respecto al proyecto en general, es importante precisar que, en el primer semestre del año, la SED no contaba con la disponibilidad de recursos, ni con el respectivo concepto de gasto, meta o prioridad en el anterior Plan Distrital de Desarrollo (Bogotá Mejor para Todos), que permitieran la adquisición de computadores y tabletas para ser entregados a los estudiantes en condiciones de vulnerabilidad de los colegios públicos del Distrito.  En razón a lo anterior, es pertinente mencionar que fue necesario adelantar las siguientes acciones: 
• Incluir dentro del Plan de Desarrollo del Distrito Capital 2020-2024 “UN NUEVO CONTRATO SOCIAL Y AMBIENTAL PARA LA BOGOTÁ DEL SIGLO XXI”, aprobado mediante el Acuerdo 761 del 11 de junio de 2020 del Concejo de Bogotá, la meta referida a: “Beneficiar a 100.000 estudiantes vulnerables con la entrega de dispositivos de acceso y conectividad, para contribuir al cierre de brechas digitales”. Allí, uno de los objetivos planteados está orientado a lograr una “Educación para todos y todas: acceso y permanencia con equidad y énfasis en educación rural”.
• Solicitar al Concejo de Bogotá adicionar el presupuesto anual de ingresos y rentas de Bogotá, el cual fue adicionado bajo el Acuerdo No. 776 del 31 de agosto de 2020 “Por el cual se efectúan unas modificaciones en el presupuesto anual de rentas e ingresos y de gastos e inversiones de Bogotá, Distrito Capital, para la vigencia fiscal comprendida entre el 1 de enero y el 31 de diciembre de 2020, en armonización con el nuevo Plan de Desarrollo”.
• Una vez aprobado el Acuerdo 776 de 2020, la Alcaldía Mayor de Bogotá expidió el Decreto 201 del 10 de septiembre de 2020“Por el cual se liquida el acuerdo No. 776 del 31 de agosto de 2020, expedido por el Concejo de Bogotá, que efectúa unas modificaciones en el presupuesto anual de rentas e ingresos y de gastos e inversiones de Bogotá, Distrito Capital, para la vigencia fiscal comprendida entre el 1 de enero y el 31 de diciembre de 2020, en armonización con el nuevo Plan de Desarrollo”.
• El día 16 de septiembre de 2020, se realizó el cargue en los sistemas presupuestales de la SED de la adición de recursos del Proyecto 7638 “Fortalecimiento de la infraestructura y dotación de ambientes de aprendizaje y sedes administrativas a cargo de la Secretaría de Educación de Bogotá D.C."  En esta misma fecha se expidió el CDP No. 3993, cuyo objeto es el siguiente: “Adquisición de dispositivos tecnológicos portátiles de acceso para beneficiar a los estudiantes vulnerables matriculados en los establecimientos educativos oficiales con el fin de contribuir al cierre de brechas digitales en el Distrito Capital.” 
• De esta forma, desde el 21 de septiembre al 5 de noviembre se realizó el respectivo proceso de adquisición y contratación el cuál finalizó con la firma de las respectivas órdenes de compra. El proceso de adquisición se realizó a través la Agencia Nacional de Contratación Pública - Colombia Compra Eficiente, mediante la Adhesión al Acuerdo Marco vigente. El día 5 de noviembre de 2020 se emitió la orden de compra No.57938 para tabletas y la orden de compra No. 57939 para portátiles. El 9 de noviembre se firmaron los respectivos registros presupuestales y entre el 11 y el 19 de noviembre la expedición y aprobación de pólizas y firmas de actas de inicio.
• En el mes de diciembre del mismo año, la SED adelantó las gestiones pertinentes para realizar un traslado presupuestal entre proyectos de inversión e incorporar los recursos obtenidos de la Donaton por los niños, logrando de esta manera realizar una adición a la orden de compra No. 57938 para la adquisición de 25.905 tabletas. Por último, el 29 de enero de 2021 se realizó la adición a orden de compra No. 57938 para la adquisición de 2.933 tabletas con los recursos de la vigencia en mención.
• En este orden de ideas, se destinaron cerca de $61.913 millones de pesos para la adquisición de 101.749 dispositivos tecnológicos con el objetivo de cerrar las brechas digitales existentes en la ciudad y beneficiar a estudiantes vulnerables con la entrega de dispositivos de acceso y conectividad, que permitan contribuir al cierre de brechas digitales.
Dado lo anterior, en la vigencia 2020 no se entregaron dispositivos tecnológicos, ya que se estaban adelantando las gestiones necesarias para la adquisición de estos.
Por último, es importante mencionar que la SED ha realizado las acciones pertinentes para garantizar la entrega de los dispositivos lo antes posible. Sin embargo, como es de conocimiento de todos los problemas que se vienen presentando desde la vigencia pasada en relación con la pandemia del COVI-19, y las medidas preventivas y obligatorias, han conllevado a tener una planeación dinámica. Así mismo los recientes problemas de orden público, han generado un gran impacto frente a la respuesta efectiva a la convocatoria, así como la asistencia de los beneficiarios y sus acudientes para la entrega de los dispositivos tecnológicos.</t>
  </si>
  <si>
    <t>$ 32.845.568</t>
  </si>
  <si>
    <t>La SED, con el objetivo de cerrar las brechas digitales existentes en la ciudad, en el marco del Plan Distrital de Desarrollo 2020 – 2024 “UN NUEVO CONTRATO SOCIAL Y AMBIENTAL PARA LA BOGOTÁ DEL SIGLO XXI”, beneficia a estudiantes vulnerables con la entrega de dispositivos de acceso y conectividad. Dichos dispositivos se orientan a los estudiantes de educación secundaria y media de las instituciones educativas oficiales de la ciudad (según el Sistema Integrado de Matrícula – SIMAT), quienes se priorizan a partir de los criterios de pobreza, ruralidad y pertenencia a poblaciones de especial protección constitucional (discapacidad, grupos étnicos, víctimas, entre otros).
Beneficiarios: 56 estudiantes focalizados de la población Raizal de colegios oficiales del Distrito de grados 6º a 11º, se beneficiaron con la entrega de dispositivos tecnológicos y su conectividad.
Formula: 56 estudiantes beneficiados con la estrega de dispositivos tecnológicos / 56 estudiantes que cumplieron los criterios de elegibilidad.</t>
  </si>
  <si>
    <t>La dificultad que se han presentado en la entrega de dispositivos, es la inasistencia a la convocatoria de entrega de algunos de los estudiantes focalizados.</t>
  </si>
  <si>
    <t xml:space="preserve">La SED, con el objetivo de cerrar las brechas digitales existentes en la ciudad, en el marco del Plan Distrital de Desarrollo 2020 – 2024 “UN NUEVO CONTRATO SOCIAL Y AMBIENTAL PARA LA BOGOTÁ DEL SIGLO XXI”, beneficia a estudiantes vulnerables con la entrega de dispositivos de acceso y conectividad. Dichos dispositivos se orientan a los estudiantes de educación secundaria y media de las instituciones educativas oficiales de la ciudad (según el Sistema Integrado de Matrícula – SIMAT), quienes se priorizan a partir de los criterios de pobreza, ruralidad y pertenencia a poblaciones de especial protección constitucional (discapacidad, grupos étnicos, víctimas, entre otros). 
Beneficiarios: 56 estudiantes focalizados de la población Raizal de colegios oficiales del Distrito de grados 6º a 11º, se beneficiaron con la entrega de dispositivos tecnológicos y su conectividad.
Formula: 56 estudiantes beneficiados con la estrega de dispositivos tecnológicos / 56 estudiantes que cumplieron los criterios de elegibilidad.
</t>
  </si>
  <si>
    <t xml:space="preserve">Es preciso mencionar que de acuerdo con la normatividad que el Distrito expidió, con el fin de cerrar las brechas digitales existentes en la ciudad,  a través del Decreto 139 del 09 de abril de 2021 expedido por la Alcaldía Mayor de Bogotá, “Por medio del cual se establecen los lineamientos para la entrega de dispositivos electrónicos y de conectividad como parte del kit escolar” y la Resolución 0614 del 12 de Abril de 2021, expedida por la Secretaria de Educación del Distrito, “Por la cual se reglamenta la entrega de dispositivos electrónicos y de conectividad como parte del kit escolar a la población matriculada en las instituciones educativas oficiales por parte de la Secretaría de Educación del Distrito y se dictan otras disposiciones”  establece los   criterios de focalización en la población vulnerable, de acuerdo con las respectivas fuentes de información con las que cuente la Secretarla de Educación Distrital: 
a. Población Rural: Población escolar atendida en establecimientos educativos oficiales ubicados en zonas rurales. Estos establecimientos deberán estar identificados en el marco de la política rural educativa del Distrito. 
b. Pobreza: De acuerdo con las herramientas y estudios con los que cuenta la Secretarla de Educación del Distrito y la información que en forma complementaria aporte la Secretaria Distrital de Planeación, se determinarán las instituciones educativas con mayor Índice de pobreza multidimensional. 
c. Población Victima del Conflicto Armado: Población reportada en el registro único de víctimas - RUV. 
d. Grupos étnicos: Población perteneciente a grupos étnicos que se encuentren registrados según corresponda, en el Sistema Integrado de Matricula - SIMAT. 
e. Población con Discapacidad: Población con discapacidad que se encuentre registrada en alguna categoría según corresponda, en el Sistema Integrado de matrícula - SIMAT. Puntaje de SISBEN: Población reportada en la base certificada del SISBEN.
</t>
  </si>
  <si>
    <t xml:space="preserve">90: Beneficiar a 100.000 estudiantes vulnerables con la entrega de dispositivos de acceso y conectividad, para contribuir al cierre de brechas digitales. </t>
  </si>
  <si>
    <t xml:space="preserve">7638: Fortalecimiento de la infraestructura y dotación de ambientes de aprendizaje y sedes administrativas a cargo de la Secretaría de Educación de Bogotá D.C.	</t>
  </si>
  <si>
    <t xml:space="preserve">Dirección de Dotaciones Escolares </t>
  </si>
  <si>
    <t>Liliana Diaz Poveda</t>
  </si>
  <si>
    <t>aldiazp@educacionbogota.gov.co</t>
  </si>
  <si>
    <t>Actualizar el documento de orientaciones para la implementación de la CEA en los niveles de Educación Inicial, Básica Primaria, Básica Secundaria y Educación Media, con ejes temáticos y elementos de la cultura raizal.</t>
  </si>
  <si>
    <t>Número de documentos de orientaciones actualizados para la implementación de la CEA con perspectiva Intercultural, incluyendo ejes temáticos y elementos de la cultura raizal.</t>
  </si>
  <si>
    <t>Sumatoria de documentos actualizados de orientaciones para la implementación de la CEA con Perspectiva Intercultural</t>
  </si>
  <si>
    <t>Se avanzó en la contratación de una profesional con pertenencia étnica, que se sumará al equipo que está avanzando en la actualización de las orientaciones.
Se definió la nueva estructura del documento, así como el cronograma y plan de trabajo, los cuales fueron presentados y validados por los líderes del proyecto 7686 en la mesa pedagógica conjunta de las Direcciones DEPB y DEM</t>
  </si>
  <si>
    <t>No se han presentado dificultades para el cumplimiento de esta acción afirmativa</t>
  </si>
  <si>
    <t>$ 36.920.000</t>
  </si>
  <si>
    <t>Definición de la nueva estructura del documento, así como el cronograma y plan de trabajo.
Avance en la escritura de los capítulos I, II y III del documento, los cuales se encuentran en proceso de revisión
Conversatorio liderado por el equipo NARP contratado por el proyecto 7686, con representantes de la comunidad raizal para indagar e identificar los aportes desde su cultura al  documento de actualización de orientaciones pedagógicas</t>
  </si>
  <si>
    <t>$ 57.028.000</t>
  </si>
  <si>
    <t>Se definió y validó la elaboración de dos documentos de orientaciones: uno conceptual y uno pedagógico:
Del documento de orientaciones conceptuales se terminaron los tres capítulos centrales.
Se definió el índice y estructura del documento de orientaciones pedagógicas, se avanzó en el capítulo inicial referente al desarrollo de la CEA desde diferentes estrategias pedagógicas</t>
  </si>
  <si>
    <t>Las principales dificultades están orientadas a recibir retroalimentación de los textos de otras dependencias y de entidades externas a la SED; como alternativa de solución se han enviado correos electrónicos de seguimiento y motivación para la devolución de los documentos revisados.
Se excede el monto inicial presupuestado para el cumplimiento de la acción afirmativa, en el sentido que se ha extendido el plazo para su finalización, debido al proceso de consultas para que sea un proceso colaborativo, que recoja diferentes voces y miradas, así como por la complejidad del mismo y la decisión de elaborar dos documentos distintos.</t>
  </si>
  <si>
    <t xml:space="preserve">Se definió y validó la elaboración de dos documentos de orientaciones: uno conceptual y uno pedagógico:
Del documento de orientaciones conceptuales se terminaron los tres capítulos centrales.
Se definió el índice y estructura del documento de orientaciones pedagógicas, se avanzó en el capítulo inicial referente al desarrollo de la CEA desde diferentes estrategias pedagógicas.
Se ha realizado un ejercicio de socialización preliminar del documento de orientaciones conceptuales a funcionarios de la Dirección de Inclusión de la SED con pertenencia étnica a los pueblos NARP, a los representantes de la comisión pedagógica de la Consultiva Distrital NARP, para que realicen una lectura inicial a partir de la cual ofrecieron recomendaciones de ajuste, comentarios, preguntas, para alimentar dicho documento.
</t>
  </si>
  <si>
    <t>Las principales dificultades están orientadas a recibir retroalimentación de los textos de otras dependencias y de organizaciones externas a la SED; como alternativa de solución se han enviado correos electrónicos de seguimiento y motivación para la devolución de los documentos revisados y se establecieron mesas de trabajo conjuntas para revisar las retroalimentaciones ofrecidas.
Se excede el tiempo inicial presupuestado para el cumplimiento de la acción afirmativa, en el sentido que se ha extendido el plazo para su finalización, debido al proceso de consultas para que sea un proceso colaborativo, que recoja diferentes voces y miradas, así como por la complejidad del mismo y la decisión de elaborar dos documentos distintos.</t>
  </si>
  <si>
    <t>Incluyendo los enfoques de diferenciales en los documentos elaborados.</t>
  </si>
  <si>
    <t>16: Transformación pedagógica y mejoramiento de la gestión educativa. Es con los maestros y maestras.</t>
  </si>
  <si>
    <t>108: Reducir la brecha de calidad educativa entre colegios públicos y privados, a través de la transformación curricular y pedagógica del 100% de colegios públicos, el sistema multidimensional de evaluación y el desarrollo de competencias del siglo XXI, que incluye el aprendizaje autónomo y la virtualidad como un elemento de innovación.</t>
  </si>
  <si>
    <t>7686: Implementación del programa de innovación y transformación pedagógica en los colegios públicos para el cierre de brechas educativas de  Bogotá D.C.</t>
  </si>
  <si>
    <t>Dirección de Educación Preescolar y Básica</t>
  </si>
  <si>
    <t xml:space="preserve">Alba Nury Martínez Barrera </t>
  </si>
  <si>
    <t>amartinezb@educacionbogota.gov.co</t>
  </si>
  <si>
    <t>Dotar Bibliotecas Escolares con textos sobre la comunidad raizal. 
El proceso conjunto durante el cuatrienio incluye: Búsqueda de los textos que cumplan con los requisitos y características que pide la comunidad. Disponibilidad en el mercado y o gestión para su impresión. Compra de los títulos seleccionados. Compra y distribución de la colección en las bibliotecas escolares del distrito Formación a mediadores en el uso pedagógico de la colección.</t>
  </si>
  <si>
    <t>Porcentaje de bibliotecas escolares dotadas con textos y publicaciones con temáticas de la comunidad raizal</t>
  </si>
  <si>
    <t>(Sumatoria de bibliotecas escolares dotadas con textos y publicaciones con temáticas de la comunidad raizal /Total de bibliotecas escolares focalizadas)*100</t>
  </si>
  <si>
    <t>No aplica para esta vigencia</t>
  </si>
  <si>
    <t xml:space="preserve"> </t>
  </si>
  <si>
    <t xml:space="preserve">La Dirección incluyó en el convenio a realizarse este año con el aliado CERLALC una línea destinada al Desarrollo de colecciones con enfoque étnico, que este año avanzara en el diseño de la ruta a implementar para garantizar el cumplimiento de la acción. Cabe aclarar que está acción está planeada para implementación desde 2022. </t>
  </si>
  <si>
    <t> </t>
  </si>
  <si>
    <t>Como resultados de este tercer trimestre, el sábado 14 de agosto se realizó el primer encuentro-taller con 10 representantes de la comunidad raizal en la biblioteca El Parque ubicada en el parque Nacional. Este taller tuvo como objetivos
1. Conocer y valorar los libros dirigidos a niños y jóvenes que hay en las bibliotecas escolares del distrito y reconocer su uso en el aula.
2. Formular criterios de selección de materiales que apoyen la visibilización del pueblo raizal en las bibliotecas escolares del distrito.
3. Formular la ruta de trabajo para la compra y dotación de materiales en 2022 y 2023.
Como producto de trabajo de esta sesión, se logró una ruta de implementación para la acción a partir de 2022 y un documento de sistematización del proceso</t>
  </si>
  <si>
    <t>La acción se implementará en el 2022 y 2023. Este año se han realizado actividades previas:
El sábado 14 de agosto se realizó el primer encuentro-taller con 10 representantes de la comunidad raizal en la biblioteca El Parque ubicada en el parque Nacional en el que se estableció la ruta de implementación para 2022 con dos acciones:  
Selección de los títulos a adquirir (enero a junio 2022) para esto se establecieron los siguientes pasos: ​
1. Conformar un comité​
2. Definir un cronograma​
3. Recolectar material raizal​
4. Clasificación de bibliografía​
5. Definir si ampliar el criterio del material​
6. Crear base de datos  con los textos ​
7. Seleccionar los libros​
Compra, producción y distribución (julio a  diciembre de 2022 - hasta el procesamiento):​
1. Estudio de mercado ​
2. Negociación con las editoriales​
3. Definición de cantidad de libros a distribuir.​
4. Procesamiento.​
El proceso de distribución y la formación a mediadores se realizará en 2023. ​
Durante el cuarto trimestre no se presentaron acciones nuevas.</t>
  </si>
  <si>
    <t>La acción se implementará en el 2022 y 2023 garantizando los enfoques</t>
  </si>
  <si>
    <t>Dirección de Ciencias, Tecnologías y Medios Educativos</t>
  </si>
  <si>
    <t>Ulia Yemail Cortés</t>
  </si>
  <si>
    <t>uyemail@educacionbogota.gov.co</t>
  </si>
  <si>
    <t>1. Eje de Cultura e Identidad Raizal</t>
  </si>
  <si>
    <t xml:space="preserve">1.1 Reconocimiento, visibilización y fortalecimiento integral de la cultura e identidad del pueblo Raizal en el Distrito Capital, para garantizar el ejercicio de sus derechos y el mejoramiento de sus condiciones de vida, con énfasis en derechos humanos y derechos étnicos; a través de planes, programas, proyectos, acciones, y recursos para los procesos de visibilización, afianzamiento y promoción de sus formas de vida, cosmovisión, usos, costumbres y prácticas culturales. </t>
  </si>
  <si>
    <t>Apoyar técnica y financieramente la conmemoración de la Semana Raizal</t>
  </si>
  <si>
    <t>Reducción de las desigualdades</t>
  </si>
  <si>
    <t>Poblacional</t>
  </si>
  <si>
    <t>Número de eventos de la semana raizal apoyados</t>
  </si>
  <si>
    <t>Sumatoria de eventos de la semana raizal apoyados</t>
  </si>
  <si>
    <t>1
2020</t>
  </si>
  <si>
    <t>Se acuerda que la actividad de la Semana Raizal, se pueda ejecutar presencial o virtual según se mantenga el desarrollo de la pandemia.</t>
  </si>
  <si>
    <t xml:space="preserve">ORFA busca ejecutar sus propios recursos y no que un operador lo realice. Al respecto, se solicita a la organización la documentación requerida para el análisis jurídico de la Dirección de Asuntos Locales y Participación de la SDCRD, con el fin de emitir concepto de viabilidad o no. </t>
  </si>
  <si>
    <t>La propuesta es aprobada para su inclusión en los estudios previos que hacen parte del convenio interadministrativo con una universidad pública que llevará a cabo la ejecución de los recursos de la Semana Raizal.</t>
  </si>
  <si>
    <t>Atraso en la contratación del operador del convenio debido a la remisión de las cotizaciones solicitadas por la SDCRD de 3 universidades a saber.</t>
  </si>
  <si>
    <t>$0</t>
  </si>
  <si>
    <t>La propuesta será desarrollada durante la primera y segunda semana de noviembre, de acuerdo al cronograma de actividades fijado por ORFA. Por lo anterior, la SDCRD a través del convenio suscrito con la UNAL realizará los pagos respectivos durante el mes de diciembre, previa programación de los recursos en el PAD de la secretaría.</t>
  </si>
  <si>
    <t>Durante el trimestre no se presentaron dificultades al respeto.</t>
  </si>
  <si>
    <t>Aunque la actividad se desarrolló en el mes de noviembre, el desembolso de los recursos se llevó a cabo durante el mes de diciembre de 2021.</t>
  </si>
  <si>
    <t>La UNAL operador del convenio 430/21, presentó problemas en los pagos por requerimientos hechos desde la SDCRD, los cuales fueron subsanados durante el mes de noviembre. El primer y segundo desembolso del convenio se realizó durante este mes, sin embargo, estos recursos se hacen efectivos durante diciembre de acuerdo a los cronogramas establecidos por la Secretaría Distrital de Hacienda.</t>
  </si>
  <si>
    <t>Diseño y desarrollo de la propuesta hecha desde el pueblo palenque, a través de sus representantes, acorde a sus usos y costumbres.</t>
  </si>
  <si>
    <t>Creación y vida cotidiana: Apropiación ciudadana del arte, la cultura y el patrimonio, para la  democracia cultura</t>
  </si>
  <si>
    <t>Desarrollar una (1) estrategia intercultural para fortalecer los diálogos con la ciudadanía en sus múltiples diversidades poblacionales y territoriales.</t>
  </si>
  <si>
    <t>7648- Fortalecimiento estratégico de la gestión cultural territorial, poblacional y de la participación incidente en Bogotá</t>
  </si>
  <si>
    <t>CULTURA</t>
  </si>
  <si>
    <t>Secretaria de Cultura, Recreación y Deporte</t>
  </si>
  <si>
    <t>Dirección de Asuntos Locales y Participación</t>
  </si>
  <si>
    <t>Alejandro Franco Plata</t>
  </si>
  <si>
    <t>alejandro.franco@scrd.gov.co</t>
  </si>
  <si>
    <t>1.6 Garantía para la construcción de relaciones de entendimiento intercultural entre los Raizales y el conjunto de la población bogotana.</t>
  </si>
  <si>
    <t>Desarrollar cuatro (4) conversatorios o espacios de diálogo intercultural durante el cuatrienio donde artistas, intelectuales y sabedores de la población raizal presenten su punto de vista en torno a los prejuicios raciales, racismos, barreras y actitudes que prevalecen en la vida cotidiana en la ciudad y que  evitan que se fomente la integración y convivencia entre culturas.</t>
  </si>
  <si>
    <t>Campo diligenciado por el SDG - SAE en articulación con sector cultura</t>
  </si>
  <si>
    <t>Derechos; Género</t>
  </si>
  <si>
    <t>Participación en conversatorios o espacios de diálogo anual que se realicen sobre este tema  durante el cuatrienio</t>
  </si>
  <si>
    <t>Sumatoria de conversatorios o espacios de diálogo anual que se realicen donde se han participado artistas, intelectuales y sabedores de las comunidades negras afrocolombianas durante el cuatrienio</t>
  </si>
  <si>
    <t>NA</t>
  </si>
  <si>
    <t>$ 0.</t>
  </si>
  <si>
    <t>% 0.</t>
  </si>
  <si>
    <t>Se llevó a cabo reunión de revisión de implementación del artículo 66 el día 23 de marzo del 2021 y en el caso concreto de este acuerdo, se informó que esta participación se realizaría en el marco de la FILBO, para ello la organización debe informar las personas encargadas que realizarán la presentación del libro digital en el marco de la Feria.</t>
  </si>
  <si>
    <t>Se llevó a cabo reunión de revisión de implementación del artículo 66 el día 23 de marzo del 2021 y en el caso concreto de este acuerdo, se informó que esta participación se realizaría en el marco de la FILBO. Ya la organización definió los nombres de las personas que presentaran el libro digital, en tanto que el IDARTES ya incluyó el desarrollo de este acuerdo en un Convenio de Asociación, donde el proceso de contratación de las personas informadas se realizará en el mes de agosto, fecha en la que se realizará la FILBO. Presupuestalmente no se lleva a cabo avance alguno ya que dicha Feria se realiza en este año para el mes de agosto de manera virtual.</t>
  </si>
  <si>
    <t>No se presentaron dificultades al corte de junio de 2021.</t>
  </si>
  <si>
    <t>Acción ejecutada</t>
  </si>
  <si>
    <t>Dada la buen disposición y colaboración de la propa forma organizativa, se ha llevado a cabo un procedimiento sencillo, ágil y no burocrático que facilita la contratación y la confianza mutua entre la institucionalidad y los actores sociales étnicos.</t>
  </si>
  <si>
    <t>Creación y vida cotidiana: Apropiación ciudadana del arte, la cultura y el patrimonio para la democracia cultural</t>
  </si>
  <si>
    <t>Desarrollar una (1) estrategia intercultural para fortalecer los diálogos con la ciudadanía en sus múltiples diversidades poblacionales y territoriales</t>
  </si>
  <si>
    <t xml:space="preserve">IDARTES </t>
  </si>
  <si>
    <t>Subdirección de las Artes</t>
  </si>
  <si>
    <t>Paula Cecilia Villegas</t>
  </si>
  <si>
    <t>paula villegas@idartes.gov.co</t>
  </si>
  <si>
    <t xml:space="preserve">Realizar dos conversatorios sobre patrimonio cultural raizal </t>
  </si>
  <si>
    <t>Ciudades y comunidades sostenibles</t>
  </si>
  <si>
    <t>conversatorios realizados</t>
  </si>
  <si>
    <t># de conversatorios realizados</t>
  </si>
  <si>
    <t>1. Coordinación del equipo para el cumplimiento de las acciones afirmativas. Se definieron mesas de trabajo para la implementación de las acciones afirmativas. En estas mesas se trabajarán en coordinación con el equipo delegado por parte de la comunidad y equipo misional del IDPC. 
2. Asistencia a la reunión sectorial 23/03/2021 y se estableció una fecha de trabajo en el mes de abril.</t>
  </si>
  <si>
    <t>1. Se solicita por parte de la comunidad la revisión del presupuesto dado que se encuentran recursos apropiados en vigencia que no tiene meta, por parte de la entidad se elevará la solicitud para distribuir el presupuesto total en los dos conversatorios.</t>
  </si>
  <si>
    <t xml:space="preserve">Se acordó con la comunidad la realización de los conversatorios para el 2022 y 2023 </t>
  </si>
  <si>
    <t>No se presentaron dificultades en el segundo trimestre de 2021.</t>
  </si>
  <si>
    <t xml:space="preserve">En el trimestre a informar, de acuerdo a lo concertado con el pueblo raizal, los conversatorios se realizaran en los años 2022 y 2023  (haciendo una distribución equitativa del recurso entre los dos conversatorios </t>
  </si>
  <si>
    <t xml:space="preserve">No se presentaron dificultades en el tercer trimestre de 2021 </t>
  </si>
  <si>
    <t>Se ha acordado con el pueblo Raizal la realización de los conversatorios a partir del año 2022, de acuerdo a esto la temática priorizada para el conversatorio del año 2022 estará dirigido a la salvaguardia de la lengua Creole y su relación con las diferentes practicas culturales del pueblo</t>
  </si>
  <si>
    <t xml:space="preserve">No se presentarion dificultades </t>
  </si>
  <si>
    <t>Las acciones desarrolladas en el marco de la implementación de las acciones concertadas con el pueblo Raizal, se vienen articulando con la organización ORFA, como referente en la ciudad, del pueblo del archipiélago de San Andrés, providencia y Santa Catalina, en este sentido sea contado con población joven, siendo la más representativa en la capital.</t>
  </si>
  <si>
    <t>21. Creación y vida cotidiana: Apropiación ciudadana del arte, la cultura y el patrimonio, para la democracia cultural</t>
  </si>
  <si>
    <t>153. Implementar una (1) estrategia de territorialización de la presencia del Museo de Bogotá y de la promoción y difusión de las iniciativas de memoria y patrimonio en 15 localidades de la ciudad, así como construir un espacio generador de contenidos en torno a la historia saberes y haceres que forman parte de patrimonio inmaterial de Bogotá, difundiendo con respeto y claridad a todos los ciudadanos de una forma dinámica e integradora en la que todos sean protagonistas</t>
  </si>
  <si>
    <t>7639. Consolidación de la capacidad institucional y ciudadana para la territorialización, apropiación, fomento, salvaguardia y divulgación del Patrimonio Cultural en Bogotá</t>
  </si>
  <si>
    <t>IDPC</t>
  </si>
  <si>
    <t>Subdirección de divulgación</t>
  </si>
  <si>
    <t>Angélica Medina</t>
  </si>
  <si>
    <t>angelica.medina@idpc.gov.co</t>
  </si>
  <si>
    <t>1.2 Fomento y desarrollo de la cultura Raizal a través de medidas y estrategias que garanticen su preservación, protección y transmisión a las diferentes generaciones de Raizales, especialmente jóvenes, niñas y niños residentes en la capital.</t>
  </si>
  <si>
    <t>Establecer estímulos para las comunidades raizales en el marco de la beca de grupos étnicos</t>
  </si>
  <si>
    <t xml:space="preserve"> % estímulos entregados</t>
  </si>
  <si>
    <t>(# de estímulos para la comunidad raizal otorgados/# de estímulos para las comunidad raizal proyectados)*100</t>
  </si>
  <si>
    <t>1. Coordinación del equipo para el cumplimiento de las acciones afirmativas. Se definirá una sesión en el mes de abril para definir objeto y ruta de implementación del estímulo.  
2. Asistencia a la reunión sectorial 23/03/2021 y se estableció una fecha de trabajo en el mes de abril</t>
  </si>
  <si>
    <t xml:space="preserve">Se ha avanzado en la definición de las temáticas de trabajo, objetivos, tipo de participantes con el pueblo. Así pues, se hizo el lanzamiento de la convocatoria de los estímulos. El 10 de junio se dio apertura a la convocatoria cuyo objeto es Visibilización de Rondas y Juegos tradicionales del Pueblo Raizal en el marco de la conmemoración de la semana raizal en Bogotá, para fortalecer procesos de pervivencia del patrimonio cultural raizal en la ciudad.
</t>
  </si>
  <si>
    <t xml:space="preserve">El 18 de agosto del 2021 se publicó la resolución de ganadores del estimulo pueblo raizal proyecto ganador denominado: "Pueblo Raizal, viviendo, recordando y preservando juegos y rondas tradicionales"
Nota: se expidió el RP </t>
  </si>
  <si>
    <t>Se realizaron las actividades y acciones propuestas dentro de la beca de fortalecimiento del patrimonio cultural del pueblo Raizal y se dio cierre a la vigencia 2021</t>
  </si>
  <si>
    <t xml:space="preserve">Se realizaron de manera autónoma y de acuerdo a la cosmovisión propia, todas las actividades propuestas en el marco de la beca de estímulos para pueblos étnicos </t>
  </si>
  <si>
    <t>158. Realizar el 100% de las acciones para el fortalecimiento de los estímulos, apoyos concertados y alianzas estratégicas para dinamizar la estrategia sectorial dirigida a fomentar los procesos culturales, artísticos, patrimoniales.</t>
  </si>
  <si>
    <t>Subdirección de Divulgación y Apropiación del Patrimonio. Equipo de Fomento</t>
  </si>
  <si>
    <t>Camila Medina</t>
  </si>
  <si>
    <t>camila.medina@idpc.gov.co</t>
  </si>
  <si>
    <t>Teniendo en cuenta la contrapropuesta establecida por el IDPC se propone como producto 20 cupos del diplomado de Patrimonio Cultural.</t>
  </si>
  <si>
    <t>Educación de calidad</t>
  </si>
  <si>
    <t xml:space="preserve"> cupos en el diplomado en patrimonio cultural otorgados</t>
  </si>
  <si>
    <t># de cupos del diplomado en patrimonio cultural otorgados</t>
  </si>
  <si>
    <t>1. Coordinación del equipo para el cumplimiento de las acciones afirmativas, escalonamiento del proceso de formación y equipo misional
2. Asistencia a la reunión sectorial 23/03/2021 y se estableció una fecha de trabajo en el mes de abril</t>
  </si>
  <si>
    <t>Se ha avanzado en el presentación de los módulos y definición de las rutas temáticas y/o contenidos para el diplomado. Se ha comentado que los procesos de formación se refuerzan con los proyectos de aulas.</t>
  </si>
  <si>
    <t>Se proyecta realizar  la inscripción y participación  del pueblo raizal en el diplomado de patrimonio cultural  a partir del mes de octubre del año en curso 
Nota: esta acción contempla 5 procesos (presentación de la propuesta de formación, socialización-acuerdo y aprobación de selección de participantes, taller/laboratorio con preinscritos de la modalidad, inscripción en  plataforma, proceso de formación). A la fecha se han realizado los dos primeros procesos</t>
  </si>
  <si>
    <t>Los participantes inscritos seleccionados por el pueblo Raizal para el desarrollo del diplomado, han venido trabajando de manera continua en su proceso de formación con el acompañamiento del equipo técnico y misional del IDPC</t>
  </si>
  <si>
    <t>14. Formación integral: más y mejor tiempo en los colegios</t>
  </si>
  <si>
    <t>96. 257.000 Beneficiarios de procesos integrales de formación a lo largo de la vida con énfasis en el arte, la cultura y el patrimonio</t>
  </si>
  <si>
    <t>7601. Formación en patrimonio cultural en el ciclo integral de educación para la vida en Bogotá</t>
  </si>
  <si>
    <t>Subdirección de Divulgación y Apropiación del Patrimonio. Equipo de Formación en patrimonio cultural</t>
  </si>
  <si>
    <t>Fabio López</t>
  </si>
  <si>
    <t>fabio.lopez@idpc.gov.co</t>
  </si>
  <si>
    <t>1.4 Promoción del Reconocimiento distrital, nacional e internacional del patrimonio tangible e intangible del Pueblo Raizal, representado en sus diferentes expresiones, como parte del legado cultural de este pueblo al patrimonio de Bogotá y de la Nación.</t>
  </si>
  <si>
    <t xml:space="preserve">Desarrollar acciones de pervivencia cultural en la perspectiva de la identificación de manifestaciones de PCI
</t>
  </si>
  <si>
    <t>mapas y fichas de registro de PCI formuladas</t>
  </si>
  <si>
    <t># de mapas y fichas de registro de PCI formuladas/# de mapas y fichas de registro de PCI planeadas</t>
  </si>
  <si>
    <t>1. Coordinación del equipo misional para el cumplimiento de las acciones afirmativas. Se definieron mesas de trabajo para la implementación de las acciones afirmativas. En estas mesas se trabajarán en coordinación con el equipo delegado por parte de la comunidad y equipo misional del IDPC. Las comunidades enviarán los datos de las personas delegadas que serán parte del equipo técnico que coordinará labores con el equipo misional del IDPC</t>
  </si>
  <si>
    <t>Se ha avanzado en la presentación y definición de rutas de trabajo para la primera fase -concertación del equipo de trabajo- con el pueblo</t>
  </si>
  <si>
    <t xml:space="preserve">El día 2 de julio se realizó una reunión virtual para la definición de la ruta de implementación  de la acción concertada alrededor de la identificación de manifestaciones culturales del pueblo raizal y  su relación con el inventario de PCI. El objetivo general de dicha convocatoria fue la concertación de un plan de trabajo y su respectivo cronograma para desarrollar la primera fase correspondiente al año 2021, en el mes de septiembre se envió vía correo electrónico la propuesta de encuentros y metodologías a desarrollar en cumplimiento de esta acción para ser revisada y aprobada por el pueblo raizal 
Nota: el proceso de realización de las fichas y registros de manifestaciones de PCI corresponde a un proceso articulado de acciones entre el equipo de inventarios del IDPC y los pueblos, en esa medida se contemplan 4 fases a desarrollar (concertación 2021, investigación 2022, registro-creación 2023 y divulgación 2024)
</t>
  </si>
  <si>
    <t xml:space="preserve"> Teniendo en cuenta que toda acción concertada debe ser deliberada y  aprobada por el pueblo y al interior de la organización, los tiempos de implementación, inicialmente propuestos se prolongan, de igual manera se deben tener en cuenta la coyuntura pandemia y la imposibilidad de realizar actividades ampliadas </t>
  </si>
  <si>
    <t>Se desarrolló uno de los dos encuentros programados para el trimestre con el fin de desarrollar la ruta de trabajo para el año 2022 en la identificación de las prácticas culturales propias del pueblo Raizal en la ciudad de Bogotá  (con la participación de 50 jóvenes del pueblo raizal)</t>
  </si>
  <si>
    <t>No fue posible la realizacion de segundo encuentro programado por dificultades de agenda y activiades planeadas por el pueblo</t>
  </si>
  <si>
    <t>152. Gestionar tres (3) declaratorias de patrimonio cultural inmaterial del orden distrital</t>
  </si>
  <si>
    <t>Subdirección de Divulgación y Apropiación del Patrimonio. Equipo de Declaratorias</t>
  </si>
  <si>
    <t>Catalina Cavelier</t>
  </si>
  <si>
    <t>catalina.cavelier@idpc.gov.co</t>
  </si>
  <si>
    <t>Implementar y fortalecer proceso de formación en práctica artística integral en el marco de laboratorio Converge que beneficien a la  población raizal durante el cuatrienio y que se realice de manera previa a la Semana Raizal</t>
  </si>
  <si>
    <t>8 proceso de formación artística dirigidos a personas pertenecientes a la población raizal residente en Bogotá que se realizará de manera previa a la realización de la Semana Raizal</t>
  </si>
  <si>
    <t>Sumatoria de personas y procesos artísticos realizados en el marco de Laboratorio Converge a personas de la comunidad palenquera residente en Bogotá durante el cuatrienio</t>
  </si>
  <si>
    <t>0 
2020</t>
  </si>
  <si>
    <t>Se llevó a cabo reunión de revisión de implementación del artículo 66 el día 23 de marzo del 2021 y en el caso concreto de este acuerdo, se informó que para este año se realizarían 2 de los procesos de formación artística en el área disciplinar informada por la organización; procesos que generaran las experiencias artísticas que se presentarán en el marco de la Semana Raizal.</t>
  </si>
  <si>
    <t>Se llevó a cabo reunión de revisión de implementación del artículo 66 el día 23 de marzo del 2021 y en el caso concreto de este acuerdo, se informó que para este año se realizarán dos (2) los procesos de formación artística en el área disciplinar informados - seleccionados por la organización; procesos que generan las experiencias artísticas que se presentarán en el marco de la Semana Raizal.  Al corte, la organización ya seleccionó la persona - artista formadora que llevará a cabo dichos procesos, entregando la documentación solicitada por el Idartes, así como la selección de las áreas disciplinares correspondientes. Se está en espera de la aprobación  y  comienzo de las actividades por parte de Programa CREA.</t>
  </si>
  <si>
    <t>Se llevó a cabo contratación y se viene ejecutando la acción.</t>
  </si>
  <si>
    <t>Formación integral: más y mejor tiempo en los colegios</t>
  </si>
  <si>
    <t>250.000 Beneficiarios de procesos integrales de formación a lo largo de la vida con énfasis en el arte, la cultura y el patrimonio.</t>
  </si>
  <si>
    <t>IDARTES</t>
  </si>
  <si>
    <t>Subdirección de Formación</t>
  </si>
  <si>
    <t>Leyla Castillo Ballén</t>
  </si>
  <si>
    <t xml:space="preserve">leyla.castillo@idartes.gov.co </t>
  </si>
  <si>
    <t>Desarrollar acciones recreativas comunitarias que integren herramientas para la apropiación de los valores ciudadanos.</t>
  </si>
  <si>
    <t>Salud y bienestar</t>
  </si>
  <si>
    <t>Diferencial; Poblacional; Genero</t>
  </si>
  <si>
    <t xml:space="preserve">Acciones recreativas comunitarias  para los pueblos raizales que integren herramientas para la apropiación de los valores ciudadanos </t>
  </si>
  <si>
    <t>Sumatoria de acciones recreativas comunitarias realizadas para los pueblos raizales que integren herramientas para la apropiación de los valores ciudadanos</t>
  </si>
  <si>
    <t xml:space="preserve">Se llevó a cabo reunión el 23 de marzo de 2021. Sin embargo, teniendo en cuenta que se encontraban todas las entidades del sector cultura y con el objetivo de llegar a acuerdos de implementación, se coordinó en común acuerdo agendar reuniones por separado con cada entidad; en consecuencia, el IDRD programó la reunión para el día 30 de marzo de 2021 con el objetivo de llevar a cabo la fase de implementación de las acciones enmarcadas en el PIAA concertados en 2020 con la población.
En reunión del 30 de marzo, el IDRD presentó la oferta institucional en los ámbitos recreativos y deportivos, con el objetivo de coordinar la implementación de las acciones concertadas.  El pueblo manifestó la necesidad de validar al interior de su organización la oferta institucional y solicitó que desde el IDRD se estudie la posibilidad de incluir los juegos tradicionales del pueblo como dominó y parques en el programa de juegos tradicionales del IDRD. Se coordinó programar una nueva reunión una vez la organización haya validado cómo participarán y llevar a cabo la implementación de las acciones. </t>
  </si>
  <si>
    <t>No se cuenta con avance cualitativo para el periodo del presente reporte</t>
  </si>
  <si>
    <t xml:space="preserve">Se intentó coordinar reuniones de implementación con los consejeros raizales, sin embargo, por temas de agendas y horarios no se logró. El día 24 de junio se programó reunión en articulación con la SAE para el día 7 de julio de 2021 desde las 4:00 pm. </t>
  </si>
  <si>
    <t>$ 703.593</t>
  </si>
  <si>
    <t xml:space="preserve">A 30 de septiembre se ha realizado dos (2) actividades recreativas con la comunidad Raizal contando con la participación de 111 personas así:
- 21 de agosto se realizó una actividad en donde participaron 22 personas, en donde a través de la plataforma Meet en donde la comunidad Raizal disfrutó de actividades recreativas  
- 25 de septiembre se realizó un Facebook Live en donde participaron 89 personas, en donde a través de la página del IDRD se dio a conocer los usos, costumbres y juegos tradicionales de la comunidad. </t>
  </si>
  <si>
    <t>Durante el cuarto trimestre se realizaron diez (10) actividades recreativas con la comunidad Raizal contando con la participación de 251 personas, 158 fueron mujeres y 93 hombres, así:
En el mes de noviembre se realizaron seis (6) actividades recreativas en el marco de la estrategia de “Reconociendo Nuestras Habilidades”, Adicionalmente, se realizaron actividades recreativas en el marco de la Semana Raizal. En las actividades se contó con la participación 183 personas de la comunidad, entre los participantes 106 fueron mujeres y 77 hombres. 
En el mes de diciembre, se realizaron cuatro (4) actividades recreativas en el marco de las estrategias de Reconociendo Nuestras Habilidades y Círculos Lúdicos, contando con la participación de 68 personas, entre ellas 52 fueron mujeres y 16 hombres de todos los grupos etarios.</t>
  </si>
  <si>
    <t xml:space="preserve">Sin dificultades en la implementación de las acciones afirmativas </t>
  </si>
  <si>
    <t xml:space="preserve">Las actividades recreativas, permitieron la formación y participación en la construcción colectiva del conocimiento en torno a la recreación y la lúdica propia de la comunidad raizal, contribuyendo en su fortalecimiento y los procesos que desde ellas se pretendan generar; los contenidos y metodologías se ajustaron a los consensos y acuerdos a los que se llegó, reconociendo la importancia del liderazgo por parte de los actores del grupo étnico. </t>
  </si>
  <si>
    <t>20. Bogotá, referente en cultura, deporte, recreación y actividad física, con parques para el desarrollo y la salud</t>
  </si>
  <si>
    <t>143. Realizar campeonatos, certámenes deportivos y acciones recreativas en el 100%  de las UPZ priorizadas del Distrito Capital, que potencien  la participación ciudadana y la apropiación y la re significación de la vida social y comunitaria desde lo cotidiano.
Promover la realización de torneos virtuales para fortalecer los e-sports, con un componente de práctica responsable y actividad física para evitar el sedentarismo</t>
  </si>
  <si>
    <t>7851 Recreación y deporte para la formación ciudadana en Bogotá</t>
  </si>
  <si>
    <t>IDRD</t>
  </si>
  <si>
    <t xml:space="preserve">Subdirección Técnica de Recreación y Deporte </t>
  </si>
  <si>
    <t>Aura María Escamilla Ospina</t>
  </si>
  <si>
    <t>aura.escamilla@idrd.gov.co</t>
  </si>
  <si>
    <t>Desarrollar  actividades deportivas comunitarias  que integren herramientas para la apropiación de los valores ciudadanos</t>
  </si>
  <si>
    <t xml:space="preserve">Actividades deportivas comunitarias  para los pueblos raizales que integren herramientas para la apropiación de los valores ciudadanos </t>
  </si>
  <si>
    <t>Sumatoria de actividades deportivas comunitarias realizadas para los pueblos raizales que integren herramientas para la apropiación de los valores ciudadanos</t>
  </si>
  <si>
    <t xml:space="preserve">En reunión del 7 de julio se programó realizar una actividad deportiva en el marco de la semana Raizal en el último trimestre. </t>
  </si>
  <si>
    <t>En noviembre, se llevó a cabo un Torneo deportivo relámpago en Baloncesto masculino de integración con la comunidad Raizal, en el marco de la Celebración de la Semana Raizal, en el Parque Alfonso López de la Localidad de Teusaquillo. Contando con la participación de 26 personas, 21 de ellas fueron de la comunidad raizal.</t>
  </si>
  <si>
    <t xml:space="preserve">Con el desarrollo de la actividad deportiva se buscó promover espacios de participación, con el fin de propiciar la inclusión de los valores, de la solidaridad, la confianza, el trabajo en equipo y apropiación del espacio público de la comunidad, La actividad se desarrolló bajos los usos y costumbres propias de la  comunidad Raizal. </t>
  </si>
  <si>
    <t xml:space="preserve">Realizar el préstamo de escenario adecuado y acorde al aforo de evento a realizar en el marco de la Semana Raizal incluyendo el equipo técnico encargado de su manejo, siempre y cuando se realice la solicitud con tiempo suficiente (mínimo 6 meses antes de realizar el evento) y se encuentre disponible el escenario en las fechas y horarios requeridos. </t>
  </si>
  <si>
    <t>Derechos</t>
  </si>
  <si>
    <t xml:space="preserve">Préstamo de escenarios y equipo técnico de apoyo son prestados para el desarrollo del evento previamente informado al Instituto y con destinación únicamente a destinación artística y cultura dentro del marco de la Semana Raizal durante el cuatrienio  </t>
  </si>
  <si>
    <t>Sumatoria de veces en que anualmente se presta el escenario y equipo técnico disponible durante el cuatrienio</t>
  </si>
  <si>
    <t>Se llevó a cabo reunión de revisión de implementación del artículo 66 el día 23 de marzo del 2021 y en el caso concreto de este acuerdo, la organización manifestó querer primer realizar una reunión interna donde se identifique el o los escenarios que pueden prestar para la realización de sus actividades. La profesional de Grupos Étnicos queda con el compromiso de enviar la información de los escenarios con los aforos más adecuados para el desarrollo de las actividades que suelen llevarse a cabo en el marco de la Semana Raizal.</t>
  </si>
  <si>
    <t>Se llevó a cabo reunión de revisión de implementación del artículo 66 el día 23 de marzo del 2021 y en el caso concreto de este acuerdo, la organización manifestó querer primer realizar una reunión interna donde se identifique el escenario que se pueda prestar para la realización de sus actividades. Desde Grupos Étnicos se suministró  la información de los escenarios, de tal manera que las organización formalice la solicitud del escenario seleccionado.  La Subdirección de las Artes, previendo la demora que pudiera tener la organización en la solicitud del escenario, diligenció el formato de préstamo de un escenario (Teatro El Encanto o Escenario móvil), máxime cuando la fecha en que se desarrolla la Semana Raizal es de especial congestión por el desarrollo de diversos eventos de gran formato y de carácter metropolitano. No se registra avance presupuestal hasta que se surta la realización del evento entre finales del mes de octubre y de noviembre.</t>
  </si>
  <si>
    <t>La Subdirección de Equipamientos mediante correo solicita que se precise solo una fecha para el desarrollo de una actividad en el marco de la Semana Raizal y cuyo énfasis sea en el campo artístico (no aplica para evento deportivo ni de otra índole). Está pendiente confirmación por parte de la organización para que defina el evento concreto de la Semana Raizal.</t>
  </si>
  <si>
    <t>La solicitud del escenario lo ha venido haciendo la Subdirección de las Artes, Grupos Étnicos, dejando la debida trazabilidad. No obstante, el trámite como se ha informado, no asegura el préstamo del escenario seleccionado que en primer lugar fue el Escenario Móvil y que después del 21 de septiembre fue cambiado por la solicitud del Teatro Jorge Eliécer Gaitán. Se hizo la solicitud, pero la agenda del escenario ya se encuentra completa, por lo que se buscan alternativas incluyendo volver hacer uso del Escenario Móvil según informen el espacio público que indique la organización.</t>
  </si>
  <si>
    <t>El reagendamiento de las fechas de solicitud de escenarios afectará el préstamo de equipamientos. el Idartes sugirió el préstamo del Teatro el ensueño, a lo que no accedió la organización. Se buscará alternativas de escenarios no Idartes (Universidad Nacional de Colombia), pero depende de la disponibilidad de los mismos.</t>
  </si>
  <si>
    <t>Se ha aumentado el compromiso de la entidad de hacer parte del proceso de seguimiento y evaluación, desarrollando acciones acordes con las características del grupo étnico</t>
  </si>
  <si>
    <t>Promover 19500 acciones para el fortalecimiento y la participación en practicas artísticas, culturales y patrimoniales en los territorios generando espacios de encuentro y reconocimiento del otro.</t>
  </si>
  <si>
    <t>Subdirección de Equipamientos</t>
  </si>
  <si>
    <t>Carlos Mauricio Galeano Vargas</t>
  </si>
  <si>
    <t xml:space="preserve">carlos.galeano@idartes.gov.co </t>
  </si>
  <si>
    <t>Vinculación de niñas, niños y adolescentes raizales, a los Centros Filarmónicos establecidos por la OFB en 18 localidades de la ciudad.</t>
  </si>
  <si>
    <t>Étnico</t>
  </si>
  <si>
    <t>Personas beneficiadas</t>
  </si>
  <si>
    <t>Sumatoria de personas beneficiadas</t>
  </si>
  <si>
    <t>Se realizó la reunión de concertación acordando realizar una publicidad virtual entre las familias raizales para motivar su vinculación al programa</t>
  </si>
  <si>
    <t>El poco conocimiento del programa entre la población raizal, para lo cual la organización ORFA realizará una campaña de motivación a las personas de su Comunidad</t>
  </si>
  <si>
    <t>No</t>
  </si>
  <si>
    <t>A 30 de junio se contabilizó la participación de 45 niñas, niños, adolescentes y jóvenes que se identificaron como afrodescendientes, de los cuales no se pudo establecer cuantos pertenecen a la comunidad raizal, ya que el formulario de inscripción no permite hacer esa clasificación; en consecuencia si clasificáramos proporcionalmente este número entre los 3 grupos que pertenecen a la población afrodescendiente, (negros, raizales y palenqueros) podemos señalar que la meta a esa fecha registra un cumplimiento del 60%, quienes se hacen partícipes con gran entusiasmo, del proceso de formación, con sentido de pertenencia y gran calidad artística.</t>
  </si>
  <si>
    <t>Al corte del 30 de septiembre, se registra la participación de 50 niñas, niños, adolescentes y jóvenes que se identifican como afrodescendientes, entre los cuales deben participar varios pertenecientes al Pueblo Raizal, quienes no se pueden identificar en su pertenencia a esta etnia, porque el formulario de inscripción no contempla este grupo étnico.</t>
  </si>
  <si>
    <t>Formación integral más y
 mejor tiempo en los colegios</t>
  </si>
  <si>
    <t>Realizar un proceso integral de formación
 a lo largo de la vida con énfasis en el 
arte y la cultura</t>
  </si>
  <si>
    <t>7663  Formación 
musical Vamos a la 
Filarmónica</t>
  </si>
  <si>
    <t>OFB</t>
  </si>
  <si>
    <t>Dirección de Fomento y Desarrollo</t>
  </si>
  <si>
    <t>Gisela de la Guardia
Diana Carolina Ruiz</t>
  </si>
  <si>
    <t>2889988
Extensiones 117 y 111</t>
  </si>
  <si>
    <t>gdelaguardia@ofb.gov.co
druiz@ofb.gov.co</t>
  </si>
  <si>
    <t>Se realizaran dos (2) conciertos cada año, con las agrupaciones que designe la OFB, precisando que sí es de interés de las Organizaciones representativas de la Comunidad Raizal, se incluirán temas musicales propios de la cultura raizal, para lo cual se adelantará un proceso de coordinación de los aspectos logísticos y artísticos con una anterioridad de cuatro (4) meses,</t>
  </si>
  <si>
    <t>Número de conciertos realizados</t>
  </si>
  <si>
    <t>Sumatoria de conciertos realizados</t>
  </si>
  <si>
    <t>La Comunidad Raizal quedó satisfecha con el concierto realizado el año pasado y por ello enviará el repertorio para los conciertos de este año</t>
  </si>
  <si>
    <t>La principal dificultad es la falta de un escenario que permita con el debido distanciamiento realizar los eventos, aunque están muy interesados en que sea virtual y así los habitantes de las islas lo puedan disfrutar</t>
  </si>
  <si>
    <t xml:space="preserve">Las actividades consensuadas entre ORFA, la Organización representativa de la comunidad raizal y la OFB, se vienen cumpliendo en procura de la realización exitosa del concierto de homenaje a las y los integrantes de este grupo étnico, quienes han hecho manifiesta su mejor disposición y manifiestan su satisfacción porque la agrupación representativa del archipiélago, sea el grupo "creole" que cuenta con un gran prestigio y reconocimiento por su comunidad a la que representa con gran nivel artístico y legitimidad. Por tanto es una actividad en aprestamiento y por tanto no registra avance en su ejecución presupuestal, que se dará en el momento de su realización.  </t>
  </si>
  <si>
    <t>La OFB viene trabajando en el montaje del Concierto en la modalidad de ensamble, entre el grupo Raizal "CREOLE", originario de la Isla de San Andrés y una agrupación de la Orquesta. La Organización ORFA ya concretó como fecha para la realización del concierto el 6 de Noviembre, en el Auditorio Teresa Cuervo del Museo Nacional</t>
  </si>
  <si>
    <t>En el presente trimestre no se presentaron dificultades.</t>
  </si>
  <si>
    <t>Creación y Vida 
cotidiana - 
Apropiación
ciudadana del
arte, la cultura y 
el patrimonio para
la democracia 
cultural</t>
  </si>
  <si>
    <t>Diseñar e implementar una (1) estrategia para fortalecer a Bogotá como una ciudad creativa de la música (Red UNESCO 2012)</t>
  </si>
  <si>
    <t xml:space="preserve">7691  Bogotá Ciudad
 Filarmónica </t>
  </si>
  <si>
    <t>Subdirección Sinfónica</t>
  </si>
  <si>
    <t>Antonio Suarez
Diana Corina Jaimes</t>
  </si>
  <si>
    <t>2320266 Ext. 119 - 188</t>
  </si>
  <si>
    <t>asuarez@ofb.gov.co
djaimes@ofb.gov.co</t>
  </si>
  <si>
    <t>5. Eje de Desarrollo Económico Raizal</t>
  </si>
  <si>
    <t>5.1 Diseño e implementación de programas y proyectos con apoyo técnico y financiero, para fomentar las actividades productivas y económicas propias de los Raizales residentes en el Distrito Capital, así como otras derivadas de los programas distritales para el fomento de la empleabilidad, el autoempleo y el emprendimiento, de manera que se mejoren los ingresos familiares y las condiciones de vida de los Raizales.</t>
  </si>
  <si>
    <t>Desarrollar estrategias de comunicación que visibilicen la cultura Raizal, sus prácticas culturales y productos artísticos</t>
  </si>
  <si>
    <t>Derechos Humanos, Género, Poblacional - Diferencial, Ambiental y Territorial</t>
  </si>
  <si>
    <t>Estrategias de comunicación que visibilice la cultura Raizal, sus prácticas culturales y productos artísticos.</t>
  </si>
  <si>
    <t>Número de estrategias implementadas que visibilicen el patrimonio Cultural Raizal en Bogotá.</t>
  </si>
  <si>
    <t>Funcionamiento</t>
  </si>
  <si>
    <t>Se participó en la reunión sectorial de inicio de implementación y se acordó reunión de diseño de estrategia de comunicación para el 15 de abril</t>
  </si>
  <si>
    <t>Se participó en la reunión sectorial de inicio de implementación y se acordó reunión de diseño de estrategia de comunicación para el 15 de abril
Se acordó  la reunión de diseño de estrategia de comunicación en consideración a los tiempos definidos por el pueblo raizal para el día 8 de julio para definir  las rutas de acción para la implementación de las medidas. El pueblo raizal hizo entrega del insumo solicitado para la preparación de la reunión.</t>
  </si>
  <si>
    <t xml:space="preserve">No se presentaron dificultades en el primer trimestre de 2021.
En el segundo trimestre la dificultad radicó en la coordinación de tiempos, sin embargo finalmente hemos podido avanzar. </t>
  </si>
  <si>
    <t>0.75</t>
  </si>
  <si>
    <t>Se implementaron acciones de comunicación estratégica con el pueblo raizal asociada a la celebración de la emancipación raizal el 21 de agosto de 2021, generando contenidos informativos, digitales y de divulgación.</t>
  </si>
  <si>
    <t xml:space="preserve">No se presentaron dificultades en el tercer trimestre de 2021.
</t>
  </si>
  <si>
    <t>Se implementaron acciones de comunicación estratégica con el pueblo raizal asociada a la generación de un contenido audiovisual en forma de cápsula, co creado con el pueblo raizal, y producido y circulado por Capital en Canal Capital y en Capital Digital con más de 393 visitas. Así mismo, se produjo conjuntamente con el Pueblo Raizal un podcast mediante el equipo de Capital Sonoro el cual circula en las plataformas sonoras de Capital. Cumpliendo así los compromisos del año.</t>
  </si>
  <si>
    <t xml:space="preserve">No se presentaron dificultades en este  trimestre de 2021.
</t>
  </si>
  <si>
    <t>El Distrito debe seguir implementado el enfoque étnico en la comunicación pública como parte del fortalecimiento de la democracia participativa.</t>
  </si>
  <si>
    <t>CANAL CAPITAL 
( no cuenta con recursos en el plan distrital de desarrollo, por tanto no es líder de ninguna meta sectorial)
N/A</t>
  </si>
  <si>
    <t xml:space="preserve">CANAL CAPITAL </t>
  </si>
  <si>
    <t>Planeación</t>
  </si>
  <si>
    <t>PALOMA SOLANO</t>
  </si>
  <si>
    <t>457 83 00 Ext: 5017</t>
  </si>
  <si>
    <t>paloma.solano@canalcapital.gov.co</t>
  </si>
  <si>
    <t>El desarrollo de la mesa creativa de las acciones concertadas, se reportará en el tercer trimestre del año 2021.</t>
  </si>
  <si>
    <t>En el marco de la programación artística y cultural realizada en cada vigencia por la Fundación Gilberto Álzate Avendaño, se realizarán programas artísticos y culturales enfocados a grupos étnicos del centro. Este apoyo en particular se concentra en poner a disposición de la comunidad los espacios artísticos de la FUGA y su capacidad logística y de producción.</t>
  </si>
  <si>
    <t>Número de actividades artísticas y culturales enfocados a grupos étnicos del centro.</t>
  </si>
  <si>
    <t>Número</t>
  </si>
  <si>
    <t>0.0%</t>
  </si>
  <si>
    <t>0.0</t>
  </si>
  <si>
    <t xml:space="preserve">Se programó reunión con la comunidad raizal para el 12 de abril de 2021 con el fin de revisar las acciones concertadas y definir estrategias para su programación e implementación. </t>
  </si>
  <si>
    <t xml:space="preserve">Durante el primer semestre del año enero- junio de 2021  se han realizado  las siguientes acciones:
El 12 de abril de 2021 se realizó una reunión  con el fin de revisar las acciones concertadas y definir estrategias para su programación e implementación. Producto de este ejercicio se  resolvieron las inquietudes de la Comunidad Raizal respecto a las acciones propuestas en el plan de acción del PIAA 2021 y la comunidad raizal  presentó   el 08 de julio de 2021 una propuesta para la realización de un evento cultural  en un escenario de la FUGA .  El 15 de julio se realizó una reunión de retroalimentación de la propuesta presentada y quedaron de entregar  los ajustes correspondientes el 22 de julio.
</t>
  </si>
  <si>
    <t>No se han presentado retrasos</t>
  </si>
  <si>
    <t>Durante el primer semestre del año enero- junio de 2021  se han realizado  las siguientes acciones:
El 12 de abril de 2021 se realizó una reunión  con el fin de revisar las acciones concertadas y definir estrategias para su programación e implementación. Producto de este ejercicio se  resolvieron las inquietudes de la Comunidad Raizal respecto a las acciones propuestas en el plan de acción del PIAA 2021 y la comunidad raizal  presentó   el 08 de julio de 2021 una propuesta para la realización de un evento cultural  en un escenario de la FUGA .  El 15 de julio se realizó una reunión de retroalimentación de la propuesta presentada y quedaron de entregar  los ajustes correspondientes el 22 de julio.</t>
  </si>
  <si>
    <t>1</t>
  </si>
  <si>
    <t xml:space="preserve">Entre enero y diciembre de 2021  se cumplió la acción concertada con la comunidad raizal, para este fin:
-  El 12 de abril de 2021 se realizó una reunión  con el fin de revisar las acciones concertadas y definir estrategias para su programación e implementación. Producto de este ejercicio se  resolvieron las inquietudes de la Comunidad Raizal respecto a las acciones propuestas en el plan de acción del PIAA 2021.
-  El 08 de julio de 2021 la comunidad raizal presentó  una propuesta para la realización de un evento cultural  en un escenario de la FUGA .
-  El 15 de julio se realizó una reunión de retroalimentación de la propuesta presentada y quedaron de entregar  los ajustes correspondientes el 22 de julio. 
-  El 21 de agosto de 2021 se realizó en el escenario el muelle un evento artistico y cultural del pueblo raizal  denominado día de la emancipación raizal, se llevó a cabo la presentación artística y un  conversatorio transmitido por las redes de la organización Orfa en directo para habitantes del archipiélago de San Andrés, Providencia y Santa Catalina. También se presentó una muestra gastronómica. 
Se contó con la asistencia de 30 participantes en el escenario, con la interacción de 35 personas en plataforma zoom y 50 visualizaciónes en la transmisión de facebook. El evento finalizó con la presentación del grupo musical conformado por artistas de la comunidad raizal.
Con el evento realizado se pretende resaltar la historia donde comienza el proceso de emancipación en las Islas, conocer sus principales actores y la importancia de este hecho histórico, gracias a las valiosas intervenciones de los conferencistas invitados.
</t>
  </si>
  <si>
    <t>No se presentaron retrasos</t>
  </si>
  <si>
    <t>21 - Creación y vida cotidiana: Apropiación ciudadana del arte, la cultura y el patrimonio, para la democracia cultural</t>
  </si>
  <si>
    <t>156 - Promover 21.250 acciones para el fortalecimiento y la participación en prácticas artísticas, culturales y patrimoniales en los territorios, generando espacios de encuentro y reconocimiento del otro</t>
  </si>
  <si>
    <t>7682 - Desarrollo y fomento a las prácticas artísticas y culturales para dinamizar el centro de Bogotá</t>
  </si>
  <si>
    <t>FUGA</t>
  </si>
  <si>
    <t>Subdirección artística y cultural</t>
  </si>
  <si>
    <t>César Alfredo Parra Ortega</t>
  </si>
  <si>
    <t>cparra@fuga.gov.co</t>
  </si>
  <si>
    <t>Otorgar estímulos específicos artísticos y culturales a la comunidad Raizal en el marco del programa de estímulos de la FUGA</t>
  </si>
  <si>
    <t>Número de estímulos otorgados</t>
  </si>
  <si>
    <t>La Fuga abrió la convocatoria "Beca Grupos Étnicos – Comunidad Raizal" el 15 de febrero de 2021. Se busca promover, fortalecer y visibilizar experiencias de inclusión social y de ejercicio de derechos sociales y culturales, realizadas mediante el desarrollo de prácticas artísticas y/o culturales de la comunidad raizal en alguna de las tres localidades del centro de Bogotá (Los Mártires, Santa Fe y La Candelaria). 
Mediante esta convocatoria se pretende que la población Raizal  visibilice prácticas, expresiones, lenguajes o saberes artísticos y culturales (vestuario, gastronomía, lenguaje, comunicación, arte propio, etc.) que vinculen sus tradiciones, cosmogonías, cosmovisiones, rituales, costumbres, hábitos, procesos identitarios, imaginarios, mundos simbólicos y lugares de intercambio, entre otros. El cierre de esta convocatoria está programado para el 28 de abril de 2021
Se otorgará un estímulo de $6 millones de pesos a la iniciativa seleccionada.</t>
  </si>
  <si>
    <t xml:space="preserve">
Durante el primer semestre  enero- junio de 2021 Se  dio un cumplimiento del 100%a la acción concertada con la comunidad Raizal:
El 15 de febrero de 2021 se lanzó la convocatoria "Beca Grupos Étnicos – Comunidad Raizal, el cierre de esta convocatoria se llevó a cabo el 22 de abril.
Entre los meses de febrero y abril se desarrollaron actividades de socialización del Portafolio de estímulos de la Entidad específicamente para población perteneciente a la comunidad Raizal. 
El 20 de mayo de 2021 se nombraron tres jurados para realizar la evaluación de las propuestas presentadas.
El 20 de junio de 2021 se definieron los ganadores de la convocatoria resultando  un grupo ganador integrado por miembros de la comunidad Raizal ,  con la propuesta  "Conozcamos la cultura del pueblo Raizal con Anancy - Le go laan di Raizal kolshya wid Anancy", el grupo presentará su propuesta artística en los escenarios de la FUGA  durante el segundo semestre de la presente vigencia.   Se otorgó un estímulo de $6 millones de pesos a la iniciativa seleccionada.
Con la convocatoria realizada se  promueven, fortalecen y visibilizan experiencias de inclusión social y de ejercicio de derechos sociales y culturales, mediante el desarrollo de prácticas artísticas y/o culturales,  se visibilizan las prácticas, expresiones, lenguajes o saberes artísticos y culturales (vestuario, gastronomía, lenguaje, comunicación, arte propio, etc.)  de la población Raizal  y se vinculan sus tradiciones, cosmogonías, cosmovisiones, rituales, costumbres, hábitos, procesos identitarios, imaginarios, mundos simbólicos y lugares de intercambio, entre otros.
</t>
  </si>
  <si>
    <t>$ 6.000.000</t>
  </si>
  <si>
    <t xml:space="preserve">
Durante el primer semestre  enero- junio de 2021 Se  dio un cumplimiento del 100%a la acción concertada con la comunidad Raizal:
El 15 de febrero de 2021 se lanzó la convocatoria "Beca Grupos Étnicos – Comunidad Raizal, el cierre de esta convocatoria se llevó a cabo el 22 de abril.
Entre los meses de febrero y abril se desarrollaron actividades de socialización del Portafolio de estímulos de la Entidad específicamente para población perteneciente a la comunidad Raizal.
El 20 de mayo de 2021 se nombraron tres jurados para realizar la evaluación de las propuestas presentadas.
El 20 de junio de 2021 se definieron los ganadores de la convocatoria resultando  un grupo ganador integrado por miembros de la comunidad Raizal ,  con la propuesta  "Conozcamos la cultura del pueblo Raizal con Anancy - Le go laan di Raizal kolshya wid Anancy", el grupo presentará su propuesta artística en los escenarios de la FUGA  durante el segundo semestre de la presente vigencia.   Se otorgó un estímulo de $6 millones de pesos a la iniciativa seleccionada.
Con la convocatoria realizada se  promueven, fortalecen y visibilizan experiencias de inclusión social y de ejercicio de derechos sociales y culturales, mediante el desarrollo de prácticas artísticas y/o culturales,  se visibilizan las prácticas, expresiones, lenguajes o saberes artísticos y culturales (vestuario, gastronomía, lenguaje, comunicación, arte propio, etc.)  de la población Raizal  y se vinculan sus tradiciones, cosmogonías, cosmovisiones, rituales, costumbres, hábitos, procesos identitarios, imaginarios, mundos simbólicos y lugares de intercambio, entre otros.</t>
  </si>
  <si>
    <r>
      <t xml:space="preserve">Entre enero y diciembre de 2021 se dió cumplimiento  a la acción concertada con la comunidad raizal. Para tal efecto:
-  El 15 de febrero de 2021 se lanzó la convocatoria "Beca Grupos Étnicos – Comunidad Raizal, el cierre de esta convocatoria se llevó a cabo el 22 de abril.
-  Entre los meses de febrero y abril se desarrollaron actividades de socialización del Portafolio de estímulos de la Entidad específicamente para poblacion perteneciente a la comunidad Raizal. .
-  El 20 de mayo de 2021 se nombraron tres jurados para realizar la evaluación de las propuestas presentadas.
-  El 20 de junio de 2021 se definieron los ganadores de la convocatoria resultando  un grupo ganador integrado por 13 miembros de la comunidad Raizal ,  con la propuesta  "Conozcamos la cultura del pueblo Raizal con Anancy - Le go laan di Raizal kolshya wid Anancy",  el producto se realizará en la ciudad de Bogotá D.C. y se constituye como una experiencia de inclusión social y de ejercicio de derechos sociales y culturales a través de una estrategia de creación, que propone la realización de un programa online conformado por 4 podcast (episodios grabados en audio) donde sabedores Raizales residentes en Bogotá dan a conocer aspectos relacionados con la cultura del grupo étnico al que pertenecen, con el fin de visibilizarlo y generar apropiación por parte de los oyentes. (Se espera poder circular los 4 podcast por los canales FUGA en el mes de diciembre).  Se otorgó un estímulo de $6 millones de pesos a la iniciativa seleccionada.
Con la convocatoria realizada se  promueven, fortalecen y visibilizan experiencias de inclusión social y de ejercicio de derechos sociales y culturales, mediante el desarrollo de prácticas artísticas y/o culturales,  se visibilizan las prácticas, expresiones, lenguajes o saberes artísticos y culturales (vestuario, gastronomía, lenguaje, comunicación, arte propio, etc.)  de la población Raizal  y se vinculan sus tradiciones, cosmogonías, cosmovisiones, rituales, costumbres, hábitos, procesos identitarios, imaginarios, mundos simbólicos y lugares de intercambio, entre otros.
</t>
    </r>
    <r>
      <rPr>
        <sz val="11"/>
        <rFont val="Calibri"/>
        <family val="2"/>
      </rPr>
      <t xml:space="preserve">El informe del producto de la Beca (Producción de 4 podcasts) fue entregado el 22 de noviembre.  </t>
    </r>
    <r>
      <rPr>
        <sz val="11"/>
        <color theme="1"/>
        <rFont val="Calibri"/>
        <family val="2"/>
      </rPr>
      <t xml:space="preserve">
</t>
    </r>
  </si>
  <si>
    <t>158 - Realizar el 100% de las acciones para el fortalecimiento de los estímulos, apoyos concertados y alianzas estratégicas para dinamizar la estrategia sectorial dirigida a fomentar los procesos culturales, artísticos, patrimoniales</t>
  </si>
  <si>
    <t>7682 - Desarrollo y fomento a las prácticas artísticas y culturales para dinamizar el centro de Bogotá
7664 Transformación cultural de imaginarios del Centro</t>
  </si>
  <si>
    <t>Desarrollar una herramienta tecnológica que facilite la circulación y consumo de los bienes, contenidos y servicios ofertados por los actores culturales y creativos del centro, con la creación de un espacio específico en la plataforma para la circulación de los  productos artísticos y culturales  de los grupos étnicos, poblacionales y sociales.</t>
  </si>
  <si>
    <t>Trabajo decente y crecimiento económico</t>
  </si>
  <si>
    <t>No. de espacios  para la circulación de los  productos artísticos y culturales  de la comunidad raizal  en la herramienta tecnológica  de consumo de los bienes, contenidos y servicios ofertados por los actores culturales y creativos del centro.</t>
  </si>
  <si>
    <t xml:space="preserve">Número </t>
  </si>
  <si>
    <t xml:space="preserve">Inversión </t>
  </si>
  <si>
    <t>Acción concertada a partir de 2023</t>
  </si>
  <si>
    <t>0</t>
  </si>
  <si>
    <t>Acción programada desde 2023</t>
  </si>
  <si>
    <t>Acción programada a partir de 2023</t>
  </si>
  <si>
    <t xml:space="preserve">Bogotá región emprendedora e innovadora </t>
  </si>
  <si>
    <t>Implementar una (1) estrategia de uso creativo de la tecnología, las comunicaciones y de las nuevas herramientas digitales para empoderar a las comunidades, promover la diversidad, la inclusión, la confianza y el respeto por el otro, así como la sostenibilidad del sector cultural y artístico</t>
  </si>
  <si>
    <t>7713 Fortalecimiento del ecosistema de la economía cultural y creativa</t>
  </si>
  <si>
    <t xml:space="preserve">Subdirección para la gestión del Centro </t>
  </si>
  <si>
    <t>Margarita Díaz Casas</t>
  </si>
  <si>
    <t>mdiaz@fuga.gov.co</t>
  </si>
  <si>
    <t>Fomentar las iniciativas - procesos artísticos asociados a la dimensión de creación y formación artística que circularan en la Semana Raizal en articulación con la única figura organizativa reconocida a nivel distrital</t>
  </si>
  <si>
    <t>Iniciativas - procesos artísticos realizados por la población  durante el cuatrienio</t>
  </si>
  <si>
    <t>Sumatoria  de iniciativas - procesos artísticos apoyados que serán reportados por la población raizal  residentes en Bogotá durante los 4 años.</t>
  </si>
  <si>
    <t>2 
2020</t>
  </si>
  <si>
    <t>Se llevaron a cabo 2 acciones que integraron el proceso de edición y publicación del libro digital centrado en la conmemoración de la Semana Raizal e importancia para la ciudad.</t>
  </si>
  <si>
    <t>Se llevó a cabo reunión de revisión de implementación del artículo 66 el día 23 de marzo del 2021 y en el caso concreto de este acuerdo, la organización manifestó querer primer realizar una reunión interna donde se precisarán las iniciativas - procesos artísticos asociados a la dimensión de creación y formación artística que circularán en la Semana Raizal. La decisión se dará a conocer después del 19 de abril.</t>
  </si>
  <si>
    <t>Se llevó a cabo reunión de revisión de implementación del artículo 66 el día 23 de marzo del 2021 y en el caso concreto de este acuerdo, la organización ya definió las prácticas artísticas, en tanto que el Idartes avanzó en la modalidad de contratación donde se contendrá los recursos que se ejecutarán para esta acción, la cual empezaría una vez se cuente con acta de inicio.</t>
  </si>
  <si>
    <t>La acción se ejecutará en el último trimestre del año, no obstante, la organización no ha diligenciado el formato en donde informa acerca de las prácticas artísticas en las que enfatizara este apoyo.</t>
  </si>
  <si>
    <t>Demora en el diligenciamiento del formato para facilitar la contratación.</t>
  </si>
  <si>
    <t xml:space="preserve">Por la dinámica organizativa, la acción se pospuso para llevar a cabo en el primer trimestre del 2022, basándose en una propuesta que fomenta dos prácticas artísticas asociadas con la música tradicional. </t>
  </si>
  <si>
    <t>Se han ajustado y creado líneas de inversión o presupuestales específicos para cada acción concertada con el grupo étnico.</t>
  </si>
  <si>
    <t>Creación y vida cotidiana: apropiación ciudadana del arte, la cultura y el patrimonio para la democracia cultural</t>
  </si>
  <si>
    <t>7. Eje de Protección y Desarrollo Integral Raizal</t>
  </si>
  <si>
    <t>7.2 Incorporar concepciones de desarrollo propio del pueblo Raizal a los programas, planes y proyectos que en el Distrito se adopten y se desarrollen en su beneficio.</t>
  </si>
  <si>
    <t xml:space="preserve">Diseñar e Implementar una estrategia de pervivencia cultural raizal. </t>
  </si>
  <si>
    <t>Diferencial</t>
  </si>
  <si>
    <t xml:space="preserve">Estrategia de pervivencia cultural raizal. </t>
  </si>
  <si>
    <t>Estrategia formulada e implementada de pervivencia cultural Raizal.
2021: Estrategia formulada e implementada con 3 sabedoras
2022: Estrategia formulada e implementada con 4 sabedoras
2023: Estrategia formulada e implementada con 4 sabedoras
2024: Estrategia formulada e implementada con 4 sabedoras</t>
  </si>
  <si>
    <t>%</t>
  </si>
  <si>
    <t xml:space="preserve">Desde la Estrategia Sawabona, palabra en lengua Zulú –África que traducido al español significa “Te respeto”.  i) se desarrollaron (67) acompañamientos por las sabedores de la Estrategia Sawabona Raizales, en 15  unidades operativas priorizadas para el fortalecimiento de la cultura afro en la Ciudad, específicamente las Sabedoras Afro acompañaron15 unidades operativas ii) implementación de rutas de Saberes (denominación usada para la planeación) en las Unidades operativas a partir de los saberes culturales de las sabedoras, entre los principales saberes movilizados se encuentran comida afro, danzas, rondas infantiles afro, juegos tradicionales. 
La implementación de esta estrategia aporta a la oportunidad de reconocer los valores culturales desde la primera infancia, cuya intención es lograr disminuir situaciones de discriminación por pertenencia étnica.
Durante el primer trimestre se conto con dos sabedoras Raizales que se vincularon en noviembre de 2020, tuvieron adición contractual hasta el mes de abril de 2021; se espera que para el segundo trimestre se cuente con la contratación de las tres sabedoras Raizales. </t>
  </si>
  <si>
    <t>Durante el segundo trimestre, se realizo la contratación de las tres sabedoras que acompañar la estrategia de pervivencia cultural Raizal en la subdirección para la infancia.
Se hizo el plan de acción para la elaboración y consolidación del Lineamiento de la estrategia Raizal que lleva por nombre: "Raizal Aidentity" que es una oportunidad de reconocer los valores culturales desde la primera infancia, cuya intención es lograr disminuir situaciones de discriminación por pertenencia étnica y reconocer los saberes ancestrales Raizales.
Se espera que para el tercer trimestre se cuente con el borrador del lineamiento para presentarlo a las áreas correspondientes para su respectiva aprobación y de esta manera iniciar los procesos de acompañamiento en las unidades operativas.</t>
  </si>
  <si>
    <t>$ 25.159.701</t>
  </si>
  <si>
    <t>En el tercer trimestre las sabedoras junto con profesionales del equipo de enfoque diferencial adelantaron 18 encuentros en los que adelantaron el documento del lineamiento de la estrategia Raizal Aidentity,realizando una revisión teórica que enriqueciera el documento; se sostuvo un encuentro con la organización ORFA para presentarles el documento preliminar que se espera contar con el a mediados del mes de otubre para así presentarlo a revisión e iniciar con los procesos de acompañamiento por parte de las sabedoras en los jardines infantiles.</t>
  </si>
  <si>
    <t>No se reportaron dificultades para el tercer trimestre</t>
  </si>
  <si>
    <t xml:space="preserve">Durante el cuarto trimestre se termino de consolidar el documento que dara la linea tècnica para la ejecuciòn de la estrategia Raizal Aidentity,en este momento se encuentra en revisiòn por parte del equipo de gestiòn documental de la subdirecciòn para que realicen los ajustes pertinentes.Para el cuarto trimestre las tres sabedoras realizaron 18 encuentros con unidades operativas de las diversas localidades dando a conocer la estrategia y la forma de implementarla en los jardines infantiles.   </t>
  </si>
  <si>
    <t>No se reportaron dificultades para el cuarto trimestre.</t>
  </si>
  <si>
    <t xml:space="preserve">La estrategia Raizal aidentity,como materializaciòn de una acciòn afirmativa,implementa de forma directa en su categoria de analisis etnico,el reconocimiento,
respeto y garantía de los derechos individuales y colectivos de la poblaciòn raizal; esta estrategia es una oportunidad para que niñas,niños y familias desde la primera infancia reconozcan,acepten  y valoren la cultura Raizal como parte importante de nuestro pais, de igual forma aporta de forma significativa a construir sociedades menos hegemonicas, que acepten y valoren la diversidad.  </t>
  </si>
  <si>
    <t>6 Sistema Distrital de Cuidado.</t>
  </si>
  <si>
    <t>7744: Generación de Oportunidades para el desarrollo integral de la Niñez y la Adolescencia de Bogotá</t>
  </si>
  <si>
    <t>INTEGRACIÓN SOCIAL</t>
  </si>
  <si>
    <t>Secretaria Distrital de Integración Social</t>
  </si>
  <si>
    <t>Subdirección para la Infancia</t>
  </si>
  <si>
    <t>Luis Hernando Parra Nope</t>
  </si>
  <si>
    <t>3279797 Ext: 12410</t>
  </si>
  <si>
    <t>lparra@sdis.gov.co</t>
  </si>
  <si>
    <t>Vincular al 100%  jóvenes raizales en la estrategia de oportunidades juveniles por medio de transferencias monetarias condicionadas que cumplan el proceso requerido para su focalización.</t>
  </si>
  <si>
    <t>Poblacional - diferencial; territorial; género</t>
  </si>
  <si>
    <t>porcentaje de Jóvenes raizales vinculados al programa de transferencias monetarias condicionadas que cumplieron el proceso requerido para su focalización</t>
  </si>
  <si>
    <t>(Número de jóvenes raizales beneficiados del programa de transferencias monetarias que cumplieron el proceso requerido para su focalización / Número de jóvenes raizales que sean seleccionados al programa de transferencias monetarias que cumplieron el proceso requerido para su focalización.)* 100</t>
  </si>
  <si>
    <t>la implementación del servicio empieza en abril 2021</t>
  </si>
  <si>
    <t>En el segundo trimestre del año 2021, no se cuentan con jóvenes raizales caracterizados por la Estrategia RETO que pudieran ser vinculados al Servicio Social para la Seguridad Económica de la Juventud (SSSE)</t>
  </si>
  <si>
    <t>Se propone una reunión el día 6 de julio con la organización raizal ORFA para acordar estrategias y acciones que puedan asegurar la vinculación de jóvenes raizales que cumplan con los criterios de focalización, priorización e ingreso al Servicio Social para la Seguridad Económica de la Juventud (SSSE)</t>
  </si>
  <si>
    <t>Para el tercer trimestre no se cuenta con jóvenes raizales beneficiarios del Servicio Social para la Seguridad Económica de la juventud (SSSEJ)</t>
  </si>
  <si>
    <t>En la mesa técnica realizada el 23/07/2021 entre la Subdirección para la Juventud y la Organización de la Comunidad Raizal con Residencia Fuera del Archipiélago de San Andrés, Providencia y Santa Catalina (ORFA) el pueblo raizal manifiesta que no pueden enviar las bases de datos de los jóvenes raizales por protección de datos. Esto le dificultó a la Subdirección para la Juventud la posibilidad de caracterizar a los jóvenes del pueblo raizal con el objetivo de vincularlos al SSSEJ.
En razón de esto la Subdirección para la Juventud trabaja en la consolidación de una base de datos de jóvenes raizales que fueron beneficiados/as de apoyos alimentarios en el 2020 a raíz de la contingencia COVID-19 con el fin de identificar los potenciales beneficiarios para el SSSEJ. Se está a la espera de la autorización del pueblo para el contacto con los jóvenes identificados.
Para garantizar la vinculación de jóvenes raizales al SSSEJ a las autoridades del pueblo raizal se le ha enviado por correo electrónico la convocatoria para la preinscripción de jóvenes a la tercera cohorte del SSSEJ que se puede realizar de forma virtual.</t>
  </si>
  <si>
    <t>23 jóvenes raizales caracterizados por la Estrategia RETO en el marco de las actividades realizadas con jóvenes del pueblo raizal  que son  potenciales beneficiaros/as  del  Servicio Social para la Seguridad Económica de la Juventud (SSSEJ)*
Para el cuarto trimestre no se cuenta con jóvenes raizales beneficiarios del Servicio Social para la Seguridad Económica de la juventud (SSSEJ)
*La información de estos jóvenes está pendiente de verificación por parte de la Organización de la Comunidad Raizal con Residencia Fuera del Archipiélago de San Andrés Providencia y Santa Catalina (ORFA).</t>
  </si>
  <si>
    <t xml:space="preserve">
En la mesa técnica realizada el 13/12/2021 entre la Subdirección para la Juventud y la Organización de la Comunidad Raizal con Residencia Fuera del Archipiélago de San Andrés, Providencia y Santa Catalina (ORFA) el pueblo raizal manifiesta la necesidad de realizar una revisión y verificación de los jóvenes raizales caracterizados para tener mayor claridad acerca de los potenciales beneficiarios del servicio. 
 Se ha dificultado la vinculación de jóvenes raizales en el Servicio Social para la Seguridad Económica de la juventud (SSSEJ), esto sumado a la verificación de la pertenencia étnica raizal de los jóvenes caracterizados, por ello la Subdirección para la Juventud propone Realizar jornadas de caracterización de jóvenes raizales potenciales beneficiarios con la identificación realizada con anterioridad en un espacio virtual o presencial en sinergia con la Organización de la Comunidad Raizal con Residencia Fuera del Archipiélago de San Andrés, Providencia y Santa Catalina (ORFA) </t>
  </si>
  <si>
    <t xml:space="preserve">Se ha avanzado en la creación de un formulario de pre-inscripción Servicio Social para la Seguridad Económica de la Juventud (SSSEJ) que busca caracterizar jóvenes potenciales beneficiarios buscando la verificación de la pertenencia étnica, se realiza el procedimiento de caracterizar jóvenes en espacios como la elección de Consejeros Locales de Juventud de curules especiales étnicas para realizar la pre inscripción al servicio en apoyo de la Organización de la Comunidad Raizal con Residencia Fuera del Archipiélago de San Andrés, Providencia y Santa Catalina (ORFA) </t>
  </si>
  <si>
    <t>17 Jóvenes con capacidades: Proyecto de vida para la ciudadanía, la innovación y el trabajo del siglo XXI</t>
  </si>
  <si>
    <t>7740: Generación Jóvenes con Derechos en Bogotá</t>
  </si>
  <si>
    <t>Secretaría Distrital de Integración Social</t>
  </si>
  <si>
    <t xml:space="preserve">Subdirección para la Juventud </t>
  </si>
  <si>
    <t>Sergio Fernández</t>
  </si>
  <si>
    <t>3279797 ext. 64000</t>
  </si>
  <si>
    <t>sfernandezg@sdis.gov.co</t>
  </si>
  <si>
    <t>Garantizar la implementación del enfoque diferencial étnico raizal en el Plan de Acción de la Política Pública de Juventud.</t>
  </si>
  <si>
    <t>Poblacional - diferencial; territorial</t>
  </si>
  <si>
    <t>Numero de Informes que brinde avances de la implementación del Plan de Acción de la Política Pública de Juventud con el enfoque étnico.</t>
  </si>
  <si>
    <t>Sumatoria de informes que permitan evidenciar la implementación del Plan de Acción de la Política Pública de Juventud con el enfoque étnico raizal.</t>
  </si>
  <si>
    <t>Se identifican los productos en el plan de acción indicativo que tienen enfoque diferencial, para tomar como insumo en la profundización de la implementación de productos con el enfoque étnico raizal. El avance en la ejecución presupuestal se ve reflejado en el cumplimiento de la meta para la vigencia.</t>
  </si>
  <si>
    <t>Se presenta un informe de avance del Plan Indicativo de Acción de la Política Pública de Juventud con enfoque étnico raizal para el segundo trimestre del año 2021.</t>
  </si>
  <si>
    <t>Se propone para el día 6 de julio una Mesa Técnica de trabajo con la organización ORFA para acordar detalles y metodología en la socialización de los informes específicos entregados previamente.</t>
  </si>
  <si>
    <t>$ 458.968</t>
  </si>
  <si>
    <t>Se presenta un informe de avance del Plan Indicativo de Acción de la Política Pública de Juventud (PIAPPJ) con enfoque étnico raizal para el tercer trimestre del año 2021.</t>
  </si>
  <si>
    <t>Se busca establecer un formato de informe para los productos de la Política Pública de Juventud (PPJ) que brinde el avance de la Acción Afirmativa, buscando mejorar la recolección y entrega de información, que pueda brindar una calidad de dato de la implementación del enfoque étnico raizal. Para esto se proyecta una mesa técnica en el mes de octubre con la Organización de la Comunidad Raizal con Residencia Fuera del Archipiélago de San Andrés, Providencia y Santa Catalina (ORFA) para acordar detalles y la metodología en la socialización de los informes entregados.</t>
  </si>
  <si>
    <t>Se presenta un informe de avance del Plan Acción Indicativo de la Política Pública de Juventud (PIAPPJ) con enfoque étnico raizal para el cuarto trimestre del año 2021. Pendiente de validar por la Organización de la Comunidad Raizal con Residencia Fuera del Archipiélago de San Andrés Providencia y Santa Catalina (ORFA).</t>
  </si>
  <si>
    <t xml:space="preserve">Se han presentado dificultades en la recolección y entrega de información del consolidado por sectores para los productos de la Política Pública de Juventud (PPJ), en la que se pueda brindar una calidad de dato de la implementación del enfoque étnico raizal
Se busca fortalecer a traves de la implementación del Plan de Trabajo y las actividades contempladas como la socialización de la Política Pública Distrital  de Juventud (PPDJ), evidenciar el avance en del Plan de Acción que beneficie a los jóvenes raizales, junto a las instituciones responsables de los productos para la vinculación de jóvenes a sus servicios.
Se proyecta para el proximo reporte del Política Pública Distrital  de Juventud (PPDJ) la solicitud a las instituciones de las atenciones discriminadas por grupo poblacional para dar cuenta del enfoque étnico raizal.
</t>
  </si>
  <si>
    <t>Se desarrolla un documento borrador que brinda información del avance de los productos de la Política Pública Distrial de Juventud con enfoque étnico diferencial con el que se busca dar cuenta de la implementación de los productos asociados y de las y los jóvenes raizales atendidos con estos.</t>
  </si>
  <si>
    <t>Concertar, diseñar e implementar un plan de trabajo para garantizar el cumplimiento del enfoque diferencial étnico en los servicios con cobertura y atención territorial,  desde las voces de la adolescencia y juventudes raizales.</t>
  </si>
  <si>
    <t>Porcentaje de avance de fases o actividades para el seguimiento del plan de trabajo diseñado e implementado para asegurar el cumplimiento del enfoque diferencial étnico en los servicios con cobertura y atención territorial de la Subdirección para la Juventud.</t>
  </si>
  <si>
    <t>Fases ejecutadas para el seguimiento del plan de trabajo diseñado e implementado para asegurar el cumplimiento del enfoque diferencial étnico en los servicios con cobertura y atención territorial de la Subdirección para la Juventud / Fases programadas para el seguimiento del plan de trabajo diseñado e implementado para asegurar el cumplimiento del enfoque diferencial étnico en los servicios con cobertura y atención territorial de la Subdirección para la Juventud *100</t>
  </si>
  <si>
    <t>Se realizó 1 reunión con Orfa en la cual se socializó el plan de trabajo y se profundizó en el desarrollo de acciones concretas como el tema de transferencias monetarias condicionadas, socializando los componentes y funcionamiento de la estrategia Reto. Se acuerda programar una siguiente reunión para el compromiso de seguimiento a la implementación de la PPJ que se realizara para el mes de mayo. El avance en la ejecución presupuestal se ve reflejado en el cumplimiento de la meta para la vigencia.</t>
  </si>
  <si>
    <t>En este segundo trimestre no se ha podido obtener un avance respecto a esta actividad sin embargo se busca retomar en el mes de julio las Mesas de trabajo con la organización ORFA para generar un Plan Choque respecto a esta actividad en específico.</t>
  </si>
  <si>
    <t>Se realizo un contacto para programar una reunión el día 6 de julio con la comunidad ORFA para dar continuidad con las actividades proyectadas del Plan de trabajo y avanzar en el cumplimiento de la Acción Afirmativa.</t>
  </si>
  <si>
    <t>$ 11.478.695</t>
  </si>
  <si>
    <t>Se presenta un documento borrador del plan de trabajo en la fase de diseño y concertación, para garantizar el cumplimiento del enfoque diferencial étnico en los servicios con cobertura y atención territorial, socializado y retroalimentado en la mesa técnica con la Organización de la Comunidad Raizal con Residencia Fuera del Archipiélago de San Andrés, Providencia y Santa Catalina (ORFA) el 23/07/2021.
De acuerdo al reporte SIRBE (con corte a 30 de septiembre) para el trimestre se reportan 6 jóvenes raizales atendidos en los servicios con cobertura y atención territorial. 4 jóvenes raizales en el componente de oportunidades juveniles, 2 jóvenes a través de  ferias de empleabilidad en las localidades de Ciudad Bolívar, Usme y Kennedy. 2 jóvenes raizales en el componente de prevención, en talleres de derechos sexuales y reproductivos y una jornada de prevención integral en las localidades de Ciudad Bolívar y Engativá.</t>
  </si>
  <si>
    <t>Se vienen realizando acciones pendientes para dar cumplimiento a las actividades propuestas en el plan de trabajo, dado que no se ha logrado tener un avance significativo en el desarrollo de los compromisos asociados a esta acción afirmativa. Entre estas acciones se incluyen una mesa de trabajo con el pueblo raizal el 30/09/2021 para acordar metodologías de los talleres de prevención a realizar.
Adicional a esto la Subdirección para la Juventud ha venido acompañando y apoyando los espacios y reuniones donde se están organizando las elecciones de las curules especiales para los grupos étnicos entre los que se incluye el pueblo raizal. Para el 23/10/2021, día programado para la asamblea de jóvenes raizales, se acordó que la Subdirección para la Juventud dispondrá del espacio de la Casa de la Juventud de la localidad de Chapinero y aportará un rubro para la realización de un rondón en el marco de la actividad del pueblo.</t>
  </si>
  <si>
    <t>Se presenta un documento plan de trabajo en la fase de diseño y concertación con la Organización de la Comunidad Raizal con Residencia Fuera del Archipiélago de San Andrés, Providencia y Santa Catalina -ORFA.
18 jóvenes de la comunidad raizal vinculados/as a los servicios del proyecto de inversión 7740 en los componentes de oportunidades juveniles y prevención.  11 en el componente de oportunidades juveniles (7  Ferias de empleabilidad, 3  actividades de voluntariado intergeneracional, 1 en actividades culturales). 6 en el componente de prevención (2 en jornadas de prevención integral, 1 en prevención de SPA, 2 en talleres de derechos sexuales y reproductivos y 1 en un taller informativo de prevención). 1 joven en el componente de Política Pública de Juventud en actividades de socializaicón de PPDJ.
Se relacionan actividades de apoyo y acompañamiento al desarrollo de las elecciones de las curules especiales de jóvenes Raizales de Consejos Locales de Juventud (CLJ). Junto al acompañamiento de la XVII Semana Raizal en Bogotá. Con el equipo de comunicaciones de la subdirección para la juventud, en la divulgación de piezas y la trasmisión de los eventos por las redes sociales de Distrito Joven en el marco de la campaña “Las diferencias nos unen”.</t>
  </si>
  <si>
    <t>No se han acordado espacios con las juventudes raizales que busquen la socialización del plan de trabajo proyectado con la comunidad raizal. 
Se busca proyectar una mesa de trabajo con la Organización de la Comunidad Raizal con Residencia Fuera del Archipiélago de San Andrés Providencia y Santa Catalina (ORFA) en los primeros meses del año 2022 para acordar metodologías de las actividades a realizar.</t>
  </si>
  <si>
    <t>El documento borrador incluye el enfoque étnico raizal que busca responder a las necesidades y problematicas especificas de las y los jóvenes de la comunidad raizal en Bogotá.</t>
  </si>
  <si>
    <t xml:space="preserve">Adelantar las acciones para el desarrollo de capacidades y habilidades en el equipo de talento humano de la Subdirección para la Adultez, sobre el conocimiento e  implementación del enfoque diferencial étnico de las Comunidades Raizales en la atención de las personas habitantes de calle pertenecientes a estas comunidades en las Unidades Operativas.  </t>
  </si>
  <si>
    <t>Enfoque Diferencial</t>
  </si>
  <si>
    <t xml:space="preserve">Número de acciones para el desarrollo de capacidades y habilidades en el equipo de talento humano de la Subdirección para la Adultez sobre el conocimiento e  implementación del enfoque diferencial étnico de las Comunidades Raizales en la atención de las personas habitantes de calle pertenecientes a estas comunidades en las Unidades Operativas adelantadas. </t>
  </si>
  <si>
    <t xml:space="preserve">Sumatoria de acciones para el desarrollo de capacidades y habilidades en el equipo de talento humano de la Subdirección para la Adultez sobre el conocimiento e  implementación del enfoque diferencial étnico de las Comunidades Raizales en la atención de las personas habitantes de calle pertenecientes a estas comunidades en las Unidades Operativas </t>
  </si>
  <si>
    <t>Se realizó inicialmente un encuentro con los representantes de la comunidad Raizal, donde se presentaron las acciones afirmativas concertadas en el marco del artículo 66 de la Plan de Desarrollo Distrital y se acordó realizar una mesa de trabajo para construir la metodología y los temas. Por  tal motivo,  el equipo técnico de la Subdirección para la Adultez, desarrollo una propuesta metodológica y conceptual para la cualificación al talento humano, la cual fue enviada al equipo diferencial de la Subdirección Poblacional, quienes realizaron sugerencias orientadas a incluir los lineamientos distritales para la aplicación del enfoque diferencial. Se realizaron los ajustes solicitados para ser socializados y concertados posteriormente con los representantes de la comunidad Raizal en la mesa técnica.  Anexo 1 -  Acta y asistencia reunión  13 de enero, Anexo 2- Metodología cualificación población comunidades Negras, Afrodescendientes, Raizales y Palenqueras, Anexo 3- presentación PIAA Comunidad Raizal</t>
  </si>
  <si>
    <t xml:space="preserve">No se presento ninguna dificultad en el desarrollo de la propuesta metodológica. </t>
  </si>
  <si>
    <t xml:space="preserve">Se realizó una mesa de socialización con las y los representantes de las  comunidades  Negras y Afrodescendientes, donde se presentaron las acciones afirmativas concertadas en el marco del artículo 66 de la Plan de Desarrollo Distrital, junto con la metodología y los temas a trabajar en el proceso de  cualificación. para lo cual, el equipo de Políticas Públicas   de la Subdirección para la Adultez, con el apoyo de la Dirección Poblacional adelantó la sesión del proceso de cualificación a los 25 funcionarios y contratistas de la atención de las personas habitantes de calle pertenecientes a estas comunidades en las Unidades Operativas.
Durante este trimestre, se brindo atención a 7 ciudadanos habitantes de la calle pertenecientes a las Comunidades Negras, Afro, Raizales, Palanqueras e Indígenas en el hogar de paso Bakatá. con los cuales se realizó diferentes  actividades, que estuvieron orientadas en brindar atención integral desde una perspectiva psicosocial  que permitió la activación de distintas rutas de atención, gestión frente a la garantía de derechos, remisión a otras entidades que brindaron  atención en pro del bienestar de la población y  contacto, restablecimiento de redes familiares o redes de apoyo.
Por otra parte se han realizado procesos de orientación y acompañamiento para su posterior remisión a otras modalidades según su necesidad o perfil.    
Durante la atención brindada a esta población se contó con el apoyo y articulación con otras entidades como: 
- La secretaría de salud la cual facilitó procesos de traslados de EPS, tratamientos médicos entre otros.
- la registraduría quien apoyo con la gestión de duplicados de cedulas y vigencias del documento de identidad de algunos ciudadanos. 
- La secretaria Distrital de Integración Social realizo atención básica, diferencial desde las modalidades y áreas de la prestación del servicio, a través de estrategias de atención social, ejercicio de ciudadanía, mitigación del riesgo y reducción del daño e inclusión social.
  Anexo 1 -   Metodología cualificación población comunidades Negras y Afrodescendientes, Raizales y Palenqueras. Anexo2. Listado de asistencia de los y las participantes al proceso de cualificación, Anexo 3. Formatos que suministran la información de las acciones realizadas. </t>
  </si>
  <si>
    <t>$ 13.868.899</t>
  </si>
  <si>
    <t xml:space="preserve"> * Se realizó proceso de cualificación a (19) profesionales referentes locales en donde se trataron temas sobre el abordaje integral de las poblacionales raizales que habitan la calle en la ciudad.
* Se adelantó proceso de cualificación a (19)  profesionales de Hogar de paso de Bakatà, en donde se proyectó a través de imágenes una línea de tiempo de la historia de las comunidades raizales en Colombia, haciendo principal énfasis en las características propias como  su propia lengua, cultura y religiosidad, que ha logrado  formar una etnia única en el país.
*  Se adelantó proceso de cualificación a (9)  profesionales del Centro Sociosanitario de Balcanes, en donde se proyectó a través de imágenes una línea de tiempo de la historia de las comunidades raizales en Colombia, haciendo principal énfasis en las características propias como  su propia lengua, cultura y religiosidad, que ha logrado  formar una etnia única en el país.
* Se adelantó proceso de cualificación a (19)  profesionales de Hogar de paso de paso Voto Nacional, en donde se proyectó a través de imágenes una línea de tiempo de la historia de las comunidades raizales en Colombia, haciendo principal énfasis en las características propias como  su propia lengua, cultura y religiosidad, que ha logrado  formar una etnia única en el país.
* Se adelantó proceso de cualificación a (9)  profesionales de la Comunidad de vida el Camino, en donde se proyectó a través de imágenes una línea de tiempo de la historia de las comunidades raizales en Colombia, haciendo principal énfasis en las características propias como  su propia lengua, cultura y religiosidad, que ha logrado  formar una etnia única en el país.
Hogar de Paso Mártires: Se realizó muestra artística desde los lenguajes del arte en donde participaron veintiocho (28) funcionarios y contratistas de la Sub Adultez.
 Desde el  enfoque de capacidades  se  promovió la participación activa de  encuentros de intercambio y acceso cultural dentro y fuera del MAC Museo de Arte Contemporáneo,  por medio de procesos de escucha activa y expresión de sentimientos que aportan a los procesos de mitigación del consumo, reducción de daños y resignificación del territorio, así como el  reconocimiento del MAC Museo de Arte Contemporáneo  como un espacio incluyente de  población vulnerable con enfoque diferencial y étnico. Anexo 1. (Listado de asistencia y registro fotográfico)</t>
  </si>
  <si>
    <t xml:space="preserve">Desde la Subdirección para la Adultez se han venido adelantando acciones encaminadas a la aplicación del enfoque étnico y diferencial a través de procesos de cualificación al talento humano y que a suvez, se replica en la atencion con los ciudadanos y ciudadanas habitantes de calle que hagan parte de nuestros servicios. 
Desde la Comunidad de Vida el Camino se conmemoro el día de la diversidad cultural, reconociendo la importancia de la solidadridad, la aceptación y el valor de todas las personas sin importar su pertenencia étnica. 
Por otra parte, segun información suministrada por SIRBE, Durante el cuarto trimestre fueron atendidas en las diferentes unidades operativas del proyecto 7757 un (1) hombre. </t>
  </si>
  <si>
    <t>Desde la Subdirección para la Adultez y en particular a partir del  proyecto de inversión 7757: “Implementación de estrategias y servicios integrales para el abordaje del fenómeno de habitabilidad en calle”, se incluyeron los enfoques de género, diferencial y territorial como aquellos que de manera estratégica transversalizan las acciones del proyecto, por ello en el marco de la transformación de los servicios sociales que se lleva en la entidad se formuló un servicio denominado: “servicio para la dignificación y resignificación del fenómeno de habitabilidad en calle” el cual consta de 2 estrategias territoriales y 7 modalidades de atención.</t>
  </si>
  <si>
    <t>3 Movilidad Social Integral</t>
  </si>
  <si>
    <t>Proyecto 7757 - Implementación de estrategias y servicios integrales para el abordaje del fenómeno de habitabilidad en calle en Bogotá</t>
  </si>
  <si>
    <t>Subdirección para la Adultez</t>
  </si>
  <si>
    <t>Daniel Mora Ávila Miguel Alberto González</t>
  </si>
  <si>
    <t>3279797 ext. 65000</t>
  </si>
  <si>
    <t>dmoraa@sdis.gov.co mgonzaleza@sdis.gov.co</t>
  </si>
  <si>
    <t>Realizar un documento de análisis que dé cuenta de la condición y situación de las Comunidades Negras, Afrodescendientes, Palenqueras y Raizales habitantes de calle, base para la adecuación y adaptación de los servicios sociales.</t>
  </si>
  <si>
    <t>Porcentaje del documento de análisis que dé cuenta de la condición y situación de las  Comunidades Negras, Afrodescendientes, Palenqueras y Raizales habitantes de calle,  para la adecuación y adaptación de los servicios sociales.</t>
  </si>
  <si>
    <t>Porcentaje de entrega del avance en el  documento de  análisis /porcentaje de avance programado en la vigencia * 100</t>
  </si>
  <si>
    <t>Se realizó inicialmente un encuentro con los representantes de las comunidad Raizal, donde se presentaron las acciones afirmativas concertadas en el marco del artículo 66 de la Plan de Desarrollo Distrital y se concertaron las preguntas base para comenzar la fase de diseño de la estructura del documento de análisis propuesto. Posteriormente el equipo técnico de la Subdirección para la Adultez elaboró una propuesta de diseño de la metodología a implementar y los instrumentos de recolección de información con las diferentes variables y características necesarias para dar cuenta de la condición y situación de la población Raizal habitante de calle. Anexo 1 - Acta del 13 de enero, Anexo 4 - Documento avance de la metodología.</t>
  </si>
  <si>
    <t>Se realizó una mesa de socialización con las y los representantes de las  comunidades  Negras y Afrodescendientes, Raizales y Palenqueras, donde se presentaron las acciones afirmativas concertadas en el marco del artículo 66 de la Plan de Desarrollo Distrital, Posteriormente, el equipo técnico de la Subdirección para la Adultez elaboró y envío (vía correo electrónico)  a las y los representantes para su revisión y propuestas del  diseño de la metodología a implementar y los instrumentos de recolección de información con las diferentes variables y características necesarias para dar cuenta de la condición y situación de la población Negra y Afrodescendiente habitante de calle. 
Anexo 1 - Correo electrónico, Anexo 2 - Documento con la  metodología.</t>
  </si>
  <si>
    <t>$ 17.336.124</t>
  </si>
  <si>
    <t>Se realizó un análisis cualitativo, teniendo como base la información suministrada por las y los ciudadanos habitantes de calle en la ficha SIRBE en donde se identificó variables para la construcción del documento y recibir retroalimentación por parte de la comunidad raizal para ajustar la metodología de acuerdo a las características identificadas.</t>
  </si>
  <si>
    <t>Se presento propusta metológica para la caracterización de las personas habitantes de calle pertenecientes a la comunidad Raizal en donde fue validada por la Organización de la Comunidad Raizal con residencia fuera del Archipielago de San Andres y Providencia y Santa Ctalina-ORFA, en la mesa bilateral realizada el 16 de noviembre.</t>
  </si>
  <si>
    <t>Durante la atención a las ciudadanas y ciudadanos habitantes de calle se contempla y aplican en todas las modalidades y estrategias de atención desde sus lineamientos se plantean los enfoques diferenciales, poblacionales y de género, contemplando también el enfoque étnico; esto se traduce en acciones dirigidas a la comprensión cultura e histórica de los diversos grupos poblacionales que componen el fenómeno de habitabilidad en calle, avanzando en la adaptación de la atención diferenciada.</t>
  </si>
  <si>
    <t xml:space="preserve">Atención de las personas habitantes de calle raizales con enfoque étnico </t>
  </si>
  <si>
    <t>Porcentaje de personas habitantes de calle raizales atendidas en los servicios sociales con enfoque étnico.</t>
  </si>
  <si>
    <t xml:space="preserve">
 Número de personas habitantes de calle raizales atendidas / Número de personas habitantes de calle  raizales que solicitan atención * 100 </t>
  </si>
  <si>
    <t>3 personas habitantes de calle raizales atendidas entre el 2016 y el 2020.</t>
  </si>
  <si>
    <t>Durante el periodo reportado ninguna persona habitante de calle perteneciente a la comunidad raizal solicitó la atención en las unidades operativas de la subdirección para la adultez.  De igual forma, en los territorios donde el equipo de abordaje territorial realizó recorridos no se encontraron personas habitantes de calle pertenecientes a la comunidad raizal, la meta es a demanda.</t>
  </si>
  <si>
    <t>Es importante mencionar que la meta de atención de raizales es un meta a demanda, lo que quiere decir que ninguna persona raizal habitante de calle solicitó participar de la oferta de los centros de atención de la SDIS, ni tampoco fue identificada en el territorio, no obstante, en el marco del abordaje territorial, los equipo continuaran identificando e invitando a la población.</t>
  </si>
  <si>
    <t>$ 3.925.109</t>
  </si>
  <si>
    <t>Durante el periodo reportado se atendió a una (1) persona habitante de calle perteneciente a la comunidad raizal solicitó la atención en las unidades operativas de la subdirección para la adultez.  De igual forma, en los territorios donde el equipo de abordaje territorial realizó recorridos no se encontraron personas habitantes de calle pertenecientes a la comunidad raizal, la meta es a demanda.</t>
  </si>
  <si>
    <t xml:space="preserve">Por otra parte, segun información suministrada por SIRBE, Durante el cuarto trimestre fueron atendidas en las diferentes unidades operativas del proyecto 7757 un (1) hombre. </t>
  </si>
  <si>
    <t>dmoraa@sdis.gov.co jcperez@sdis.gov.co</t>
  </si>
  <si>
    <t>7.3 Reconocimiento de la justicia económica con un compromiso público de garantizar la superación de la desigualdad económica y la exclusión política para lograr el apropiado desarrollo humano de este grupo étnico.</t>
  </si>
  <si>
    <t>Realizar procesos de inclusión de personas mayores del pueblo Raizal en las Redes de Cuidado Comunitario, de acuerdo con su ubicación territorial en las localidades de Bogotá</t>
  </si>
  <si>
    <t>Etario</t>
  </si>
  <si>
    <t xml:space="preserve">Porcentaje de localidades con Redes  de cuidado comunitario dinamizadas en la ciudad con inclusión de personas mayores del pueblo raizal </t>
  </si>
  <si>
    <t>N° de Localidades con Redes de Cuidado Comunitario Dinamizadas en la ciudad que incluyan personas mayores del pueblo raizal / N° de Localidades con personas mayores del pueblo raizal identificadas * 100</t>
  </si>
  <si>
    <t xml:space="preserve">Contacto inicial con la consultiva Palenquera
Envío de presentaciones de la estrategia Redes de Cuidado Comunitario
Se cuenta con una fecha de trabajo propuesta por la consultiva Raizal para avanzar el día 16 de abril 
</t>
  </si>
  <si>
    <t>Se plantea asistir a la reunión convocada e iniciar con la construcción conjunta del plan de trabajo para el cumplimiento de la acción afirmativa</t>
  </si>
  <si>
    <t>En el segundo trimestre se han realizado 3 mesas de trabajo para avanzar en el cumplimiento, con redes de cuidado donde se ha explicado sobre la posibilidad de acercar a unos grupos identificados presencial o virtualmente y así mismo poder invitarlos a las  actividades, conversatorios con  temas específicos que la población le interese en convenio con la Fundación Keralty, así como tener interacciones con los grupos ya conformados.</t>
  </si>
  <si>
    <t>$ 3.622.400</t>
  </si>
  <si>
    <t>Para el correspondiente periodo se ha identificado personas del pueblo Raizal en Suba donde se han realizado acciones con población del pueblo Raizal. Se han efectuado acercamientos con la comunidad, en el marco de la conmemoración del día nacional raizal el 30 de agosto, con participación de las organizaciones sociales que integran la red local.
1 localidad con Redes de Cuidado Comunitario Dinamizadas en la ciudad que incluyan personas mayores del pueblo raizal / 1 Localidad con personas mayores del pueblo raizal identificadas * 100</t>
  </si>
  <si>
    <t>No existe un canal de comunicación efectivo con los líderes de la comunidad raizal en Bogotá que permita identificar personas mayores del pueblo raizal en las localidades.</t>
  </si>
  <si>
    <t xml:space="preserve">Se continúa con la dinamización de las redes de cuidado comunitario, es importante mencionar que la estrategia de redes de cuidado comunitario se encuentra dinamizada en 10 localidades de la ciudad (Engativá, suba, Teusaquillo, chapinero, Kennedy, santa fe, candelaria, ciudad bolívar, mártires y bosa) y se encuentra en la identificación de población para la vinculación a las mismas. </t>
  </si>
  <si>
    <t>Se establecerá  un plan de contingencia que derive en generar un mesa bilateral a instancias de la referente de enfoque diferencial de la Subdirección para la Vejez, para la identificación de personas mayores.
Se sugiere permitir el contacto directo entre la organización ORFA y la Estrategia de Redes de Cuidado Comunitario</t>
  </si>
  <si>
    <t xml:space="preserve">Desde  la  Subdirección para  la  Vejez en la  realización  de  la acción  afirmativa  se ha tenido en cuenta los elementos  identitarios específicos y  diferenciales del pueblo Raizal, para garantizar adecuadamente su integridad étnica y cultural, así de  esta  manera  contribuir a la garantía del ejercicio pleno de sus derechos individuales y colectivos. 
</t>
  </si>
  <si>
    <t>6 Sistema Distrital del Cuidado</t>
  </si>
  <si>
    <t>Proyecto 7770 Compromiso con el envejecimiento activo y una Bogotá cuidadora e incluyente</t>
  </si>
  <si>
    <t xml:space="preserve">Secretaría Distrital de Integración Social </t>
  </si>
  <si>
    <t>Subdirección para la Vejez</t>
  </si>
  <si>
    <t>Sonia Gisselle Tovar Jiménez - Viviana Cajamarca</t>
  </si>
  <si>
    <t>3279797 ext. 6600</t>
  </si>
  <si>
    <t>stovar@sdis.gov.co - vcajamarca@sdis.gov.co</t>
  </si>
  <si>
    <t>Vincular a las personas mayores raizales a los servicios del Centro DIA, desarrollando procesos de atención con perspectiva étnica raizal según sus intereses y decisiones autónomas</t>
  </si>
  <si>
    <t>Porcentaje de  Personas mayores raizales vinculados al servicio social Centros Día</t>
  </si>
  <si>
    <t>(N° de Personas Mayores raizales que solicitan el servicio de los Centros Día / N° de personas raizales atendidas por el servicio de los Centros Día) * 100</t>
  </si>
  <si>
    <t xml:space="preserve">Contacto inicial con la consultiva Raizal
Envío de presentaciones del servicio centro Dia
Se cuenta con una fecha de trabajo propuesta por la consultiva Raizal para avanzar el día 16 de abril 
A la fecha se cuenta con la participación de 3 personas mayores raizales en el servicio social Centro Día
</t>
  </si>
  <si>
    <t>A la fecha se presenta una atención a personas mayores raizales en el servicio social así:
- 3 en Centro Día
En el segundo trimestre se han realizado 3 mesas de trabajo donde se informa a la comunidad Raizal que teniendo en cuenta los ejercicio de identificación que se han avanzado en el servicio social Centro Dia, se plantean actividades que fomente la cultura a través de la danza, la música, gastronomía, actividades culturales, recorridos, salidas interculturales, historia, memoria, articulación con Kilombos y organizaciones sociales, etc.</t>
  </si>
  <si>
    <t xml:space="preserve">Si bien se ha planteado un ejercicio de identificación de personas mayores con la consultiva del Pueblo Raizal, la organización ORFA manifestó que se realizará la solicitud de manera formal por parte de la Subdirección para la Vejez, esto al considerarla como información sensible. Se espera que con esta gestión se pueda contar con los datos de las personas mayores que puedan participar en el servicio social, validar las condiciones y apoyar la gestión en la inclusión.
</t>
  </si>
  <si>
    <t>$ 11.557.845</t>
  </si>
  <si>
    <t xml:space="preserve">Actualmente se encuentran 5 personas mayores del Pueblo Raizal en atención en los Centros Día. </t>
  </si>
  <si>
    <t xml:space="preserve">No existe un canal de comunicación efectivo con los líderes de la comunidad en la ciudad de Bogotá </t>
  </si>
  <si>
    <t>A corte de cuarto trimestre se encuentran 4 personas mayores del pueblo raizal en el Servicio social centro Día. Quienes están participando de la oferta del servicio social.</t>
  </si>
  <si>
    <t xml:space="preserve">No poder contar con bases de datos oficiales entregados por la Organización de la Comunidad Raizal con Residencia Fuera del Archipiélago de San Andrés, Providencia y Santa Catalina – ORFA para realizar focalizaciones con las personas mayores y vincularlas al Servicio Social. </t>
  </si>
  <si>
    <t>Revisión y ajuste de los criterios de priorización para la asignación de apoyos económicos, incluyendo a personas mayores Raizal</t>
  </si>
  <si>
    <t>Porcentaje  de Personas mayores raizales vinculados al servicio de apoyo económicos</t>
  </si>
  <si>
    <t>(N° de Personas Mayores Raizales que reciben apoyos económicos / N° de apoyos económicos  para personas mayores raizales que cumplan con criterios de ingreso) * 100</t>
  </si>
  <si>
    <t xml:space="preserve">Contacto inicial con la consultiva Raizal
Envío de presentaciones del servicio Apoyos Económicos
Se cuenta con una fecha de trabajo propuesta por la consultiva Raizal para avanzar el día 16 de abril 
A la fecha ya se cuenta con el ajuste de criterios de priorización donde se incluye el enfoque diferencial
Se cuenta con una atención de 8 personas mayores del pueblo Raizal en el servicio de apoyos económicos
</t>
  </si>
  <si>
    <t xml:space="preserve">Se plantea asistir a la reunión convocada e iniciar con la construcción conjunta del plan de trabajo para el cumplimiento de la acción afirmativa
Una vez se este oficializado el ajuste donde se incluye el enfoque diferencial, se plantea acordar mesa de trabajo para la socialización de los criterios de priorización </t>
  </si>
  <si>
    <t xml:space="preserve">A la fecha se presenta una atención a personas mayores raizal en el servicio social así:
Apoyos Económicos financiados por SDIS tipo  A, B, D: 8 y con recursos de los Fondos de Desarrollo Local de las Alcaldías Locales son 6 de tipo C
En el segundo trimestre se han realizado 3 mesas de trabajo para contar con un contacto directo y socializar el servicio social
</t>
  </si>
  <si>
    <t xml:space="preserve">Si bien se ha planteado un ejercicio de identificación de personas mayores con la consultiva de la Comunidad Raizal, la organización ORFA manifestó que se realizará la solicitud de manera formal por parte de la Subdirección para la Vejez, esto al considerarla como información sensible. Se espera que con esta gestión se pueda contar con los datos de las personas mayores que puedan participar en el servicio social, validar las condiciones y apoyar la gestión en la inclusión.
</t>
  </si>
  <si>
    <t>$ 9.080.000</t>
  </si>
  <si>
    <t>Se identificó 1 caso de persona mayor raizal que fue focalizada para el Servicio de Apoyos Económicos en la localidad de Bosa en articulación con la subdirección para la Gestión Integral Local.
Se espera registro en listado de priorización para validar condiciones en visita domiciliaria.
En el tercer trimestre, Se presenta una atención a personas mayores del pueblo raizal en los servicios sociales así:
- Apoyos económicos: tipo A, B, D: 8 personas mayores</t>
  </si>
  <si>
    <t xml:space="preserve">Falta de articulación con los líderes del Consultivo Raizal, para ampliar la identificación de personas mayores. </t>
  </si>
  <si>
    <t>Se identificó 1 caso de persona mayor raizal que fue focalizada y activada para el Servicio de Apoyos Económicos en la localidad de Bosa en articulación con la subdirección para la Gestión Integral Local.
En el cuarto trimestre, Se presenta una atención a personas mayores del pueblo raizal en los servicios sociales así:
- Apoyos económicos: tipo A, B, D: 8 personas mayores</t>
  </si>
  <si>
    <t>Ajustar contenidos de la Estrategia Entornos Protectores y Territorios seguros con enfoque diferencial étnico raizal</t>
  </si>
  <si>
    <t>Igualdad de género</t>
  </si>
  <si>
    <t>Diferencial; de género</t>
  </si>
  <si>
    <t>Porcentaje de avance del ajuste de los contenidos de la Estrategia Entornos protectores y territorios seguros,  con enfoque diferencial étnico raizal</t>
  </si>
  <si>
    <t xml:space="preserve"> Avance del ajuste de la Estrategia Entornos Protectores y Territorios Seguros, con enfoque diferencial étnico raizal /Programación del avance del ajuste de la Estrategia Entornos Protectores y Territorios Seguros, con enfoque diferencial étnico raizal * 100</t>
  </si>
  <si>
    <t xml:space="preserve">Se concertó la acción a adelantar con las familias de la comunidad Raizal, en relación con la prevención de las violencias.  </t>
  </si>
  <si>
    <t>Primer trimestre 5% .Socialización contenidos de la Estrategia Entornos Protectores y Territorios seguros. A partir de  los aspectos que contemplan la prevención de las violencias, presentados por la Subdirección para la familia y retroalimentados por la Comunidad Raizal, se definieron  categorías a desarrollar relacionadas con la constitución de la persona, de  la conformación de la familia, las violencias que les aquejan y las opciones de superarlas. 
Segundo trimestre 5%.Realizar entrevistas semi estructuradas con personas de la comunidad raizal, con conocimientos específicos sobre los temas propuestos en prevención de violencias.
Tercer trimestre 10% Realizar entrevistas semi estructuradas con personas de la comunidad raizal, con conocimientos específicos sobre los temas propuestos en prevención de violencias. Adelantar grupos focales con poblaciones raizales usuarias de los servicios de la SDIS.
Cuarto trimestre 5%. Adelantar grupos focales con poblaciones raizales usuarias de los servicios de la SDIS</t>
  </si>
  <si>
    <t>Se concertó reunión técnico con Representantes Raizales con el fin de definir conjuntamente el abordaje a  las personas de la comunidad raizal con conocimiento en prevención de violencias</t>
  </si>
  <si>
    <t xml:space="preserve">Se adelantó comunicación telefónica con la representante MAURA WATSON, a quien informamos el objetivo de la reunión,  le propusimos fecha y se comprometió a comunicárselo a las y los representantes, sin embargo el día de la reunión se nos informo por parte de la Dirección poblacional que ella ya no era representante y que no había avisado a quienes si lo eran. Se quedo a la espera de que nos designaran una fecha en su agenda. </t>
  </si>
  <si>
    <t>$ 1.000.000</t>
  </si>
  <si>
    <t>En el propósito de avanzar en los ajustes a la Estrategia de prevención de violencia Entornos protectores y territorios seguros, se adelantó una revisión bibliográfica, identificando elementos específicos para el desarrollo de las categorías de familias, identidades, violencias, habilidades, abordaje metodológico, antecedentes y bibliografía; los cuales se incorporaron en un primer borrador del documento.</t>
  </si>
  <si>
    <t xml:space="preserve">Aunque se remitieron dos comunicaciones electrónicas a la Secretaría de Gobierno, en las cuales, y de acuerdo a lo conversado con Representantes Raizal, se propusieron  tres fechas en las cuales llevar a cabo la una  entrevista semiestructurada con un colectivo de lideres y lideresas del pueblo Raizal, con conocimiento en la prevención de las violencias que afectan a las familias, no se obtuvo respuesta, pese a su reiteración por llamadas telefónicas. </t>
  </si>
  <si>
    <t>Se avanzó en la inclusión del enfoque diferencial para la atención de la comunidad Raizal en los módulos de la estrategia de prevención de Violencias Intrafamiliar y Sexual, en los contenidos de Construcción democrática de familia con los conceptos de Familia Extensa, Familia Democrática en comunidades étnicas.Igualmente, en los contenidos de Masculinidades corresponsables no violentas se incluyó la conceptualización de Comunidad Raizales</t>
  </si>
  <si>
    <t>Sigue pendiente por parte de los representantes raizales, la construcción de un cronograma donde se tenga prevista la realización de las entrevistas de manera conjunta, con el objetivo de recoger sus consideraciones en relación con la estrategia Entornos protectores, Territorios seguros inclusivos y diversos desde sus conocimientos.</t>
  </si>
  <si>
    <t xml:space="preserve">Los espacio tecnicos adelantados entre la Subdirecicón par ala familia y representantess Raizal, permitio identificar sus intereses y contenidos en relación con la prevencion de la violencias que afecta a las familias en sus dinamicas. En particular el  comrpender que la familia es extensa y que se le hara participe en espacios virtuales que ´permitan superar barrerars de espaio y de organizaicon de agenda comun, es tambien un avance en la implementacion de los enfoques territorial y diferencial. </t>
  </si>
  <si>
    <t>7752 "Contribución a la protección de los derechos de las familias, especialmente de sus integrantes "</t>
  </si>
  <si>
    <t xml:space="preserve">Subdirección para las Familias </t>
  </si>
  <si>
    <t>Omaira Orduz
Ana Martínez</t>
  </si>
  <si>
    <t>3279797 Ext 67000</t>
  </si>
  <si>
    <t>rorduz@sdis.gov.co
almartinezg@sdis.gov.co</t>
  </si>
  <si>
    <t>Implementar una (1) estrategia territorial para cuidadoras y cuidadores de personas con discapacidad, que incluya el enfoque diferencial para cuidadoras-es de personas con discapacidad de grupos étnicos raizales y que contribuya al reconocimiento socioeconómico y redistribución de roles en el marco del sistema Distrital de Cuidado</t>
  </si>
  <si>
    <t>Diferencial _ Étnico</t>
  </si>
  <si>
    <t>Estrategia territorial para cuidadoras y cuidadores de personas con discapacidad, que incluya el enfoque diferencial étnico raizal</t>
  </si>
  <si>
    <t xml:space="preserve">Avance porcentual en la implementación de la estrategia con enfoque diferencial </t>
  </si>
  <si>
    <t>0.07</t>
  </si>
  <si>
    <t>La implementación de una Estrategia Territorial para cuidadoras y cuidadores de personas con discapacidad, que incluya el enfoque diferencial para cuidadoras-es de personas con discapacidad de grupos étnicos raizales y que contribuya al reconocimiento socioeconómico y redistribución de roles en el marco del Sistema Distrital de Cuidado, viene desarrollándose de acuerdo con la programación establecida como parte de la meta No.1 del proyecto de discapacidad, es así como se ha logrado atender a 686 cuidadores-as de personas con discapacidad y se ha avanzado en el diseño del lineamiento que da sustento técnico a la estrategia mencionada.</t>
  </si>
  <si>
    <t>No contar con una base de cuidadores-as de personas con discapacidad perteneciente al grupo étnico raizal que cumpla con los criterios establecidos por la SDIS para el acceso a los modalidades de atención para esta población</t>
  </si>
  <si>
    <t>Con el fin de dar a conocer los criterios de priorización establecidos con la SDIS al pueblo étnico Raizal, para adelantar las acciones concertadas, se gestionó en diferentes oportunidades, la posibilidad de agendar una reunión con la representante de la organización ORFA Sra. Lizeth Jaramillo Davis, la cual fue agendada para el día 28 de junio de 2021, donde se recordó de las dos acciones concertadas entre el proyecto 7771 de la SDIS y el pueblo étnico Raizal, en cumplimiento al artículo 66 del actual Plan Distrital de Desarrollo. De esta manera se convocará a una nueva reunión, donde se socialice los avances de esta acción.</t>
  </si>
  <si>
    <t>La dificultad se presenta en no contar con una agenda programada, que permita trabajar de una forma continua, para avanzar en los criterios de priorización, concertados con el pueblo étnico Raizal, en cumplimiento al artículo 66 del Plan de Desarrollo Distrital 2020-2024. Sin embargo, la SDIS desde el proyecto 7771, continúa con la disposición, para gestionar y articular con el pueblo Étnico Raizal, con el propósito de avanzar en esta acción.</t>
  </si>
  <si>
    <t>$ 1.203.300</t>
  </si>
  <si>
    <t>Con el fin de dar a conocer los criterios de priorización establecidos con la SDIS al pueblo étnico Raizal, para adelantar las acciones concertadas, se gestionó en diferentes oportunidades, la posibilidad de agendar una reunión con la representante de la organización ORFA Sra. Lizeth Jaramillo Davis, la cual se propuso para el 25 o 26 de agosto de 2021, la respectiva reunión, pero no fue confirmada, a pesar de acordar vía telefónica, para poder avanzar en el desarrollo de las acciones afirmativas concertadas. Por otro lado, se tuvo reunión con la Dirección Poblacional el día 26 de agosto de 2021, para ver la necesidad del plan de choque y se planteó solicitar base de datos de personas con discapacidad, cuidadores-as al pueblo Raizal, con el fin de postular en las diferentes empresas del sector privado, que articula la Estrategia de Fortalecimiento a la Inclusión en el entorno productivo laboral de este sector poblacional.
Es importante mencionar que la implementación de una Estrategia Territorial para cuidadoras y cuidadores de personas con discapacidad, que incluya el enfoque del pueblo Raizal y que contribuya al reconocimiento socioeconómico y redistribución de roles en el marco del Sistema Distrital de Cuidado, se continuó desarrollándose de acuerdo con la programación establecida como parte de la meta No.1 del proyecto de discapacidad, es así como se ha logrado atender a  cuidadores-as de personas con discapacidad y se ha avanzado en el diseño del lineamiento que da sustento técnico a la estrategia mencionada.
Se asocia a la meta 1 del proyecto 7771 con ejecución presupuestal del 69,3%</t>
  </si>
  <si>
    <t>La dificultad se presentó en no contar con una agenda programada, que permita trabajar de una forma continua, para avanzar en los criterios de priorización, concertados con el pueblo Raizal, en cumplimiento al artículo 66 del Plan de Desarrollo Distrital 2020-2024. Sin embargo, la SDIS desde el proyecto 7771, continúa con la disposición, para gestionar y articular con el grupo Étnico del pueblo Raizal, con el propósito de avanzar en esta acción.</t>
  </si>
  <si>
    <t>Se realizó retroalimentación y validación de los elementos del documento borrador para la implementación de la estrategia territorial de cuidadoras-es de personas con discapacidad, por parte de la Organización de la Comunidad Raizal con Residencia en el Archipiélago de San Andrés Providencia y Santa Catalina- ORFA, en reunión del día 1 de diciembre de 2021, teniendo en cuenta los usos y costumbres del pueblo con enfoque étnico Raizal. Por otro lado, la meta proyectada para la vigencia 2021, estaba calculada en el avance del 20% mas 10% del año 2020, por otro lado, se inició el 01 de noviembre de 2020 y quedó pendiente el avance del indicador; en este orden de ideas, se dio cumplimiento al indicador, para los años 2020 y 2021 con la organización raizal. Por último, es importante aclarar que es un presupuesto global, de atención para todas las comunidades que habitan en la ciudad y que se encuentran en estas condiciones, que se relacionan con la acción afirmativa concertada, en donde se ejecutó el 110,7% del total de la meta para la atención de la comunidad de la capital de la República.</t>
  </si>
  <si>
    <t>Para la siguiente vigencia, se proyecta implementar en la estrategia territorial para cuidadoras y cuidadores de personas con discapacidad, que incluya el enfoque diferencial Raizal para cuidadoras-es de personas con discapacidad.</t>
  </si>
  <si>
    <t>Desde la Subdirección para la discapacidad en la realización de la acción afirmativa se ha tenido en cuenta los elementos identitarios específicos y diferenciales de la comunidad Raizal, Organización de la Comunidad Raizal con Residencia en el Archipiélago de San Andrés Providencia y Santa Catalina- ORFA. Con el propósito de garantizar adecuadamente su integridad étnica y cultural, así de esta manera contribuir a la garantía del ejercicio pleno de sus derechos individuales y colectivos, por medio de la identificación de una Estrategia Territorial para cuidadoras y cuidadores de personas con discapacidad que impacte directamente en la transformación social encaminadas a salvaguardar y proteger la cultura de la comunidad, la autonomía y la autodeterminación.</t>
  </si>
  <si>
    <t>Implementar una (1) estrategia territorial para cuidadores y cuidadoras de personas con discapacidad,  que contribuya al reconocimiento socioeconómico y redistribución de roles en el marco del Sistema Distrital de Cuidado.</t>
  </si>
  <si>
    <t xml:space="preserve">7771 Fortalecimiento de las oportunidades de inclusión de las personas con discapacidad, familias y sus cuidadores-as en Bogotá. </t>
  </si>
  <si>
    <t>Proyecto de Discapacidad</t>
  </si>
  <si>
    <t>Nathalie Ariza Castellanos</t>
  </si>
  <si>
    <t>3279797 Ext 61000</t>
  </si>
  <si>
    <t>jarizac@sdis.gov.co</t>
  </si>
  <si>
    <t>Incluir a personas con discapacidad y cuidadores-as del grupo étnico raizal en los procesos de inclusión educativa y productiva, previo cumplimiento de requisitos, perfiles, criterios y procesos establecidos por la entidad y según la demanda.</t>
  </si>
  <si>
    <t>Personas con discapacidad y cuidadores-as del grupo étnico raizal atendidas en los procesos de inclusión educativa y productiva</t>
  </si>
  <si>
    <t>Sumatoria de personas con discapacidad y cuidadores-as del grupo raizal incluidas en procesos educativos y productivos</t>
  </si>
  <si>
    <t xml:space="preserve">Desde la Estrategia de Fortalecimiento a la Inclusión del Proyecto 7771 de la SDIS, se ha logrado avanzar de manera significativa en la inclusión en los entornos educativo y productivo de personas con discapacidad, sin embargo, no se tiene registro de la inclusión a los entornos mencionados de persona con discapacidad o cuidador-a perteneciente al grupo étnico raizal para el periodo de reporte. </t>
  </si>
  <si>
    <t xml:space="preserve">La dificultad radica en las restricciones adoptadas en el ámbito nacional y distrital a las empresas de los sectores público privado, derivadas por la emergencia - Covid-19, lo cual ha afectado sustancialmente lograr la vinculación de población con discapacidad en diferentes entornos. Desde el proyecto 7771 se sigue realizando procesos de gestión y articulación para avanzar en está acción, no sólo para la población con discapacidad perteneciente a la comunidad raizal, sino para la población con discapacidad más vulnerable del Distrito Capital </t>
  </si>
  <si>
    <t>Desde la Estrategia de Fortalecimiento a la Inclusión del Proyecto 7771 de la SDIS, se ha logrado avanzar de manera significativa, en la indagación para la inclusión en los entornos educativo y productivo de personas con discapacidad, cuidadores-as sin embargo, para el segundo trimestre de la vigencia 2021, no se tiene registro de la inclusión a los entornos mencionados de persona con discapacidad o cuidador-a perteneciente al pueblo étnico Raizal para el periodo de reporte, de igual manera, se tuvo una reunión el día 28 de junio de 2021, con el fin de reanudar los diálogos entre las dos partes, acordar agendas de trabajo y desarrollar las dos acciones concertadas entre el pueblo Étnico Raizal y la Secretaría Distrital de Integración Social.</t>
  </si>
  <si>
    <t>La dificultad radica en las restricciones adoptadas en el ámbito nacional y distrital a las empresas de los sectores público privado, derivadas por la emergencia - Covid-19, lo cual ha afectado sustancialmente la vinculación de población con discapacidad en diferentes entornos. Desde el proyecto 7771 se sigue realizando procesos de gestión y articulación para avanzar en esta acción, no sólo para la población con discapacidad perteneciente al pueblo étnico Raizal, sino para la población con discapacidad más vulnerable del Distrito Capital; por otro lado, se acordó una reunión con el pueblo étnico Raizal, para ser agendada a mediados del mes de julio de 2021, con el fin de avanzar en las dos acciones concertadas.</t>
  </si>
  <si>
    <t>$ 175.001</t>
  </si>
  <si>
    <t>Al igual que la anterior, se tenía agendado para el día 25 o 26 de agosto de 2021, la respectiva reunión, pero no fue confirmada, a pesar de acordar vía telefónica, para poder acordar criterios y avanzar en el desarrollo de las acciones afirmativas concertadas.  Por otro lado, se tuvo reunión con la Dirección Poblacional el día 26 de agosto de 2021, para ver la necesidad del plan de choque y se planteó solicitar base de datos de personas con discapacidad, cuidadores-as al pueblo Raizal, con el fin de postular en las diferentes empresas del sector privado, que articula la Estrategia de Fortalecimiento a la Inclusión en el entorno productivo laboral de este sector poblacional.
Oferta Vs Demanda
Se asocia a la meta 3 del proyecto 7771, teniendo en cuenta que se hace la gestión, por parte del equipo de la Estrategia de Fortalecimiento a la Inclusión.</t>
  </si>
  <si>
    <t>No se tiene una base de datos ni listado de PcD del pueblo Raizal en procesos de inclusión educativa y productiva. Como plan choque, nos articularemos con las demás entidades que ha recomendado la Dirección Poblacional. A demás se creó la plantilla para poder dar inicio a esta importante labor, se les envió por correo, pero no la han regresado.</t>
  </si>
  <si>
    <t>No se evidencia  información sobre personas con discapacidad del pueblo Raizal para ser incluidas en las modalidades de inclusión educativa y productiva teniendo en cuenta la demanda y los criterios establecidos, por ello su atención es del 0 %. Es importante mencionar que la meta es global y no de un solo sector poblacional, por el contrario, se deben de garantizar los derechos y ofrecer un servicio a la comunidad vulnerable, que habita en la ciudad, de acuerdo a la misionalidad de la entidad, de conformidad con la Resolución 456 del 5 de abril de 2021.</t>
  </si>
  <si>
    <t>El Sistema de Información Misional de la Entidad SIRBE no identificó registros de personas con discapacidad, cuidadoras-es , sin embargo, en acuerdo  con el pueblo Raizal,  suministrarán una base  de datos  de personas  con discapacidad con  pertenecía  Raizal,  que  hasta  la fecha  no la  han comunicado.</t>
  </si>
  <si>
    <t>Desde  la  Subdirección para  la  discapacidad en la  realización  de  la acción  afirmativa   de  incluir  y  atender  Personas con discapacidad y cuidadores-as del grupo étnico raizal en los procesos de inclusión educativa y productiva,  una  vez  se  identifiquen  se tendrán   en cuenta los elementos  identitarios específicos y  diferenciales de la  comunidad Raizal,  Organización de la Comunidad Raizal con Residencia en el Archipiélago de San Andrés Providencia y Santa Catalina-  ORFA, para garantizar adecuadamente su integridad étnica y cultural, así de  esta  manera  contribuir a la garantía del ejercicio pleno de sus derechos individuales y colectivos.</t>
  </si>
  <si>
    <t xml:space="preserve">Incrementar en 40% los procesos de inclusión educativa y productiva de las personas con discapacidad, sus cuidadores y cuidadoras. </t>
  </si>
  <si>
    <t>Incluir en la estrategia criterios y variables de enfoque diferencial étnico raizal, que permitan la identificación, caracterización y priorización de personas y familias raizales en condiciones de pobreza histórica, pobreza oculta y emergente a causa del COVID-19. A partir de lo anterior, los hogares raizales que cumplan con los criterios se verán incluidos en las líneas de la estrategia.</t>
  </si>
  <si>
    <t>Fin de la pobreza</t>
  </si>
  <si>
    <t>Territorial, diferencial-poblacional y de género</t>
  </si>
  <si>
    <t xml:space="preserve">Porcentaje de avance de documento con criterios y variables de identificación,  caracterización y priorización desde el enfoque diferencial raizal, que complementen los criterios técnicos y metodológicos de la estrategia </t>
  </si>
  <si>
    <t>Avance ejecutado del documento con criterios y variables de identificación,  caracterización y priorización desde el enfoque diferencial raizal, que complementen los criterios técnicos y metodológicos de la estrategia  / 
avance  programado documento con criterios y variables de identificación,  caracterización y priorización desde el enfoque diferencial raizal, que complementen los criterios técnicos y metodológicos de la estrategia *100</t>
  </si>
  <si>
    <t xml:space="preserve">En la vigencia 2020 se da cumplimiento a la meta con la celebración del contrato 11754 del 2020, por valor de $25.840.000. Este contrato tuvo inicio el 02/09/2020, por un plazo de 5 meses, por lo cual finalizó el 1 de febrero del 2021. El profesional vinculado a través de este contrato se dedicó desde el mes de octubre del 2020 al avance en la acción afirmativa, elaborando criterios técnicos de ingreso y priorización de hogares étnicos en pobreza y riesgo de pobreza, correspondiente a lo proyectado para el avance del 30% en el documento de criterios. 
</t>
  </si>
  <si>
    <t>Para las acciones afirmativas Artículo 66 - Raizal se proyecta la atención a partir de junio  2021.  En el primer trimestre (enero - marzo) del año 2021 se presentan los siguientes avances cualitativos: 
1). Avance acumulado del 65% (30% en 2020 y 35% en 2021) de documento de criterios y variables de identificación y priorización con enfoque diferencial étnico Raizal. En el primer trimestre 2021 se integra un criterio para el especial ingreso y permanencia de hogares integrados por personas con pertenencia étnica, que residan en territorios de la ciudad de Bogotá diferentes a los territorios priorizados por el servicio social “Tropa Social a tu Hogar”, que se encuentren en alto grado de vulnerabilidad y fragilidad social, y que de acuerdo con sus características cumple los criterios de ingreso dispuestos por el servicio social en el marco de los acuerdos generados en los planes integrales de acciones afirmativas.
En el momento de contar con la aprobación del servicio social, se dará inició a los procesos de identificación, validación de condiciones y revisión de los criterios de ingreso en la modalidad de acompañamiento a hogares en pobreza evidente.
2). Perfeccionamiento de los lineamientos técnicos y operativos del modelo de atención familiar y comunitario con la realización de mesas de diálogo con líderes del pueblo Raizal.
3). Se realizó un (1) conversatorio para la compresión de las pobrezas en perspectiva étnica Raizal y la identificación de las particularidades de los hogares para adaptar y nutrir la estrategia de abordaje a las familias con criterios culturales de pueblo Raizal.
4) En la vigencia 2021 se avanza en el cumplimiento de la meta con la celebración del contrato 11754 del 2020, por valor de $25,840,000, y unos honorarios mensuales de 5.168.000. Este contrato tuvo inicio el 02/09/2020, por un plazo de 5 meses, por lo cual finalizó el 2 de febrero del 2021. En el  primer trimestre del año 2021, con cargo al contrato 11754, se ejecutó un presupuesto en enero: $5,168,000; febrero: $5,168,000. Para la terminación del documento, se realizó un nuevo contrato numero 536 con la apropiación presupuestal del 2021, con fecha de inicio 05/03/2021, con un plazo de 11  meses, por tanto la fecha fin es 04/02/2022, por valor total de $64,920.900.
NOTA: 1) La ejecución del  contrato  11754 en el 2021 se realiza con la reserva presupuestal del 2020, hasta la fecha de finalización.
NOTA 2) El primer pago al contrato 536 se realizará en abril de 2021.</t>
  </si>
  <si>
    <t>En el trimestre se adelantan las acciones previstas en el avance de la acción afirmativa con el pueblo Raizal.</t>
  </si>
  <si>
    <t xml:space="preserve">Durante el segundo semestre de 2021 se avanzó el 100% en la definición de criterios y variables de identificación y priorización con enfoque diferencial étnico palenquero para la estrategia. Éstos fueron oficializados en el segundo trimestre de 2021, mediante el documento de la Resolución 0509 de 2021, que incorpora, en el caso de las personas con pertenencia étnica,  “como instrumentos de focalización los registros oficiales avalados por entidad competente, los registros del Sistema Nacional de Información Indígena, la certificación de los Cabildos Indígenas, la certificación de la Comisión Consultiva de las Comunidades Negras, Afrocolombianas, Raizales y Palenqueras y los listados de víctimas del conflicto armado administrado por la Unidad Nacional de Víctimas”. Así mismo, se establece el criterio de ingreso y permanencia de hogares integrados por personas con pertenencia étnica, que residan en territorios de la ciudad de Bogotá diferentes a los territorios focalizados por el servicio social “Tropa Social a tu Hogar”, que se encuentren en alto grado de vulnerabilidad y fragilidad social, y que de acuerdo con sus características cumple los criterios de ingreso dispuestos por el servicio social en el marco de los acuerdos generados en los planes integrales de acciones afirmativas.
NOTAS: 1). En la vigencia 2021 se avanzó en el cumplimiento de la meta con la celebración del contrato 11754 del 2020, por valor total de $25,840,000, honorarios mensuales de 5.168.000. Este contrato tuvo inicio el 02/09/2020, por un plazo de 5 meses, por lo cual finalizó el 2 de febrero del 2021. En el  primer trimestre del año 2021, se avanzó en el cumplimiento de esta acción afirmativa con cargo al contrato 11754, en el marco del cual se ejecutó un presupuesto en enero: $5,168,000; febrero: $5,168,000. Para la terminación del documento, se realizó un nuevo contrato número 536 - 2021, con fecha de inicio 05/03/2021, con honorarios mensuales de 5.901.900. 2). Dado que el profesional responsable del proceso, en el marco del nuevo contrato 11754-2021, devengó unos honorarios mayores a aquellos  sobre los cuales se realizó la proyección presupuestal 2021, se refleja una ejecución presupuestal del 104%. Cabe señalar que en la proyección presupuestal inicial para la vigencia 2021 no se tuvo en cuenta el incremento anual en los honorarios respecto del 2020 al 2021. </t>
  </si>
  <si>
    <t>$ 33.156.680</t>
  </si>
  <si>
    <t>La acción de definición de criterios se cumplió en un 100% en el primer semestre de 2021.  Así mismo, para el  III trimestre del 2021,  en el marco del proyecto 7768, servicio Tropa Social A Tu Hogar, modalidad "Acompañamiento a los hogares de jefatura femenina pobres y hogares en riesgo de pobreza",  en el mes de septiembre se logró identificar 211 hogares con pertenencia étnica, con los cuales se viene realizando el proceso de validación de condiciones y revisión de los criterios de ingreso en la modalidad de acompañamiento a hogares en pobreza evidente. En cumplimiento de los criterios, se da ingreso a dos (2) hogares con pertenencia étnica raizal, ubicados en las localidades de Bosa y San Cristóbal.</t>
  </si>
  <si>
    <t xml:space="preserve">La acción de definición de criterios se cumplió en un 100% en el primer semestre de 2021.  </t>
  </si>
  <si>
    <t xml:space="preserve">La implementación de la acción afirmativa responde a la implementación de los enfoques territorial, diferencial-poblacional y de género, toda vez que la inclusión de criterios y variables de enfoque diferencial étnico raizal permite el reconocimiento de las condiciones territoriales de pobreza y vulnerabilidad en los hogares de jefatura femenina con pertenencia étnica raizal. Así mismo, permite reconocer que para la atención de los hogares raizales se requiere generar adecuaciones institucionales en la definicion e implementación de instrumentos y metodologías para la identificación, caracterización y focalización de personas y hogares de este grupo poblacional. </t>
  </si>
  <si>
    <t xml:space="preserve">7768 " Implementación de una estrategia de acompañamiento a hogares con mayor pobreza evidente y oculta de Bogotá" </t>
  </si>
  <si>
    <t>Dirección Territorial</t>
  </si>
  <si>
    <t>Miguel Ángel Barriga Talero
Irina Flórez Ruiz</t>
  </si>
  <si>
    <t>3134338407
3138943606</t>
  </si>
  <si>
    <t>mbarriga@sdis.gov.co
iflorez@sdis.gov.co</t>
  </si>
  <si>
    <t xml:space="preserve">Incluir criterios de enfoque diferencial étnico raizal en la caracterización de los 412 territorios cuidadores, para la identificación y caracterización de personas / familias raizales en condición de pobreza, vulnerabilidad y exclusión social. A partir de lo anterior, lo raizal se verá incluido en las agendas territoriales para la implementación de la estrategia territorios cuidadores.  </t>
  </si>
  <si>
    <t>Porcentaje de avance  del documento de criterios con enfoque diferencial étnico raizal para la estrategia Territorios Cuidadores.</t>
  </si>
  <si>
    <t>Avance ejecutado del documento de criterios con enfoque diferencial étnico raizal para la Estrategia Territorios Cuidadores/ avance programado del documento de criterios con enfoque diferencial étnico raizal para la Estrategia Territorios Cuidadores * 100</t>
  </si>
  <si>
    <t xml:space="preserve">En la vigencia 2020 se da cumplimiento a la meta a través de la celebración de dos contratos para dos servidores: El contrato 13234 del 2020, por valor de 20.672.000, por un plazo de 4 meses incluida una adición, el cual tuvo inicio el 22/10/2020, y finalizó el 21/02/2021; y el contrato 12943 del 2020, por valor de 23.256.000, incluida una adición, con fecha de inicio 22/10/2020, por un plazo de 4 meses y medio incluida la adición, por lo cual finalizó el 8 de marzo del 2021. Cabe aclarar que los2  profesionales no estaban dedicados de forma exclusiva a la realización del documento. Se prevé que para el 2021 solamente 1 profesional se dedique al documento.
A través de estos contratos se avanzó en el 10% de la elaboración del documento por parte de 2 profesionales del proyecto 7749. NOTA: 1). Los profesionales consolidan el 10% de avance del documento, para lo cual, de forma adicional, realizaron entrevistas con personas de grupos étnicos, revisión bibliográfica y normativa para consolidación de antecedentes, entre otras. </t>
  </si>
  <si>
    <t xml:space="preserve">En la vigencia 2021 se avanza en el cumplimiento de la meta con la celebración del contrato 13234 del 2020, por valor de 20.672.000, incluida una adición, con fecha de inicio  22/10/2020, por un plazo de 4 meses y medio incluida la adición, por lo cual finalizó el 21 de febrero del 2021. 
A través de este contrato se avanzó en el 2021 con el 45% de la meta programada para la vigencia (90%), para un avance acumulado (2020 y 2021) del 55% de la elaboración del documento. El avance del 45% corresponde a la transversalización del enfoque diferencial étnico en el  marco del documento de Lineamientos Técnicos del proyecto 7749 “Implementación de la estrategia de territorios cuidadores en Bogotá”, así como a la formulación inicial de vías metodológicas y operativas para realizar lecturas integrales de realidades y caracterizaciones territoriales con enfoque diferencial étnico. Adicionalmente, se incluyó un criterio de enfoque diferencial étnico en los criterios técnicos de priorización territorial de los 412 territorios protectores y cuidadores. 
NOTA 1): La ejecución de este contrato en el 2021 se realiza con la reserva presupuestal del 2020, hasta la fecha de finalización del contrato el 21/02/21. 
NOTA 2): Para la terminación del documento, se realizó el nuevo contrato 1094 de 2021, con apropiación presupuestal del 2021, fecha de inicio 12/03/2021, honorarios mensuales de 5.323.040. El pago de honorarios de este nuevo contrato inicia en abril del 2021. </t>
  </si>
  <si>
    <t xml:space="preserve">Para el 2° trimestre de 2021 (abril-junio), se realizó un avance del 45% de la meta programada para la vigencia (90%), para un avance acumulado (2020 y 2021) del 100% de la elaboración del documento. El avance del 45% en el 2° trimestre corresponde a: Introducción, Justificación, Antecedentes, Marco Teórico conceptual, Metodología (Fase 1 Planeación y alistamiento, Fase 2 Aproximación territorial: implementación de diálogos territoriales. Definición de criterios para la identificación y caracterización. Agendas sociales. Fase 3. Etapa de análisis y elaboración de documentos e informes. Adicionalmente, se incluyó un criterio de enfoque diferencial étnico en los criterios técnicos de priorización territorial de los 412 territorios protectores y cuidadores. 
Para la terminación del documento, se realizó el nuevo contrato 1094 de 2021, fecha de inicio 12/03/2021, plazo de 9 meses, fecha fin 11/12/21, honorarios mensuales de 5.323.040, valor total 47.907.360. El pago de honorarios de este nuevo contrato inició en abril del 2021. 
NOTAS: 1). Aun cuando se avanzó en el 100% de formulación del documento, su versión final está sujeta a un proceso interno de revisión y retroalimentación por parte de las áreas pertinentes de la entidad. Por ello, se estima que la versión final revisada y ajustada del documento, estará lista hacia agosto del 2021. 2). Dado que el profesional responsable del proceso, en el marco del nuevo contrato 1094 de 2021, devengó unos honorarios mayores a aquellos  sobre los cuales se realizó la proyección presupuestal 2021, se refleja una ejecución presupuestal del 105%. Cabe señalar que en la proyección presupuestal inicial para la vigencia 2021 no se tuvo en cuenta el incremento anual en los honorarios respecto del 2020 al 2021. </t>
  </si>
  <si>
    <t xml:space="preserve">Aun cuando se avanzó en el 100% de formulación del documento, su versión final está sujeta a un proceso interno de revisión y retroalimentación por parte de las áreas pertinentes de la entidad. Por ello, se estima que la versión final revisada y ajustada del documento, estará lista hacia agosto del 2021. </t>
  </si>
  <si>
    <t>$ 27.970.939</t>
  </si>
  <si>
    <t>La acción se cumplió en un 100% en el primer semestre de 2021</t>
  </si>
  <si>
    <t xml:space="preserve">La versión final continúa en proceso interno de revisión y retroalimentación por parte de las áreas pertinentes de la entidad. Por ello, se estima que la versión final revisada y ajustada del documento, estará lista hacia noviembre del 2021. </t>
  </si>
  <si>
    <t>El documento ya surtió las revisiones internas por parte de la entidad, y se adelantará proceso de revisión por parte de ORFA en el primer trimestre de 2022.</t>
  </si>
  <si>
    <t xml:space="preserve">En el marco del proyecto 7749 "Estrategia de Territorios Cuidadores", los enfoques territorial, diferencial-poblacional y de género han sido orientadores en la construcción de los lineamientos técnicos y operativos de la estrategia. Cabe señalar que la estrategia tiene fundamento en los lineamientos distritales entorno al reto de Reconocer, Reducir y Redistribuir el trabajo de cuidado en la ciudad, entendiendo que aquellas personas con mayores cargas de cuidado, así como aquellas que lo prestan en entornos inequitativos y sin garantías, son más susceptibles a situaciones anómalas o inesperadas propias de los contextos sociales en los que se encuentran. Así, responde al propósito 1 del Plan de Desarrollo Distrital 2020-2024, “hacer un nuevo contrato social con igualdad de oportunidades para la inclusión social, productiva y política”, y se enmarca en estrategias como: la implementación del sistema distrital de cuidado y la estrategia de transversalización y territorialización de los enfoques de género, diferencial y de cultura ciudadana, para garantizar la igualdad de género, los derechos de las mujeres y el desarrollo de capacidades de la ciudadanía en el nivel distrital y local. Finalmente, en el marco de esta acción afirmativa, se generaron lineamientos específicos desde el enfoque diferencial étnico raizal, con la participación de la referente raizal de la Dirección Territorial, para adelantar una caracterización territorial con pertinencia cultural. </t>
  </si>
  <si>
    <t>7749 "Estrategia de territorios cuidadores en Bogotá"</t>
  </si>
  <si>
    <t>Atender a las personas raizales que se encuentren en emergencias sociales, sanitarias, naturales, antrópicas y de vulnerabilidad inminente a través del servicio "Enlace Social"</t>
  </si>
  <si>
    <t>Porcentaje de personas raizales que se encuentren en emergencias sociales, sanitarias, naturales, antrópicas y de vulnerabilidad inminente atendidas a través del servicio "Enlace Social" y Gestión del Riesgo.</t>
  </si>
  <si>
    <t>(Número de personas raizales en situación de emergencia social y de vulnerabilidad inminente atendidas a través de los servicios / Número de personas raizales que cumplan los criterios técnicos  de  emergencia social y vulnerabilidad inminente establecidos para los servicios) * 100</t>
  </si>
  <si>
    <t>16 personas raizales atendidas en los servicios enlace social y gestión del riesgo entre enero 2017 y abril de 2020</t>
  </si>
  <si>
    <t>La acción afirmativa inicia en 2021</t>
  </si>
  <si>
    <t>Para el presente periodo, primer trimestre, no se reportan  atenciones a población Raizal por emergencia social, dado que no se identificó ni registró ninguna solicitud de atención para esta población. Fuente de consulta: Sistema para el Registro de Beneficiarios -SIRBE de la Secretaría Distrital de Integración Social.
Se aclara que la SDIS mantiene de forma permanente la oferta de este servicio,  en las 16 Subdirecciones Locales para la Integración Social y 3 unidades operativas (Terminal de Transportes El Salitre, Casa Rosada y Centro de Atención Penal Integral a Víctimas -CAPIV).</t>
  </si>
  <si>
    <t xml:space="preserve">Dado que no se presentaron solicitudes del servicio por la población raizal, se proyecta como alternativa de solución, realizar diálogos sociales territoriales con la organización ORFA en aras de socializar el servicio, sus modalidades de atención y los criterios de ingreso. </t>
  </si>
  <si>
    <t>Para el 2° trimestre 2021 (abril-junio) el servicio de Respuesta Social realizó la atención de 5 Personas Únicas Atendidas (núcleos familiares) con pertenencia étnica Raizal, así: 
Bonos canjeables por alimentos: 5 Personas Únicas Atendidas
NOTAS: 1). Se reportan Personas Únicas Atendidas con base en la fuente de consulta del Sistema para el Registro de Beneficiarios -SIRBE de la Secretaría Distrital de Integración Social. 2). El avance cuantitativo del indicador refleja el número de PUA acumulado a 30 de junio (sumatoria primer y segundo trimestre 2021). 3).Frente al cálculo del % de ejecución presupuestal, es necesario señalar que el servicio de Respuesta Social atiende por demanda. En este sentido, y teniendo en cuenta el contexto de salud pública por COVID19 que también ha aumentado las demandas en el ámbito social, la demanda de atenciones para este servicio ha sido mayor que en vigencias pasadas, sobre las cuales se proyectó el presupuesto a ejecutar en el cuatrienio 2020-2024. Dado lo anterior, aparece una ejecución del 158% frente a lo inicialmente proyectado para el 2021, toda vez el servicio debe atender por demanda a las personas que cumplan con los criterios, en el marco del presupuesto global asignado al proyecto de inversión 7749.</t>
  </si>
  <si>
    <t xml:space="preserve"> $    2.250.000</t>
  </si>
  <si>
    <t>En el tercer trimestre de 2021 se realiza atención a 10  personas únicas con pertenencia Raizal desde el servicio de Respuesta Social (antes "Enlace Social"), así:
Entrega de Bonos canjeables por alimentos: 10 Personas Únicas Atendidas
Fuente: Sistema para el Registro de Beneficiarios -SIRBE de la Secretaría Distrital de Integración Social Fecha de consulta: 04/10/2021
NOTAS: 1). Frente al cálculo del % de ejecución presupuestal, es necesario señalar que el servicio de Respuesta Social atiende por demanda. En este sentido, y teniendo en cuenta el contexto de salud pública por COVID19 que también ha aumentado las demandas en el ámbito social, la demanda de atenciones para este servicio ha sido mayor que en vigencias pasadas, sobre las cuales se proyectó el presupuesto a ejecutar en el cuatrienio 2020-2024.</t>
  </si>
  <si>
    <t xml:space="preserve">En el cuarto trimestre de 2021 (octubre a diciembre), no se presentaron solicitudes de atención por parte de la población Raizal para el servicio de Respuesta Social (antes "Enlace Social"). Dado que el servicio atiende por demanda, no se generaron atenciones a esta población. Durante la vigencia 2021 (enero-diciembre), se atendieron quince (15) personas únicas raizales desde el servicio de Respuesta Social.
</t>
  </si>
  <si>
    <t>Ante la falta de solicitudes de atención por parte de esta población, como alternativa de solución desde el servicio Respuesta Social se realizó un diálogo informativo con 20 personas de la Organización de Raizales con Residencia Fuera del Archipiélago - ORFA, el 24 de noviembre de 2021, con la finalidad de informar a la poblacion Raizal de los servicios con los que cuenta la SDIS y la manera de acceder a estos.</t>
  </si>
  <si>
    <t>En el proceso de atención a la poblacion con pertenencia étnica raizal el servicio Respuesta Social ha venido implementando los enfoques territorial, diferencial y de género, toda vez que han sido orientadores para la construcción de los criterios técnicos del servicio y sus modalidades de atención. En el marco de tales criterios, se priorizan situaciones y condiciones desde el enfoque de género y diferencial a la hora de analizar la fragilidad y vulnerabilidad de las personas y hogares. El servicio se presta por demanda, para toda la población que habita los territorios del Distrito, a través de atención en 19 unidades operativas (16 Subdirecciones Locales para la Integración Social, Terminal de Transportes El Salitre, Casa Rosada y Centro de Atención Penal Integral a Víctimas -CAPIV); además, se realizan diálogos informativos en los territorios y búsqueda activa de la población étnica. Finalmente, cabe señalar que la implementación del enfoque étnico en el marco de esta acción afirmativa ha sido potenciada por la contratación de referentes con pertenencia étnica en el servicio, para la atención de esta población.</t>
  </si>
  <si>
    <t>Vincular una persona de la comunidad Raizal en el marco de los Proyectos de la Dirección Territorial (2021-2024)</t>
  </si>
  <si>
    <t>Territorial, diferencial-poblacional</t>
  </si>
  <si>
    <t>Personas raizales vinculadas a la Dirección Territorial en el marco de sus proyectos de inversión</t>
  </si>
  <si>
    <t>Número de personas raizales vinculadas a la Dirección Territorial en el marco de sus proyectos de inversión.</t>
  </si>
  <si>
    <t>No existe</t>
  </si>
  <si>
    <t>La acción afirmativa inicia en 2021. Sin embargo, en la vigencia 2020 se contrató una referente raizal en el proyecto 7749 de la DT bajo el contrato 14302 - 2020 con fecha de inicio 14/12/20, por un plazo de 5  meses, por tanto la fecha fin es 14/05/21, por valor total de $22.280.000.  No se reporta el presupuesto ejecutado en 2020 dado que el primer pago se realizó en enero de 2021 y el inicio de la acción afirmativa es para la vigencia 2021.</t>
  </si>
  <si>
    <t>1. A nivel interno armonización del plan de desarrollo.
2. Cambio sistema de información presupuesta a nivel Distrital.
3. Entrega completa y oportuna de los documentos requeridos para la contratación.</t>
  </si>
  <si>
    <t>Desde la vigencia 2020 se contrató una referente raizal en el proyecto 7749 de la DT bajo el contrato 14302 - 2020 con fecha de inicio 14/12/20 con un plazo de 5  meses, por tanto la fecha fin es 14/05/21 por valor total de $22.280.000. 
NOTA: 1). Los recursos se presupuestaron y apropiaron en 2020 y se reservaron para pago y ejecución en 2021. 2). Para 2021 hay un presupuesto programado por valor $53.230.000, que se proyecta ejecutar a partir del segundo trimestre 2021, siempre que se reciba en los términos el aval para la referente raizal por parte de la organización ORFA.</t>
  </si>
  <si>
    <t xml:space="preserve">Se contrató una referente raizal en el proyecto 7749 de la Dirección Territorial bajo el contrato 14302 - 2020, por un plazo de 5 meses, fecha de inicio 14/12/20, fecha fin 14/05/21, por valor total de $22.280.000. Para la continuidad de la profesional avalada por la Organización de Raizales Fuera del Archipiélago - ORFA, actualmente está en proceso la expedición de un nuevo contrato.  </t>
  </si>
  <si>
    <t xml:space="preserve">La entidad buscó recibir renovación del aval a la persona raizal a contratar, de forma previa a la terminación del primer contrato. No obstante, en el proceso fue necesario que ORFA subsanara la información en el aval, por lo cual se extendieron los tiempos para recibir la documentación a cabalidad, lo cual generó retrasos en la gestión del nuevo contrato. La entidad recibió la renovación del aval de la profesional raizal, vía correo electrónico, el 28/05/21. 
Así mismo, actualmente el sistema APOLO refleja que es necesaria SUBSANACION de documentos para la contratación: "Se envía correo al contratista para varias correcciones que son subsanadas, pero al RUT le debe corregir el espacio 53 no responsable de IVA y la DIAN agenda citas personales después del 1 de julio, ya que no se puede corregir virtual".
Como alternativa de solución, se buscará seguir optimizando este proceso de recepción de avales a través de diálogo constante con ORFA, así como la recepción de documentación idónea de parte de los contratistas, mediante la continuidad del acompañamiento por parte de la profesional de inclusión sociolaboral y del equipo de gestión contractual de la dependencia. </t>
  </si>
  <si>
    <t>$ 27.425.605</t>
  </si>
  <si>
    <t xml:space="preserve">El avance en el cumplimiento de la meta en el 3er trimestre del 2021 corresponde a las siguientes contrataciones:
1 Profesional raizal contratada en el proyecto 7735 de la DT bajo el contrato 9422 - 2021 con fecha de inicio 02/08/21, con un plazo de 10 meses, fecha fin 01/06/22, por valor total de $53.230.400. </t>
  </si>
  <si>
    <t>Para el cumplimiento de la meta en el 4to trimestre del 2021 se mantuvo la siguiente contratación: 
1 Profesional raizal contratada en el proyecto 7735 de la DT bajo el contrato 9422 - 2021 con fecha de inicio 02/08/21, con un plazo de 10 meses, fecha fin 01/06/22, por valor total de $53.230.400. 
NOTA: Frente a este contrato, en la vigencia 2021 se ejecutó un presupuesto de 21.114.725, quedando por ejecutar 32.115.675, correspondientes a los honorarios de diciembre 2021, enero, febrero, marzo, abril, mayo y 1 día de junio de 2022.</t>
  </si>
  <si>
    <t xml:space="preserve">En la implementación de la acción afirmativa se tienen en cuenta los enfoques territorial y diferencial toda vez que la contratación de la referente raizal responde a un proceso participativo de los y las representantes de la Organización de Raizales Fuera del Archipiélago ORFA, que se refleja en la postulación de hojas de vida, emisión de avales, participación en el proceso de selección y seguimiento. Así mismo,  la referente raizal contratada tiene un enfoque de acción territorial, buscando llegar a la ponblación étnica que habita en los territorios más vulnerables del Distrito. </t>
  </si>
  <si>
    <t xml:space="preserve">Movilidad social integral </t>
  </si>
  <si>
    <t xml:space="preserve">7735:  Fortalecimiento de los procesos territoriales y la construcción de respuestas integradoras e innovadoras en los territorios de la Bogotá – Región </t>
  </si>
  <si>
    <t>7.1 En este eje se incluye la protección de la seguridad alimentaria y nutricional de la población Raizal acorde a su cultura y la protección de sus condiciones de subsistencia.</t>
  </si>
  <si>
    <t>Beneficiar el 100% de la población Raizal programada con la entrega de apoyos alimentarios mediante bonos canjeables por alimentos y apoyos en especie, que cumpla con los criterios de focalización vigentes</t>
  </si>
  <si>
    <t>Hambre cero</t>
  </si>
  <si>
    <t>Derechos Humanos, Enfoque Diferencial</t>
  </si>
  <si>
    <t>Porcentaje de Población Raizal atendida a través de canastas de alimentos y bonos canjeables del proyecto</t>
  </si>
  <si>
    <t>(N° de personas raizales atendidas a través de canastas de alimentos y bonos canjeables del proyecto/N° de personas raizales programadas  a través de canastas de alimentos y bonos canjeables del proyecto)*100</t>
  </si>
  <si>
    <t>1 persona atendida con canastas de alimentos del proyecto en el 2019
2 personas atendidas mediante bonos del proyecto</t>
  </si>
  <si>
    <t>N/A</t>
  </si>
  <si>
    <t xml:space="preserve">De acuerdo al periodo reportado con corte a 30/03/2021 se cuenta con atención en bono canjeable por alimentos, 26 personas de la comunidad raizal: 6 hombres y 20 mujeres </t>
  </si>
  <si>
    <t xml:space="preserve">Se fortalecerán los encuentros y mesas de trabajo con la población Raizal en aras de poder identificar sus necesidades y poder referenciar familias en situación de vulnerabilidad en los diferentes servicios bajo el cumplimiento de criterios. </t>
  </si>
  <si>
    <t>De acuerdo al periodo reportado con corte a 27/06/2021 se cuenta con la atención de una (1) persona en bono canjeable por alimentos de la comunidad raizal y dos (2) personas en la modalidad de canastas básicas: 2 hombres y 1 mujer.</t>
  </si>
  <si>
    <t>Se evidencia que la reducción en el número de población raizal atendida se debe a que en el periodo de reporte anterior, la población beneficiaria de comedores y de canastas fue atendida bajo la modalidad de Bonos canjeables por alimentos. Para el periodo de reporte, esta población retornó a la atención en la modalidad de origen por lo que no aparecen aquí relacionados.</t>
  </si>
  <si>
    <t>$ 9.965.279</t>
  </si>
  <si>
    <t>De acuerdo al periodo reportado, con corte a 30/09/2021 se cuenta con la atención de tres (3) personas en bono canjeable por alimentos de la comunidad raizal y una (1) persona en la modalidad de canastas básicas: 2 hombres y 1 mujer.</t>
  </si>
  <si>
    <t>No se reportan dificultades en este indicador.</t>
  </si>
  <si>
    <t>De acuerdo al periodo reportado, con corte a 31/12/2021 se cuenta con la atención de tres (3) personas en bono canjeable por alimentos de la comunidad raizal y una (1) persona en la modalidad de canastas básicas: 2 hombres y 1 mujer.  El día 13 de diciembre de 2021 se sostiene un espacio de encuentro con la Organización de la Comunidad Raizal con Residencia Fuera del Archipiélago de San Andrés Providencia y Santa Catalina –ORFA en aras de poder verificar los participantes de los apoyos entregados por la SDIS, por lo cual se construye una propuesta de trabajo para ruta de entendimiento con ORFA para el trabajo con las y los beneficiarios de la comunidad raizal en los servicios de la SDIS en clave del cumplimiento de las acciones afirmativas por lo cual se esteblece las siguientes acciones. 
1. Articulación permanente con la referenta raizal en la SDIS, Martha Alicia Archbold Newball. (Listas de personas raizales identificadas y procesos de referenciación).
2. Seguimiento, verificación y depuración de las bases de datos (Proyectos de inversión de la SDIS, comprometidos con las acciones afirmativas; Infancia, juventud, adultez, vejez, discapacidad, Familia, Dirección de Nutrición y Abastecimiento y Dirección Territorial).
3. Certificación de aval de la Organización de la Comunidad Raizal con Residencia Fuera del Archipiélago de San Andrés Providencia y Santa Catalina-ORFA de las personas pertenecientes a la comunidad raizal.
4. Focalización Resolución No. 0509 del 20 de abril de 2021 “Por la cual se definen las reglas aplicables a los servicios sociales, los instrumentos de focalización de la SDIS, y se dictan otras disposiciones”.</t>
  </si>
  <si>
    <t>La Dirección de Nutrición y  Abastecimiento incluye el enfoque diferencial ya que dentro de sus criterios de la modalidad establecidos bajo la Resolución 0509/2021 se incorpora la pertenencia étnica para el ingreso al servicio Alimentación Integral un camino hacia la inclusión social, por lo cual se tienen en cuenta los registros oficiales avalados por la entidad competente, los registros del Sistema Nacional de Información Indígena, la certificación de los cabildos indígenas, la certificación de la Comisión Consultiva de las Comunidades Negras, Afrocolombianas, Raizales y Palenqueras
Adicional a ello, los apoyos alimentarios tienen en cuenta a todo el hogar/familia priorizado bajo las herramientas de focalización, brindando una alimentación adecuada e inocua a las familias raizales beneficiadas de estas modalidades.</t>
  </si>
  <si>
    <t>7745 Compromiso por una alimentación integral en Bogotá.</t>
  </si>
  <si>
    <t>Dirección de Nutrición y Abastecimiento</t>
  </si>
  <si>
    <t>Boris Alexander Flomin de León
Sandra Milena Yopasa</t>
  </si>
  <si>
    <t>3279797 exte 70000</t>
  </si>
  <si>
    <t>bflomin@sdis.gov.co
syopasa@sdis.gov.co</t>
  </si>
  <si>
    <t>Beneficiar el 100% de personas Raizales programadas mediante raciones de comida caliente en comedores comunitarios, que cumpla con los criterios de focalización vigentes</t>
  </si>
  <si>
    <t>Sumatoria de las personas habitantes de calle raizales atendidas en los servicios sociales con enfoque étnico.</t>
  </si>
  <si>
    <t>(N° de personas raizales atendidas por los servicios de comedores comunitarios/N° de personas raizales programadas en los servicios de alimentación que cumplan con los criterios de focalización para el ingreso al servicio de comedores comunitarios)*100</t>
  </si>
  <si>
    <t>7 personas atendidas a través de comedores comunitarios en el 2019</t>
  </si>
  <si>
    <t xml:space="preserve">Con corte a 30/03/2021 se han atendido a través del servicio comedores 4 personas raizales  con apoyo alimentarios, 1 mujer y 3 hombres. </t>
  </si>
  <si>
    <t xml:space="preserve">De acuerdo al periodo reportado con corte a 27/06/2021, se han atendido a través del servicio comedores 7 personas raizales  con apoyo alimentarios, 2 mujeres y 5 hombres. </t>
  </si>
  <si>
    <t>$ 4.780.563</t>
  </si>
  <si>
    <t xml:space="preserve">De acuerdo al periodo reportado con corte a 30/09/2021, se han atendido a través del servicio comedores cuatro (4) personas raizales con apoyo alimentario, 1 mujeres y 3 hombres. </t>
  </si>
  <si>
    <t>De acuerdo al periodo reportado con corte a 31/12/2021, se han atendido a través del servicio comedores ocho (8) personas raizales con apoyo alimentario, 3 mujeres y 5 hombres, duplicando en el último trimestre el número de personas vinculadas en la modalidad de comedores comunitarios - cocinas populares</t>
  </si>
  <si>
    <t>La Dirección de Nutrición y  Abastecimiento incluye el enfoque diferencial ya que dentro de sus criterios de la modalidad establecidos bajo la Resolución 0509/2021 se incorpora la pertenencia étnica para el ingreso al servicio Alimentación Integral un camino hacia la inclusión social, por lo cual se tienen en cuenta los registros oficiales avalados por la entidad competente, los registros del Sistema Nacional de Información Indígena, la certificación de los cabildos indígenas, la certificación de la Comisión Consultiva de las Comunidades Negras, Afrocolombianas, Raizales y Palenqueras</t>
  </si>
  <si>
    <t xml:space="preserve">Incorporar en la estrategia de inclusión social un capitulo que abarque aspectos poblacionales diferenciales de conformidad con los usos y costumbres de la comunidad Raizal. </t>
  </si>
  <si>
    <t>Desarrollar una estrategia de Inclusión Social con enfoque Étnico Raizal que atienda al 100% de los participantes.</t>
  </si>
  <si>
    <t>Número de personas Raizales participantes del servicio de la Dirección de Nutrición y Abastecimiento que impacta la estrategia de inclusión social</t>
  </si>
  <si>
    <t xml:space="preserve">No se cuentan con Avances para este reporte ya que la estrategia esta en proceso de formulación; se espera que la misma sea aplicada a las familias y personas raizales vinculadas a los servicios. </t>
  </si>
  <si>
    <t xml:space="preserve">No se reportan avances para este periodo ya que la estrategia esta en proceso de formulación; se espera que la misma sea aplicada a las familias y personas raizales vinculadas a los servicios a partir del II semestre 2021. </t>
  </si>
  <si>
    <t>Esta pendiente agendar espacio de reunión con la población Raizal en aras de realizar la socialización de los servicios de la Dirección de Nutrición y Abastecimiento de proyecto 7745, y la socialización del servicio construyendo autonomía alimentaria. Lo anterior en aras de poder identificar sus necesidades y poder referenciar familias en situación de vulnerabilidad en los diferentes servicios bajo el cumplimiento de criterios.</t>
  </si>
  <si>
    <t xml:space="preserve">No se reportan avances para este periodo ya que la estrategia esta en proceso de formulación; se espera que la misma sea aplicada a las familias y personas raizales vinculadas a los servicios a partir del mes de octubre de 2021. </t>
  </si>
  <si>
    <t>Se implementa la estrategia de inclusión social - servicio Construyendo Autonomía Alimentaria con las 8 personas raizales vinculadas a la modalidad de comedores comunitarios - cocinas populares. En noviembre se contrata al operador del servicio para acompañar las familias raizales de las modalidades de bonos y canastas alimentarias.
El día 13 de diciembre de 2021 se sostiene un espacio de encuentro con la Organización de la Comunidad Raizal con Residencia Fuera del Archipiélago de San Andrés Providencia y Santa Catalina –ORFA en aras de poder verificar los participantes de los apoyos entregados por la SDIS, por lo cual se construye una propuesta de trabajo para ruta de entendimiento con ORFA para el trabajo con las y los beneficiarios de la comunidad raizal en los servicios de la SDIS en clave del cumplimiento de las acciones afirmativas por lo cual se esteblece las siguientes acciones. 
1. Articulación permanente con la referenta raizal en la SDIS, Martha Alicia Archbold Newball. (Listas de personas raizales identificadas y procesos de referenciación).
2. Seguimiento, verificación y depuración de las bases de datos (Proyectos de inversión de la SDIS, comprometidos con las acciones afirmativas; Infancia, juventud, adultez, vejez, discapacidad, Familia, Dirección de Nutrición y Abastecimiento y Dirección Territorial).
3. Certificación de aval de la Organización de la Comunidad Raizal con Residencia Fuera del Archipiélago de San Andrés Providencia y Santa Catalina-ORFA de las personas pertenecientes a la comunidad raizal.
4. Focalización Resolución No. 0509 del 20 de abril de 2021 “Por la cual se definen las reglas aplicables a los servicios sociales, los instrumentos de focalización de la SDIS, y se dictan otras disposiciones”.</t>
  </si>
  <si>
    <t>La Secretaría Distrital de Integración Social a través del servicio Construyendo Autonomía Alimentaria implementa la estrategia de inclusión social, ambiental y productiva, con la cual se realiza una lectura de realidades con los hogares/familia de la modalidad de comedores, a partir de la cual se establecen estrategias y acuerdos para contribuir al mejoramiento de la calidad de vida de la población raizal.</t>
  </si>
  <si>
    <t>Beneficiar el 100% de la población Raizal programada en mujeres gestantes, lactantes y niños menores de 2 años con la entrega de bonos canjeables por alimentos, que cumpla con los criterios de focalización vigentes</t>
  </si>
  <si>
    <t>porcentaje de población Raizal atendida de mujeres gestantes, lactantes y niños menores de 2 años mediante bonos creciendo en familia</t>
  </si>
  <si>
    <t>(N° de personas raizales atendidas a través de bonos creciendo en familia /N. de personas programadas a través de bonos creciendo en familia)*100</t>
  </si>
  <si>
    <t>7 personas atendidas a través de bonos creciendo en familia en el 2019</t>
  </si>
  <si>
    <t>Durante el primer trimestre de 2021 no se han vinculado mujeres raizales gestantes o lactantes a los bonos alimentarios.</t>
  </si>
  <si>
    <t>Depende de la demanda que se tenga del servicio.</t>
  </si>
  <si>
    <t>Durante el segundo trimestre de 2021 se vinculó una (1) mujer raizal gestantes o lactantes al bono alimentario.</t>
  </si>
  <si>
    <t>La modalidad de atención depende de la demanda que se tenga del servicio.</t>
  </si>
  <si>
    <t>$ 2.640.000</t>
  </si>
  <si>
    <t>Con corte al tercer trimestre de 2021 se han vinculado seis (6) mujeres raizales gestantes o lactantes al bono alimentario.</t>
  </si>
  <si>
    <t>La modalidad de atención depende de la demanda que se tenga del servicio. No se reportan dificultades en este indicador.</t>
  </si>
  <si>
    <t>Con corte al 31/12/2021 se han vinculado veintiun (21) mujeres raizales gestantes o lactantes al bono alimentario y la estrategia mil días de oportunidades para la vida.</t>
  </si>
  <si>
    <t>La modalidad de atención depende de la demanda que se tenga del servicio, la cual se incrementó para el último trimestre de 2021, pero se logró atender presupuestalmente desde el presupuesto global de la meta 11 del proyecto 7745</t>
  </si>
  <si>
    <t>La Secretaría Distrital de INtegración Social incluye el enfoque diferencial ya que dentro de sus criterios de la modalidad establecidos bajo la Resolución 0509/2021 se incorpora la pertenencia étnica para el ingreso a la modalidad Creciendo Juntos, por lo cual se tienen en cuenta los registros oficiales avalados por la entidad competente, los registros del Sistema Nacional de Información Indígena, la certificación de los cabildos indígenas, la certificación de la Comisión Consultiva de las Comunidades Negras, Afrocolombianas, Raizales y Palenqueras</t>
  </si>
  <si>
    <t>4. Eje de Salud</t>
  </si>
  <si>
    <t>4.1 Promoción del ejercicio efectivo del derecho a la salud de la población Raizal a través de su inclusión en el diseño e implementación de la política pública intercultural de Salud y en los planes, programas y proyectos que se desarrollen en el Distrito, con enfoque diferencial.</t>
  </si>
  <si>
    <t>Implementar una estrategia de fortalecimiento de prácticas de cuidado de la salud de la población raizal, a través de estrategias promocionales y preventivas a partir de la valoración de riesgos de la salud pública, reconociendo dinámicas de la salud urbana y cosmovisiones propias de la comunidad</t>
  </si>
  <si>
    <t>3 Salud y Bienestar</t>
  </si>
  <si>
    <t>Poblacional-Diferencial</t>
  </si>
  <si>
    <t>Porcentaje de personas Raizales atendidas a través de estrategias promocionales y preventivas para el cuidado de la salud</t>
  </si>
  <si>
    <t>(Número de personas Raizales  atendidas a través  de estrategias promocionales y preventivas para el cuidado de la salud/número total de personas Raizales priorizadas)*100</t>
  </si>
  <si>
    <t>A través de la Subred Integrada de Servicios de Salud Norte, se realizó la implementación de la estrategia diferencial de tres iniciativas  comunitarias desde el espacio público “Centro de Escucha en línea Raizal”, la cual de manera concertada se ha definido con líderes de la organización Raizal de población Fuera del Archipiélago de San Andrés-ORFA.
La estrategia se caracteriza por desarrollar acciones de fortalecimiento organizativo en salud a las personas y comunidad del grupo étnico raizal reconociendo los saberes, conocimientos, prácticas, y dinámicas propias de la comunidad, que potencialicen prácticas de cuidado y autocuidado de la salud en el marco de la contingencia sanitaria, así mismo, gestionar casos de barreras de acceso en salud, a través de un equipo con operación distrital conformado inicialmente con dos perfiles, un profesional de la salud y una gestora comunitaria, más adelante (noviembre de 2020) se vinculó  una profesional social y una gestora comunitaria para fortalecer el ejercicio con la comunidad. Es importante resaltar que cada talento humano dispuesto para el ejercicio cuenta con pertenencia étnica de Raizal.
Igualmente, se contó con la construcción de cuatro piezas comunicativas con recomendaciones de cuidado y auto cuidado, traducidas en lengua nativa CREOLE, que permitieron movilizar contenidos diferenciales a la población residente en el distrito.</t>
  </si>
  <si>
    <t xml:space="preserve">A través de la Subred Integrada de Servicios de Salud Norte, se realizó la implementación de la estrategia diferencial “Centro de Escucha en línea Raizal” con el desarrollo de 3 actividades en el espacio público, acciones concertadas con líderes de la organización Raizal de población Fuera del Archipiélago de San Andrés-ORFA.
La estrategia se caracteriza por desarrollar acciones de fortalecimiento organizativo en salud a las personas y comunidad del grupo étnico raizal reconociendo los saberes, conocimientos, prácticas, y dinámicas propias de la comunidad, que promuevan prácticas de cuidado y autocuidado de la salud en el marco de la contingencia sanitaria. Así mismo, gestionar casos de barreras de acceso en salud, a través de un equipo con operación distrital que en la actualidad y desde el mes de Noviembre de 2020 se encuentra conformado por: un profesional de la salud y dos gestoras comunitaria, equipo superior al planteado de manera inicial y que se genera para dar una respuesta adecuada a las necesidades identificadas. 
El número de la población Raizal beneficiada fue de aproximadamente 335 personas.
Igualmente, se conto con la construcción de tres piezas comunicativas con recomendaciones de cuidado y auto cuidado, traducidas en lengua nativa CREOLE, que permitieron movilizar contenidos diferenciales a la población residente en el distrito.
</t>
  </si>
  <si>
    <t>$ 60.201.709</t>
  </si>
  <si>
    <t>Para el periodo comprendido de julio-septiembre, a partir del reconocimiento de las dinámicas y particularidades de la población Raizal, se generó un espacio de socialización y concertación con los miembros la organización de la comunidad con residencia fuera del archipiélago de San Andrés, Providencia y Santa Catalina – ORFA, con el fin de socializar las acciones desde el proceso transversal de gestión de políticas y articular acciones locales para el beneficio de la población.
A través de la Subred Integrada de Servicios de Salud Norte, se realizó la implementación de la estrategia diferencial de tres iniciativas comunitarias desde el espacio público “Centro de Escucha en línea Raizal”, la cual de manera concertada se ha definido con líderes de la organización Raizal de población Fuera del Archipiélago de San Andrés-ORFA.
La estrategia se caracteriza por desarrollar acciones de fortalecimiento organizativo en salud a las personas y colectivos del grupo étnico raizal reconociendo los saberes, conocimientos, prácticas, y dinámicas propias de la comunidad, que potencialicen prácticas de cuidado y auto cuidado de la salud contemplando el marco de la contingencia sanitaria, así mismo, se realizo la gestión a casos con barreras de acceso en salud, a través de un equipo con operación distrital conformado inicialmente con dos perfiles, un profesional de la salud y una gestora comunitaria, más adelante (noviembre de 2020) se vinculó  una profesional social y una gestora comunitaria para fortalecer el ejercicio con la comunidad. Es importante resaltar que cada talento humano dispuesto para el ejercicio cuenta con pertenencia étnica de Raizal.
Igualmente, se conto con la construcción de tres piezas comunicativas con recomendaciones de cuidado y auto cuidado, traducidas en lengua nativa CREOLE, que permitieron movilizar contenidos diferenciales a la población residente en el distrito.
El número de la población Raizal beneficiada desde el producto Centro de escucha en línea Raizal, fue de aproximadamente 279 personas.</t>
  </si>
  <si>
    <t>OBSERVACIONES:
Frente al indicador se precisa que las 1.587 identificadas hasta el III  trimestre de 2021, la SDS implementó acciones de fortalecimiento de medidas de cuidado y autocuidado con 923 personas raizales, razón por la cual el porcentaje de avance del indicador es del 58.2%</t>
  </si>
  <si>
    <t xml:space="preserve">Para el periodo comprendido de octubre-diciembre, a partir del reconocimiento de las dinámicas y particularidades de la población Raizal, se generaron articulaciones con los referentes y miembros de la organización de la comunidad con residencia fuera del archipiélago de San Andrés, Providencia y Santa Catalina – ORFA, con el fin de apoyar y participar en la conmemoración de la semana Raizal desde el proceso transversal de gestión de políticas para articular acciones locales para el beneficio de la población.
A través de la Subred Integrada de Servicios de Salud Norte, se realizó la implementación de la estrategia diferencial de cinco iniciativas comunitarias desde el entorno comunitario “Centro de Escucha Raizal”, la cual de manera concertada se ha definido con líderes de la organización ORFA.
Desde la estrategia de abordaje diferencial "Centro de escucha Raizal" se realizaron acciones de fortalecimiento, orientación y acompañamiento a personas del archipiélago, a través de un equipo interdisciplinario compuesto por un profesional de la salud y dos gestoras comunitarias. El número de la población Raizal beneficiada desde el producto Centro de escucha en línea Raizal, fue de 309 personas abordadas y 480 seguimientos. 
Igualmente, se conto con la construcción de tres piezas comunicativas con recomendaciones de cuidado y auto cuidado, traducidas en lengua nativa CREOLE, que permitieron movilizar contenidos diferenciales a la población residente en el distrito.
</t>
  </si>
  <si>
    <t>OBSERVACIONES: 
Frente al indicador se precisa que las 1.728 identificadas hasta el IV  trimestre de 2021, la SDS implementó acciones de fortalecimiento de medidas de cuidado y autocuidado con 1.232 personas raizales, razón por la cual el porcentaje de avance del indicador es del 71.2%</t>
  </si>
  <si>
    <t xml:space="preserve">A partir de la comprensión de las características de la poblacion Raizal que por su diversidad comprenden diferentes dinámicas frente a su cultura, prácticas, saberes, conocimientos, usos y costumbres propias, se evidencia la necesidad de consolidar con la comunidad estrategias de abordaje diferencial permitiendo la construcción de lineamientos operativos para el desarrollo de actividades de búsqueda activa, seguimiento, acciones de orientación e información diferencial desde una mirada intercultural. 
Durante el 2021 desde el Plan de Salud Pública de Intervenciones Colectivas-PSPIC, se lograron realizar 14   Centros de escucha Raizal con la implementacion de acciones diferenciales, abordando un total de 1.232 personas raizales residentes en el distrito, asi como la generacion de doce piezas comunicativas con contenido diferencial traducidos a lengua nativa (CREOLE).
</t>
  </si>
  <si>
    <t>Salud para la vida y el bienestar</t>
  </si>
  <si>
    <t>81:A 2024 incrementar en un 33% la atención a las poblaciones diferenciales (etnias, LGBTI, habitantes de calle, carreteros, personas que ejercen actividades sexuales pagadas), desde la gestión de la salud pública y acciones colectivas.</t>
  </si>
  <si>
    <t>SALUD</t>
  </si>
  <si>
    <t>Secretaría Distrital de Salud</t>
  </si>
  <si>
    <t>Subdirección de Gestión y Evaluación de Políticas en salud Pública</t>
  </si>
  <si>
    <t>Gina Paola González Ramírez
Edyanni Ramos Valoyes</t>
  </si>
  <si>
    <t>3649090 Ext 9570
3649090 Ext 9838</t>
  </si>
  <si>
    <t>GPGonzalez@saludcapital.gov.co
e1ramos@saludcapital.gov.co</t>
  </si>
  <si>
    <t>Contratar a un profesional a nivel local con pertenencia étnica raizal para fortalecer las prácticas de cuidado de la salud en  la población a través de estrategias diferenciales para la población Raizal residente en Bogotá. D.C.</t>
  </si>
  <si>
    <t>1 profesional con pertenencia étnica Raizal</t>
  </si>
  <si>
    <t>1 profesional con pertenencia étnica  Raizal</t>
  </si>
  <si>
    <t>1 profesional
2020</t>
  </si>
  <si>
    <t>Se cuenta con la vinculación a nivel local, desde la Subred Integrada de Servicios de Salud Norte de una profesional social, avalada por la instancia representativa, con pertenencia étnica raizal para fortalecer el ejercicio con la comunidad, realizado desde el producto "Centro de escucha Raizal" con una operación distrital, dando la continuidad de su vinculación para esta vigencia del PSPIC marzo-junio 2021.
Es importante resaltar que conforme al proceso de concertación con la Organización Raizal- ORFA, se inicia el proceso de implementación de esta acción afirmativa a partir de la vigencia 2021.</t>
  </si>
  <si>
    <t>En esta vigencia se mantiene la vinculación a nivel local, desde la Subred Integrada de Servicios de Salud Norte de una profesional social, avalada por la instancia representativa, con pertenencia étnica raizal para fortalecer el ejercicio con la comunidad, realizado desde el producto "Centro de escucha Raizal" con una operación distrital.</t>
  </si>
  <si>
    <t>$ 71.991.291</t>
  </si>
  <si>
    <t>Durante el trimestre se continuo con la vinculación desde la Subred Integrada de Servicios de Salud Norte de una profesional social, avalada por la instancia representativa, con pertenencia étnica raizal para fortalecer el ejercicio con la comunidad, a través la estrategia.</t>
  </si>
  <si>
    <t>Durante el trimestre se continuo con la vinculación desde la Subred Integrada de Servicios de Salud Norte de una profesional social, avalada por la instancia representativa, con pertenencia étnica raizal para fortalecer el ejercicio con la comunidad, a través la estrategia, contando con los siguientes avances:
- Se realizó seguimiento telefónico personalizado, donde se obtuvo información acerca de las condiciones de salud y si presentaban factores de riesgo para Covid-19.
- Las personas abordadas, se mostraron interesadas en el abordaje y recibieron la información suministrada por parte del profesional.
- Comunicación directa con los entes territoriales de las EAPS Sanitas y Nueva EPS, en la Isla de San Andrés.
- Gestión y solución a barreras de acceso que se presentaron con algunos usuarios raizales durante el periodo
- Gestión para la vacunación de personas mayores de 60 años y el Talento Humano en Salud que trabaja de forma independiente.
- Elaboración de informe detallado, sobre el estado de vacunación de la Población Raizal, residente en la ciudad de Bogotá.</t>
  </si>
  <si>
    <t>Se evidencia el fortalecimiento del componente social que aporto a la implementación de la estrategia desde este ámbito.</t>
  </si>
  <si>
    <t>Gina Paola Gonzalez Ramírez
Edyanni Ramos Valoyes</t>
  </si>
  <si>
    <t>Realizar Análisis de Situación en Salud de la población raizal del Distrito desde el enfoque diferencial e intercultural, con una actualización cada dos años</t>
  </si>
  <si>
    <t xml:space="preserve">
Documento de análisis de condiciones de vida y enfermedad de la población Raizal en Bogotá
</t>
  </si>
  <si>
    <t>Un documento construido y validado con los actores involucrados</t>
  </si>
  <si>
    <t>Documento de análisis de condiciones de salud y vida de la población Raizal año 2020-SDS</t>
  </si>
  <si>
    <t>Desde diciembre 2020 se contó con la terminación del producto por parte de la SISS Norte, sin embargo, actualmente se encuentra en proceso de revisión, realimentación y ajuste por parte de la SDS para validación, posterior socialización con la comunidad y publicación en la página web del sector. Es importante resaltar que conforme al proceso de concertación, se inicia el proceso de implementación de esta acción afirmativa en el año 2023, ya que es un documento que se realizaría cada dos años.</t>
  </si>
  <si>
    <t>Dificultad: Contar con el documento publicado como insumo para tener la línea base.</t>
  </si>
  <si>
    <t xml:space="preserve">Desde diciembre 2020 se conto con la terminación del producto por parte de la SISS Norte, sin embargo, actualmente se encuentra en proceso de diagramación por parte de la SDS, para posterior socialización con la comunidad. 
Es importante resaltar que, conforme al proceso de concertación, se inicia el proceso de implementación de esta acción afirmativa en el año 2023, ya que es un documento que se realizaría cada dos años.
</t>
  </si>
  <si>
    <t>Es importante resaltar que, conforme al proceso de concertación, se inicia el proceso de implementación de esta acción afirmativa en el año 2023, ya que es un documento que se realizaría cada dos años.</t>
  </si>
  <si>
    <t>Es importante resaltar que conforme al proceso de concertación, se inicia el proceso de implementación de esta acción afirmativa en el año 2023. Por esta razón no se reporta ejecución presupuestal para el III  trimestre de  2021.</t>
  </si>
  <si>
    <t>Es importante resaltar que conforme al proceso de concertación, se inicia el proceso de implementación de esta acción afirmativa en el año 2023. Por esta razón no se reporta ejecución presupuestal para el IV  trimestre de  2021.</t>
  </si>
  <si>
    <t xml:space="preserve">72: A 2024 mantener el 100% de la operación de los sistemas de vigilancia en salud pública en Bogotá D.C. </t>
  </si>
  <si>
    <t>Informar, orientar y gestionar el 100% de los casos de individuos raizales que soliciten  información para el acceso a los servicios de salud a través de los diferentes canales, presenciales y virtuales dispuesto por servicio a la ciudadanía.</t>
  </si>
  <si>
    <t>Información, orientación y gestión de casos</t>
  </si>
  <si>
    <t>Numero de casos informados, orientados y gestionados/ Numero de casos con necesidades de orientación, información y gestión reportados X 100</t>
  </si>
  <si>
    <t>En el primer trimestre 2021 se realizó gestión del 100% de los casos de la comunidad Raizal recepcionados, durante la gestión de casos se realizó información y orientación en acceso a los servicios de salud, trámites y servicios sociales, estas solicitudes estuvieron encaminadas a acceso a los servicios de salud en medicina especializada, solicitud de medicamento y asignación de medios de diagnóstico. Para cada uno de los casos se le realizo seguimiento y el respectivo cierre al darse cumplimiento al requerimiento solicitado. 
Para el  periodo enero a marzo 2021 se realizo la Información,  orientación  y gestión de 10 casos  de la comunidad Raizal, las solicitudes se recepcionaron  vía correo electrónico y el 100% de estos corresponden a solicitudes de acceso a los servicios de salud, de los cuales el 60% pertenecientes al régimen contributivo y 40% al régimen Subsidiado.</t>
  </si>
  <si>
    <t>Dificultades:  deficiencias en la falta de oportunidad para la atención en salud a  personas de la comunidad raizal 
Alternativa de Solución: Fortalecer las capacidades en orientación e información de los Usuarios de la comunidad Raizal.</t>
  </si>
  <si>
    <t xml:space="preserve">Durante el segundo trimestre del año 2021 se reportaron 11 casos, durante la gestión de casos se realizó información y orientación en acceso a los servicios de salud, trámites y servicios sociales, estas solicitudes estuvieron encaminadas a acceso a los servicios de salud en medicina especializada, solicitud de medicamento y asignación de medios de diagnóstico. Para cada uno de los casos se le realizo seguimiento y el respectivo cierre al darse cumplimiento al requerimiento solicitado. 
</t>
  </si>
  <si>
    <t xml:space="preserve">Demoras por parte de las EAPB en la solución o respuesta del caso.
Dificultad de concertación entre el usuario del pueblo Raizal y las EAPB o IPS, frente acceso a citas, especialistas y tiempos.
Fortalecer canales de comunicación a los usuarios de la comunidad Raizal para la resolución de casos.
</t>
  </si>
  <si>
    <t>$ 6.847.200</t>
  </si>
  <si>
    <t xml:space="preserve">Para el tercer trimestre del año en curso se recibieron 19 casos, brindado orientación e información de los diferentes servicios que oferta la secretaria distrital de salud, las subredes prestadoras de servicios de salud y las diferentes EAPB que operan en el distrito, se ha identificado que el mayor número de solicitudes son relacionadas con la EPS COMPENSAR con 7 casos, seguida por Nueva EPS con 4 casos FAMISANAR 3 casos, Sanitas 2 casos, Coomeva , Capital Salud y Nueva EPS con 1 caso cada una, estos para asignación de citas con medicina general o especialidades, se realiza el acercamiento con cada uno de los pacientes de manera telefónica, se notifica del proceso a realizar con su respectivo seguimiento teniendo en cuenta el tiempo tomado para la gestión y se realiza el cierre del mismo al darse cumplimiento al requerimiento solicitado. </t>
  </si>
  <si>
    <t>Dificultades
Se han evidenciado demoras por parte de las EAPB en la solución o respuesta del caso reportado, en diferentes ocasiones se realizan reiteraciones de los mismos.
Dificultad de concertación entre el usuario del pueblo Raizal y las EAPB o IPS, frente acceso a citas, ya que en diferentes ocasiones manifiestan no tener disponibilidad en la fecha asignada por parte de la EPS para asistir a la cita médica en los tiempos en los que fue asignada.
Alternativas de Solución
Se debe fortalecer los canales de comunicación entre la SDS y los usuarios de la comunidad Raizal para la resolución de casos.
Generar una estrategia de capacitación dirigida a la población Raizal con enfoque diferencial donde se socialicen los derechos y deberes.</t>
  </si>
  <si>
    <t>Para el cuarto trimestre del año se recepcionaron 15 solicitudes por parte de la población Raizal, las cuales fueron gestionadas por los profesionaloes de asistncia técnica de la Dirección de Servicio a la Ciudadania de la SDS.
 En el transcurso del presente año al mes de diciembre se han orientado y gestionado un total de 55 casos, para el acceso a los servicios de salud. 
El mes en que mas casos se han reportado es el mes de agosto con un total de 8 casos, seguido por el mes de mayo con 7 casos, marzo y septiembre con 6 casos.
Un total de 28 requerimientos son por asignación de citas medicas como:  14 solicitudes por medica general, seguido por odontología con 4 solicitudes, 3 psicología, también se observan diferentes solicitudes a especialidades como endocrinología, ginecología, psiquiatría, medicina interna, reumatología entre otras.</t>
  </si>
  <si>
    <t>Demoras por parte de las EAPB en la solución o respuesta del caso.
· Dificultad de concertación entre el usuario del pueblo Raizal y las EAPB o IPS, frente acceso a citas, especialistas y tiempos.
· Se requiere mejorar la articulación para la asignación y cumplimiento de citas médicas, ya que se evidencia que la comunicación con la población debe tener toda la sensibilización
En el mes de noviembre se realizo la socializacion con diferentes EAPB a quienes se les dio a conocer la acción afirmativa y se comprometieron a gestionar de manera diferencial y en el menor tiempo posibles los casos relacionados con esta población</t>
  </si>
  <si>
    <t xml:space="preserve">Se han realizado mejoras en las articulaciones y gestion de las solicitudes con herramienta de recoleccion de información y reporte de la gestión.
Para el año 2022 se tiene proyectado continuar con las mejoras continuas para garantizar la información, orientación y gestionar el 100% de los casos de individuos raizales que soliciten  información para el acceso a los servicios de salud a través de los diferentes canales, presenciales y virtuales dispuesto por servicio a la ciudadanía.
</t>
  </si>
  <si>
    <t xml:space="preserve">5:A 2024, diseñar e implementar el 100% del plan de acción, en el marco de la política pública distrital de servicio al ciudadano, con los actores del Sistema Distrital de Salud (4 subredes, IDCBIS, Capital Salud, SDS), 10 EAPB y 20 Instituciones prestadoras de servicios de salud priorizadas. </t>
  </si>
  <si>
    <t>Dirección de Servicio a la Ciudadanía</t>
  </si>
  <si>
    <t>Cindy Matamoros Perdomo 
Martha Liliana Tunjo López</t>
  </si>
  <si>
    <t>3046652826
3107687429</t>
  </si>
  <si>
    <t>cmmatamoros@saludcapital.gov.co
mltunjo@saludcapital.gov.co</t>
  </si>
  <si>
    <t xml:space="preserve">Ajustar e implementar la guía metodológica en el componente de  prestación de servicios  de la comunidad raizal residente en Bogotá, que permita orientar las acciones diferenciales para  esta población en el marco del modelo de atención en salud del Distrito Capital. </t>
  </si>
  <si>
    <t>3 salud y Bienestar</t>
  </si>
  <si>
    <t xml:space="preserve">Porcentaje de avance en la implementación de la Guía Metodológica con enfoque poblacional diferencial en el  componente de prestación de servicios  de salud. </t>
  </si>
  <si>
    <t>(Actividades desarrolladas en el ajuste e implementación de la guía metodológica/Actividades programadas)*100</t>
  </si>
  <si>
    <t>Guía metodológica para la implementación del enfoque diferencial étnico en las  EAPB  -IPS (2019-SDS)</t>
  </si>
  <si>
    <t>En el primer trimestre para dar cumplimiento a la acción afirmativa pactada por la Dirección de Provisión de Servicios de Salud se avanzó en:
* Se elaboró  la propuesta de plan de acción a concertar con los miembros del Consejo Directivo de la Organización Raizal de población Fuera del Archipiélago de San Andrés, Providencia y Santa catalina sujeta a revisión conjunta,  ajuste y aprobación.  El plan de acción define una  fase de alistamiento (caracterización población raizal, revisión documentos,  metodología de trabajo),  a cargo de la Dirección de Provisión de Servicios de Salud.  
* Se solicitó oficialmente a la Presidencia de la Organización ORFA la designación de la hoja de vida y aval del(a)  gestor(a) étnico(a) para la contratación, una vez recibida la documentación en mención, se acompañó el proceso de gestión precontractual para el talento humano con pertenencia étnica quien será el enlace y la articulación con la comunidad Raizal para avanzar en la implementación de la guía metodológica en el componente de prestación de servicios de salud reconociendo los saberes, conocimientos, prácticas de cuidado y autocuidado en salud  y dinámicas propias de la comunidad. 
* Se elaboró el estudio previo para para la implementación de las adaptaciones socioculturales e incorporación del enfoque diferencial étnico en la prestación de servicios de salud en EAPB y red prestadora de servicios, en un proceso que se articulará con la participación y construcción colectiva de la comunidad Raizal.  
De igual manera, en cumplimiento de la acción afirmativa concertada se participó en las siguientes reuniones en el marco del artículo 66 del Plan Distrital de Desarrollo 2020-2024:
* Reunión (17/03/2021) efectuada con los miembros del Consejo Directivo de la Organización Raizal de población Fuera del Archipiélago de San Andrés, Providencia y Santa catalina ORFA cuyo objeto fue la socialización de las acciones afirmativas definidas con el sector salud y realizar seguimiento del avance de las concertaciones realizadas.   
* Reunión (24/02/2021) convocada por la Secretaría de Gobierno  - I jornada técnica intersectorial PIAA 2021 socialización metodología y presentación de informes 2021.</t>
  </si>
  <si>
    <t xml:space="preserve">Con respecto a los resultados presentados en este informe para el segundo trimestre como avance a la implementación de la guía metodológica con enfoque poblacional diferencial en el componente de prestación de servicios de salud, es necesario recalcar que al contar con el apoyo de la gestora étnica con pertenencia Raizal, se avanza en la caracterización de las personas identificadas en base de datos entregada por la organización ORFA, además se ha logrado un acercamiento a lo que es  la cosmovisión Raizal y la interculturalidad que constituyen la fuente para promover la implementación sostenible de la guía  desde el contexto étnico Raizal actual, lo que representa una evolución social en constante reconstrucción y renovación, donde predomina la representación igualitaria, mutua y una firme relación de los seres humanos entre sí, como parte del ecosistema vivo y con el ámbito natural. </t>
  </si>
  <si>
    <t>La concertación del plan y cronograma de trabajo con la organización ORFA, no fue posible por motivos de salud de uno de los miembros directivos de esta organización, se reprogramará fecha.</t>
  </si>
  <si>
    <t>$ 25.850.000</t>
  </si>
  <si>
    <t>22.5%</t>
  </si>
  <si>
    <t xml:space="preserve">La Dirección de Provisión de Servicios de Salud,  en cumplimiento de la acción afirmativa en el tercer trimestre desarrolló las siguientes actividades:
Se realizó  2 sesiones de trabajo (12 de julio de 2021,25 de agosto de 2021)  con los miembros directivos de la organización ORFA, con el fin de definir las adecuaciones técnicas y socioculturales necesarias en la prestación de servicios de salud con enfoque diferencial en la  se identificó las necesidades y expectativas y como resultado de los encuentros conjuntamente la comunidad refirió consideraciones generales para la prestación de servir ios de salud (lengua nativo creole).
Se realizó  caracterización  sociodemográfica, de morbilidad de la Comunidad  Raizal para la georreferenciación de la prestación de los servicios de salud. </t>
  </si>
  <si>
    <t xml:space="preserve">La concertación de fechas de trabajo  con los directivos de la organización ORFA. </t>
  </si>
  <si>
    <t>$25,850,000</t>
  </si>
  <si>
    <t xml:space="preserve">Durante el cuarto trimestre la acción realizada para la implementación del enfoque diferencial étnico en cumplimiento a la acción afirmativa concertada con la Dirección de Provisión de Servicios de Salud en el marco de su competencia, fue el encuentro de saberes con miembros del consejo directivo y miembros de la organización  ORFA, espacio en el que  se socializó, avaló y aprobó  las adaptaciones técnicas y socioculturales necesarias para la prestación de servicios de salud con enfoque diferencial étnico desde la cosmogonía de la comunidad Raizal presente en Bogotá D.C. 
* Traducción en lengua creloe de derechos y deberes de los ususarios en el Sistema General de Seguridad Social en Salud. 
</t>
  </si>
  <si>
    <t>Dificultades: Por petición de la comunidad Raizal se solicito la viabilidad de  cambio de profesional. 
Alternativa de solución: Dando respuesta a la solicitud de la comunidad Raizal, se fortaleció el proceso con el acompañamiento de profesional responsable de etnias.</t>
  </si>
  <si>
    <t xml:space="preserve">En  el IV  trimestre  como avance  a fin de ajustar e implementar la guía metodológica en el componente prestación de servicios de la comunidad raizal residente en Bogotá, que permita orientar las acciones diferenciales en la prestación de servicios y en el marco del modelo de atención en salud del DC, se realizó mesa de trabajo/encuentro de saberes  con los miembros directivos de la organización ORFA el  16/12/2021  (15 asistentes), espacio en donde se socializaron avalaron y aprobaron las adaptaciones técnicas y socioculturales necesarias para la prestación de servicios con enfoque diferencial étnico a la comunidad Raizal en Bogotá.
Así mismo, se realizó traducción de derechos y deberes de las usuarias y usuarios del sistema de salud a lengua madre Creole.
</t>
  </si>
  <si>
    <t xml:space="preserve">Mejora de la gestión de instituciones de salud </t>
  </si>
  <si>
    <t>72: Ajustar el actual modelo de salud para basarlo en APS incorporando el enfoque poblacional diferencial, de cultura ciudadana, de género, participativo, territorial, y resolutivo que incluya la ruralidad y aporte a modificar de manera efectiva los determinantes sociales de la salud en la ciudad</t>
  </si>
  <si>
    <t>Dirección de Provisión de Servicios de Salud</t>
  </si>
  <si>
    <t xml:space="preserve">Martha Yolanda Ruíz Valdés 
Yudy Johana Mora Quiñonez </t>
  </si>
  <si>
    <t>3649090 Ext. 9511
3649090 Ext. 9512</t>
  </si>
  <si>
    <t xml:space="preserve">MYRuiz@saludcapital.gov.co
yjmora@saludcapital.gov.co </t>
  </si>
  <si>
    <t>Facilitar espacios de inclusión de la comunidad Raizal  a través de la estrategia de  los Territorios de Innovación y Participación en Salud TIPS</t>
  </si>
  <si>
    <t>10 Reducción de desigualdades</t>
  </si>
  <si>
    <t>Derechos Humanos; Diferencial;  Territorial y Genero</t>
  </si>
  <si>
    <t>% de espacios facilitados a la población Raizal desde la estrategia TIPS</t>
  </si>
  <si>
    <t>Número de espacios facilitados a la población Raizal desde la estrategia TIPS</t>
  </si>
  <si>
    <t>$ 12.000.000</t>
  </si>
  <si>
    <t>Se realiza reunión con los representantes de la Organización ORFA del Distrito, la Comisión de Comunidades Raizales en Bogotá D.C en el marco del Acuerdo 761 del 2020 Artículo 66, donde se presenta la acción afirmativa y se concertó la estrategia de implementación de dicha acción.</t>
  </si>
  <si>
    <t>Dificultad: La comunidad solicita la forma de implementación de dicha acción y su presupuesto. 
Alternativa de solución: Se da respuesta a la petición de forma escrita y se propone una mesa de trabajo para la implementación articulado con la comunidad Raizal.</t>
  </si>
  <si>
    <t xml:space="preserve">El día 22 de Junio, se socializo la estrategia Territorios de Innovación y participación Social en Salud TIPS con la comunidad Raizal, se socializo y se puso a disposición de la comunidad los Territorios de Innovación y participación Social en Salud,  TIPS ambiente digital que hace parte de la estrategia.
  </t>
  </si>
  <si>
    <t>Dificultad: La comunidad solicita la forma de implementación de dicha acción y su presupuesto. 
Alternativa de solución: Se propone una mesa de trabajo para la implementación articulado con la comunidad Raizal.
La estrategia contempla TIPS ambiente Digital la cual se pone a disponibilidad  para uso de la comunidad Raizal.</t>
  </si>
  <si>
    <t xml:space="preserve">Se realizó reunión de articulación con el consejo directivo de la Organización de la comunidad raizal con residencia fuera del archipiélago de San Andrés, Providencia y Santa catalina - ORFA, con el objetivo de acordar un plan de trabajo conjunto para la utilización de los Territorios de Innovación y Participación social en Salud - TIPS, así como la divulgación de piezas comunicativas de los distintos eventos y actos conmemorativos de la comunidad raizal, de lo que resta de la vigencia 2021. </t>
  </si>
  <si>
    <t>Dificultades: No se han realizado la adecuación técnica, tecnológicas y de mobiliarios de los espacios TIPS. Por lo anterior no se reporta ninguna afectación al presupuesto. Alternativa de solución: .La Organización ORFA como instancia de interlocución y consulta de la comunidad raizal en Bogotá, reitera la solicitud de poder contar con elementos de la cosmovisión raizal dentro de la dotación de los espacios TIPS</t>
  </si>
  <si>
    <t xml:space="preserve">
Durante este periodo se realizó la revisión interna de las propuestas sobre las acciones afirmativas y estas fueron enviadas a la Subred Centro Oriente, quienes son los encargados de surtir el proceso de contratación, el cual está en la etapa de firmado, para ejecución primer semestre año 2022. Del mismo modo, se asigna profesional con pertenencia étnica raizal para apoyar la implementación y seguimiento de las acciones afirmativas de la población raizal residente en Bogotá. D.C. con esta vinculación se agilizo el proceso de construcción de las propuestas de las acciones con la comunidad y finalmente en el marco de la estrategia de Territorios de Innovación y Participación en Salud-TIPS desde la dependencia se dio inicio al proyecto que contempla la implementación de los laboratorios de Co-creación, que consiste en espacios para la promoción, fortalecimiento y movilización social a fin de lograr la incidencia en la formulación, implementación y evaluación de política pública en salud en las diferentes localidades, para el beneficio de toda la ciudadanía incluyendo la comunidad Raizal.
Desde la estrategia TIPS se ha logrado avanzar en la consecución de unos espacios en las veinte localidades del distrito, de los cuales once han sido inagurados y estan en proceso de adecuación, teniendo en cuenta que estos espacios están dispuestos para la participación activa de la ciudadanía en general, es por esto que la comunidad raizal puede hacer uso de estos diferentes espacios dependiendo en la localidad en la que se encuentre.</t>
  </si>
  <si>
    <t>Los espacios TIPS estan dispuestos  para que las comunidades etnicas  desarrollen procesos de organización, Mobilización y participación activa e incidente en salud en las 20 localidades.</t>
  </si>
  <si>
    <t xml:space="preserve">Gestión Pública efectiva abierta y transparente </t>
  </si>
  <si>
    <t xml:space="preserve">403:A 2024, diseñar e implementar la Estrategia de Gobierno Abierto en salud de Bogotá D.C. (GABO), a través de acciones de participación social en salud, reconciliación, transparencia, control social y rendición de cuentas y servicio al ciudadano, con procesos comunitarios e intersectoriales en las 20 localidades. </t>
  </si>
  <si>
    <t>Dirección de Participación Social, Gestión Territorial y Transectorialidad</t>
  </si>
  <si>
    <t xml:space="preserve">Leonardo Antonio Mejía Prado
Helberth  Campo Ulabares 
</t>
  </si>
  <si>
    <t>3649090 Ext. 9530
3042942409</t>
  </si>
  <si>
    <t>la2mejia@saludcapital.gov.co
hocampo@saludcapital.gov.com</t>
  </si>
  <si>
    <t>Articulación y creación de  mesas de trabajo entre la SDS y la comunidad Raizal para la realización de las conmemoraciones.</t>
  </si>
  <si>
    <t xml:space="preserve">% de mesas de trabajo realizadas </t>
  </si>
  <si>
    <t xml:space="preserve">Número de mesas de trabajo realizadas </t>
  </si>
  <si>
    <t>$ 7000000</t>
  </si>
  <si>
    <t>$ 28.000.000</t>
  </si>
  <si>
    <t xml:space="preserve">Se realiza reunión el día 22 de Junio con los representantes de la Organización ORFA del Distrito, la Comisión de Comunidades Raizales en Bogotá D.C en el marco del Acuerdo 761 del 2020 Artículo 66, donde se presenta la acción afirmativa, presupuesto mecanismo de ejecución de la misma.
Se hizo llegar una fecha técnica por parte del sector a la comunidad para la construcción de la propuesta de manera escrita de la conmemoración y sus detalles </t>
  </si>
  <si>
    <t xml:space="preserve">El 27 de Septiembre se realizó la mesa técnica entre la Organización ORFA y el sector, en la cual se revisó elementos técnicos y requerimientos solicitados, para el apoyo de la conmoración. </t>
  </si>
  <si>
    <t>Desde la Dirección de Participación Social, se realizó el apoyo técnico frente a la documentación requerida para la contratación de los implementos para la conmemoración del concierto caribeño en el marco de la semana raizal en el mes de noviembre , así como, la socialización de los avances y presupuesto de las Acciones Afirmativas concertadas con la comunidad Raizal, fortalecimiento de los procesos de participación y organizaciónen en salud para la población raizal en el Distrito capital</t>
  </si>
  <si>
    <t>las acciones realizadas se han ejecutado en el marco del enfoque diferencial etnico y con la participación activa de las comunidades en el desarrollo de la agenda.</t>
  </si>
  <si>
    <t>Leonardo Antonio Mejía Prado
Mirna Casseres Cassiani</t>
  </si>
  <si>
    <t>3649090 Ext. 9530
3116594909</t>
  </si>
  <si>
    <t xml:space="preserve">
la2mejia@saludcapital.gov.co
m1casseres@saludcapital.gov.co</t>
  </si>
  <si>
    <t xml:space="preserve">Garantizar la participación  de la totalidad de la mujeres Raizales que soliciten la formación en los centros de inclusión digital.(Se establece la cifra en una mesa de trabajo posterior)              </t>
  </si>
  <si>
    <t>Poblacional-Diferencial y Género</t>
  </si>
  <si>
    <t xml:space="preserve">Mujeres Raizales formadas en los centros de inclusión digital. </t>
  </si>
  <si>
    <t xml:space="preserve">Sumatoria de la Mujeres Raizales  formadas en los centros de inclusión digital. </t>
  </si>
  <si>
    <t xml:space="preserve">por demanda </t>
  </si>
  <si>
    <t>por demanda</t>
  </si>
  <si>
    <t xml:space="preserve">Se encuentran preinscritas un total de 10 mujeres del pueblo raizal y 3 que ya han culminado el proceso de formación. Para el 2021 se estima la formación de 25 mujeres raizales. </t>
  </si>
  <si>
    <t>No se han presentado dificultades. Sin embargo para poder cumplir con el número de mujeres del 2021, se está realizando convocatoria abierta de los cursos ofertados por el CID.</t>
  </si>
  <si>
    <t>Con corte a 30 de septiembre de 2021, se reporta la formación de un total de 17 mujeres raizales, de las cuales 7 se formaron en el tercer trimestre del 2021. Las mujeres raizales se formaron en los cursos de Habilidades Digitales, Habilidades socio-emocionales e Informática: Microsoft Word, Excel e Internet</t>
  </si>
  <si>
    <t>No se han reportado dificultades para el avance de la meta</t>
  </si>
  <si>
    <t>Para el 2021 se formaron un total de 17 mujeres raizales. De esas 17 mujeres se inscribieron en los cursos de Habilidades Digitales,
Habilidades socio-emocionales e
Informática.</t>
  </si>
  <si>
    <t>No se han reportado dificultades para el avance de la meta.</t>
  </si>
  <si>
    <t xml:space="preserve">El enfoque diferencial en esta acción se aplicó mediante la garantización de la vinculación y formación de mujeres raizales en los cursos ofertados por la estrategia de Centros de Inclusión Digital.  
</t>
  </si>
  <si>
    <t>Igualdad de oportunidades y desarrollo de capacidades para las mujeres</t>
  </si>
  <si>
    <t>Aumentar en un 30% el número de mujeres formadas en los centros de inclusión digital</t>
  </si>
  <si>
    <t>Desarrollo de capacidades para aumentar la autonomía y empoderamiento de las mujeres en toda su diversidad en Bogotá.</t>
  </si>
  <si>
    <t>MUJER</t>
  </si>
  <si>
    <t xml:space="preserve">Secretaría Distrital de la Mujer </t>
  </si>
  <si>
    <t>Dirección de Enfoque Diferencial</t>
  </si>
  <si>
    <t xml:space="preserve">Yenny Guzmán
Mónica Tenorio 
</t>
  </si>
  <si>
    <t>3108561029 3114540842</t>
  </si>
  <si>
    <t xml:space="preserve">
mtenorio@sdmujer.gov.co
yguzman@sdmujer.gov.co</t>
  </si>
  <si>
    <t>Vincular a procesos de formación en habilidades financieras y socioemocionales a las mujeres pertenecientes a la comunidad Raizal que ejercen un trabajo de cuidado no remunerado, puedan empoderarse.</t>
  </si>
  <si>
    <t xml:space="preserve">Mujeres Raizales formadas en habilidades de manejo financiero y psicoemocionales. </t>
  </si>
  <si>
    <t xml:space="preserve">Sumatoria de la Mujeres Raizales  formadas en habilidades de manejo financiero y psicoemocionales  </t>
  </si>
  <si>
    <t xml:space="preserve">Por demanda </t>
  </si>
  <si>
    <t>Nos encontramos etapa de alistamiento para llevar a cabo esta acción afirmativa, revisando los contenidos para incorporar el enfoque diferencial en la metodología.</t>
  </si>
  <si>
    <t xml:space="preserve">La entidad se encuentra en la etapa de alistamiento para llevar a cabo esta acción afirmativa, así como en la incorporación del enfoque diferencial en los cursos de formación y la construcción de metodologías para las sesiones sincrónicas </t>
  </si>
  <si>
    <t>No se han presentado dificultades</t>
  </si>
  <si>
    <t>Se determinó una metodología de acompañamiento  para las mujeres que tomen los cursos. Se realizará articulación con la Subsecretaría de Políticas de Igualdad para su ejecución</t>
  </si>
  <si>
    <t xml:space="preserve">La acción afirmativa presenta retrasos, sin embargo, se asignará a una profesional de la Subsecretaría de Políticas de igualdad el seguimiento de la acción y el desarrollo del curso. </t>
  </si>
  <si>
    <t>Para el 2021 no se logró tenber ningun avance con esta acción.</t>
  </si>
  <si>
    <t xml:space="preserve">Esta acción no se cumplirá en la vigencia del 2021 debido a que es importante diseñar un curso específico para mujeres raizales, lo que implica un proceso de alistamiento para incorporar las particularidades de este grupo poblacional.
</t>
  </si>
  <si>
    <t xml:space="preserve">Se tiene pensado durante el primer trimestre de la vigencia 2022 por medio de plan choque iniciar la convocatoria que permita aplicar el enfoque diferencial mediante la vinculación y participación en los cursos de las mujeres raizales y revisando la viabilidad de una construcción conjunta para un curso con temáticas particulares de la población Raizal. 
</t>
  </si>
  <si>
    <t>Diseñar y acompañar la estrategia de emprendimiento  y empleabilidad para la autonomía económica de las mujeres</t>
  </si>
  <si>
    <t>Desarrollo de capacidades
 para aumentar la autonomía y empoderamiento de las mujeres  en toda su diversidad en Bogotá</t>
  </si>
  <si>
    <t xml:space="preserve">Proceso de fortalecimiento diferencial  y de empoderamiento (a niñas) en la incidencia de las aptitudes, capacidades e identidad cultural de la mujeres Raizales atendiendo a sus dinámicas, particularidades e historia.
</t>
  </si>
  <si>
    <t xml:space="preserve"> Mujeres niñas,  adolescentes y jóvenes  raizales fortalecidas en aptitudes, capacidades e identidad cultural Raizal</t>
  </si>
  <si>
    <t>Sumatoria de niñas,  adolescentes y jóvenes  raizales fortalecidas en aptitudes, capacidades e identidad cultural Raizal</t>
  </si>
  <si>
    <t xml:space="preserve">Se han realizado reuniones entre las referentes y la encargada de la Estrategia de Empoderamiento dirigida a Niñas, Adolescentes y Mujeres Jóvenes para la implementación del enfoque diferencial Raizal en el semillero dirigido a las participantes. También se realizó el diseño de los términos de referencia para la realización del convenio que llevará a cabo la estrategia. </t>
  </si>
  <si>
    <t>N/a</t>
  </si>
  <si>
    <t>Con corte a 30 de septiembre de 2021, se logra la construcción del proyecto para el desarrollo del semillero de niñas Raizal el cual iniciará su ejecución en el mes de octubre.</t>
  </si>
  <si>
    <t xml:space="preserve">Para el 2021 se logró iniciar el Semillero de Empoderamiento con niñas raizales el día sábado 30 de octubre, seguido por los días 13, 20 y 27 de noviembre implementando así 4 sesiones virtuales con la participación de 16 niñas en total, 12 graduadas.
</t>
  </si>
  <si>
    <t>No se logró dar cumplimiento al acuerdo establecido en el anexo técnico de 20 niñas raizales; también, 4 de las niñas no se registraron en el listado de asistencia pese a estar presentes en las sesiones.</t>
  </si>
  <si>
    <t>El enfoque diferencial en esta acción se aplicó a través de la realización del semillero para niñas raizales implementando las diferentes metodologias que permitieron incidir en cada una de las niñas participantes y así tener un proceso de fortalecimiento diferencial.</t>
  </si>
  <si>
    <t>Diseñar acciones afirmativas con enfoque diferencial, para desarrollar capacidades y promover el bienestar socio emocional y los derechos de las mujeres en todas sus diversidades, en los sectores de la administración distrital y en las localidades</t>
  </si>
  <si>
    <t>Implementación de acciones afirmativas dirigidas a las mujeres con enfoque diferencial y de género en Bogotá</t>
  </si>
  <si>
    <t xml:space="preserve">
Apoyar técnica, financiera y logísticamente los eventos, de la Conmemoración de la comunidad Raizal con el fin de  eliminar estereotipos y visibilizar  el papel de la mujer en la construcción de ciudad y país.</t>
  </si>
  <si>
    <t xml:space="preserve">apoyo a la realización de  eventos de conmemoración </t>
  </si>
  <si>
    <t xml:space="preserve"># de eventos de Conmemoración realizados durante el cuatrienio </t>
  </si>
  <si>
    <t xml:space="preserve">Nos encontramos etapa de alistamiento para llevar a cabo esta acción afirmativa. Se realizó una reunión con la comunidad raizal pidiendo el alistamiento de una propuesta, teniendo en cuenta el presupuesto asignado en la acción afirmativa y que la conmemoración se realizará en el marco de la Estrategia de Eliminación de Estereotipos e Imaginarios. </t>
  </si>
  <si>
    <t xml:space="preserve">Dificultades: No se han presentado dificultades. </t>
  </si>
  <si>
    <t>La entidad se encuentra en etapa de alistamiento para llevar a cabo esta acción afirmativa. Se realizó una reunión con la comunidad raizal pidiendo el alistamiento de una propuesta, teniendo en cuenta el presupuesto asignado en la acción afirmativa y que la conmemoración se realizará en el marco de la Estrategia de Eliminación de Estereotipos e Imaginarios. Está programada para el mes de noviembre.</t>
  </si>
  <si>
    <t>Con corte a 30 de septiembre de 2021, se logra trabajar el documento de sentido conmemoración fechas emblemáticas PPMYEG y bolsa logística para la conmemoración el día 12 de noviembre en la Décimo Séptima XVII versión de la Semana Raizal.</t>
  </si>
  <si>
    <t xml:space="preserve">En el marco de la conmemoración de la mujer Raizal se logró realizar la conmemoración el día 12 de noviembre de 6:00PM a 9:00PM en el Museo Nacional, auditorio Teresa Cuervo en el marco del concierto Góspel; logrando para esta fecha la construcción de una pieza comunicativa y entrega de una placa de reconocimiento.
</t>
  </si>
  <si>
    <t>No se reportaron dificultades para el cumplimiento de la meta.</t>
  </si>
  <si>
    <t xml:space="preserve">El enfoque diferencial en esta acción se aplicó a través de garantizar que personas conozcan sobre la cultura Raizal manteniendo así vivas las expresiones que hacen parte del patrimonio de los raizales preservando las costumbres y
tradiciones; a su vez, representado por la pieza o estrategia comunicativa el cual resaltó la conmemoración del día de la mujer Raizal.    
</t>
  </si>
  <si>
    <t>Promoción de la igualdad, el desarrollo de capacidades y el reconocimiento de las mujeres.</t>
  </si>
  <si>
    <t>Diseñar acciones afirmativas con enfoque diferencial, para desarrollar capacidades y promover el bienestar socio emocional y los derechos de
las mujeres en todas sus diversidades, en los sectores de la administración distrital y en las localidades</t>
  </si>
  <si>
    <t>6. Eje de Inclusión y no discriminación del Raizal</t>
  </si>
  <si>
    <t>6.3 Inclusión del componente de género y generación en todas las acciones que desarrollen e implementen la Política y el Plan de Acciones Afirmativas.</t>
  </si>
  <si>
    <t xml:space="preserve">1 investigación que caracteriza a las cuidadoras en Bogotá, incluyendo a las cuidadoras raizales.     </t>
  </si>
  <si>
    <t xml:space="preserve">Investigación que caracterizan a las cuidadoras en Bogotá, incluyendo a las cuidadoras raizales, y socialización con la comunidad Raizal  </t>
  </si>
  <si>
    <t># de investigaciones y socializaciones que caracterizan a las cuidadoras en Bogotá, incluyendo a las cuidadoras raizales.</t>
  </si>
  <si>
    <t xml:space="preserve">*Se  elaboró un  documento  de caracterización cualitativa de  las cuidadoras raizales. Esta caracterización se realizó a partir de una metodología cualitativa por medio de grupos focales de 4 a 8 personas; se realizó de manera virtual por las circunstancias actuales con respecto a la covid-19 y teniendo en cuenta consideraciones de desplazamiento y logística para que no afectaran el acceso de participación de este sector. Las reuniones tuvieron una duración de 3 horas. En total se realizó 1 grupo para mujeres raizales con una participación de 4 de ellas. </t>
  </si>
  <si>
    <t xml:space="preserve">El 11 de junio la Mujer recibió la retroalimentación del documento de caracterización cualitativa de  las cuidadoras raizales de por parte de la Organización Pueblo Raizal Fuera del Archipiélago - ORFA. A partir de ello, se programó una reunión de socialización para el 16 de julio de 2021 con las representantes raizales.  </t>
  </si>
  <si>
    <t>$ 4.300.800</t>
  </si>
  <si>
    <t>El 16 de julio se llevó a cabo reunión con la comunidad Raizal con el fin de socializar el documento de caracterización de cuidadoras raizales, documento que fue aprobado por la comunidad.</t>
  </si>
  <si>
    <t>No se reportaron dificultades para el avance y ejecución de la meta</t>
  </si>
  <si>
    <t>La acción se cumplió en su totalidad en el tercer trimestre de la vigencia. </t>
  </si>
  <si>
    <t>No aplica.</t>
  </si>
  <si>
    <t>El enfoque diferencial en esta acción se aplicó a través de  garantizar la participación de mujeres cuidadoras raizales en la realización de grupos focales cuya información otorgada permitió elaborar un documento de caracterización que contiene el desarrollo de los siguientes componentes: quiénes son las cuidadoras, significado o sentires sobre el cuidar, sentimientos alrededor del trabajo de cuidado, prácticas del trabajo de cuidado y necesidades de las cuidadoras, desde la cosmogonía y cosmovisión de la comunidad raizal.</t>
  </si>
  <si>
    <t>Sistema Distrital del 
Cuidado</t>
  </si>
  <si>
    <t>Formular las bases técnicas y coordinar la implementación 
del sistema distrital del cuidado</t>
  </si>
  <si>
    <t>Implementación del Sistema Distrital de Cuidado en Bogotá</t>
  </si>
  <si>
    <t xml:space="preserve">50 espacios respiro que benefician a   mujeres raizales en el marco de la estrategia de cuidado a cuidadoras </t>
  </si>
  <si>
    <t xml:space="preserve">Espacios respiro que benefician a   Mujeres Raizales en el marco de la estrategia de cuidado a cuidadoras </t>
  </si>
  <si>
    <t>Sumatoria de Espacios respiros que benefician a mujeres Raizales.</t>
  </si>
  <si>
    <t>El documento cuenta con una introducción y el desarrollo de los siguientes componentes: quiénes son las cuidadoras, significado o sentires sobre el cuidar, sentimientos alrededor del trabajo de cuidado, prácticas del trabajo de cuidado, necesidades de las cuidadoras. Para el periodo de reporte, este documento se encuentra en fase de revisión y aprobación, para su posterior socialización</t>
  </si>
  <si>
    <t>Desde la SDMujer se cuenta con el plan operativo de servicios respiro y con un documento "Propuesta para dar cumplimiento a las concertaciones con población étnica Raizal" que incluye la definición de servicios respiro. Este plan se socializará en la reunión de presentación del documento de caracterización de las cuidadoras raizales, la cual está programada para el 16 de julio del 2021. 
Se proyecta iniciar los espacios respiro con raizales en el mes de agosto.</t>
  </si>
  <si>
    <t>Para dar inicio a la convocatoria de espacios respiro se requiere de la articulación con la comunidad étnica, la cual se realizará en reunión programada para julio.</t>
  </si>
  <si>
    <t>$ 6.862.500</t>
  </si>
  <si>
    <t>El 16 de julio se llevó a cabo reunión con la comunidad Raizal donde se presentó la propuesta de programación de articulación por parte de la Secretaría Distrital de la Mujer, de 12 espacios respiro a llevarse a cabo durante la vigencia 2021, espacios que son prestados por diferentes entidades del Distrito como: IDRD, IDT y Jardín Botánico. Como compromiso se acordó remitir el documento con la propuesta de espacios respiro y de convocatoria para cuidadoras raizales con el fin de que esta sea revisada y se puedan articular los espacios respiro a partir del mes de agosto.
El 13 de agosto se realizó una segunda reunión con la comunidad Raizal con el fin de presentar el plan operativo. En este encuentro se acordó y aprobó por la comunidad raizal el plan de convocatoria para los espacios respiro del cuatrienio con un total de 54 espacios así:
2021: 10 espacios (para 5 meses de ejecución)
2022: 20 espacios (para 10 meses de ejecución)
2023: 20 espacios (para 10 meses de ejecución)
2024: 4 espacios (para 4 meses de ejecución)
De manera específica se presentaron los espacios articulados para el mes de agosto y septiembre con las entidades prestadoras de servicios respiro (Jardín Botánico, IDRD e IDT) y las franjas horarias así: 
-Actividad física:
i) Manzana del cuidado Ciudad Bolívar -Terraza SuperCade Manitas: martes y jueves de 7:00am -9:00am.
ii) Bosa: sábados de 7:00am-10:00 am (Clases de actividad física-Gimnasio del CDC el Porvenir). Y martes y jueves de 4:00pm-6:00pm (Gimnasio Nocturno al aire libre Gimnasio de El parque metropolitano El Porvenir).
-Espacio de yoga al aire libre:
i) San Cristóbal – Parque metropolitano San Cristóbal: martes de 4:00 pm – 6 pm y jueves 6:00 am – 9:00am
ii) Usme – Parque Zonal Famaco: miércoles de 9:00 am - 11:00 am y de 2:00 pm - 4:00 pm
-Recorridos turísticos: se informa que para acceder al espacio de recorridos turísticos se debe asistir a una charla virtual previa de carácter institucional con el objetivo de sensibilizar a la ciudadanía sobre los lugares turísticos de Bogotá, y se informa que para la salida turística sólo se dispone de 1 recorrido a partir del mes de septiembre para el cual se puede escoger entre 4 opciones: Centro histórico (9am-12m), Humedal Santa María del Lago (9am-3pm), Jardín Botánico (9am-3pm), y Finca Agroturística (9am-5pm).
Como resultado, la comunidad se comprometió a través de su referenta a confirmar los espacios respiro a implementar, incluyendo fechas y horas.
El 18 de agosto se realizó reunión con la Gerencia de Etnias del IDPAC y la comunidad raizal para presentar la ruta de espacios respiro y articular esfuerzos para realizar las convocatorias. En esta reunión las personas representantes de la comunidad Raizal aprobaron la ruta de servicios priorizados de recorridos turísticos y actividad física, y confirmaron su apoyo para la convocatoria.
El 23 de agosto se inició la implementación de 1 espacio respiro con el Instituto Distrital de Turismo-IDT, el cual desarrolló una charla virtual sobre turismo en Bogotá con una participación de 20 personas cuidadoras raizales. Esta charla es prerrequisito para llevar a cabo el recorrido turístico a un lugar emblemático de la ciudad, salida reprogramada para noviembre debido a solicitud del IDT.
El 8 de septiembre se llevó a cabo reunión con la referenta raizal Milka Pedroza con el fin de revisar en conjunto los 21 servicios de espacios respiro disponibles en la matriz intersectorial del Sistema Distrital de Cuidado para ampliar la oferta que beneficie a la comunidad raizal. En esta reunión la referenta ratificó la priorización de los espacios respiro: Actividad física y Recorridos turísticos dado que los demás ya están siendo gestionados por la organización ORFA.
El 23 de septiembre se programó 1 espacio de actividad física al aire libre con el IDRD en Teusaquillo el cual por motivos de lluvia fue reprogramada para octubre.
El 16 de septiembre se llevó a cabo 1 espacio respiro de Actividad física (gym nocturno) por el IDRD en la localidad de Teusaquillo, con la participación de 4 cuidadoras Raizales. </t>
  </si>
  <si>
    <t>Si bien se ha cumplido con la gestión para la articulación de los espacios respiro y su programación, se encuentran algunas situaciones que han dificultado su implementación así:
Pese al ofrecimiento del portafolio total de 21 servicios respiro para ser articulados por parte de la Secretaría Distrital de la Mujer, la comunidad raizal manifestó su preferencia solo hacia dos servicios: actividad física y recorridos turísticos, lo cual limita las opciones disponibles para el cumplimiento de la acción. 
Así mismo, dentro de estos dos servicios se han presentado dificultades ajenas a la Secretaría Distrital de la Mujer para el cumplimiento de las fechas programadas relacionadas con clima y decisiones de una de las entidades prestadoras de los servicios respiro encontrando las siguientes alternativas de solución:
*Reprogramación del servicio de Recorridos Turísticos en Bogotá por parte del IDT. Al respecto se gestionó una fecha para realizar el servicio en noviembre.
*Reprogramación actividad física por parte del IDRD por clima, para el mes de octubre.</t>
  </si>
  <si>
    <t>Durante el cuartro trimestre se han implementado un total de 05 espacios respiro con un total de 44 atenciones a cuidadoras raizales así:
-Los días 29 de octubre, 19 y 24 de noviembre y el 03 de diciembre se realizó la implementación de 04 espacios respiro de actividad física musicalizada con ritmos isleños y dancehall de forma virtual en articulación con el IDRD y la gestora de la manzana del cuidado de Bosa, con un total de 33 atenciones.
-El 30 de noviembre se implementó 01 espacio respiro de recorrido turístico en articulación con IDT en el Centro Histórico con un total de 11 atenciones. 
Se tiene programado implementar un espacio respiro de actividad física virtual en articulación con el IDRD el viernes 17 de diciembre de 4:00 pm a 6:00 pm. </t>
  </si>
  <si>
    <t>Los días 13 y 21 de octubre fueron cancelados 02 espacios respiro de actividad física presencial con IDRD en la localidad de Teusaquillo por parte de la comunidad raizal, manifestando asuntos personales de fuerza mayor e inconvenientes debido al clima (dado que la actividad del 21 era al aire libre). Ante esta dificultad el día 22 de octubre se reunió la referenta raizal de la Dirección de Enfoque Diferencial de la SDMujer y Ana María Granda del equipo técnico del SIDICU para determinar alternativas de convocatoria; en esta reunión se acordó gestionar espacios respiro de actividad física de manera virtual con el fin de minimizar la cancelación de los espacios por temas de clima u otros inconvenientes que pueda presentar la comunidad. El día 28 de octubre fue reprogramado un espacio de actividad física para el día 29 de octubre el cual finalmente fue llevado a cabo sin inconvenientes.
También, se tenía proyectado 01 espacio respiro de actividad física virtual con IDRD para el viernes 10 de diciembre el cual fue cancelado el 9 de diciembre por la entidad debido a que la instructora que venía con el proceso debe atender un evento interno de la entidad y no hay instructores disponibles para relevarla.</t>
  </si>
  <si>
    <t>El enfoque diferencial en esta acción se aplicó a través de: (i) participación a la fecha de 48 mujeres cuidadoras raizales en espacios respiro, (ii) priorización de los servicios teniendo en cuenta las necesidades e intereses de las cuidadoras raizales plasmados en el documento de caracterización, así como la aprobación de la Organización ORFA (que representa a la comunidad raizal en Bogotá) y de la Gerencia de Etnias, sobre la ruta de servicios priorizada, (iii) gestión para la incorporación del enfoque diferencial en la realización de espacios respiro como el de actividad física en articulación con el IDRD, en donde la actividad se realiza con música isleña y dancehall.</t>
  </si>
  <si>
    <t>2. Eje de Participación y Autodeterminación Raizal</t>
  </si>
  <si>
    <t>2.1 Inclusión real y efectiva de representantes de la comunidad Raizal, residente en Bogotá, en las instancias de participación, planificación, toma de decisiones, seguimiento y control de las materias que los afecten.</t>
  </si>
  <si>
    <t>Vinculación laboral de una mujer Raizal para la implementación de planes, programas y proyectos de la Secretaría Distrital de la Mujer con enfoque diferencial étnico Raizal. (El sector se compromete a revisar la viabilidad )</t>
  </si>
  <si>
    <t xml:space="preserve">Contratar una Referente Raizal  en la dirección de enfoque diferencial de la SDMUJER </t>
  </si>
  <si>
    <t xml:space="preserve">Una referenta Raizal contrata en la Dirección de Enfoque Diferencial. </t>
  </si>
  <si>
    <t xml:space="preserve">Se realizó la contratación de una referente de la comunidad Raizal, quien inició labores con la Dirección de Enfoque Diferencial el 19 de Marzo del año en curso. </t>
  </si>
  <si>
    <t xml:space="preserve">Dificultades: Se presentaron dificultades administrativas debido a que el contrato no inició en el tiempo estimado. </t>
  </si>
  <si>
    <t>Se realizó la contratación de la referente para mujeres raizales el 19 de marzo del 2021 para la implementación de planes, programas y proyectos de la Secretaría Distrital de la Mujer con enfoque diferencial étnico Raizal.</t>
  </si>
  <si>
    <t>Se presentaron inconvenientes contractuales con la contratación de la referente con enfoque diferencial étnico Raizal pero que satisfactoriamente se logró subsanar poniendo en marcha con la ayuda del grupo de Dirección de Enfoque Diferencial la implementación de planes, programas y proyectos en pro al PIAA para esta comunidad étnica.</t>
  </si>
  <si>
    <t>Se cuenta con la vinculación de una profesional de transversalización  que realiza el seguimiento de las acciones afirmativas con enfoque diferencial de género para mujeres raizales; a su vez,  apoyando la implementación de las acciones afirmativas concertadas entre el sector y la comunidad. </t>
  </si>
  <si>
    <t>El enfoque diferencial en esta acción se aplicó a través de la contratación de una referenta Raizal quien es la encargada de realizar seguimiento a las acciones afirmativas con enfoque diferencial de género y Raizal</t>
  </si>
  <si>
    <t>Ejecución de acciones de educación que beneficien a la comunidad Raizal residente en Bogotá.</t>
  </si>
  <si>
    <t>Acción por el clima</t>
  </si>
  <si>
    <t>Diferencial - poblacional</t>
  </si>
  <si>
    <t>Número de acciones de educación ambiental al año realizadas por parte de JBB (el tipo de acción está por definir en mesa de trabajo).</t>
  </si>
  <si>
    <t>Suma del número de acciones  de educación ambiental al año realizadas por parte de JBB (el tipo de acción está por definir en mesa de trabajo).</t>
  </si>
  <si>
    <t xml:space="preserve"> $             250.200</t>
  </si>
  <si>
    <t xml:space="preserve"> $                   250.200</t>
  </si>
  <si>
    <t>$1000800</t>
  </si>
  <si>
    <t>Durante el primer trimestre no han sido desarrolladas actividades de educación ambiental dirigidas al pueblo Raizal, debido a la pandemia, se proyecta proponer la realización de actividades virtuales para el segundo trimestre.</t>
  </si>
  <si>
    <t>Se realizó una mesa de trabajo entre la comunidad y el sector para iniciar la concertación de actividades, donde se socializo la oferta de educación ambiental.</t>
  </si>
  <si>
    <t>Se programó reunión con la comunidad raizal para el mes de julio.</t>
  </si>
  <si>
    <t>Se reiterará el portafolio de actividades ambientales específicas para que la comunidad raizal pueda hacer intercambios de saberes en los espacios de educación ambiental.</t>
  </si>
  <si>
    <t>$ 250.200</t>
  </si>
  <si>
    <t>El día 11 de septiembre se realizó una experiencia ambiental con 14 personas de la comunidad raizal, que fue planeada con antelación y con base en esa planeación se desarrolló un diseño pedagógico que incluyó una sensibilización, un reconocimiento de la huerta y un recorrido por el Tropicario enfatizando la zona de manglares, el bosque seco y las plantas útiles en las que se buscó relacionar los nombres científicos con los nombres comunes en creole.</t>
  </si>
  <si>
    <t>Esta actividad fue cumplida en el tercer trimestre</t>
  </si>
  <si>
    <t>Transformación cultural para la conciencia ambiental y el cuidado de la fauna doméstica</t>
  </si>
  <si>
    <t>160 Vincular 3.500.000 personas a las estrategias de cultura ciudadana, participación, educación ambiental y protección</t>
  </si>
  <si>
    <t>7666. Fortalecimiento de la educación y la participación para la promoción de la cultura ambiental en el Jardín Botánico de Bogotá</t>
  </si>
  <si>
    <t>AMBIENTE</t>
  </si>
  <si>
    <t>JARDIN BOTÁNICO JOSÉ CELESTNO MUTIS</t>
  </si>
  <si>
    <t>EDUCATIVA Y CULTURAL</t>
  </si>
  <si>
    <t>Nubia Esperanza Carolina Valencia</t>
  </si>
  <si>
    <t>4377060 ext. 1007
3002270855</t>
  </si>
  <si>
    <t>nesanchez@jbb.gov.co
carolina.valencia@jbb.gov.co</t>
  </si>
  <si>
    <t>Diferencial - territorial</t>
  </si>
  <si>
    <t>Número de acciones de educación ambiental que den a conocer a los capitalinos los saberes, usos y costumbres de la comunidad Raizal realizadas desde el JBB (el tipo de acción está por definir en mesa de trabajo).</t>
  </si>
  <si>
    <t>Sumatoria de las acciones de educación ambiental implementadas a la ciudadanía en general que den a conocer los saberes, usos y costumbres de la comunidad raizal.</t>
  </si>
  <si>
    <t>En el primer trimestre de 2021 se realiza la construcción de contenido para 2 fichas de acciones pedagógicas con enfoque raizal.</t>
  </si>
  <si>
    <t>Para el primer trimestre de 2021 se ha avanzado en las mesas técnicas sectoriales para presentar a la comunidad Raizal el portafolio de actividades de educación ambiental de las que dispone el JBB, esto con el fin de conocer los intereses de la comunidad raizal y avanzar en la realización de actividades con enfoque étnico.</t>
  </si>
  <si>
    <t>$ 2.711.125</t>
  </si>
  <si>
    <t>Durante el segundo trimestre se realizó la transmisión por medio de las redes del JBB de un relato étnico producido por la Sabedora Jamie Howard del Pueblo Raizal, esto con el fin de dar a conocer los saberes y conocimientos de la comunidad.</t>
  </si>
  <si>
    <t>Dado que el video transmitido fue previamente producido no fue posible la interacción en vivo con la sabedora, para próximas actividades virtuales se procurarán espacios que permitan la interacción par enriquecer los contenidos  reflexiones generadas.</t>
  </si>
  <si>
    <t>$ 2.582.125</t>
  </si>
  <si>
    <t>En el tercer trimestre se realizó, por el Facebook live, la transmisión de un video de 10 minutos por redes sociales llamado: "Las plantas del archipiélago en Bogotá",  producido y desarrollado por la misma comunidad, en que Neygeth María Romero Manuel y Milka Elaine Pedroza Jackson, entrevistan a la sabedora Mss. Arleen Pomare Henry.</t>
  </si>
  <si>
    <t xml:space="preserve">Se hace necesario en el último trimestre desarrollar mayor cantidad de actividades en relación a la difusión de la cultura raizal. En este sentido, se acuerda la elaboración de un diseño pedagógico para desarrollar en el tropicario. Se asignó un educador para implementar este enfoque, también se desarrollará en la semana de la interculturalidad un día raizal, el día 13 de octubre. La meta se cumplirá a cabalidad en el 4 trimestre. </t>
  </si>
  <si>
    <t>$ 10.328.500</t>
  </si>
  <si>
    <t>Se realizó la actividad raizal el 13 de octubre, además se desarrolló el diseño para el tropicario alrededor de la cultura raizal, cuya implementación se programó para dos jornadas en el mes de diciembre.</t>
  </si>
  <si>
    <t>A causa de la apuesta Pacificanto del Jardín Botánico, las actividades diurnas se vieron afectadas, además de la finalización de los contratos de los intérpretes para el desarrollo de actividades programadas. Sin embargo, el próximo año se buscará desarrollar el diseño elaborado para implementarlo en tropicario.</t>
  </si>
  <si>
    <t>Ejecución de acciones de educación ambiental que den a conocer a los capitalinos los saberes, usos y costumbres de la comunidad Raizal.</t>
  </si>
  <si>
    <t xml:space="preserve">Porcentaje de acciones de educación ambiental que den a conocer a los capitalinos los saberes, usos y costumbres de la comunidad Raizal realizadas desde la SDA </t>
  </si>
  <si>
    <t>(Acciones de educación ambiental realizadas desde la SDA, que den a conocer a los capitalinos los saberes, usos y costumbres de la comunidad Raizal /Acciones de educación ambiental solicitadas a la SDA, que den a conocer a los capitalinos los saberes, usos y costumbres de la comunidad Raizal) *100 .</t>
  </si>
  <si>
    <t>EN EL PRIMER TRIMESTRE DE 2021 SE REALIZA LA CONSTRUCCIÓN DE CONTENIDO PARA 2 FICHAS DE ACCIONES PEDAGÓGICAS CON ENFOQUE RAIZAL , ADEMÁS SE REALIZA CIRCULO DE PALABRA EN FEBRERO DE 2021</t>
  </si>
  <si>
    <t>Se realizaron 13 acciones pedagógicas que permitieron dar a conocer los saberes de la comunidad raizal. Además  se realizó la construcción de 2 fichas de acción pedagógica: Raizal Art y Raizal Identity.</t>
  </si>
  <si>
    <t>En este periodo, teniendo en cuenta el antecedente de  construcción de las 2 fichas de acciones pedagógicas con enfoque raizal, Raizal Art, y Raizal Identity, durante el periodo reportado se han realizado 28 acciones pedagógicas que han dado a conocer a los y las capitalinas los saberes y costumbres de la comunidad raizal y en las cuales participaron 1.342 personas.</t>
  </si>
  <si>
    <t>Sistema Distrital de cuidado/ Transformación cultural para la conciencia ambiental y el cuidado de la fauna doméstica</t>
  </si>
  <si>
    <t>Vincular 3.500.000 personas a las estrategias de cultura ciudadana, participación, educación ambiental y protección</t>
  </si>
  <si>
    <t>7657-Trasformación cultural ambiental a partir de estrategias de educación, participación y comunicación en Bogotá</t>
  </si>
  <si>
    <t>Secretaría Distrital de Ambiente</t>
  </si>
  <si>
    <t>Oficina de Participación, Educación y Localidades - OPEL</t>
  </si>
  <si>
    <t>Alix Montes Arroyo - Jefe OPEL  y Silvia Ortiz - profesional</t>
  </si>
  <si>
    <t>alix.montes@ambientebogota.gov.co  - silvia.ortiz@ambientebogota.gov.co</t>
  </si>
  <si>
    <t>Poblacional - Diferencial</t>
  </si>
  <si>
    <t>Número de acciones de educación ambiental que den a conocer a los capitalinos los saberes, usos y costumbres de la comunidad Raizal realizadas desde el IDPyBA (el tipo de acción está por definir en mesa de trabajo).</t>
  </si>
  <si>
    <t xml:space="preserve">Sumatoria de acciones de educación ambiental que den a conocer a los capitalinos los saberes, usos y costumbres de la comunidad Raizal realizadas desde el IDPyBA </t>
  </si>
  <si>
    <t>ND</t>
  </si>
  <si>
    <t>Teniendo en cuenta que la inclusión de los saberes y costumbres de la comunidad Raizal en los contenidos pedagógicos que trabaja el IDPYBA es una temática que se trabaja por primera vez en la entidad, durante el primer trimestre del año 2021 se dio inicio con una etapa de alistamiento que incluyó la realización de una mesa de trabajo sectorial con la comunidad el día 31 de marzo, en la cual se pactaron otras dos mesas de trabajo, la primera el 13 de abril para los acuerdos relacionados con la acción de la realización de la campaña intersectorial para visibilizar a la población raizal; y la segunda, el día 15 de abril para la revisión de contenidos pedagógicos, para la cual el IDPYBA envió previamente a la comunidad su documento de estrategia pedagógica para la protección y el bienestar animal.</t>
  </si>
  <si>
    <t>No se identificaron</t>
  </si>
  <si>
    <t xml:space="preserve">En mesa de trabajo sectorial se propuso realizar una jornada de diálogo de saberes con la comunidad, con el fin de hacer una construcción conjunta de las temáticas a desarrollar en las acciones pedagógicas que se implementarán en el marco del cumplimiento de esta acción afirmativa. Es importante tener en cuenta que no se reporta ejecución presupuestal dado que esta acción aún se encuentra en fase de alistamiento como construcción conjunta entre la comunidad y la entidad
</t>
  </si>
  <si>
    <t xml:space="preserve">El día 21 de julio se llevó a cabo una sesión de diálogo de saberes con la comunidad raizal con la participación de 7 personas, el cual consistió en un ejercicio de identificación de imaginarios, saberes y costumbres relacionados con la tenencia de animales y el concepto de bienestar animal desde las prácticas y costumbres de la comunidad, con el fin de tener insumos para la construcción de los contenidos temáticos y pedagógicos </t>
  </si>
  <si>
    <t>Presentar la propuesta de contenidos pedagógicos a la comunidad para su aval, y con esto iniciar la implementación de las acciones pedagógicas</t>
  </si>
  <si>
    <t xml:space="preserve">Se realizó el diseño de piezas gráficas educativas en las cuales se incluyen mensajes sobre saberes y costumbres de la comunidad raizal sobre temas de protección y bienestar animal, como parte del material pedagógico que será utilizado en la implementación de la campaña pedagógica </t>
  </si>
  <si>
    <t>Se establece un plan interno de mejora para priorizar durnte la primer trimestre de 2022 la implementación de la campaña pedagógica que incluya los contenidos trabajados con la comunidad durante la vigencia 2021</t>
  </si>
  <si>
    <t>22 Transformación cultural para la conciencia ambiental y el cuidado de la fauna doméstica</t>
  </si>
  <si>
    <t xml:space="preserve">Vincular a 3.500.000 personas a las estrategias de cultura ciudadana, participación y educación ambiental y protección animal con enfoque territorial, diferencial y de género. </t>
  </si>
  <si>
    <t>7560 Implementación de estrategias de cultura y participación ciudadana para la defensa, convivencia,
protección y bienestar de los animales en Bogotá</t>
  </si>
  <si>
    <t>Ambiente</t>
  </si>
  <si>
    <t>IDPYBA</t>
  </si>
  <si>
    <t>Subdirección de Cultura Ciudadana y Gestión del Conocimiento</t>
  </si>
  <si>
    <t>Natalia Parra Osorio</t>
  </si>
  <si>
    <t>culturaciudadana@animalesbog.gov.co</t>
  </si>
  <si>
    <t>Apoyo técnico y logístico a estrategias de cultura ciudadana y de participación tendientes a la conmemoración de fechas de importancia para la comunidad raizal como emancipación y semana raizal en Bogotá.</t>
  </si>
  <si>
    <t>Número de elementos de Apoyo técnico y logístico realizado desde la SDA a estrategias de cultura ciudadana y de participación tendientes a la conmemoración de fechas de importancia para la comunidad raizal como emancipación y semana raizal en Bogotá, concertados.</t>
  </si>
  <si>
    <t>Sumatoria de elementos de Apoyo técnico y logístico realizado desde la SDA  a estrategias de cultura ciudadana y de participación tendientes a la conmemoración de fechas de importancia para la comunidad raizal como emancipación y semana raizal en Bogotá, concertados</t>
  </si>
  <si>
    <t>Apoyo técnico y logístico realizado desde la SDA en 2019  a estrategias de cultura ciudadana y de participación tendientes a la conmemoración de fechas de importancia para la comunidad raizal como emancipación y semana raizal en Bogotá, concertados</t>
  </si>
  <si>
    <t>A la fecha la comunidad raizal no ha determinado ni solicitado apoyo logístico para la conmemoración de fechas de importancia 2021</t>
  </si>
  <si>
    <t>Desde la SDA  se pone a consideración de la comunidad raizal una serie de elementos logísticos como opciones de apoyo para la conmemoración de fechas de especial interés en el 2021, sin embargo todavía no se ha definido por parte de la comunidad que actividades o requerimientos de apoyo logístico se implementarán, por lo tanto el porcentaje de avance del indicador es cero.</t>
  </si>
  <si>
    <t>Desde la SDA, en el tercer trimestre la comunidad continua revisando la propuesta de elementos logístico como opciones de apoyo para la conmemoración de fechas de especial interés en el 2021. En el momento la comunidad se encuentra revisando a nivel interno esta propuesta acorde a la planeación del cronograma de actividades a realizar en el marco de la conmemoración de la semana raizal en noviembre, por lo tanto el porcentaje de avance del indicador es cero</t>
  </si>
  <si>
    <t>Territorial - genero</t>
  </si>
  <si>
    <t>01-01-2021 /</t>
  </si>
  <si>
    <t>Sumatoria de elementos de Apoyo técnico y logístico realizado desde la SDA a estrategias de cultura ciudadana y de participación tendientes a la conmemoración de fechas de importancia para la comunidad raizal como emancipación y semana raizal en Bogotá, concertados</t>
  </si>
  <si>
    <t>$ 20.657.000</t>
  </si>
  <si>
    <t>$ 21.689.000</t>
  </si>
  <si>
    <t>$ 22.774.000</t>
  </si>
  <si>
    <t>$ 23.913.000</t>
  </si>
  <si>
    <t>$ 89.033.000</t>
  </si>
  <si>
    <t>En mesas de trabajo virtuales se ofreció por parte del JBB los espacios virtuales y presenciales a la comunidad raizal para el apoyo a la conmemoración de fechas de importancia, por otro lado se dispuso el apoyo con acciones de educación ambiental para las fechas definidas por el pueblo raizal.</t>
  </si>
  <si>
    <t>Ya fueron programadas por parte del pueblo Raizal las fechas de conmemoración, por lo que el apoyo por parte del JBB se realizará durante el tercer trimestre de 2021</t>
  </si>
  <si>
    <t xml:space="preserve">Desde los canales internos del Jardín Botánico se realizó la campaña desde el lunes 23 de agosto y hasta el viernes 27 de agosto, las piezas que se utilizaron fueron las que se encontraban en la carpeta que se compartió desde la SDA para tal fin, por consiguiente, desde el Jardín se realizaron los textos que acompañan las piezas graficas para la respectiva difusión interna.
Siendo así, se envió 1 video y 4 piezas graficas en lo que comprende la semana anteriormente mencionada.
En la matriz compartida para que las entidades dejaran sus evidencias se plasmó los pantallazos de evidencias y los textos que ya se mencionaron, de igual forma, aclaro lo siguiente: Los canales fueron, correos internos institucional y grupos primarios de WhatsApp internos. </t>
  </si>
  <si>
    <t>Realización de una campaña intersectorial para visibilizar a la población Raizal y su aporte para la sostenibilidad ambiental en la ciudad capital.</t>
  </si>
  <si>
    <t>% de avance de cumplimiento de las fases de trabajo que componen la realización de la campaña intersectorial para visibilizar a la población Raizal y su aporte para la sostenibilidad ambiental en la ciudad capital.
25% Construcción de borrador (2021)
25% Consolidación y aprobación de propuesta gráfica y Conceptual (2022)
50% Implementación y Difusión (2023 y 2024)</t>
  </si>
  <si>
    <t>Realización en 2020 de una campaña intersectorial para visibilizar a la población Raizal y su aporte para la sostenibilidad ambiental en la ciudad capital</t>
  </si>
  <si>
    <t>Realización del 100%  de una campaña intersectorial para visibilizar a la población Raizal y su aporte para la sostenibilidad ambiental en la ciudad capital.</t>
  </si>
  <si>
    <t>Como resultado de la primera mesa de trabajo entre el sector ambiente y la comunidad raizal, se define la continuación de la campaña comunicativa realizada en vigencias anteriores "En Bogotá se respira ambiente raizal", con el fin de ser fortalecida y complementada mediante la articulación de las otras entidades adscritas al sector, lo cual se reflejara en la construcción de un documento borrador de la campaña 2021-2024</t>
  </si>
  <si>
    <t>Durante el segundo trimestre de 2021, se realizaron mesas de trabajo entre las oficinas asesoras de comunicaciones y profesionales de las entidades del sector, en donde se definieron como fechas para la difusión de material audiovisual: Emancipación (del 2 al 7 de agosto) y semana raizal ( del 8 al 13 de noviembre) y también se avanzó en la propuesta de contenido de mensajes para divulgación externa e interna por parte de cada entidad. Estas son actividades que aportan a la definición del plan de trabajo el cual se encuentra en construcción, por lo que el avance porcentual del indicador es cero.</t>
  </si>
  <si>
    <t>Fase de Plan de trabajo cumplida para 2021 - inicio de la fase de difusión</t>
  </si>
  <si>
    <t>Vinculación de un referente raizal a la Oficina de Participación, Educación y Localidades - OPEL, como enlace en el cumplimiento de la Política Pública Raizal en el marco de las acciones afirmativas. Este referente debe contar con el aval de la instancia de concertación de la comunidad raizal ORFA -Organización de la Comunidad Raizal con Residencia Fuera del Archipiélago de San Andrés, Providencia y Santa Catalina; y el reconocimiento de la Subdirección de Asuntos Étnicos - SAE de la Secretaría Distrital de Gobierno.</t>
  </si>
  <si>
    <t>Ambiental, diferencial</t>
  </si>
  <si>
    <t>Número de referentes raizales vinculados a la Oficina de Participación, Educación y Localidades - OPEL, como enlace en el cumplimiento de la Política Pública Raizal en el marco de las acciones afirmativas. Este referente debe contar con el aval de la instancia de concertación de la comunidad raizal ORFA</t>
  </si>
  <si>
    <t>Sumatoria de referentes raizales vinculados a la Oficina de Participación, Educación y Localidades - OPEL, como enlace en el cumplimiento de la Política Pública Raizal en el marco de las acciones afirmativas. Este referente debe contar con el aval de la instancia de concertación de la comunidad raizal ORFA</t>
  </si>
  <si>
    <t>1 referente raizal vinculado en 2018- 2020 a la OPEL</t>
  </si>
  <si>
    <t>No aplica</t>
  </si>
  <si>
    <t>Un (1) referente raizal a la Oficina de Participación, Educación y Localidades - OPEL, como enlace en el cumplimiento de la Política Pública Raizal en el marco de las acciones afirmativas. Este referente debe contar con el aval de la instancia de concertación de la comunidad raizal ORFA</t>
  </si>
  <si>
    <t>En el primer trimestre de 2021, desde la OPEL - SDA se contrata a la referente raizal Ileen Archibold</t>
  </si>
  <si>
    <t xml:space="preserve"> $ 20.657.000</t>
  </si>
  <si>
    <t>Durante el periodo reportado, la SDA - OPEL continua con la vinculación de la profesional Ileen Archbold como referente de la comunidad raizal avalada por la organización ORFA, por lo tanto en el segundo trimestre la ejecución presupuestal es cero.</t>
  </si>
  <si>
    <t xml:space="preserve">En el primer trimestre se hizo la vinculación de la profesional Ileen Archbold como referente de la comunidad raizal avalada por la organización ORFA. </t>
  </si>
  <si>
    <t xml:space="preserve">Diseño e implementación de estrategias tendientes a la generación de sistemas de recolección de aguas lluvias, separación en la fuente, manejo de residuos sólidos inorgánicos, lombricultora y compostaje. </t>
  </si>
  <si>
    <t>Diferencial territorial</t>
  </si>
  <si>
    <t>Porcentaje de estrategias diseñadas e implementadas (por definir en mesa de trabajo).</t>
  </si>
  <si>
    <t>Número de estrategias diseñadas e implementadas / Número de solicitud de estrategias a diseñar e implementar (definido por mesas de trabajo) * 100</t>
  </si>
  <si>
    <t>$ 6.750.000</t>
  </si>
  <si>
    <t>$ 27.000.000</t>
  </si>
  <si>
    <t xml:space="preserve">En segundo trimestre se establecerán los criterios para la propuesta a socializar con las mesas de trabajo con la comunidad  </t>
  </si>
  <si>
    <t>Por procesos de contratación no ha sido designado el profesional encargado desde la Subdirección Técnica y Operativa para realizar las actividades en el marco de acciones afirmativas, se proyecta su vinculación para el segundo trimestre.</t>
  </si>
  <si>
    <t>En reunión de mesas de seguimiento se acordó presentar el programa de un proceso de formación.</t>
  </si>
  <si>
    <t>Se presentará un proceso de formación de suelos y sustratos para el tercer trimestre.</t>
  </si>
  <si>
    <t>En el marco del proceso de fortalecimiento de las huertas urbanas, en septiembre se realizó el módulo: "Suelos, Sustratos, aprovechamiento de residuos y fertilización"</t>
  </si>
  <si>
    <t>Bogotá región emprendedora e innovadora</t>
  </si>
  <si>
    <t>172 Implementar un programa Distrital de agricultura urbana y periurbana articulado a los mercados campesinos</t>
  </si>
  <si>
    <t>7681. Fortalecimiento de la agricultura urbana y periurbana</t>
  </si>
  <si>
    <t>Técnica operativa</t>
  </si>
  <si>
    <t>Germán Darío Álvarez
Carolina Valencia</t>
  </si>
  <si>
    <t>4377060 ext.1009
3002270855</t>
  </si>
  <si>
    <t>galvarezjbb.gov.co 
carolina.valencia@jbb.gov.co</t>
  </si>
  <si>
    <t>Montaje, instalación y puesta en marcha de huertas urbanas autosostenibles que le permitan a la comunidad Raizal residente en Bogotá cultivar plantas medicinales, plantas aromáticas  y alimentos.</t>
  </si>
  <si>
    <t>Porcentaje  de huertas urbanas autosostenibles montadas, instaladas y puestas en marcha (por definir en mesa de trabajo).</t>
  </si>
  <si>
    <t>Número de huertas urbanas autosostenibles instaladas y puestas en marcha / Número de solicitudes de huertas urbanas autosostenibles propuestas por el pueblo raizal  y concertadas en mesas de trabajo conjunto* 100</t>
  </si>
  <si>
    <t>$ 62.713.224</t>
  </si>
  <si>
    <t>$ 250.852.896</t>
  </si>
  <si>
    <t xml:space="preserve">En este momento se esta construyendo un instrumento que permita levantar la información para el acompañamiento a las huertas de la comunidad </t>
  </si>
  <si>
    <t>Por procesos de contratación no ha sido designado el profesional encargado de las huertas a realizar en el marco de acciones afirmativas, se proyecta su vinculación para el segundo trimestre.</t>
  </si>
  <si>
    <t>Se programó una reunión de socialización del proceso de fortalecimiento de huertas urbanas y periutrbanas para el 6 de julio..</t>
  </si>
  <si>
    <t>Se solicitará a la comunidad raizal la entrega de una base de datos de las personas interesadas para iniciar el proceso de fortalecimiento de huertas.</t>
  </si>
  <si>
    <t>$ 41.808.816</t>
  </si>
  <si>
    <t>El 6 de julio se hizo la socialización de la estrategia de fortalecimiento de las huertas urbanas para el pueblo raizal. El 13 de octubre se envió la base de datos de 9 personas de la comunidad interesadas de hacer parte de la estrategia. Durante el trimestre se hizo la primera visita, entrega de insumos a 5 personas de la comunidad. Además se realizó un proceso de capacitación de cinco módulos a  11  personas interesadas.</t>
  </si>
  <si>
    <t>$ 20.904.408</t>
  </si>
  <si>
    <t xml:space="preserve">Se realizó el proceso de fortalecimiento a una huerta raizal identificada en la localidad de Barrios Unidos, SCOTT GREGORY GORDON POMARE. </t>
  </si>
  <si>
    <t>6.4 Promover la adecuación de los procesos y procedimientos administrativos con enfoque diferencial en el marco de la democratización de la contratación y demás disposiciones que regulan la materia.</t>
  </si>
  <si>
    <t>Incluir al 100% de las personas de la comunidad Raizal que acudan a los programas ofrecidos por la Secretaría del Hábitat en Bogotá que cumplan con los requisitos.</t>
  </si>
  <si>
    <t>Poblacional; Diferencial</t>
  </si>
  <si>
    <t>Numero de personas  de la comunidad Raizal que accedieron a los programas ofrecidos por la SDHT, previo cumplimiento de requisitos</t>
  </si>
  <si>
    <t>Numero de personas de la comunidad Raizal que se beneficiaron con los programas ofrecidos por SDHT previo cumplimiento de requisitos/  total de personas de la comunidad Raizal que solicitaron acceder a un programa de SDHT</t>
  </si>
  <si>
    <t>Por demanda</t>
  </si>
  <si>
    <t xml:space="preserve">Entre el 1/01/2021 y el 31/03/2021 la entidad asignó 621 subsidios para adquisición de vivienda nueva a hogares que cumplieron requisitos e hicieron solicitud. Según el sistema de información no se asignaron subsidios al hogares pertenecientes al pueblo Raizal. </t>
  </si>
  <si>
    <t xml:space="preserve">La entidad en el trimestre dispuso de oferta institucional para vincular a la población, sin embargo no se realizaron solicitudes de hogares habilitados para acceso a la oferta, se debe direccionar a la población por medio del programa de educación e inclusión financiera </t>
  </si>
  <si>
    <t xml:space="preserve">Consultado el Sistema de Información de Subsidios de la SDHT, se logró evidenciar que en los meses de abril, mayo y junio se han beneficiado 317 hogares vulnerables dentro de los cuales no se identifican postulaciones de hogares pertenecientes al Pueblo Raizal. se reporta el 100% ya que la entidad dispone de la oferta. </t>
  </si>
  <si>
    <t xml:space="preserve">La comunidad no ha remitido listados que permitan focalizar la oferta, o bien redireccionarlos en programas de educación e inclusión financiera, que posibiliten a mediano plazo el cumplimiento e requisitos para el acceso al cierre financiero </t>
  </si>
  <si>
    <t xml:space="preserve">En el tercer trimestre la entidad asignó 458 subsidios para adquisición de vivienda nueva a hogares que cumplieron requisitos e hicieron solicitud. Según el sistema de información no se asignaron subsidios a los hogares pertenecientes al pueblo Raizal.
A continuación, se presenta información de los programas de acceso a vivienda nueva vigentes ofertados desde la Subsecretaria de Gestión Financiera de la Secretaría Distrital del Hábitat, donde pueden presentarse los hogares raizales
1.	OFERTA PREFERENTE:
Los hogares interesados en acceder al mismo podrán hacerlo en el momento que esta Secretaría lleve a cabo Ferias de Vivienda o Convocatorias para ofrecer las viviendas que haya separado a los hogares que cumplan con los requisitos para acceder al Subsidio y cuenten con el cierre financiero para adquirir la vivienda.  De acuerdo con lo anterior, no es requisito encontrarse previamente inscrito. En consecuencia, se invita a estar atenta a las próximas convocatorias de subsidio de vivienda que oferte la entidad, a través de sus canales de atención habilitados, dentro de los cuales se encuentra la página la web https://www.habitatbogota.gov.co/  
Así mismo, nos permitimos informa que, los hogares que deseen acceder en este programa deberán cumplir con los siguientes requisitos: 
•	El/la jefe del hogar debe ser mayor de edad 
•	La sumatoria de los ingresos mensuales del hogar no deben superar los 2 SMLMV 
•	No ser propietario de una vivienda en el territorio nacional 
•	No haber recibido antes algún tipo de subsidio de vivienda 
•	No haber sido sancionado en un proceso de asignación de subsidio de vivienda 
•	Tener cierre financiero (debe acreditar que cuenta con recursos propios, representados en ahorro, crédito, donación u otros subsidios otorgados en el marco de los programas del Gobierno Nacional o cajas de compensación que puedan ser destinados a la financiación de una solución de vivienda, que sumados al Subsidio Distrital de Vivienda le van a permitir la adquisición de una vivienda de interés prioritario o social, entre otro.
Los montos que se asignaran a través de Oferta Preferente son los siguientes:  
•	30 SMMLV a hogares con jefatura femenina e ingresos mensuales de hasta 2 SMLMV que NO tengan caja de compensación familiar y además tengan alguna de las siguientes condiciones de vulnerabilidad: 
o	Víctimas del conflicto armado con acta de voluntariedad para residir en Bogotá 
o	Hogares con algún miembro en condición de discapacidad severa 
o	Hogares pertenecientes a alguna minoría étnica reconocida en Bogotá.  
•	20 SMMLV a hogares con jefatura femenina e ingresos mensuales de hasta 2 SMLMV que SI tengan caja de compensación familiar y además tengan alguna de las siguientes condiciones de vulnerabilidad:  
o	Víctimas del conflicto armado con acta de voluntariedad para residir en Bogotá 
o	Hogares con algún miembro en condición de discapacidad severa 
o	Hogares pertenecientes a alguna minoría étnica reconocida en Bogotá.  
•	10 SMMLV a hogares sin las características de vulnerabilidad señaladas anteriormente, que tengan ingresos de hasta 2 SMLMV.   
2.	SUBSIDIO COMPLEMENTARIO “MI CASA YA” 
El cual se complementa con el programa ofertado por el Gobierno Nacional llamado “MI CASA YA”, dirigido a los hogares colombianos que deseen adquirir una vivienda nueva en el Distrito Capital y cumplan con las siguientes condiciones:
•	Que la sumatoria de los ingresos de quienes acceden al subsidio, no sea superior a 4 SMLMV.
•	No ser beneficiario de subsidios del gobierno nacional y distrital.
•	No ser propietarios de una vivienda en el territorio nacional ni distrital.
•	Buscar una vivienda nueva de interés social (VIS) cuyo valor no exceda los 150 SMLMV o prioritario (VIP) cuyo valor no exceda los 90 SMLMV.
Si usted cumple con los anteriores requisitos, deberá escoger el proyecto de vivienda nueva de su preferencia en la ciudad de Bogotá, por un valor que no exceda de 90 SMLMV (VIP), 150 SMLMV (VIS); y acercarse a una entidad bancaria y preguntar por el programa “MI CASA YA”.
El asesor bancario, verificara el cumplimiento de sus requisitos y solicitara la documentación necesaria para la aprobación de su financiación ya sea por un crédito hipotecario o leasing habitacional.
El subsidio que otorga el Fondo Nacional de Vivienda – FONVIVIENDA y la Secretaria Distrital del Hábitat dependerá de los ingresos del hogar, así:
•	A hogares con ingresos de hasta 2 SMLMV, se asignará un subsidio de hasta 40 SMLMV. (30 SMLMV FONVIVIENDA y/o 10 SMLMV SECRETARÍA DISTRITAL DEL HÁBITAT)
•	A hogares con ingresos superiores a 2 SMLMV y hasta 4 SMLMV, se asignará un subsidio de hasta 28 SMLMV. (20 SMLMV FONVIVIENDA y/o 8 SMLMV SECRETARÍA DISTRITAL DEL HÁBITAT)
Adicionalmente, recibirán una cobertura a la tasa de interés por los primeros 7 años del crédito o leasing, de acuerdo con el valor de la vivienda a adquirir, así:
•	5 puntos porcentuales (p.p.) cuando el valor de la vivienda no supere los 90 SMLMV.
•	4 p.p. cuando el valor de la vivienda sea superior a 90 SMLMV y de hasta 150 SMLMV.
Es importante que tenga en cuenta que, para acceder a este subsidio, no debe hacer filas en las entidades públicas, ya que este subsidio solo debe ser tramitado ante las entidades bancarias.
Ahora bien, es importante indicar que los subsidios que otorgue la Secretaria Distrital del Hábitat, como complementario a los asignados del Gobierno Nacional en el marco del programa de promoción acceso de vivienda de interés- Mi Casa Ya, están sujetos a disponibilidad presupuestal en la entidad, de acuerdo con lo establecido en el parágrafo 2 del artículo 2° del Decreto Distrital 324 de 2018, modificado por el artículo 1 del Decreto Distrital 122 de 2020, el cual indica: “La asignación de los aportes establecidos en este artículo, se llevará a cabo hasta el agotamiento de los recursos disponibles para ello.
</t>
  </si>
  <si>
    <t xml:space="preserve">Para mejorar el proceso de focalización la entidad dispuso de una herramienta para capturar la información de los hogares raizales interesados en oferta de vivienda y acompañarlos en la ruta de acceso:
https://forms.office.com/Pages/ResponsePage.aspx?id=ngA50r2PW0ScsCs3UH9gBrzXX_k0f39BhpWR46-PoMRUQVRWT1RXV05BN1FGNzM4OERBOFBQN1lTSS4u
</t>
  </si>
  <si>
    <t>Con corte al cuarto timestre 2021 la entidad asignó subsidios para adquisición de vivienda nueva a hogares que cumplieron requisitos e hicieron solicitud. Según el sistema de información no se asignaron subsidios a los hogares pertenecientes al pueblo Raizal.
A continuación, se presenta información de los programas de acceso a vivienda nueva vigentes ofertados desde la Subsecretaria de Gestión Financiera de la Secretaría Distrital del Hábitat, donde pueden presentarse los hogares raizales
1. OFERTA PREFERENTE:
Los hogares interesados en acceder al mismo podrán hacerlo en el momento que esta Secretaría lleve a cabo Ferias de Vivienda o Convocatorias para ofrecer las viviendas que haya separado a los hogares que cumplan con los requisitos para acceder al Subsidio y cuenten con el cierre financiero para adquirir la vivienda.  De acuerdo con lo anterior, no es requisito encontrarse previamente inscrito. En consecuencia, se invita a estar atenta a las próximas convocatorias de subsidio de vivienda que oferte la entidad, a través de sus canales de atención habilitados, dentro de los cuales se encuentra la página la web https://www.habitatbogota.gov.co/ 
Así mismo, nos permitimos informa que, los hogares que deseen acceder en este programa deberán cumplir con los siguientes requisitos:
• El/la jefe del hogar debe ser mayor de edad
• La sumatoria de los ingresos mensuales del hogar no deben superar los 2 SMLMV
• No ser propietario de una vivienda en el territorio nacional
• No haber recibido antes algún tipo de subsidio de vivienda
• No haber sido sancionado en un proceso de asignación de subsidio de vivienda
• Tener cierre financiero (debe acreditar que cuenta con recursos propios, representados en ahorro, crédito, donación u otros subsidios otorgados en el marco de los programas del Gobierno Nacional o cajas de compensación que puedan ser destinados a la financiación de una solución de vivienda, que sumados al Subsidio Distrital de Vivienda le van a permitir la adquisición de una vivienda de interés prioritario o social, entre otro.
Los montos que se asignaran a través de Oferta Preferente son los siguientes: 
• 30 SMMLV a hogares con jefatura femenina e ingresos mensuales de hasta 2 SMLMV que NO tengan caja de compensación familiar y además tengan alguna de las siguientes condiciones de vulnerabilidad:
o Víctimas del conflicto armado con acta de voluntariedad para residir en Bogotá
o Hogares con algún miembro en condición de discapacidad severa
o Hogares pertenecientes a alguna minoría étnica reconocida en Bogotá. 
• 20 SMMLV a hogares con jefatura femenina e ingresos mensuales de hasta 2 SMLMV que SI tengan caja de compensación familiar y además tengan alguna de las siguientes condiciones de vulnerabilidad: 
o Víctimas del conflicto armado con acta de voluntariedad para residir en Bogotá
o Hogares con algún miembro en condición de discapacidad severa
o Hogares pertenecientes a alguna minoría étnica reconocida en Bogotá. 
• 10 SMMLV a hogares sin las características de vulnerabilidad señaladas anteriormente, que tengan ingresos de hasta 2 SMLMV.  
2. SUBSIDIO COMPLEMENTARIO “MI CASA YA”
El cual se complementa con el programa ofertado por el Gobierno Nacional llamado “MI CASA YA”, dirigido a los hogares colombianos que deseen adquirir una vivienda nueva en el Distrito Capital y cumplan con las siguientes condiciones:
• Que la sumatoria de los ingresos de quienes acceden al subsidio, no sea superior a 4 SMLMV.
• No ser beneficiario de subsidios del gobierno nacional y distrital.
• No ser propietarios de una vivienda en el territorio nacional ni distrital.
• Buscar una vivienda nueva de interés social (VIS) cuyo valor no exceda los 150 SMLMV o prioritario (VIP) cuyo valor no exceda los 90 SMLMV.
Si usted cumple con los anteriores requisitos, deberá escoger el proyecto de vivienda nueva de su preferencia en la ciudad de Bogotá, por un valor que no exceda de 90 SMLMV (VIP), 150 SMLMV (VIS); y acercarse a una entidad bancaria y preguntar por el programa “MI CASA YA”.
El asesor bancario, verificara el cumplimiento de sus requisitos y solicitara la documentación necesaria para la aprobación de su financiación ya sea por un crédito hipotecario o leasing habitacional.
El subsidio que otorga el Fondo Nacional de Vivienda – FONVIVIENDA y la Secretaria Distrital del Hábitat dependerá de los ingresos del hogar, así:
• A hogares con ingresos de hasta 2 SMLMV, se asignará un subsidio de hasta 40 SMLMV. (30 SMLMV FONVIVIENDA y/o 10 SMLMV SECRETARÍA DISTRITAL DEL HÁBITAT)
• A hogares con ingresos superiores a 2 SMLMV y hasta 4 SMLMV, se asignará un subsidio de hasta 28 SMLMV. (20 SMLMV FONVIVIENDA y/o 8 SMLMV SECRETARÍA DISTRITAL DEL HÁBITAT)
Adicionalmente, recibirán una cobertura a la tasa de interés por los primeros 7 años del crédito o leasing, de acuerdo con el valor de la vivienda a adquirir, así:
• 5 puntos porcentuales (p.p.) cuando el valor de la vivienda no supere los 90 SMLMV.
• 4 p.p. cuando el valor de la vivienda sea superior a 90 SMLMV y de hasta 150 SMLMV.
Es importante que tenga en cuenta que, para acceder a este subsidio, no debe hacer filas en las entidades públicas, ya que este subsidio solo debe ser tramitado ante las entidades bancarias.
Ahora bien, es importante indicar que los subsidios que otorgue la Secretaria Distrital del Hábitat, como complementario a los asignados del Gobierno Nacional en el marco del programa de promoción acceso de vivienda de interés- Mi Casa Ya, están sujetos a disponibilidad presupuestal en la entidad, de acuerdo con lo establecido en el parágrafo 2 del artículo 2° del Decreto Distrital 324 de 2018, modificado por el artículo 1 del Decreto Distrital 122 de 2020, el cual indica: “La asignación de los aportes establecidos en este artículo, se llevará a cabo hasta el agotamiento de los recursos disponibles para ello.</t>
  </si>
  <si>
    <t xml:space="preserve">Para mejorar el proceso de focalización la entidad dispuso de una herramienta para capturar la información de los hogares raizales interesados en oferta de vivienda y acompañarlos en la ruta de acceso:
https://forms.office.com/Pages/ResponsePage.aspx?id=ngA50r2PW0ScsCs3UH9gBrzXX_k0f39BhpWR46-PoMRUQVRWT1RXV05BN1FGNzM4OERBOFBQN1lTSS4u
De igual manera la SDHT realizará la socialización de oferta de ferias de vivienda, convocatorias a postulación a proyectos, y convocatorias del programa Mi Ahorro Mi Hogar de manera prioritaria con el consejo consultivo del pueblo raizal con una semana de anterioridad previa a la publicación a la comunidad en general. </t>
  </si>
  <si>
    <t>19 Vivienda y entornos dignos en el territorio urbano y rural</t>
  </si>
  <si>
    <t>132 Promover la iniciación de 50 mil VIS en Bogotá de las cuáles como mínimo el 20% será de interés prioritario</t>
  </si>
  <si>
    <t>HÁBITAT</t>
  </si>
  <si>
    <t>SDHT</t>
  </si>
  <si>
    <t xml:space="preserve">Secretaria de Hábitat </t>
  </si>
  <si>
    <t xml:space="preserve">Nelson Yovany Jiménez González </t>
  </si>
  <si>
    <t>nelson.jimenez@habitatbogota.gov.co</t>
  </si>
  <si>
    <t>Otorgar el 100% de los subsidios funerarios a la población raizal que cumplan con los requisitos</t>
  </si>
  <si>
    <t xml:space="preserve">Porcentaje de los subsidios otorgados a la  población raizal </t>
  </si>
  <si>
    <t xml:space="preserve"> ((Número de subsidios otorgados a la población raizal /Totalidad de subsidios solicitados por la población raizal )*100%)</t>
  </si>
  <si>
    <t>Durante el primer trimestre no hubo solicitudes de subsidios, por parte de personas fallecidas población   y / o sus familiares. (información con corte a marzo 31)
Por otra parte, es importante señalar que el programa de subsidios se enmarca en acoger toda la población Bogotana en condición de torés sociales impidiéndoles el acceso a servicios y el ejercicio de pleno derecho” como lo define la Resolución 1344 de 2018 de enfoques poblacionales.</t>
  </si>
  <si>
    <t>Implementar mayor articulación entre el sector y la comunidad.</t>
  </si>
  <si>
    <t xml:space="preserve">Durante el segundo trimestre no hubo solicitudes de subsidios, por parte de personas fallecidas población Raizal y / o sus familiares.(información con corte a mayo 31).Por otra parte, El programa de subsidios se enmarca en acoger toda la población Bogotana en condición de vulnerabilidad “Situación producto de la desigualdad que afecta a grupos poblacionales y sectores sociales impidiéndoles el acceso a servicios y el ejercicio de pleno derecho” como lo define la Resolución 1344 de 2018 de enfoques poblacionales.  </t>
  </si>
  <si>
    <t>Durante el tercer trimestre no hubo solicitudes de subsidios - subvenciones funerarias por parte de personas fallecidas de población Raizal y/o sus familiares. Por otra parte el programa de subsidios-subvenciones se enmarca en acoger toda la población en condición de vulnerabilidad como lo define la Resolución 1344 de 2018 de enfoques poblacionales.  Finalmente, el 23 de agosto de 2021 se expidió la Resolución 442 de 2021, mediante la cual se modifica el Programa de Subvenciones y ayudas a la población vulnerable para acceder a los Servicios Funerarios en los Cementerios de Propiedad del Distrito Capital. Dicha resolución contempla un esquema progresivo, donde se incluyen acciones afirmativas en cumplimiento de las políticas públicas con enfoque de género, poblacional y diferencial. En el caso particular, la población que se identifique en la catego-ría de enfoque poblacional diferencial – Grupos étnicos, se le aplicará una subvención que cubre el 100% del valor de los servicios de destino final en los Cementerios de propiedad del Distrito. Esta información se actualizó en la guía de trámites y servicios de Bogotá para los servicios de inhumación, exhumación y cremación. Así mismo, se actualizó la página web de la UAESP indicando esta información.</t>
  </si>
  <si>
    <t>Durnate el cuarto trimestre de 2021 no hubo solicitudes de subvenciones funerarias por parte de población Raizal.</t>
  </si>
  <si>
    <t>En el 2021 se expidió la Resolución 442 de 2021, mediante la cual se modifica el Programa de Subvenciones y ayudas a la población vulnerable para acceder a los Servicios Funerarios en los Cementerios de Propiedad del Distrito Capital. Dicha resolución contempla un esquema progresivo, donde se incluyen acciones afirmativas en cumplimiento de las políticas públicas con enfoque de género, poblacional y diferencial. En el caso particular, la población que se identifique en la catego-ría de enfoque poblacional diferencial – Grupos étnicos, se le aplicará una subvención que cubre el 100% del valor de los servicios de destino final en los Cementerios de propiedad del Distrito. Esta información se actualizó en la guía de trámites y servicios de Bogotá para los servicios de inhumación, exhumación y cremación. Así mismo, se actualizó la página web de la UAESP indicando esta información.</t>
  </si>
  <si>
    <t>Con la expedición de la resolución 442 de 2021 se tiene la normatividad que permite alinear el programa de subvenciones funerarias con el enfoque diferencial poblacional, al garantizar la subvención del 100% del servicio de destino final. Es importante mencionar que la subvención es a la demanda y dependerá de la necesidad de la población.</t>
  </si>
  <si>
    <t>Subsidios y Transferencias para la equidad</t>
  </si>
  <si>
    <t>MEJORAMIENTO SUBVENCIONES Y AYUDAS PARA DAR ACCESO A LOS SERVICIOS FUNERARIOS DEL DISTRITO DESTINADAS A LA POBLACIÓN EN CONDICIÓN DE VULNERABILIDAD</t>
  </si>
  <si>
    <t>UAESP</t>
  </si>
  <si>
    <t>SSFAP</t>
  </si>
  <si>
    <t>Natalia Lozano Sierra</t>
  </si>
  <si>
    <t>natalia.lozano@uaesp.gov.co</t>
  </si>
  <si>
    <t>Considerar el criterio hogar perteneciente a minoría étnica, como una variable de calificación positiva para el proceso de focalización de hogares que acceden a soluciones habitacionales en modalidad de subsidios para la adquisición de vivienda nueva VIS Y VIP en la cuidad de Bogotá. Nota: la asignación del aporte se realiza por demanda y se encuentra sujeta a las solicitudes presentadas por los hogares y al cumplimiento de los requisitos y el cierre financiero; adicionalmente, para la población raizal, palenquera, comunidades negras (consejos comunitarios), e indígenas el criterio se aplicará tras verificación de la certificación del Ministerio del Interior dirección de asuntos étnicos lo anterior quedará se establecerá mediante reglamento operativo.</t>
  </si>
  <si>
    <t>Derechos Humanos,  Poblacional - Diferencial</t>
  </si>
  <si>
    <t xml:space="preserve">Criterios de focalización vigentes que brindan calificación positiva a hogares pertenecientes a la comunidad Raizal </t>
  </si>
  <si>
    <t>Número de actos administrativos que reglamentan el acceso a subsidios que contemplan criterios de focalización donde se brinda calificación positiva  a la comunidad Raizal.</t>
  </si>
  <si>
    <t>La entidad durante el primer semestre desarrolló la estructuración del   “Programa de Oferta Preferente” a través de la cual, la SDHT podrá separar de manera preferente las viviendas de interés prioritario VIP y viviendas de interés social VIS, que se generen en Bogotá, con el propósito de asignarlas a hogares vulnerables con ingresos familiares mensuales inferiores a 2 SMLMV, que cumplan con los requisitos para acceder al subsidio que cuenten con el cierre financiero para adquirir la vivienda. Para la fecha del reporte, la Secretaría Distrital del Hábitat se encuentra trabajando en el desarrollo y ejecución del referido programa donde se considerarán  criterios de focalización con enfoque diferencial y poblacional, que prioricen a los hogares más vulnerables.</t>
  </si>
  <si>
    <t>El l Decreto Distrital 145 del 16 de abril de 2021, se adoptaron los lineamientos para promover soluciones habitacionales con el fin de facilitar a los hogares vulnerables del Distrito Capital el acceso a una vivienda digna, que contribuya a la disminución de los factores que mantienen o acentúan sus condiciones de vulnerabilidad, para lo cual:
Se establece un valor diferencial que puede ser de 30 o 20 salarios mínimos mensuales legales vigentes- SMLMV para los hogares conformados por mujeres cabeza de familia que a la vez pertenezcan a alguna de las minorías étnicas reconocidas oficialmente en Bogotá y cuyos ingresos sean de hasta 2 salarios mínimos legales mensuales vigentes- SMLMV</t>
  </si>
  <si>
    <t>No se presentaron dificultades en el segundo trimestre, la entidad  expidió el acto administrativo con criterios diferenciales dando cumplimiento a  la acción afirmativa.</t>
  </si>
  <si>
    <t xml:space="preserve">Se dio cumplimiento a la acción afirmativa en el Decreto 145 de 2021 del 16 de abril de 2021 “por el cual se adoptan lineamientos para la promoción, generación y acceso a soluciones habitacionales y se dictan otras disposiciones” en el cual conforme a lo establecido en el artículo 14 se definió un valor diferencial de subsidio para hogares de jefatura femenina con algún miembro perteneciente a minoría étnica. De esta manera se asegura que un hogar con esta característica obtenga dos o tres veces más subsidios (20-30 SMMLV) que un hogar que no certifique dicha condición,
Frente a los criterios de calificación para el acceso en la Resolución 479 del 12 de julio de 2021 "Por medio de la cual se adopta el manual de oferta de vivienda de interés social e interés prioritario, de conformidad con lo dispuesto en el Decreto Distrito! 213 de 2020 y el Decreto Distrital 145 de 2021"., se establece que uno de los criterios de calificación y priorización para la asignación de subsidios de vivienda nueva (VIP y VIS) en Bogotá, es la pertenencia a un grupo étnico (bien sea indígena, raizal, Rrom, palenquero, o afrocolombiano). Criterio que pondera un 7% a los hogares que se postulen en las convocatorias o ferias de vivienda. 
Esto quiere decir que un hogar con integrantes de minoría étnica que cumpla los requisitos del programa Oferta Preferente no solo tiene una mayor calificación para recibir el subsidio de manera prioritaria, sino que recibe más subsidios si se trata de una mujer cabeza de hogar .
</t>
  </si>
  <si>
    <t xml:space="preserve">No se presentaron dificultades </t>
  </si>
  <si>
    <t>01 Subsidios y transferencias para la equidad</t>
  </si>
  <si>
    <t>7823 - Generación de mecanismos para facilitar el acceso a una solución de vivienda a hogares vulnerables en Bogotá.</t>
  </si>
  <si>
    <t>Subsecretaría de Gestión Financiera</t>
  </si>
  <si>
    <t>2.4 Fortalecimiento al proceso organizativo de los Raizales en Bogotá para garantizar el ejercicio ciudadano de participación.</t>
  </si>
  <si>
    <t>Desarrollo de una iniciativa anual de la comunidad raizal en el marco del proyecto conéctate con tu territorio acorde a los requisitos establecidos en el mismo.</t>
  </si>
  <si>
    <t>Iniciativas desarrolladas en el marco del proyecto conéctate con tu territorio acorde a los requisitos establecidos en el mismo.</t>
  </si>
  <si>
    <t>Número total de iniciativas</t>
  </si>
  <si>
    <t>El programa se encuentra en formulación. Se garantizará el presupuesto para dar cumplimiento al producto esperado</t>
  </si>
  <si>
    <t>Durante el primer trimestre de 2021 se adelanto el desarrollo de el anexo técnico y estudios previos con el fin de suscribir un convenio que permita desarrollar el proceso de convocatoria, evaluación, selección y acompañamiento de una iniciativa anual con enfoque diferencial étnico raizal.</t>
  </si>
  <si>
    <t>La Administración Distrital, con el liderazgo de la Secretaría del Hábitat, busca fortalecer la participación e incidencia ciudadana en los territorios y proyectos estratégicos de Secretaría del Hábitat mediante el diseño e implementación de estrategias de innovación social para la construcción de soluciones y alternativas transformadoras frente a los problemas y necesidades del hábitat.
La convocatoria estará abierta y disponible desde este miércoles 14 DE JULIO a través del  link:  https://www.innovacionsocial.com.co
Allí se podrán encontrar los términos de referencia y los documentos a diligenciar.  LA CONVOCATORIA CIERRA EL 08 DE AGOSTO DE 2021.</t>
  </si>
  <si>
    <t>A partir del Convenio No. 707 de 2021 firmado entre la Secretaría del Hábitat y la Organización de Estados Iberoamericanos en el mes de julio de 2021, cuyo objetivo es el de promover la participación ciudadana incidente para garantizar la apropiación y sostenibilidad de las intervenciones mediante la vinculación de diferentes grupos de interés como las Juntas de Acción Comunal (JAC), organizaciones comunitarias, colectivos, agrupaciones, asociaciones sociales y demás actores que participen en las decisiones de sus territorios, a partir del diseño e implementación de estrategias de innovación social para la construcción de soluciones y alternativas transformadoras frente a los problemas y necesidades del hábitat.
En el marco del convenio se destinó que 13 estímulos se asignaran con enfoque diferencial, en este sentido uno (1) se destinó para organizaciones, colectivos y/o  agrupaciones de la comunidad Raizal. Es así como se realizó la divulgación y convocatoria por diferentes medios de comunicación con el fin de lograr el objetivo planteado, durante los meses de julio y agosto de 2021. Los recursos asignados hasta de $15 millones de pesos. Una vez realizado el proceso del análisis de las propuestas, el 18 de septiembre de 2021 se publican los listados de seleccionados en el sitio web de la Organización de Estados Iberoamericanos. 
La organización seleccionada para el incentivo de la comunidad Raizal fue: 
-Organización De La Comunidad Raizal Con Residencia Fuera Del Archipiélago De San Andrés, Providencia Y Santa Catalina – ORFA
  Objetivo: Visibilizar, apreciar e incluir el uso de prácticas ambientales sostenibles como expresiones que identifican y caracterizan al pueblo raizal y que hacen parte de la diversidad cultural del país en Bogotá
  Valor Incentivo: $15.000.000</t>
  </si>
  <si>
    <t>En el marco de la ejecución del Convenio de Cooperación Internacional No.707 con la Organización de Estados Iberoamericanos se abrió la convocatoria para apoyar 60 iniciativas con un incentivo de hasta $15.000.000 para el desarrollo de proyectos de innovación social. Dicho proceso tuvo varios enfoques diferenciales, entre ellos, el apoyo a una (1) iniciativa de la comunidad Raizal, enfoque al cual solo aplicó una organización. Tras la revisión documental y el proceso de evaluación quedó seleccionada la iniciativa de la "ORGANIZACIÓN DE LA COMUNIDAD RAIZAL CON RESIDENCIA FUERA DEL ARCHIPIÉLAGO DE SAN ANDRÉS, PROVIDENCIA Y SANTA CATALINA – ORFA" de la localidad de Teusaquillo. Sin embargo, esta organización decidió desistir del estímulo. Al no tener más organizaciones que cumplieran con el enfoque Raizal no se pudo cumplir con la meta trazada para el año 2021. En ese sentido, en 2022 se acumulará la meta de los dos años, desarrollándose así dos (2) iniciativas de la comunidad Raizal.</t>
  </si>
  <si>
    <t>La principal dificultad fue no haber contado con varias organizaciones de la comunidad Raizal que participaran en la convocatoria. En ese sentido, para el proceso de 2022 se hará un mayor proceso de socialización que nos permita llegar a más organizaciones de esta comunidad.</t>
  </si>
  <si>
    <t>La implementación del enfoque tiene limitaciones que institucionalmente se deben superar. En principio, es fundamental contar con una caracterización de las organizaciones Raizales con presencia en la ciudad, lo cual permitirá focalizar de manera más eficiente la oferta relacionada con el enfoque diferencial.</t>
  </si>
  <si>
    <t>1 Vivienda y entornos dignos en el territorio urbano y rural</t>
  </si>
  <si>
    <t>146 Diseñar e implementar estrategias de innovación social y comunicación a partir de un enfoque de sistema de cuidado, convivencia, participación y Cultura Ciudadana</t>
  </si>
  <si>
    <t>Subdirección de Participación y Relaciones con la Comunidad</t>
  </si>
  <si>
    <t>Juanita María Soto Ochoa</t>
  </si>
  <si>
    <t>(1) 358 1600 - ext. 1309</t>
  </si>
  <si>
    <t>juanita.soto@habitatbogota.gov.co</t>
  </si>
  <si>
    <t>enfoque diferencial étnico</t>
  </si>
  <si>
    <t>Enero  de 2021</t>
  </si>
  <si>
    <t>Dic. de 2024</t>
  </si>
  <si>
    <t>una (1) organización Raizal fortalecida</t>
  </si>
  <si>
    <t>Porcentaje de implementación de la ruta de fortalecimiento a la organización raizal concertada</t>
  </si>
  <si>
    <t xml:space="preserve"> Se realizó reunión de articulación, concertación y presentación del modelo de contratación para las conmemoraciones e iniciativas solidarias y entrega de recursos en el marco de los procesos de fortalecimiento a la organización ORFA. La organización acordó que el modelo de contratación deberá estar acorde con lo establecido en el Decreto 092 de 2017. Para el segundo semestre se elaborará la ficha contratación. </t>
  </si>
  <si>
    <t xml:space="preserve">                                   -</t>
  </si>
  <si>
    <t>-</t>
  </si>
  <si>
    <t>Se ha identificado la organización a fortalecer ORFA, a la cual se le realizó proceso de caracterización y acompañamiento en la formulación del plan de fortalecimiento. Adicionalmente, conforme a la solicitud de la organización social ORFA, se encuentra en proceso de concertación la propuesta para la entrega del incentivo.</t>
  </si>
  <si>
    <t xml:space="preserve">No se han presentado </t>
  </si>
  <si>
    <t xml:space="preserve">                                      -</t>
  </si>
  <si>
    <t>Se avanzó en asesorías técnicas respecto al fortalecimiento del proceso organizativo líder, mediante la organización ORFA, dónde se trabajaron temas correspondientes al fortalecimiento organizativo de acuerdo a las particularidades y especificidades propias raizales, construcción de propuestas que fortalezcan el ejercicio a la participación raizal, fortalecimiento en construcción de propuestas conmemorativas y de iniciativas ciudadanas raizales. De la misma manera se asesoró técnicamente a la organización ORFA respecto a la construcción y presentación de propuesta correspondiente a ciclos de formación y cualificación del fortalecimiento organizativo raizal conforme al apoyo técnico y financiero que brindará el IDPAC a esta propuesta.</t>
  </si>
  <si>
    <t>No se han presentado</t>
  </si>
  <si>
    <t>Se desarrolló el 100% de la acción, continuando con las asesorías técnicas realizadas por la Dinamizadora con los integrantes de la Organización ORFA, para la ejecución de la siguinte propuesta: Fortalecimiento organizativo del proceso lider raizal - ORFA,  esto permitió el financiamiento de la propuesta por parte de  la Gerencia de Etnias del IDPAC para su afianciamiento. Se entregaron $7.000.000 para llevar a cabo la propuesta teniendo en cuenta su autonomía.</t>
  </si>
  <si>
    <t xml:space="preserve">La organización ORFA fue fortalecida por medio de las asesorías técnicas a los diferentes integrantes de la organización por medio de la propuesta Fortalecimiento Organizativo del proceso lider raizal - ORFA. </t>
  </si>
  <si>
    <t>Implementar una (1) estrategia para fortalecer a las organizaciones sociales, comunitarias, de propiedad horizontal y comunales, y las instancias de participación.</t>
  </si>
  <si>
    <t>7687 - Fortalecimiento a las organizaciones sociales y comunitarias para una participación ciudadana informada e incidente con enfoque diferencial en el Distrito Capital Bogotá</t>
  </si>
  <si>
    <t>GOBIERNO</t>
  </si>
  <si>
    <t xml:space="preserve">IDPAC </t>
  </si>
  <si>
    <t>Gerencia de Etnias</t>
  </si>
  <si>
    <t>David Angulo</t>
  </si>
  <si>
    <t>dangulo@participacionbogota.gov.co</t>
  </si>
  <si>
    <t>2.3 Garantía de la participación de la comunidad Raizal en las decisiones que afecten su desarrollo cultural, político, ambiental y económico a través de la Consulta Previa, Libre e Informada como derecho fundamental para la preservación de la integridad étnica, social, económica y cultural de la comunidad Raizal.</t>
  </si>
  <si>
    <t>Apoyo técnico y financiero al proceso de formación del ciclo interétnico, con certificación de cumplimiento de los requisitos mediante diplomado dirigido a la comunidad raizal.</t>
  </si>
  <si>
    <t xml:space="preserve">Personas de la comunidad raizal de Bogotá formadas y certificadas a través de Diplomado interétnico </t>
  </si>
  <si>
    <t>(Número de personas de la comunidad raizal formadas y certificadas en el Diplomado interétnico / Número de personas de la comunidad raizal inscritas al Diplomado interétnico) / 100</t>
  </si>
  <si>
    <t>Gobierno Abierto</t>
  </si>
  <si>
    <t>El IDPAC ha avanzado en la estructuración y generación de contenidos del diplomado interétnico, en convenio con la Universidad Nacional Abierta y a Distancia UNAD. Se socializó la estructura del curso con la delegada raizal de la Consultiva ante el IDPAC.
Se tiene programado avanzar en el diálogo con la consultiva raizal para acordar la modalidad de formación del ciclo interétnico durante el segundo trimestre. Con respecto al presupuesto asignado se realizó el ajuste en consideración a la concertación realizada con la consultiva, en donde se acordó un número menor de personas a formar (20), por lo tanto se modifica el monto a ejecutar de $15.200.000 a $12.000.000. Finalmente, en cuanto a la ejecución presupuestal, no se reporta avance pues este depende de la implementación del diplomado a través del cual se formará a las personas de la comunidad raizal.</t>
  </si>
  <si>
    <t xml:space="preserve">Durante el segundo trimestre de 2021 se llevó a cabo la preparación de la propuesta de contenidos de los procesos programados para el año en curso. La presentación de la propuesta está programada para la segunda semana de julio, en el marco de la concertación que permita definir el Diplomado para la vigencia 2021 y la modalidad en la que se llevará a cabo.
Por parte del equipo de transversalización de enfoques diferenciales, se ha adelantado la revisión de los contenidos, para así proponer la metodología de adecuación según la modalidad y contenidos concertados con la consultiva.
En cuanto a la ejecución presupuestal, no se reporta avance pues este depende de la implementación del diplomado a través del cual se formará a las personas de la comunidad raizal. </t>
  </si>
  <si>
    <t xml:space="preserve">Durante el segundo trimestre de 2021, se identifican dificultades por cambios del personal docente que ejecutarían el contrato, así como afectaciones por COVID del equipo base del IDPAC, lo que ha generado retrasos en los procesos de concertación y diálogo con la consultiva. </t>
  </si>
  <si>
    <t xml:space="preserve">Se llevó a cabo la reunión de concertación con ORFA el día 17 de agosto, para presentar la oferta disponible de la Gerencia Escuela y acordar el diplomado y la modalidad por medio de la cual se llevará a cabo. El día 30 de septiembre la organización respondió vía correo electrónico el interés por adelantar el diplomado en el "Ciclo Fortalecimiento de organizaciones", el cual tiene como objetivo fortalecer las capacidades de comunicación y negociación desde la perspectiva del reconocimiento y la diferencia. Este ciclo dará inició con el curso "Trabajo en equipo y nuevos liderazgos" en el cuarto  trimestre.
En cuanto a la ejecución presupuestal, no se reporta avance pues este depende de la implementación del diplomado a través del cual se formará a las personas de la comunidad raizal. </t>
  </si>
  <si>
    <t xml:space="preserve">El día 17 de noviembre se realizó la solicitud de inscripción de 21 personas al curso "Trabajo en equipo y nuevos liderazgos", en modalidad análoga, teniendo en cuenta lo acordado con la Organización. Se hizo la entrega de cartillas y se realizaron 3 encuentros presenciales los días 20 y 27 de noviembre y el día 4 de diciembre. Las 21 personas culminaron el curso mencionado y serán certificadas. Adicionalmente se realizó la adecuación pedagógica tanto para la modalidad análoga como para la modalidad virtual asistida de los cursos 2 y 3 del ciclo de Fortalecimiento de organizaciones.
El presupuesto ejecutado corresponde a los gastos por persona para la modalidad análoga y  el porcentaje de gastos de adecuación pedagógica por cada uno de los dos cursos ($1.000.0000 por curso).
</t>
  </si>
  <si>
    <t xml:space="preserve">No se presentan dificultades para el cuarto trimestre.
Teniendo en cuenta los acuerdos con la consultiva, los cursos 2 y 3 del ciclo Fortalecimiento de organizaciones  se implementará durante el primer semestre de 2022.
</t>
  </si>
  <si>
    <t>El grupo en formación se caracteriza por ser de mujeres jóvenes raizales, y con su formación se espera profundizar las capacidades democráticas que permitan el desarrollo de las herramientas organizacionales</t>
  </si>
  <si>
    <t>422 - Implementar la Escuela de Formación ciudadana Distrital</t>
  </si>
  <si>
    <t>7688 - Fortalecimiento de capacidades democráticas de la ciudadanía para una participación incidente y la gobernanza con enfoque de innovación social, en Bogotá.</t>
  </si>
  <si>
    <t>IDPAC</t>
  </si>
  <si>
    <t>Gerencia de Escuela de la Participación</t>
  </si>
  <si>
    <t>Adriana Mejía Ramírez</t>
  </si>
  <si>
    <t>1- 2417900 ext. 3220</t>
  </si>
  <si>
    <t>amejia@participacionbogota.gov.co</t>
  </si>
  <si>
    <t>Apoyo técnico y financiero a una (1) iniciativa anual presentada por la comunidad Raizal de acuerdo a sus particularidades y entendimiento cultural</t>
  </si>
  <si>
    <t xml:space="preserve">Número de iniciativas de la comunidad raizal apoyadas técnica y financieramente de acuerdo a las particularidades y entendimiento cultural </t>
  </si>
  <si>
    <t>El IDPAC ha avanzado en el proceso de definición de criterios de manera dialogada con la comunidad raizal para la identificación de la iniciativa a fortalecer.</t>
  </si>
  <si>
    <t xml:space="preserve">Se desarrollará conforme a la propuesta que presente la organización ORFA y según los tiempos establecidos por ella. </t>
  </si>
  <si>
    <t>De acuerdo a los requerimientos solicitados por parte de la organización raizal  ORFA  el día 3 de agosto  y en el marco del ejercicio de concertación , se acordó el apoyo a una iniciativa que dote a la organización con un kit tecnológico que comprende computador, disco duro, impresora, ,mouse entre otros elementos que integran este kit en mención.</t>
  </si>
  <si>
    <t>El 4 de diciembre se hace entrega del kit tecnológico, compuesto por Computador portátil e impresora, adquirido a través de Colombia compra eficiente. Lo anterior como incentivo dentro de la ruta de la implementación del modelo de fortalecimiento a la organización social ORFA, con lo cual se busca fortalecer los procesos sociales y comunitarios del Distrito Capital. Este incentivo se entrega a la Organización una vez se concluye la ruta de fortalecimiento</t>
  </si>
  <si>
    <t>Se realiza todo un proceso de fortalecimiento de la organización raizal por medio de la ruta de fortalecimiento del IDPAC, de acuerdo a las necesidades diferenciales de la organización.</t>
  </si>
  <si>
    <t>Apoyo técnico y logístico a la semana raizal</t>
  </si>
  <si>
    <t>Número de eventos apoyados técnica y logísticamente en la semana raizal, en cumplimiento de la acción afirmativa.</t>
  </si>
  <si>
    <t>El IDPAC, a través de la Gerencia de Etnias, sometió a consulta de los líderes de las instancias de representación de la comunidad Raizal (ORFA) el método de desembolso de los recursos a invertirse en la implementación de las acciones afirmativas correspondientes a la conmemoración de eventos de relevancia histórica y cultural, tales como la Conmemoración de las Semanas Raizal</t>
  </si>
  <si>
    <t>El IDPAC se encuentra a la espera de la propuesta de la iniciativa para la conmemoración de la XVII Semana Raizal que presente la comunidad raizal para la ejecución de esta acción afirmativa</t>
  </si>
  <si>
    <t>La conmemoración de la semana raizal prevista para noviembre, se apoyará técnica y logísticamente de acuerdo con la propuesta que presente la organización social ORFA.</t>
  </si>
  <si>
    <t>1. Asesoría técnica dirigida a los representantes de la Comunidad Raizal frente a los requisitos de la ficha técnica requerida  para el cumplimiento de la acción en el marco de la Conmemoración de la Semana Raizal.
2. Viabilidad técnica por parte del IDPAC , respecto a la propuesta y requerimientos presentados por la Organización ORFA  para realización de la decimo séptima Conmemoración de la Semana Raizal de acuerdo al apoyo técnico y financiero que brindará la entidad.</t>
  </si>
  <si>
    <t>No  se han presentado</t>
  </si>
  <si>
    <t>Se realizó la XVII versión  de la Semana Raizal en Bogotá,  denominada, pueblo raizal, viviendo recordar dando y preservando nuestros juegos y rondas tradicionales, evento apoyado por el IDPAC. Es importante mencionar que en esta Semana Raizal se rindió homenaje en vida a tres personas raizales que han contribuido por el deporte, los juegos y rondas y tradiciones de la misma manera que un homenaje póstumo en concordancia con las mismas premisas. También contó con una ceremonia con las particularidades raizales en torno a la identidad y la cultura. De igual manera se realizaron actividades con un despliegue de expresiones que permitieron la visibilización de la cultura raizal dónde se integra la gastrónoma, la identidad, la cultura, lo académico, lo deportivo, entre otros.  Los días, 6, 11, 12, 13, y 15 de noviembre se desarrollaron todas las actividades en el marco de la XVII versión de la Semana Raizal contando con amplia participación en el escenario con el ánimo de dar a conocer más a fondo la idiosincrasia e identidad raizal mediante los juegos y rondas,  se desarrollaron actividades de reconocimiento del liderazgo raizal, jornada académica, concierto góspel, concierto caribeño y una jornada recreo deportiva que contó con todos los juegos y rondas tradicionales, torneo de baloncesto y expresiones culturales para dar cierre a esta Semana Raizal de 2021.</t>
  </si>
  <si>
    <t xml:space="preserve">Con la realización de la XVII versión de la semana Raizal de Bogotá se resaltan las tradiciones de la comunidad, así como sus expresiones culturales y deportivas. Estas actividades permiten la visibilización de la cultura raizal y su identidad. </t>
  </si>
  <si>
    <t>Un (1) gestor Raizal contratado</t>
  </si>
  <si>
    <t>Sumatoria de gestores raizales contratados</t>
  </si>
  <si>
    <t>La comunidad del Pueblo Raizal de Bogotá, cuenta con una Gestora del IDPAC, que hace parte de esta comunidad y es conocedora de sus usos y costumbres y de las particularidades organizativas de la misma.</t>
  </si>
  <si>
    <t>$ 533.333</t>
  </si>
  <si>
    <t>Se dio continuidad contractual a la gestora Raizal NEIYETH ROMERO MANUEL, quien articula, orienta, apoya y facilita el relacionamiento institucional con la comunidad Raizal en los procesos incidentes locales y distritales.</t>
  </si>
  <si>
    <t xml:space="preserve">Se dio continuidad contractual a la gestora Raizal NEIGETH ROMERO MANUEL, quien articula, orienta, apoya y facilita el relacionamiento institucional con la comunidad Raizal en los procesos incidentes locales y distritales. Con ella se ha avanzado en la consecución de articulaciones en las localidades, apoyo y  relacionamiento institucional con la comunidad raizal. </t>
  </si>
  <si>
    <t>Se continuó con la contratación de la Dinamizadora Neygeth Romero Manuel con pertenencia étnica Raizal a partir del 4 de Agosto  del 2021.</t>
  </si>
  <si>
    <t>La gestora estuvo sin contrato durante el mes de Julio de 2021. Se presentaron demoras en los tramites de contratación desde la oficina de contratación del IDPAC</t>
  </si>
  <si>
    <t xml:space="preserve">La gestora Neygeth Romero con pertenencia étnica Raizal mantuvo su contrato durante el último trimestre del 2021; articulando, orientando, apoyando y facilitando el relacionamiento institucional con la comunidad Raizal en los procesos incidentes locales y distritales. Aunque en el año 2021 no se dio cumplimento del 100% de la medida por recorte presupuestal y retrasos en la contratación, para dar cumplimiento al 100% de esta meta se tiene previsto para el año 2022 realizar un aumento a la asignación salarial de la Gestora y contrato a un mayor tiempo que el realizado en el 2021. </t>
  </si>
  <si>
    <t xml:space="preserve">El trabajo realizado por parte de la Gestora Neygeth Romero permite articular de manera permanenente la comunicación entre ORFA y el IDPAC con sus diferentes dependencias, adicionalmente, la gestora realiza asesoría técnica que posibilitan el fortalecimiento de la organización raizal y el logro de las acciones afirmativas concertadas con la comunidad raizal. </t>
  </si>
  <si>
    <t>Incorporar a demanda personas raizales a la ruta de empleabilidad de la Agencia Pública de Empleo del Distrito "Bogotá Trabaja", para que puedan acceder a servicios para la mitigación de barreras de empleabilidad y a oportunidades laborales pertinentes.</t>
  </si>
  <si>
    <t xml:space="preserve"> Porcentaje de personas raizales incorporadas  a la ruta de empleabilidad de la Agencia Pública de Empleo del Distrito "Bogotá Trabaja", para que puedan acceder a servicios para la mitigación de barreras de empleabilidad y a oportunidades laborales pertinentes.</t>
  </si>
  <si>
    <t>(Número de personas raizales incorporadas  a la ruta de empleabilidad de la Agencia Pública de Empleo del Distrito "Bogotá Trabaja"/Número de personas raizales que solicitan ser incorporadas  a la ruta de empleabilidad de la Agencia Pública de Empleo del Distrito "Bogotá Trabaja")*100</t>
  </si>
  <si>
    <t>33
Año 2019</t>
  </si>
  <si>
    <t>1. Definir la(s) acción(es) o actividad(es) específicas que se desarrollarán en la vigencia 2021 conforme a cada una de las acciones concertadas con la comunidad teniendo en cuenta el enfoque diferencial étnico. Así como el cronograma donde se determinen las fechas en las cuales se podrán realizar la(s) acción(es) o actividades específicas para la vigencia 2021 y el presupuesto destinado para la realización de la(s) acción(es) o actividades específicas para la vigencia 2021. Lo cual será presentado a la comunidad en el mes de mayo de 2021 con el propósito de generar la armonización con el grupo étnico. 
2. Reorganizar y fortalecer el grupo de población y territorio, quien se encargará de articular y gestionar las actividades que se realizaran en la vigencia 2021, conforme a las acciones afirmativas concertadas, lo que reitera el compromiso de la SDDE de propender por la garantía de los derechos individuales y colectivos de la población raizal asentada en el Distrito de Bogotá, haciendo énfasis en la igualdad de oportunidades desde la diferencia, la diversidad y la no discriminación. 
3. Diseñar un manual de poblaciones que contiene el marco jurídico, las acciones concertadas, la ruta de atención y ejecución de las acciones a desarrollar.</t>
  </si>
  <si>
    <t xml:space="preserve">Como es de conocimiento público la situación de declaratoria de emergencia socioeconómica y sanitaria generada por la pandemia causada por la COVID – 19, ha generado impactos significados en la gestión distrital, lo que sin duda ha impactado en el sector de desarrollo económico, no obstante, la SDDE reitera su compromiso con las comunidades étnicas y por ello priorizará la implementación del plan de acción 2021.  </t>
  </si>
  <si>
    <t>18:Cierre de brechas para la inclusión productiva urbano rural</t>
  </si>
  <si>
    <t>122:Promover la generación de empleo para al menos 200.000 personas, con enfoque de género, territorial, diferencial: mujeres cabeza de hogar, jóvenes, especialmente en primer empleo, jóvenes NINI en los que incluyen jóvenes en acción , personas con discapacidad, víctimas del conflicto, grupo étnico y/o teniendo en cuenta acciones afirmativas.</t>
  </si>
  <si>
    <t xml:space="preserve">  7863:Mejoramiento del empleo incluyente y pertinente en Bogotá</t>
  </si>
  <si>
    <t>Secretaría de Desarrollo Económico</t>
  </si>
  <si>
    <t>Subdirección de Empleo y Formación</t>
  </si>
  <si>
    <t>Nini Johanna Serna Alvarado</t>
  </si>
  <si>
    <t>nserna@desarrolloeconomico.gov.co</t>
  </si>
  <si>
    <t xml:space="preserve">Fortalecer 30 emprendimientos propios y ancestrales de la comunidad raizal  a través de estrategias presenciales y/o virtuales que promuevan los usos y costumbres de la comunidad,  a través de la reinvención, o generación de modelos de negocio, o la digitalización y el desarrollo de soluciones que permitan mitigar el impacto de la crisis. </t>
  </si>
  <si>
    <t xml:space="preserve">Porcentaje de emprendimientos propios y ancestrales de la comunidad raizal  fortalecidos a través de estrategias presenciales y/o virtuales que promuevan los usos y costumbres de la comunidad,  a través de la reinvención, o generación de modelos de negocio, o la digitalización y el desarrollo de soluciones que permitan mitigar el impacto de la crisis. </t>
  </si>
  <si>
    <t>( Número de emprendimientos propios y ancestrales de la comunidad raizal  fortalecidos a través de estrategias presenciales y/o virtuales que promuevan los usos y costumbres de la comunidad,  a través de la reinvención, o generación de modelos de negocio, o la digitalización y el desarrollo de soluciones que permitan mitigar el impacto de la crisis/ Número de emprendimientos propios y ancestrales de la comunidad raizal  que solicitan el fortalecimiento a través de estrategias presenciales y/o virtuales que promuevan los usos y costumbres de la comunidad,  a través de la reinvención, o generación de modelos de negocio, o la digitalización y el desarrollo de soluciones que permitan mitigar el impacto de la crisis.)*100</t>
  </si>
  <si>
    <t>Atención Cuatrienio 2016-2020:15, se reporta solamente el No. de personas participantes, dado, que no se tiene el No. de remitidos por la Población</t>
  </si>
  <si>
    <t>1. Definir la(s) acción(es) o actividad(es) específicas que se desarrollarán en la vigencia 2021 conforme a cada una de las acciones concertadas con la comunidad teniendo en cuenta el enfoque diferencial étnico. Así como el cronograma donde se determinen las fechas en las cuales se podrán realizar la(s) acción(es) o actividades específicas para la vigencia 2021 y el presupuesto destinado para la realización de la(s) acción(es) o actividades específicas para la vigencia 2021. Lo cual será presentado a la comunidad en el mes de mayo de 2021 con el propósito de generar la armonización con el grupo étnico. 
2. Reorganizar y fortalecer el grupo de población y territorio, quien se encargará de articular y gestionar las actividades que se realizaran en la vigencia 2021, conforme a las acciones afirmativas concertadas, lo que reitera el compromiso de la SDDE de propender por la garantía de los derechos individuales y colectivos de la población raizal asentada en el Distrito de Bogotá, haciendo énfasis en la igualdad de oportunidades desde la diferencia, la diversidad y la no discriminación. 
3.Diseñar un manual de poblaciones que contiene el marco jurídico, las acciones concertadas, la ruta de atención y ejecución de las acciones a desarrollar.</t>
  </si>
  <si>
    <t>117:Desarrollar habilidades financieras y digitales a 72.900 empresarios y emprendedores, micro y pequeñas empresas, negocios, pequeños comercios y/o unidades productivas aglomeradas y/o emprendimientos por subsistencia formales e informales con especial énfasis en sectores afectados por la emergencia, mujeres y jóvenes, plazas de mercado distritales, atendiendo un enfoque de género, diferencial, territorial, de cultura ciudadana y de participación, teniendo en cuenta acciones afirmativas. Con un mínimo del 20% de la oferta será destinada a jóvenes.</t>
  </si>
  <si>
    <t>7837 Fortalecimiento en emprendimiento y desarrollo empresarial, para aumentar la capacidad productiva y económica de Bogotá</t>
  </si>
  <si>
    <t>Subdirección de Emprendimiento y Negocios</t>
  </si>
  <si>
    <t>Carlos Alberto Sánchez Retiz</t>
  </si>
  <si>
    <t>casanchez@desarrolloeconomico.gov.co</t>
  </si>
  <si>
    <t>Apoyo técnico-logístico para el desarrollo de dos eventos en el marco de la semana Raizal tales como el préstamo del auditorio y cocinas  mediante su gestión.</t>
  </si>
  <si>
    <t>Número de eventos con apoyo técnico-logístico en el marco de la semana Raizal tales como el préstamo del auditorio y cocinas  mediante su gestión.</t>
  </si>
  <si>
    <t>Sumatoria del número de eventos con apoyo técnico-logístico en el marco de la semana Raizal tales como el préstamo del auditorio y cocinas  mediante su gestión.</t>
  </si>
  <si>
    <t>1 
2019</t>
  </si>
  <si>
    <t>Subsecretaria/Dirección de Gestión Corporativa</t>
  </si>
  <si>
    <t>Leonel Nieto</t>
  </si>
  <si>
    <t>lnieto@desarrolloeconomico.gov.co</t>
  </si>
  <si>
    <t xml:space="preserve">Como parte de la aplicación de la ruta distrital de empleo, durante el 2021, se espera la formulación conjunta de un documento que de cuenta de las barreras de acceso al empleo de la comunidad raizal en el distrito capital y que alimente la gestión del empleo en la ciudad. </t>
  </si>
  <si>
    <t xml:space="preserve">Número de documentos que de cuenta de las barreras de acceso al empleo de la comunidad raizal en el distrito capital y que alimente la gestión del empleo en la ciudad. </t>
  </si>
  <si>
    <t xml:space="preserve">Sumatoria del número de documentos que de cuenta de las barreras de acceso al empleo de la comunidad raizal en el distrito capital y que alimente la gestión del empleo en la ciudad. </t>
  </si>
  <si>
    <t>0 año 2019</t>
  </si>
  <si>
    <t>1. Definir la(s) acción(es) o actividad(es) específicas que se desarrollarán en la vigencia 2021 conforme a cada una de las acciones concertadas con la comunidad teniendo en cuenta el enfoque diferencial étnico. Así como el cronograma donde se determinen las fechas en las cuales se podrán realizar la(s) acción(es) o actividades específicas para la vigencia 2021 y el presupuesto destinado para la realización de la(s) acción(es) o actividades específicas para la vigencia 2021. Lo cual será presentado a la comunidad en el mes de mayo de 2021 con el propósito de generar la armonización con el grupo étnico. 
2.	Reorganizar y fortalecer el grupo de población y territorio, quien se encargará de articular y gestionar las actividades que se realizaran en la vigencia 2021, conforme a las acciones afirmativas concertadas, lo que reitera el compromiso de la SDDE de propender por la garantía de los derechos individuales y colectivos de la población raizal asentada en el Distrito de Bogotá, haciendo énfasis en la igualdad de oportunidades desde la diferencia, la diversidad y la no discriminación. 
3.	Diseñar un manual de poblaciones que contiene el marco jurídico, las acciones concertadas, la ruta de atención y ejecución de las acciones a desarrollar.</t>
  </si>
  <si>
    <t xml:space="preserve">119:Formar al menos 50.000 personas en la nuevas competencias, bilingüismo y/o habilidades para el trabajo con especial énfasis en sectores afectados por la emergencia, mujeres y jóvenes, atendiendo un enfoque de género, diferencial, territorial, de cultura ciudadana y/o de participación, teniendo en cuenta acciones afirmativas. Al menos el 20% deberá ser mujeres  y el 10% jóvenes; lo anterior a través de la formación y educación para el trabajo y el desarrollo humano. </t>
  </si>
  <si>
    <t>Garantizar al 100% de los miembros de la comunidad raizal que soliciten el cupo para la formación y cualificación en las nuevas competencias y/o cursos  requeridos por el sector productivo y que hagan parte de la oferta formativa disponible por parte del sector.</t>
  </si>
  <si>
    <t>Porcentaje de miembros de la comunidad raizal que solicitan  cupo para la formación y cualificación en las nuevas competencias y/o cursos  requeridos por el sector productivo y que hagan parte de la oferta formativa disponible por parte del sector.</t>
  </si>
  <si>
    <t>(Número de miembros de la comunidad raizal que acceden a un cupo para la formación y cualificación en las nuevas competencias y/o cursos  requeridos por el sector productivo /Número de miembros de la comunidad raizal que solicitan  cupo para la formación y cualificación en las nuevas competencias y/o cursos  requeridos por el sector productivo y que hagan parte de la oferta formativa disponible por parte del sector)*100</t>
  </si>
  <si>
    <t>19
año 2019</t>
  </si>
  <si>
    <t xml:space="preserve">  7863 Mejoramiento del empleo incluyente y pertinente en Bogotá</t>
  </si>
  <si>
    <t>Desarrollar habilidades financieras en las personas y unidades productivas de la comunidad raizal, de acuerdo a las necesidades que sean identificadas por la comunidad, para fortalecer sus emprendimientos y unidades productivas propias y ancestrales a través de 1 taller semestral con inducción del producto de apoyo a financiamiento vigente, con el fin de que las unidades productivas o personas puedan acceder a él.</t>
  </si>
  <si>
    <t>Porcentaje personas y unidades productivas de la comunidad raizal con habilidades financieras desarrolladas, de acuerdo a las necesidades que sean identificadas por la comunidad, para fortalecer sus emprendimientos y unidades productivas propias y ancestrales a través de 1 taller semestral con inducción del producto de apoyo a financiamiento vigente, con el fin de que las unidades productivas o personas puedan acceder a él.</t>
  </si>
  <si>
    <t>Número de personas y unidades productivas de la comunidad raizal con habilidades financieras desarrolladas a través de 1 taller semestral con inducción del producto de apoyo a financiamiento vigente, con el fin de que las unidades productivas o personas puedan acceder a él/Número de personas y unidades productivas de la comunidad raizal que solicitan participar en el taller r semestral con inducción del producto de apoyo a financiamiento vigente, con el fin de que las unidades productivas o personas puedan acceder a él)*100</t>
  </si>
  <si>
    <t>3, de enero a septiembre de 2020</t>
  </si>
  <si>
    <t>Subdirección Financiamiento e Inclusión Financiera</t>
  </si>
  <si>
    <t>Jaime Alviar
Martha Algarra</t>
  </si>
  <si>
    <t>3693777- 215</t>
  </si>
  <si>
    <t>jalviar@sdde.gov.co
malgarra@sdde.gov.co</t>
  </si>
  <si>
    <t xml:space="preserve">
Vincular por demanda unidades productivas de la comunidad raizal a eventos de comercialización e intermediación empresarial en los cuales puedan participar de acuerdo a las convocatorias realizadas por la Subdirección de Intermediación, Formalización y Regulación Empresarial, y con el propósito de promover los usos y costumbres de la comunidad. </t>
  </si>
  <si>
    <t xml:space="preserve">Porcentaje de unidades  productivas de la comunidad raizal vinculadas a eventos de comercialización e intermediación empresarial en los cuales puedan participar de acuerdo a las convocatorias realizadas por la Subdirección de Intermediación, Formalización y Regulación Empresarial, y con el propósito de promover los usos y costumbres de la comunidad. </t>
  </si>
  <si>
    <t>(Número de unidades  productivas de la comunidad raizal que participan en eventos de comercialización e intermediación empresarial/Número de unidades  productivas de la comunidad raizal que cumplen los requisitos para participar en eventos de comercialización e intermediación empresarial de acuerdo a las convocatorias realizadas por la Subdirección de Intermediación, Formalización y Regulación Empresarial)*100</t>
  </si>
  <si>
    <t>166: Desarrollar 60 eventos dando la prioridad a estrategias presenciales y/o virtuales que promuevan el emprendimiento, la reinvención, o generación de modelos de negocio, promueva la digitalización, el desarrollo de soluciones que permitan mitigar el impacto de crisis bajo modelos de monetización en redes y esquemas de innovación, entre otros temas, contribuyendo a consolidar el ecosistema del emprendimiento  e innovación de la ciudad mediante instrumentos tales como emprendetones , mercadotones, y hacktatones, enfocados principalmente en micro, pequeñas y medianas empresas, promoviendo el emprendimiento sostenible y amigable con los animales.</t>
  </si>
  <si>
    <t>7837:Fortalecimiento en emprendimiento y desarrollo empresarial, para aumentar la capacidad productiva y económica de Bogotá</t>
  </si>
  <si>
    <t>Subdirección de Intermediación Formalización y Regulación Empresarial</t>
  </si>
  <si>
    <t>Angélica María Segura Bonell</t>
  </si>
  <si>
    <t>asegura@desarrolloeconomico.gov.co</t>
  </si>
  <si>
    <t>Desarrollar  el proceso de participación de entidades adscritas al sector Movilidad y comunidad por medio de una mesa técnica que se desarrollará durante el cuatrienio para identificar las necesidades de la comunidad y dar trato al interior de cada entidad en la identificación de las necesidades que se evidencien.</t>
  </si>
  <si>
    <t>11: Lograr que las ciudades y los asentamientos humanos sean inclusivos, seguros, resilientes</t>
  </si>
  <si>
    <t>Numero de mesas técnicas sector - comunidad realizadas</t>
  </si>
  <si>
    <t>Sumatoria de las mesas técnicas realizadas</t>
  </si>
  <si>
    <t>Se realiza un avance inicial con funcionarios de las Entidades Adscritas al Sector Movilidad para revisar los temas llevados a cabo en los procesos de concertación del Artículo 66 del PDD. Acordando la creación de encuentros semestrales de mesas de trabajo para revisar y crear acciones en pro de beneficiar a la comunidad; se define citar en el segundo semestre de la vigencia 2021 a los lideres y lideresas de la comunidad.
Se crea un cronograma de encuentros semestrales para ser llevado a cabo en un trabajo interinstitucional</t>
  </si>
  <si>
    <t>Se lleva a cabo la primera mesa interinstitucional - comunidad Raizal en donde se escuchan varios requerimientos por parte de la comunidad a las siguientes entidades: Empresa METRO- IDU- Terminal de Transporte- Transmilenio- los acuerdos son que las entidades adscritas al sector movilidad apoyaran en las campañas contra discriminación y racismo, en temas laborales se informa que las vacantes se encuentran en las plataformas que cada entidad maneja.</t>
  </si>
  <si>
    <t>$ 13.483.920</t>
  </si>
  <si>
    <t>Se da cumplimiento a la acción en el trimestre anterior.</t>
  </si>
  <si>
    <t>MOVILIDAD</t>
  </si>
  <si>
    <t>Secretaria Distrital de Movilidad</t>
  </si>
  <si>
    <t>Oficina de Gestión Social</t>
  </si>
  <si>
    <t>Adriana Ruth Iza Certuche - Berta Margarita Diaz Galvis</t>
  </si>
  <si>
    <t>aiza@movilidadbogota.gov.co ; bdiaz@movilidadbogota.gov.co</t>
  </si>
  <si>
    <t>La Secretaria Distrital de Movilidad realizara el acompañamiento de un ciclo paseo anual solicitado por la comunidad Raizal residente en Bogotá previamente concertado para realizarlo en una fecha conmemorativa que la comunidad refiera.</t>
  </si>
  <si>
    <t>Numero de acompañamientos Ciclo paseo con la comunidad Raizal realizados</t>
  </si>
  <si>
    <t>Sumatoria acompañamientos Ciclo paseo con la comunidad Raizal realizados</t>
  </si>
  <si>
    <t xml:space="preserve">Se contacta a la subdirección de la Bicicleta y el peatón por parte de la Oficina de Gestión Social de la Secretaría Distrital de Movilidad para definir parámetros del ciclo paseo solicitado en una celebración de un día conmemorativo para la comunidad.
En el encuentro PIAA se solicita el envió de la información de los lideres y lideresas de la comunidad para crear espacios de interacción con la comunidad y acordar fechas para poder ejecutar acciones.
</t>
  </si>
  <si>
    <t>Conocer los contactos telefónicos y/o correos electrónicos de los lideres y lideresas de la comunidad</t>
  </si>
  <si>
    <t>En reunión ejecutada el 9 de Junio de 2021 se informa a la comunidad que se esperan por parte de ellos propuesta de diferentes fechas para estudiar la viabilidad de realizar el ciclo paseo.      Se informa que se debe saber con anterioridad el numero de bicicletas que requieren para dar el tramite con la entidad encargada del préstamo de Bicicletas.</t>
  </si>
  <si>
    <t>El día 12 de diciembre se realiza la actividad de ciclo paseo con la comunidad Raizal en compañía con IDRD haciendo el recorrido desde el CAI del Parkway hasta el parque Simón Bolívar.</t>
  </si>
  <si>
    <t>Reconocimiento de la diversidad cultural y la garantía de los derechos de los Afrodescendientes (Decreto 151/2008).</t>
  </si>
  <si>
    <t>Movilidad segura, sostenible y accesible.</t>
  </si>
  <si>
    <t>Desarrollar  el proceso de participación entidades y comunidad por medio de una mesa técnica que se desarrollará durante el cuatrienio para identificar las necesidades de la comunidad y dar trato al interior de cada entidad en la identificación de las necesidades que se identifiquen.</t>
  </si>
  <si>
    <t>Número de  reuniones  en el marco de la mesa técnica realizadas</t>
  </si>
  <si>
    <t xml:space="preserve">Sumatoria de número de reuniones ejecutadas </t>
  </si>
  <si>
    <t>Se desarrolla el primer encuentro interinstitucional Secretaria Distrital de Educación – Secretaria Distrital de Movilidad en donde se revisan las necesidades de la comunidad Raizal para Consolidar y reforzar el programa de movilidad Niñas y Niños primero con el fin de aumentar el número de beneficiarios y facilitar el acceso a la educación de niñas, niños y adolescentes</t>
  </si>
  <si>
    <t xml:space="preserve">Se desarrollo reunión con la comunidad y la SED el día 9 de junio en donde se acordó la metodología para beneficiar estudiantes pertenecientes a la comunidad. </t>
  </si>
  <si>
    <t>Se realiza reunión entre los funcionarios de la subdirección de Gestión en vía y de la Oficina de Gestión Social, se georreferencia estudiantes de la base brindada por SED y se evidencia que no hay niños candidatos a beneficiar de esta comunidad, por lejanía a las rutas y Manual Operativo de las modalidades.</t>
  </si>
  <si>
    <t>En la mesa técnica del 29 de noviembre se describieron los avances para dar continuidad a los temas relacionados con niños, niñas y adolescentes. En esta mesa se brindó la información a la comunidad, de los estudiantes beneficiados y se acordó continuar articulando acciones inclusivas de la niñez y la infancia.</t>
  </si>
  <si>
    <t>49: Movilidad segura, sostenible y accesible.</t>
  </si>
  <si>
    <t>379: Consolidar y reforzar el programa de movilidad Niñas y Niños primero con el fin de aumentar el número de beneficiados y facilitar el acceso a la educación de niñas, niños y adolescentes</t>
  </si>
  <si>
    <t>7576 Consolidación del programa niñas y niños primero para mejorar las experiencias de viaje de la población estudiantil en Bogotá</t>
  </si>
  <si>
    <t>Secretaría Distrital de Movilidad</t>
  </si>
  <si>
    <t>Subdirección de gestión en Vía</t>
  </si>
  <si>
    <t xml:space="preserve">Sergio Tovar                          Cristian Medina                          Luisa Rubio           </t>
  </si>
  <si>
    <t>stovar@movilidadbogota.gov.co                                  cmedina@movilidadbogota.goov.co                                       lbrubio@movilidadbogota.gov.co</t>
  </si>
  <si>
    <t>Subsidios y transferencia para la equidad</t>
  </si>
  <si>
    <t xml:space="preserve">Implementar estrategias que reduzca el gasto en transporte público de comunidad raizal con mayor grado de vulnerabilidad económica. </t>
  </si>
  <si>
    <t>Numero de estrategias de reducción del gasto para la población raizal implementadas</t>
  </si>
  <si>
    <t>Sumatoria de número de estrategias de reducción del gasto para la población raizal implementadas</t>
  </si>
  <si>
    <t xml:space="preserve">Se solicitó información sociodemográfica y socioeconómica a la a la subdirección de Asuntos Étnicos de la Secretaría Distrital de Gobierno y se identificaron 263 raizales en la base ”Bogotá Solidaria en Casa” (Diciembre).            Se concluyó en dic. de 2020 la etapa de recolección de información de la consultoría que tiene por objeto: “Diseñar la estrategia técnica, financiera, jurídica e institucional para reducir las barreras de asequibilidad para acceder al Sistema Integrado de Transporte Público, con el fin de avanzar hacia la inclusión social y productiva de la población pobre y vulnerable de Bogotá”. La consultoría se encuentra en el proceso de análisis de resultados.
Se realizaron cruces entre el Censo de población 2018 y la Encuesta de Movilidad de Bogotá 2019 para caracterizar los patrones de movilidad de la población raizal.
Se solicitó información sociodemográfica y socioeconómica a la a la subdirección de Asuntos Étnicos de la Secretaría Distrital de Gobierno y se identificaron 263 raizales en la base ”Bogotá Solidaria en Casa”.
</t>
  </si>
  <si>
    <t>Con el objetivo de continuar caracterizando la situación actual de la comunidad Raizal y para tener información sobre la situación de vulnerabilidad que pueden tener algunos integrantes se realizó un cruce de información entre la base de datos aportada por la Subdirección de Asuntos Étnicos y el SISBEN IV. De este cruce se obtuvo la siguiente información: 
Del total de las personas en la base entregada, 273 personas, el 46,2% se encuentra en el SISBEN IV. Y a mayo de este año el total de personas inscritas en Bogotá es de 2’851.444. De los hogares de la comunidad inscritas allí, se obtuvo un indicador sobre el porcentaje de los ingresos totales que significa el gasto en transporte: en promedio este gasto es el 18,2% de los gastos totales.</t>
  </si>
  <si>
    <t>A partir de la consultoría realizada y teniendo en cuenta las características y necesidades de las poblaciones étnicas, así como la dificultad de hallar a la totalidad de la población raizal dentro de la base de SISBEN IV, la entidad se encuentra realizando diferentes análisis con el fin de priorizar a la comunidad dentro de los beneficios de la nueva política tarifaria, a partir de los listados censales distritales y nacionales de esta población.</t>
  </si>
  <si>
    <t>En el mes de octubre y noviembre de 2021 la Dirección de Inteligencia para la Movilidad junto a la Oficina de Gestión Social de la Secretaría Distrital de Movilidad han estado trabajando en una ruta metodológica para lograr que las personas de la Comunidad Raizal que pueden ser beneficiarias de los actuales incentivos de transporte en el SITP que otorga el Distrito y que todavía no los tienen puedan ser beneficiarios.
Para esto, se está trabajando en un oficio para la Subdirección de Asuntos Étnicos, de la Secretaría de Gobierno, con el objetivo de pedir el listado de los posibles beneficiarios de la tarifa preferencial de adulto mayor de 62 años. Luego de tener estos listados, se planea realizar una jornada de entrega de estos beneficios junto a Transmilenio durante el primer trimestre de 2022. Para agilizar este proceso se construyó un formulario en google forms, el cual va a ser compartido con la comunidad y de esa forma construir una base de datos homogénea.
Por último, la DIM se ha enfocado en buscar distintas estrategías para conseguir los listados censales certificados por una entidad estatal y el próximo año se centrará en encontrar la mejor forma de obtenerlos.</t>
  </si>
  <si>
    <t>Se han tenido dificultades encontrando los listados censales certificados</t>
  </si>
  <si>
    <t>1: Subsidios y transferencias para la equidad</t>
  </si>
  <si>
    <t>6: Reducir el gasto en transporte público de los hogares de mayor vulnerabilidad económica, con enfoque poblacional, diferencial y de género, para que represente el 15% de sus ingresos.</t>
  </si>
  <si>
    <t>7596: Desarrollo de Lineamientos estratégicos e insumos con enfoques diferenciales para mejorar la movilidad en Bogotá</t>
  </si>
  <si>
    <t>Dirección de Inteligencia para la Movilidad</t>
  </si>
  <si>
    <t>Lina Quiñones</t>
  </si>
  <si>
    <t>lmquinones@movilidadbogota.gov.co</t>
  </si>
  <si>
    <t>Garantizar espacios de participación para la comunidad Raizal en la formulación, ejecución y seguimiento de los instrumentos de planeación distritales</t>
  </si>
  <si>
    <t>Número de espacio de participación realizados para la comunidad Raizal en la formulación, ejecución y seguimiento de los instrumentos de planeación distritales.</t>
  </si>
  <si>
    <t>Sumatoria de espacio de participación realizados para la comunidad Raizal en la formulación, ejecución y seguimiento de los instrumentos de planeación distritales.</t>
  </si>
  <si>
    <t>Se realizó una reunión a la cual se invitó a las comunidades negras, raizales, palenqueras y afro para recibir aportes frente a la construcción de la Ley Orgánica de Región Metropolitana</t>
  </si>
  <si>
    <t>Se tiene previsto un espacio programado para el día 03 de junio de 2021. En este primer trimestre no se han realizado actividades con personas raizales.</t>
  </si>
  <si>
    <t>El 20 de abril y el 08 de junio de 2021 se realizaron dos espacios de participación para el pueblo raizal en el marco de la formulación del POT. Con estos dos espacios se da cumplimiento del 100% de la meta frente a esta acción para la vigencia 2021. 
Como espacios adicionales a los que dieron cumplimiento a la meta, se invitaron a las comunidades negras y pueblo raizal para participar en las reuniones de: 1) "Despachando, inversión de los recursos de las regalías en Bogotá" realizado el día 21 de abril de 2021 y 2) Consejo Consultivo del pueblo Raizal, realizado el día 24 de mayo. El evento de Regalías se transmitió por Facebook Live, por lo tanto no se tiene soporte de asistencia..
A la fecha todas las actividades han sido de carácter virtual, razón por la cual no se ha ejecutado presupuesto.</t>
  </si>
  <si>
    <t xml:space="preserve">
</t>
  </si>
  <si>
    <t>El 20 de abril y el 08 de junio de 2021 se realizaron dos espacios de participación para las comunidades negras y el pueblo afrodescendiente en el marco de la formulación del Plan de Ordenamiento Territorial (POT). Con estos 2 espacios se da cumplimiento del 100% de la meta frente a esta acción para la vigencia 2021.
Como espacios adicionales a los que dieron cumplimiento a la meta, se invitaron a las comunidades negras y pueblo raizal para participar en las reuniones de: 1) "Despachando, inversión de los recursos de las regalías en Bogotá" realizado el día 21 de abril de 2021 y 2) Consejo Consultivo del pueblo Raizal, realizado el día 24 de mayo. El evento de Regalías se transmitió por Facebook Live, por lo tanto no se tiene soporte de asistencia.
Adicionalmente se realizó una reunión el 15 de julio de 2021 con el objetivo de escuchar las inquietudes del pueblo raizal respecto a la propuesta del POT. Se respondieron preguntas relacionadas con su vigencia, las Unidades de Planeación Local, el proceso de participación, entre otros.
A la fecha todas las actividades han sido de carácter virtual, razón por la cual no se ha ejecutado presupuesto.</t>
  </si>
  <si>
    <t xml:space="preserve">El 20 de abril y el 08 de junio de 2021 se realizaron dos (2) espacios de participación para las comunidades negras y el pueblo afrodescendiente en el marco de la formulación del Plan de Ordenamiento Territorial (POT). Con estos 2 espacios se da cumplimiento del 100% de la meta frente a esta acción para la vigencia 2021.
Como espacios adicionales a los que dieron cumplimiento a la meta, se invitaron a las comunidades negras y pueblo raizal para participar en las reuniones de: 1) "Despachando, inversión de los recursos de las regalías en Bogotá", realizado el día 21 de abril de 2021 y 2) Consejo Consultivo del pueblo Raizal, realizado el día 24 de mayo. El evento de Regalías se transmitió por Facebook Live, por lo tanto no se tiene soporte de asistencia.
Adicionalmente se realizó una reunión el 15 de julio de 2021 con el objetivo de escuchar las inquietudes del pueblo raizal respecto a la propuesta del POT. Se respondieron preguntas relacionadas con su vigencia, las Unidades de Planeación Local, el proceso de participación, entre otros.
El 13 de Noviembre se prestó apoyo para el desarrollo de la semana Raizal con: 60 refrigerios para el concierto Festival Roots.
Es importante precisar que por motivos de bioseguridad, el único evento al que se destinó recursos fue el apoyo a la semana raizal. Los demás espacios de participación fueron de carácter virtual. </t>
  </si>
  <si>
    <t>El apoyo a la semana raizal tuvo enfoque diferencial dado que  se compraron refrigerios a personas raizales.
Adicionalmente la persona contratada como traductor (inglés-español) era miembro de la comunidad raizal.</t>
  </si>
  <si>
    <t>51. Gobierno Abierto</t>
  </si>
  <si>
    <t>408. Definir e implementar estrategias de participación ciudadana en la formulación, ejecución y seguimiento a los instrumentos de planeación de la SDP y en los procesos de rendición de cuentas distritales y locales atendiendo los enfoques del Plan de Desarrollo.</t>
  </si>
  <si>
    <t>7604:Diseño de Modelo Colaborativo para la Participación, la rendición de cuentas distritales y locales y la presupuestación participativa</t>
  </si>
  <si>
    <t>PLANEACIÓN</t>
  </si>
  <si>
    <t>Secretaría Distrital de Planeación</t>
  </si>
  <si>
    <t>Dirección de Participación y Comunicación para la Planeación</t>
  </si>
  <si>
    <t>Juan Carlos Prieto
Natalia Garzón</t>
  </si>
  <si>
    <t>jprieto@sdp.gov.co
ngarzon@sdp.gov.co</t>
  </si>
  <si>
    <t xml:space="preserve">Garantizar espacios de participación para la comunidad Raizal en los procesos de rendición de cuentas de la SDP.   </t>
  </si>
  <si>
    <t xml:space="preserve">Número de espacios de participación para la comunidad Raizal en los procesos de rendición de cuentas de la SDP. </t>
  </si>
  <si>
    <t xml:space="preserve">Sumatoria de espacios de participación para la comunidad Raizal en los procesos de rendición de cuentas de la SDP. </t>
  </si>
  <si>
    <t>Se realizó rendición de cuentas invitando a toda la ciudadanía, incluidas las personas raizales. El evento fue el 18 de diciembre de 2020. El tema principal fue avances en el POT. Se realizó mediante la plataforma de Facebook Live, desde la cuenta oficial de la SDP.</t>
  </si>
  <si>
    <t>Debido a las condiciones de la Pandemia por COVID19, se realizó el evento de manera virtual a través de la plataforma Facebook Live. Por esta razón no se cuenta con listas de asistencia.</t>
  </si>
  <si>
    <t>El evento de rendición de cuentas está previsto entre los meses de agosto y septiembre de 2021.</t>
  </si>
  <si>
    <t>El evento de rendición de cuentas de la Secretaría Distrital de Planeación está previsto para el mes de septiembre de 2021.</t>
  </si>
  <si>
    <t>Al momento se gestionaron cartas de invitación al consejo consultivo de raizales. La rendición de cuentas está programada para el día 4 de noviembre.</t>
  </si>
  <si>
    <t>Se invitó a dos (2) personas raizales a la rendición de cuentas de la Secretaría Distrital de Planeación. El evento se realizó el 04 de Noviembre. Se adjuntan cartas de invitación y soportes de asistencia. Este evento no requirió recursos particulares para esta población.</t>
  </si>
  <si>
    <t>A pesar de que garantizó el espacio de rendición de cuentas y se enviaron cartas personalizadas para invitar al pueblo raizal, no asistieron personas de este grupo étnico al evento.
Se realizará nueva convocatoria  a personas palenqueras motivando su participación para la vigencia 2022</t>
  </si>
  <si>
    <t>Para el evento de rendición de cuentas se permitió el ingreso de un número limitado de personas debido a los temas de bioseguridad. No obstante se permitió la participación de al menos dos personas por grupo étnico.</t>
  </si>
  <si>
    <t>Agenciamiento del espacio de atención diferenciada, teniendo en cuenta las dinámicas propias de la comunidad Raizal.</t>
  </si>
  <si>
    <t>Diferencial
Territorial</t>
  </si>
  <si>
    <t xml:space="preserve">
100% de personas de la comunidad raizal atendidas en el espacio de atención "Emancipashan Raizal Plies". </t>
  </si>
  <si>
    <t xml:space="preserve">Número de personas atendidas de la comunidad Raizal en el espacio de atención diferenciado  / Número de personas de la comunidad Raizal que solicitan atención * 100. </t>
  </si>
  <si>
    <t>0 (2019)</t>
  </si>
  <si>
    <t>Gestión</t>
  </si>
  <si>
    <t>- Envío de Cartas a entidades distritales para la solicitud de un Espacio de Atención Diferenciada para la Comunidad Raizal.
- Elaboración de los lineamientos del instructivo para prestar el servicio del "Emancipashan Raizal Plies".</t>
  </si>
  <si>
    <t>- La respuesta negativa frente a las solicitudes realizadas en la entidades distritales.</t>
  </si>
  <si>
    <t>Informacion pendiente del equipo de espacios</t>
  </si>
  <si>
    <t>Prevención de la exclusión por razones étnicas, religiosas, sociales, políticas y de orientación sexual</t>
  </si>
  <si>
    <t>Fortalecimiento del 100% de los espacios de atención diferenciada y participación para comunidades negras, afrocolombianas, raizales, palenqueros, pueblos indígenas y pueblo gitano, para promover el goce de los derechos de los grupos étnicos y mitigar afectaciones al tejido social.</t>
  </si>
  <si>
    <t>7787 Fortalecimiento de la capacidad institucional y de los actores sociales para la garantía, promoción y protección de los derechos humanos en Bogotá.</t>
  </si>
  <si>
    <t>Secretaría Distrital de Gobierno</t>
  </si>
  <si>
    <t>Subdirección de Asuntos Étnicos</t>
  </si>
  <si>
    <t>Indi Iaku Sigindioy Chindoy</t>
  </si>
  <si>
    <t>3387000
Ext. 5190, 5191</t>
  </si>
  <si>
    <t>indi.sigindioy@gobiernobogota.gov.co</t>
  </si>
  <si>
    <t>Garantizar la vinculación de dos profesionales Raizales concertado con la instancia de representación dentro del equipo interdisciplinario de los EAD para la atención y protección de los derechos de este grupo étnico.</t>
  </si>
  <si>
    <t xml:space="preserve">Número de profesionales raizales contratados para la atención diferenciada y protección de los derechos de este grupo étnico de acuerdo con los lineamientos establecidos por la Subdirección de Asuntos Étnicos.  </t>
  </si>
  <si>
    <t xml:space="preserve">Sumatoria de profesionales raizales vinculados en la vigencia. </t>
  </si>
  <si>
    <t>1 (2019)</t>
  </si>
  <si>
    <t>No hay ningún avance respecto a esta acción afirmativa</t>
  </si>
  <si>
    <t>Se espera contar con un plan de choque para presentar a la comunidad.</t>
  </si>
  <si>
    <t>Se realizo la aprobacion final del instructivo que daria vida y funcionamiento al espacio de atencion diferenciada de la comunidad raizal residente en Bogota.</t>
  </si>
  <si>
    <t>La gestion de un espacio de acuerdo a las dinamicas de la poblacion para poder prestar los servicios del espacio de atencion diferenciada.</t>
  </si>
  <si>
    <t>Se realizo la solicitud de las hojas de vida y evaluacion de acuerdo a las necesidades generadas por la Subdireccion.</t>
  </si>
  <si>
    <t>No se reportan dificultades</t>
  </si>
  <si>
    <t>Se cuenta con la vinculacion de las dos profesionales.</t>
  </si>
  <si>
    <t>3387000
Ext. 5190, 5192</t>
  </si>
  <si>
    <t>2.2. Garantía de acciones de participación de las mujeres y los hombres Raizales, como acción política organizada para su empoderamiento en el ejercicio de su ciudadanía diferenciada que incida en las decisiones públicas que las/os afecten, relativas a sus derechos, necesidades e intereses.</t>
  </si>
  <si>
    <t>Realizar la implementación, seguimiento y evaluación del Plan integral de Acciones Afirmativas para la Comunidad Raizal, en articulación con los sectores de la administración distrital y la Organización Raizal, en el marco del articulo 66 del PDD.</t>
  </si>
  <si>
    <r>
      <rPr>
        <sz val="12"/>
        <rFont val="Arial"/>
        <family val="2"/>
      </rPr>
      <t>Diferencial</t>
    </r>
    <r>
      <rPr>
        <u/>
        <sz val="12"/>
        <rFont val="Arial"/>
        <family val="2"/>
      </rPr>
      <t xml:space="preserve">
</t>
    </r>
  </si>
  <si>
    <t xml:space="preserve">1. Número de reportes de seguimiento anuales realizados entregados a la Organización Raizal. 
</t>
  </si>
  <si>
    <t xml:space="preserve">1. Sumatoria de reportes periódicos presentados a la Organización Raizal. 
</t>
  </si>
  <si>
    <t>6 (2020)</t>
  </si>
  <si>
    <t>- Revisión, compilación y subsanación de matrices sectoriales que contienen las acciones concertadas con la Comunidad Raizal.
- Acompañamiento a los sectores en articulación con la SDP para subsanar las observaciones de las matrices (Indicadores, Metas, Presupuesto, Tiempos de inicio y terminación), logrando así el establecer que las matrices estuvieran en un 100% diligenciadas correctamente.
- Diseño y construcción de una estrategia metodológica seguimiento y convergencia comunitaria, para la implementación efectiva y real de las acciones afirmativas. Consta de tres (3) componentes: Socialización, Componente de Seguimiento e Informes de Seguimiento.
- Acompañamiento sectores del distrito en las reuniones seguimiento e implementación de las accione s afirmativas con la Comunidad Raizal.</t>
  </si>
  <si>
    <t>Retrasos en el envío de las actas y reportes de los sectores distritales a la SAE para su compilación y reporte a la SDP.</t>
  </si>
  <si>
    <t>Implementacion de la estrategia socializada y aprobada por los sectores distritales para el seguimiento e implementacion de las AA concertadas con los grupos etnicos en el marco del articulo 66.</t>
  </si>
  <si>
    <t>Se continuo con la implementacion de la estrategia y en el acompañamiento al seguimiento PIAA Raizal.</t>
  </si>
  <si>
    <t>Se ejecuto satisfactoriamente la accion logrando el acompañamiento de 100 reuniones de seguimiento e implementacion de las acciones afirmativas concertadas con la comunidad raizal y los sectores distritales.</t>
  </si>
  <si>
    <t>Implementar cuatro (4) Planes de Acciones Afirmativas - PIAA para grupos étnicos, que permitan su ejecución en articulación con los Sectores de la administración Distrital</t>
  </si>
  <si>
    <t>3387000
Ext. 5190, 5193</t>
  </si>
  <si>
    <t>Realizar la reformulación de la política pública de la comunidad raizal (Decreto 554 de 2011) en articulación con la instancia de representación y los sectores de la administración distrital.</t>
  </si>
  <si>
    <t>Desarrollar el 100% de las fases metodología CONPES de la reformulación de la política pública con participación de la Comunidad Raizal.</t>
  </si>
  <si>
    <t>Número de fases de la metodología CONPES ejecutadas de la  reformulación de la política pública con participación de la Comunidad Raizal implementadas / Número de fases de la metodología CONPES programadas de la  reformulación de la política pública con participación de la Comunidad Raizal * 100</t>
  </si>
  <si>
    <t xml:space="preserve">1 (2019)
Nota: El decreto de política establece su vigencia hasta el 2020. </t>
  </si>
  <si>
    <t>N.A.</t>
  </si>
  <si>
    <t>No se reporta avance cuantitativo toda vez que, durante el primer trimestre del 2021 concluyó la fase preparatoria con el envío del documento de estructuración de propuesta de reformulación de la política pública raizal a la Subsecretaría para la Gobernabilidad y Garantía de Derechos y la Oficina Asesora de Planeación de la Secretaría Distrital de Gobierno, con el fin de que sean enviados para aprobación del comité sectorial y, posteriormente al comité del CONPES para su aprobación. En tal sentido, se tiene proyectado que la fase de agenda pública inicie para el segundo trimestre de la vigencia, acordando la estrategia de participación con la organización ORFA como instancia de participación y representación de la Comunidad Raizal en Bogotá.</t>
  </si>
  <si>
    <t xml:space="preserve">La revisión de los documentos por parte de la Oficina Asesora de Planeación se ha visto demorada por falta de personal, no obstante a partir del segundo trimestre se contará con un equipo por parte de esta dependencia  el cual en articulación con la Subdirección  trabajarán de manera conjunta acelerando los procesos de revisión y envío de documentos al comité del Conpes. </t>
  </si>
  <si>
    <t>Informacion pendiente del equipo de reformulacion</t>
  </si>
  <si>
    <t xml:space="preserve"> El 1 de septiembre se aprobaron en el Comité Sectorial de Gobierno los documentos de estructuración de las políticas públicas, los cuales fueron enviados a la Secretaría Distrital de Planeación para su revisión y aprobación; una vez se aprueben, se dará inicio a la fase de agenda pública y a la construcción conjunta de la metodología de participación con cada instancia de participación de las comunidades étnicas.</t>
  </si>
  <si>
    <t>Los documentos de estructuración de política pública están siendo revisados por la Secretaría Distrital de Planeación, una vez se aprueben, se dará inicio a la fase de agenda pública y a la construcción conjunta de la metodología de participación con cada instancia de participación de las comunidades étnicas.</t>
  </si>
  <si>
    <t>Reformular cuatro (4) políticas públicas étnicas</t>
  </si>
  <si>
    <t>3387000
Ext. 5190, 5194</t>
  </si>
  <si>
    <t>Institucionalizar mediante acuerdo distrital la celebración de la Semana Raizal en Bogotá.</t>
  </si>
  <si>
    <t xml:space="preserve">Diferencial </t>
  </si>
  <si>
    <t xml:space="preserve">Un (1) acto administrativo de institucionalización de la Semana Raizal en Bogotá. </t>
  </si>
  <si>
    <t xml:space="preserve">Sumatoria de actos administrativos de institucionalización de la Semana Raizal adoptados. </t>
  </si>
  <si>
    <t>No se tiene avance frente a esta acción afirmativa en este trimestre.</t>
  </si>
  <si>
    <t>Construcción conjunta de la propuesta de Decreto con la Instancia de representación.</t>
  </si>
  <si>
    <t>Se concerta con la instancia Raizal la vinculacion de un profesional juridico con el conocimiento tecnico para ejecutar esta accion.</t>
  </si>
  <si>
    <t>Se realizo la concertacion y reuniones con la instancia representativa para la recoleccion de insumos y construccion del acto administrativo</t>
  </si>
  <si>
    <t>Se avanzo con la proyeccion del documento borrador del acto administrativo para dar cumplimiento con la accion afirmativa.</t>
  </si>
  <si>
    <t>3387000
Ext. 5190, 5195</t>
  </si>
  <si>
    <t xml:space="preserve">Contratar un Profesional Raizal en articulación con la instancia de representación para la gestión territorial en la reformulación de la Política Pública Raizal y seguimiento a la implementación del PIAA en el marco del articulo 66 del PDD. </t>
  </si>
  <si>
    <t xml:space="preserve">Número de profesionales raizales contratados para una gestión territorial, reformulación de política pública y seguimiento PIAA, de acuerdo con las dinámicas y la cultura de la Comunidad Raizal. </t>
  </si>
  <si>
    <t xml:space="preserve">Sumatoria de profesionales raizales vinculados en la vigencia. 
 </t>
  </si>
  <si>
    <t>Se cuenta con el profesional vinculado.</t>
  </si>
  <si>
    <t xml:space="preserve">No se tienen dificultades frente a esta acción </t>
  </si>
  <si>
    <t>Se cuenta con el profesional contratado.</t>
  </si>
  <si>
    <t>3387000
Ext. 5190, 5196</t>
  </si>
  <si>
    <t>Garantizar la participación y vinculación al proceso de profesionalización e incrementar el porcentaje de líderes y lideresas pertenecientes a la comunidad Raizal, manteniendo el convenio como una herramienta de formación y profesionalización  al proceso de liderazgo en el distrito.</t>
  </si>
  <si>
    <t>Diferencial.
Derechos Humanos.</t>
  </si>
  <si>
    <t xml:space="preserve">Porcentaje de líderes y lideresas pertenecientes a la comunidad Raizal que ingresan al programa de profesionalización. </t>
  </si>
  <si>
    <t xml:space="preserve">Número de lideres y lideresas Raizales vinculados/as al programa de profesionalización que cumplan con los requisitos /total de cupos del programa  * 100% </t>
  </si>
  <si>
    <t xml:space="preserve">Inversión. </t>
  </si>
  <si>
    <t>Por asignar, una vez se defina la propuesta contractual final, en todo caso, equivaldrá al costo de matrícula semestral de cinco estudiantes o 5%</t>
  </si>
  <si>
    <t xml:space="preserve">Durante el primer trimestre el 2021, se avanzó en la propuesta técnica  precontractual de la profesionalización, a través de la consolidación de documentos de estudios previos, anexo técnico y clausulado, incorporando en esta propuesta, la destinación del 25% de cupos para comunidades étnicas (5% más, en relación con la anterior profesionalización), en este sentido, se deja estipulada la garantía de vinculación de 5% para cada una de las comunidades étnicas, correspondiéndole un  5% de los cupos a la comunidad raizal. </t>
  </si>
  <si>
    <t xml:space="preserve">La mayor dificultad, ha sido identificar la viabilidad jurídica para eliminar la intermediación del Icetex que, en la anterior profesionalización significó una barrera de acceso para los defensores y defensoras de derechos humanos. Por consiguiente, reevaluar la intermediación del Icetex, ha significado identificar alternativas de contratación directa con la Universidad o, una tercerización que no resulte siendo una barrera para el acceso a la oferta de profesionalización, otra dificultad, ha sido la imposibilidad de comprometer vigencias futuras. Actualmente se están llevando a cabo mesas técnicas con el área jurídica y de contrataciones de la entidad, con apoyo de la Subsecretaría para la Gobernabilidad, en aras de identificar las mejores opciones de administración, garantía y respaldo de los fondos.  </t>
  </si>
  <si>
    <t>Para le caso de la profesionalización, la mayor dificultad ha sido el escenario precontractual de búsqueda de alternativas que permitan eliminar la intermediación por parte del Icetex, pues en la experiencia pasada, se evidenció que los requisitos del Icetex con la figura de crédito condonable con la que operó, fue una barrera de acceso para defensores y defensoras de derechos humanos, en este sentido, el proceso se ha retrasado por la dificultad de comprometer vigencias futuras y de analizar posibilidades jurídicas distintas al Icetex.</t>
  </si>
  <si>
    <t>Durante el semestre se logró consolidar la propuesta técnica precontractual del proceso de profesionalización, logrando eliminar la intermediación del Icetex con aval de la oficina júridica y de contratación de la entidad, gracias al apoyo en la articulación por parte de la Subsecretaría. De esta manera, se proyectó disminución de barreras de acceso para las defensoras y defensores de derechos humanos al programa, lo cual da respuesta al marco de exigencias de la Veeduría Ciudadana que ha hecho seguimiento a este proceso BK2. También, se logró que la universidad ajustara el costeo al presupuesto de la Dirección, a través de las mesas de trabajo con el equipo de la UPN y de la Dirección de DD.HH.</t>
  </si>
  <si>
    <t>Informacion pendiente de la direccion de derechos humanos</t>
  </si>
  <si>
    <t xml:space="preserve">Se viabilizó la suscripción del convenio de profesionalización a través del Icetex, atendiendo a los criterios normativos para contratación de un programa de educación superior. Actualmente se cuenta con suscripción del contrato interadministrativo con el Icetex y se está en espera de la aceptación por parte de la Universidad Pedagógica. El porcentaje de cupos se incrementó en un 5% para comunidades étnicas, pues, en comparación con la anterior profesionalización que determinó un 20%, para la actual propuesta de formación se estipuló un cupo del 25%  (5%) para cada comunidad étnica. </t>
  </si>
  <si>
    <t xml:space="preserve">La mayor dificultad se presentó por la disponibilidad presupuestal, la ley de garantías y la dificultad en comprometer vigencias futuras. Razón por la cual se tomó la determinación de reducir el cupo total de participantes de la profesionalización a 35, esto, con el objetivo de que con el presupuesto disponible se pudiese cubrir la totalidad del programa para dichas 35 personas, estos cambios, sumado a la necesidad de intermediación del Icetex, generan retrasos en la viabilidad de la Universidad Pedagógica para suscribir el contrato con dicha institución. </t>
  </si>
  <si>
    <t>Implementar dos (2) Políticas Públicas: I superación de escenarios de vulneración de derechos humanos y II) Lucha contra la trata de personas con enfoques de género, de derechos, diferencial y territorial.</t>
  </si>
  <si>
    <t>Dirección de Derechos Humanos.</t>
  </si>
  <si>
    <t>Andrés Idárraga Franco</t>
  </si>
  <si>
    <t>3387000
Ext. 5310</t>
  </si>
  <si>
    <t>andres.idarraga@gobiernobogota.gov.co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</si>
</sst>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6" formatCode="&quot;$&quot;\ #,##0;[Red]\-&quot;$&quot;\ #,##0"/>
    <numFmt numFmtId="42" formatCode="_-&quot;$&quot;\ * #,##0_-;\-&quot;$&quot;\ * #,##0_-;_-&quot;$&quot;\ * &quot;-&quot;_-;_-@_-"/>
    <numFmt numFmtId="44" formatCode="_-&quot;$&quot;\ * #,##0.00_-;\-&quot;$&quot;\ * #,##0.00_-;_-&quot;$&quot;\ * &quot;-&quot;??_-;_-@_-"/>
    <numFmt numFmtId="43" formatCode="_-* #,##0.00_-;\-* #,##0.00_-;_-* &quot;-&quot;??_-;_-@_-"/>
    <numFmt numFmtId="164" formatCode="dd/mm/yyyy;@"/>
    <numFmt numFmtId="165" formatCode="&quot;$&quot;\ #,##0"/>
    <numFmt numFmtId="166" formatCode="d/m/yyyy"/>
    <numFmt numFmtId="167" formatCode="_-* #,##0_-;\-* #,##0_-;_-* &quot;-&quot;??_-;_-@"/>
    <numFmt numFmtId="168" formatCode="#,##0.0"/>
    <numFmt numFmtId="169" formatCode="#,##0;[Red]#,##0"/>
    <numFmt numFmtId="170" formatCode="0.0%"/>
    <numFmt numFmtId="171" formatCode="_(&quot;$&quot;\ * #,##0.00_);_(&quot;$&quot;\ * \(#,##0.00\);_(&quot;$&quot;\ * &quot;-&quot;??_);_(@_)"/>
    <numFmt numFmtId="172" formatCode="&quot;$&quot;#,##0.00"/>
    <numFmt numFmtId="173" formatCode="&quot;$&quot;\ #,##0;[Red]&quot;$&quot;\ #,##0"/>
    <numFmt numFmtId="174" formatCode="_-[$$-409]* #,##0.00_ ;_-[$$-409]* \-#,##0.00\ ;_-[$$-409]* &quot;-&quot;??_ ;_-@_ "/>
    <numFmt numFmtId="175" formatCode="_-&quot;$&quot;\ * #,##0_-;\-&quot;$&quot;\ * #,##0_-;_-&quot;$&quot;\ * &quot;-&quot;??_-;_-@_-"/>
    <numFmt numFmtId="176" formatCode="&quot;$&quot;#,##0;[Red]\-&quot;$&quot;#,##0"/>
  </numFmts>
  <fonts count="29" x14ac:knownFonts="1">
    <font>
      <sz val="11"/>
      <color theme="1"/>
      <name val="Calibri"/>
      <family val="2"/>
      <scheme val="minor"/>
    </font>
    <font>
      <sz val="11"/>
      <color theme="1"/>
      <name val="Calibri"/>
      <family val="2"/>
      <scheme val="minor"/>
    </font>
    <font>
      <sz val="11"/>
      <color theme="1"/>
      <name val="Arial"/>
      <family val="2"/>
    </font>
    <font>
      <b/>
      <sz val="10"/>
      <color theme="1"/>
      <name val="Arial"/>
      <family val="2"/>
    </font>
    <font>
      <sz val="10"/>
      <color theme="1"/>
      <name val="Arial"/>
      <family val="2"/>
    </font>
    <font>
      <sz val="10"/>
      <name val="Arial"/>
      <family val="2"/>
    </font>
    <font>
      <sz val="10"/>
      <color theme="0"/>
      <name val="Arial"/>
      <family val="2"/>
    </font>
    <font>
      <u/>
      <sz val="11"/>
      <color theme="10"/>
      <name val="Arial"/>
      <family val="2"/>
    </font>
    <font>
      <sz val="12"/>
      <name val="Arial"/>
      <family val="2"/>
    </font>
    <font>
      <u/>
      <sz val="12"/>
      <name val="Arial"/>
      <family val="2"/>
    </font>
    <font>
      <sz val="12"/>
      <color theme="1"/>
      <name val="Arial"/>
      <family val="2"/>
    </font>
    <font>
      <b/>
      <sz val="12"/>
      <name val="Arial"/>
      <family val="2"/>
    </font>
    <font>
      <b/>
      <sz val="12"/>
      <color theme="1"/>
      <name val="Arial"/>
      <family val="2"/>
    </font>
    <font>
      <b/>
      <sz val="12"/>
      <color rgb="FF000000"/>
      <name val="Arial"/>
      <family val="2"/>
    </font>
    <font>
      <sz val="12"/>
      <color theme="0"/>
      <name val="Arial"/>
      <family val="2"/>
    </font>
    <font>
      <b/>
      <sz val="16"/>
      <color theme="1"/>
      <name val="Arial"/>
      <family val="2"/>
    </font>
    <font>
      <sz val="16"/>
      <color theme="1"/>
      <name val="Arial"/>
      <family val="2"/>
    </font>
    <font>
      <sz val="11"/>
      <color rgb="FF000000"/>
      <name val="Calibri"/>
      <family val="2"/>
      <scheme val="minor"/>
    </font>
    <font>
      <sz val="11"/>
      <name val="Calibri"/>
      <family val="2"/>
      <scheme val="minor"/>
    </font>
    <font>
      <sz val="12"/>
      <color rgb="FF000000"/>
      <name val="Arial"/>
      <family val="2"/>
    </font>
    <font>
      <sz val="10"/>
      <color rgb="FF000000"/>
      <name val="Arial"/>
      <family val="2"/>
    </font>
    <font>
      <sz val="11"/>
      <color theme="1"/>
      <name val="Calibri"/>
      <family val="2"/>
    </font>
    <font>
      <sz val="11"/>
      <name val="Calibri"/>
      <family val="2"/>
    </font>
    <font>
      <sz val="12"/>
      <name val="Arial"/>
      <family val="2"/>
      <charset val="1"/>
    </font>
    <font>
      <sz val="12"/>
      <name val="Calibri"/>
      <family val="2"/>
    </font>
    <font>
      <sz val="10"/>
      <color rgb="FF000000"/>
      <name val="Arial"/>
    </font>
    <font>
      <sz val="12"/>
      <color rgb="FF000000"/>
      <name val="Arial"/>
    </font>
    <font>
      <sz val="11"/>
      <color rgb="FF000000"/>
      <name val="Calibri"/>
    </font>
    <font>
      <sz val="11"/>
      <name val="Arial"/>
      <family val="2"/>
    </font>
  </fonts>
  <fills count="18">
    <fill>
      <patternFill patternType="none"/>
    </fill>
    <fill>
      <patternFill patternType="gray125"/>
    </fill>
    <fill>
      <patternFill patternType="solid">
        <fgColor theme="2"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7" tint="0.39997558519241921"/>
        <bgColor rgb="FF99CCFF"/>
      </patternFill>
    </fill>
    <fill>
      <patternFill patternType="solid">
        <fgColor theme="7"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7" tint="0.39997558519241921"/>
        <bgColor rgb="FF00CCFF"/>
      </patternFill>
    </fill>
    <fill>
      <patternFill patternType="solid">
        <fgColor theme="7" tint="0.59999389629810485"/>
        <bgColor rgb="FF99CCFF"/>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bgColor theme="0"/>
      </patternFill>
    </fill>
    <fill>
      <patternFill patternType="solid">
        <fgColor theme="0"/>
        <bgColor rgb="FF000000"/>
      </patternFill>
    </fill>
    <fill>
      <patternFill patternType="solid">
        <fgColor theme="0"/>
        <bgColor rgb="FFFFFFFF"/>
      </patternFill>
    </fill>
    <fill>
      <patternFill patternType="solid">
        <fgColor theme="0"/>
        <bgColor rgb="FFFFFF00"/>
      </patternFill>
    </fill>
    <fill>
      <patternFill patternType="solid">
        <fgColor theme="0"/>
        <bgColor rgb="FFE2EFD9"/>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auto="1"/>
      </right>
      <top style="thin">
        <color auto="1"/>
      </top>
      <bottom/>
      <diagonal/>
    </border>
    <border>
      <left style="thin">
        <color auto="1"/>
      </left>
      <right/>
      <top style="thin">
        <color auto="1"/>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right style="thin">
        <color indexed="64"/>
      </right>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s>
  <cellStyleXfs count="24">
    <xf numFmtId="0" fontId="0" fillId="0" borderId="0"/>
    <xf numFmtId="9" fontId="1" fillId="0" borderId="0" applyFont="0" applyFill="0" applyBorder="0" applyAlignment="0" applyProtection="0"/>
    <xf numFmtId="0" fontId="2" fillId="0" borderId="0"/>
    <xf numFmtId="9" fontId="2" fillId="0" borderId="0" applyFont="0" applyFill="0" applyBorder="0" applyAlignment="0" applyProtection="0"/>
    <xf numFmtId="0" fontId="1" fillId="0" borderId="0"/>
    <xf numFmtId="0" fontId="5" fillId="0" borderId="0"/>
    <xf numFmtId="9" fontId="1" fillId="0" borderId="0" applyFont="0" applyFill="0" applyBorder="0" applyAlignment="0" applyProtection="0"/>
    <xf numFmtId="0" fontId="1" fillId="0" borderId="0"/>
    <xf numFmtId="0" fontId="2" fillId="0" borderId="0"/>
    <xf numFmtId="0" fontId="2" fillId="0" borderId="0"/>
    <xf numFmtId="0" fontId="2" fillId="0" borderId="0"/>
    <xf numFmtId="0" fontId="2" fillId="0" borderId="0"/>
    <xf numFmtId="0" fontId="7" fillId="0" borderId="0" applyNumberFormat="0" applyFill="0" applyBorder="0" applyAlignment="0" applyProtection="0"/>
    <xf numFmtId="0" fontId="7" fillId="0" borderId="0" applyNumberFormat="0" applyFill="0" applyBorder="0" applyAlignment="0" applyProtection="0"/>
    <xf numFmtId="171" fontId="1" fillId="0" borderId="0" applyFont="0" applyFill="0" applyBorder="0" applyAlignment="0" applyProtection="0"/>
    <xf numFmtId="0" fontId="1" fillId="0" borderId="0"/>
    <xf numFmtId="0" fontId="2" fillId="0" borderId="0"/>
    <xf numFmtId="43" fontId="2" fillId="0" borderId="0" applyFont="0" applyFill="0" applyBorder="0" applyAlignment="0" applyProtection="0"/>
    <xf numFmtId="42" fontId="2" fillId="0" borderId="0" applyFont="0" applyFill="0" applyBorder="0" applyAlignment="0" applyProtection="0"/>
    <xf numFmtId="0" fontId="7" fillId="0" borderId="0" applyNumberFormat="0" applyFill="0" applyBorder="0" applyAlignment="0" applyProtection="0"/>
    <xf numFmtId="9" fontId="2"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cellStyleXfs>
  <cellXfs count="459">
    <xf numFmtId="0" fontId="0" fillId="0" borderId="0" xfId="0"/>
    <xf numFmtId="0" fontId="4" fillId="3" borderId="0" xfId="2" applyFont="1" applyFill="1" applyAlignment="1" applyProtection="1">
      <alignment horizontal="center" vertical="center"/>
      <protection locked="0"/>
    </xf>
    <xf numFmtId="0" fontId="4" fillId="3" borderId="0" xfId="2" applyFont="1" applyFill="1" applyAlignment="1" applyProtection="1">
      <alignment vertical="center"/>
      <protection locked="0"/>
    </xf>
    <xf numFmtId="0" fontId="5" fillId="3" borderId="0" xfId="2" applyFont="1" applyFill="1" applyAlignment="1" applyProtection="1">
      <alignment vertical="center"/>
      <protection locked="0"/>
    </xf>
    <xf numFmtId="0" fontId="4" fillId="0" borderId="0" xfId="2" applyFont="1" applyAlignment="1" applyProtection="1">
      <alignment vertical="center"/>
      <protection locked="0"/>
    </xf>
    <xf numFmtId="0" fontId="6" fillId="3" borderId="0" xfId="2" applyFont="1" applyFill="1" applyAlignment="1" applyProtection="1">
      <alignment vertical="center"/>
      <protection locked="0"/>
    </xf>
    <xf numFmtId="9" fontId="6" fillId="3" borderId="0" xfId="3" applyFont="1" applyFill="1" applyAlignment="1" applyProtection="1">
      <alignment vertical="center"/>
      <protection locked="0"/>
    </xf>
    <xf numFmtId="0" fontId="6" fillId="3" borderId="0" xfId="2" applyFont="1" applyFill="1" applyAlignment="1" applyProtection="1">
      <alignment horizontal="center" vertical="center"/>
      <protection locked="0"/>
    </xf>
    <xf numFmtId="0" fontId="3" fillId="3" borderId="5" xfId="2" applyFont="1" applyFill="1" applyBorder="1" applyAlignment="1" applyProtection="1">
      <alignment horizontal="left" vertical="center"/>
      <protection locked="0"/>
    </xf>
    <xf numFmtId="0" fontId="4" fillId="3" borderId="5" xfId="2" applyFont="1" applyFill="1" applyBorder="1" applyAlignment="1" applyProtection="1">
      <alignment horizontal="center" vertical="center"/>
      <protection locked="0"/>
    </xf>
    <xf numFmtId="9" fontId="6" fillId="3" borderId="0" xfId="3" applyFont="1" applyFill="1" applyBorder="1" applyAlignment="1" applyProtection="1">
      <alignment vertical="center"/>
      <protection locked="0"/>
    </xf>
    <xf numFmtId="9" fontId="5" fillId="3" borderId="0" xfId="3" applyFont="1" applyFill="1" applyAlignment="1" applyProtection="1">
      <alignment vertical="center"/>
      <protection locked="0"/>
    </xf>
    <xf numFmtId="0" fontId="5" fillId="3" borderId="0" xfId="2" applyFont="1" applyFill="1" applyAlignment="1" applyProtection="1">
      <alignment horizontal="center" vertical="center"/>
      <protection locked="0"/>
    </xf>
    <xf numFmtId="0" fontId="5" fillId="0" borderId="0" xfId="2" applyFont="1" applyAlignment="1" applyProtection="1">
      <alignment vertical="center"/>
      <protection locked="0"/>
    </xf>
    <xf numFmtId="0" fontId="4" fillId="8" borderId="0" xfId="2" applyFont="1" applyFill="1" applyAlignment="1" applyProtection="1">
      <alignment vertical="center"/>
      <protection locked="0"/>
    </xf>
    <xf numFmtId="9" fontId="4" fillId="8" borderId="0" xfId="3" applyFont="1" applyFill="1" applyAlignment="1" applyProtection="1">
      <alignment vertical="center"/>
      <protection locked="0"/>
    </xf>
    <xf numFmtId="9" fontId="4" fillId="0" borderId="0" xfId="3" applyFont="1" applyFill="1" applyAlignment="1" applyProtection="1">
      <alignment vertical="center"/>
      <protection locked="0"/>
    </xf>
    <xf numFmtId="0" fontId="4" fillId="0" borderId="0" xfId="2" applyFont="1" applyAlignment="1" applyProtection="1">
      <alignment horizontal="center" vertical="center"/>
      <protection locked="0"/>
    </xf>
    <xf numFmtId="0" fontId="8" fillId="3" borderId="1" xfId="2" applyFont="1" applyFill="1" applyBorder="1" applyAlignment="1" applyProtection="1">
      <alignment horizontal="center" vertical="center" wrapText="1"/>
      <protection locked="0"/>
    </xf>
    <xf numFmtId="164" fontId="8" fillId="3" borderId="1" xfId="2" applyNumberFormat="1" applyFont="1" applyFill="1" applyBorder="1" applyAlignment="1">
      <alignment horizontal="center" vertical="center" wrapText="1"/>
    </xf>
    <xf numFmtId="9" fontId="8" fillId="3" borderId="1" xfId="2" applyNumberFormat="1" applyFont="1" applyFill="1" applyBorder="1" applyAlignment="1">
      <alignment horizontal="center" vertical="center" wrapText="1"/>
    </xf>
    <xf numFmtId="9" fontId="8" fillId="3" borderId="1" xfId="3" applyFont="1" applyFill="1" applyBorder="1" applyAlignment="1" applyProtection="1">
      <alignment horizontal="center" vertical="center" wrapText="1"/>
    </xf>
    <xf numFmtId="9" fontId="8" fillId="3" borderId="1" xfId="6" applyFont="1" applyFill="1" applyBorder="1" applyAlignment="1" applyProtection="1">
      <alignment horizontal="center" vertical="center" wrapText="1"/>
      <protection locked="0"/>
    </xf>
    <xf numFmtId="0" fontId="8" fillId="3" borderId="0" xfId="2" applyFont="1" applyFill="1" applyAlignment="1" applyProtection="1">
      <alignment vertical="center"/>
      <protection locked="0"/>
    </xf>
    <xf numFmtId="9" fontId="8" fillId="3" borderId="1" xfId="3" applyFont="1" applyFill="1" applyBorder="1" applyAlignment="1" applyProtection="1">
      <alignment horizontal="center" vertical="center" wrapText="1"/>
      <protection locked="0"/>
    </xf>
    <xf numFmtId="3" fontId="8" fillId="3" borderId="1" xfId="2" applyNumberFormat="1" applyFont="1" applyFill="1" applyBorder="1" applyAlignment="1">
      <alignment horizontal="center" vertical="center" wrapText="1"/>
    </xf>
    <xf numFmtId="9" fontId="8" fillId="3" borderId="1" xfId="3" applyFont="1" applyFill="1" applyBorder="1" applyAlignment="1">
      <alignment horizontal="center" vertical="center" wrapText="1"/>
    </xf>
    <xf numFmtId="0" fontId="8" fillId="3" borderId="0" xfId="2" applyFont="1" applyFill="1" applyAlignment="1" applyProtection="1">
      <alignment horizontal="center" vertical="center" wrapText="1"/>
      <protection locked="0"/>
    </xf>
    <xf numFmtId="0" fontId="8" fillId="3" borderId="1" xfId="8" applyFont="1" applyFill="1" applyBorder="1" applyAlignment="1" applyProtection="1">
      <alignment horizontal="center" vertical="center" wrapText="1"/>
      <protection locked="0"/>
    </xf>
    <xf numFmtId="0" fontId="8" fillId="3" borderId="1" xfId="10" applyFont="1" applyFill="1" applyBorder="1" applyAlignment="1" applyProtection="1">
      <alignment horizontal="center" vertical="center" wrapText="1"/>
      <protection locked="0"/>
    </xf>
    <xf numFmtId="0" fontId="8" fillId="3" borderId="1" xfId="5" applyFont="1" applyFill="1" applyBorder="1" applyAlignment="1" applyProtection="1">
      <alignment horizontal="center" vertical="center" wrapText="1"/>
      <protection locked="0"/>
    </xf>
    <xf numFmtId="0" fontId="8" fillId="15" borderId="1" xfId="4" applyFont="1" applyFill="1" applyBorder="1" applyAlignment="1">
      <alignment horizontal="center" vertical="center" wrapText="1"/>
    </xf>
    <xf numFmtId="0" fontId="8" fillId="3" borderId="1" xfId="11" applyFont="1" applyFill="1" applyBorder="1" applyAlignment="1" applyProtection="1">
      <alignment horizontal="center" vertical="center" wrapText="1"/>
      <protection locked="0"/>
    </xf>
    <xf numFmtId="9" fontId="8" fillId="3" borderId="1" xfId="8" applyNumberFormat="1" applyFont="1" applyFill="1" applyBorder="1" applyAlignment="1" applyProtection="1">
      <alignment horizontal="center" vertical="center" wrapText="1"/>
      <protection locked="0"/>
    </xf>
    <xf numFmtId="165" fontId="8" fillId="3" borderId="1" xfId="11" applyNumberFormat="1" applyFont="1" applyFill="1" applyBorder="1" applyAlignment="1">
      <alignment horizontal="center" vertical="center" wrapText="1"/>
    </xf>
    <xf numFmtId="0" fontId="8" fillId="3" borderId="1" xfId="0" applyFont="1" applyFill="1" applyBorder="1" applyAlignment="1" applyProtection="1">
      <alignment horizontal="center" vertical="center" wrapText="1"/>
      <protection locked="0"/>
    </xf>
    <xf numFmtId="14" fontId="8" fillId="3" borderId="1" xfId="0" applyNumberFormat="1" applyFont="1" applyFill="1" applyBorder="1" applyAlignment="1" applyProtection="1">
      <alignment horizontal="center" vertical="center" wrapText="1"/>
      <protection locked="0"/>
    </xf>
    <xf numFmtId="165" fontId="8" fillId="3" borderId="1" xfId="0" applyNumberFormat="1" applyFont="1" applyFill="1" applyBorder="1" applyAlignment="1" applyProtection="1">
      <alignment horizontal="center" vertical="center" wrapText="1"/>
      <protection locked="0"/>
    </xf>
    <xf numFmtId="9" fontId="8" fillId="3" borderId="1" xfId="0" applyNumberFormat="1" applyFont="1" applyFill="1" applyBorder="1" applyAlignment="1" applyProtection="1">
      <alignment horizontal="center" vertical="center" wrapText="1"/>
      <protection locked="0"/>
    </xf>
    <xf numFmtId="165" fontId="8" fillId="3" borderId="1" xfId="0" applyNumberFormat="1" applyFont="1" applyFill="1" applyBorder="1" applyAlignment="1">
      <alignment horizontal="center" vertical="center" wrapText="1"/>
    </xf>
    <xf numFmtId="0" fontId="8" fillId="3" borderId="1" xfId="0" applyFont="1" applyFill="1" applyBorder="1" applyAlignment="1">
      <alignment horizontal="center" vertical="center" wrapText="1"/>
    </xf>
    <xf numFmtId="170" fontId="8" fillId="3" borderId="1" xfId="3" applyNumberFormat="1" applyFont="1" applyFill="1" applyBorder="1" applyAlignment="1" applyProtection="1">
      <alignment horizontal="center" vertical="center" wrapText="1"/>
    </xf>
    <xf numFmtId="0" fontId="8" fillId="14" borderId="1" xfId="5" applyFont="1" applyFill="1" applyBorder="1" applyAlignment="1" applyProtection="1">
      <alignment horizontal="center" vertical="center" wrapText="1"/>
      <protection locked="0"/>
    </xf>
    <xf numFmtId="0" fontId="9" fillId="3" borderId="1" xfId="8" applyFont="1" applyFill="1" applyBorder="1" applyAlignment="1" applyProtection="1">
      <alignment horizontal="center" vertical="center" wrapText="1"/>
      <protection locked="0"/>
    </xf>
    <xf numFmtId="14" fontId="8" fillId="3" borderId="1" xfId="8" applyNumberFormat="1" applyFont="1" applyFill="1" applyBorder="1" applyAlignment="1" applyProtection="1">
      <alignment horizontal="center" vertical="center" wrapText="1"/>
      <protection locked="0"/>
    </xf>
    <xf numFmtId="9" fontId="8" fillId="3" borderId="1" xfId="4" applyNumberFormat="1" applyFont="1" applyFill="1" applyBorder="1" applyAlignment="1">
      <alignment horizontal="center" vertical="center" wrapText="1"/>
    </xf>
    <xf numFmtId="165" fontId="8" fillId="3" borderId="1" xfId="8" applyNumberFormat="1" applyFont="1" applyFill="1" applyBorder="1" applyAlignment="1" applyProtection="1">
      <alignment horizontal="center" vertical="center" wrapText="1"/>
      <protection locked="0"/>
    </xf>
    <xf numFmtId="165" fontId="8" fillId="3" borderId="1" xfId="4" applyNumberFormat="1" applyFont="1" applyFill="1" applyBorder="1" applyAlignment="1">
      <alignment horizontal="center" vertical="center" wrapText="1"/>
    </xf>
    <xf numFmtId="165" fontId="8" fillId="3" borderId="1" xfId="4" applyNumberFormat="1" applyFont="1" applyFill="1" applyBorder="1" applyAlignment="1" applyProtection="1">
      <alignment horizontal="center" vertical="center" wrapText="1"/>
      <protection locked="0"/>
    </xf>
    <xf numFmtId="0" fontId="8" fillId="3" borderId="1" xfId="4" applyFont="1" applyFill="1" applyBorder="1" applyAlignment="1" applyProtection="1">
      <alignment horizontal="center" vertical="center" wrapText="1"/>
      <protection locked="0"/>
    </xf>
    <xf numFmtId="0" fontId="9" fillId="3" borderId="1" xfId="13" applyFont="1" applyFill="1" applyBorder="1" applyAlignment="1" applyProtection="1">
      <alignment horizontal="center" vertical="center" wrapText="1"/>
      <protection locked="0"/>
    </xf>
    <xf numFmtId="0" fontId="8" fillId="14" borderId="1" xfId="4" applyFont="1" applyFill="1" applyBorder="1" applyAlignment="1" applyProtection="1">
      <alignment horizontal="center" vertical="center" wrapText="1"/>
      <protection locked="0"/>
    </xf>
    <xf numFmtId="1" fontId="8" fillId="3" borderId="1" xfId="8" applyNumberFormat="1" applyFont="1" applyFill="1" applyBorder="1" applyAlignment="1" applyProtection="1">
      <alignment horizontal="center" vertical="center" wrapText="1"/>
      <protection locked="0"/>
    </xf>
    <xf numFmtId="0" fontId="8" fillId="3" borderId="1" xfId="4" applyFont="1" applyFill="1" applyBorder="1" applyAlignment="1">
      <alignment horizontal="center" vertical="center" wrapText="1"/>
    </xf>
    <xf numFmtId="14" fontId="8" fillId="3" borderId="1" xfId="4" applyNumberFormat="1" applyFont="1" applyFill="1" applyBorder="1" applyAlignment="1" applyProtection="1">
      <alignment horizontal="center" vertical="center" wrapText="1"/>
      <protection locked="0"/>
    </xf>
    <xf numFmtId="165" fontId="8" fillId="3" borderId="1" xfId="8" applyNumberFormat="1" applyFont="1" applyFill="1" applyBorder="1" applyAlignment="1">
      <alignment horizontal="center" vertical="center" wrapText="1"/>
    </xf>
    <xf numFmtId="1" fontId="8" fillId="3" borderId="1" xfId="16" applyNumberFormat="1" applyFont="1" applyFill="1" applyBorder="1" applyAlignment="1" applyProtection="1">
      <alignment horizontal="center" vertical="center" wrapText="1"/>
      <protection locked="0"/>
    </xf>
    <xf numFmtId="0" fontId="8" fillId="13" borderId="1" xfId="4" applyFont="1" applyFill="1" applyBorder="1" applyAlignment="1">
      <alignment horizontal="center" vertical="center" wrapText="1"/>
    </xf>
    <xf numFmtId="0" fontId="9" fillId="3" borderId="1" xfId="4" applyFont="1" applyFill="1" applyBorder="1" applyAlignment="1">
      <alignment horizontal="center" vertical="center" wrapText="1"/>
    </xf>
    <xf numFmtId="166" fontId="8" fillId="3" borderId="1" xfId="4" applyNumberFormat="1" applyFont="1" applyFill="1" applyBorder="1" applyAlignment="1">
      <alignment horizontal="center" vertical="center" wrapText="1"/>
    </xf>
    <xf numFmtId="43" fontId="8" fillId="3" borderId="1" xfId="17" applyFont="1" applyFill="1" applyBorder="1" applyAlignment="1">
      <alignment horizontal="center" vertical="center" wrapText="1"/>
    </xf>
    <xf numFmtId="1" fontId="8" fillId="3" borderId="1" xfId="3" applyNumberFormat="1" applyFont="1" applyFill="1" applyBorder="1" applyAlignment="1">
      <alignment horizontal="center" vertical="center" wrapText="1"/>
    </xf>
    <xf numFmtId="0" fontId="8" fillId="3" borderId="1" xfId="8" applyFont="1" applyFill="1" applyBorder="1" applyAlignment="1">
      <alignment horizontal="center" vertical="center" wrapText="1"/>
    </xf>
    <xf numFmtId="14" fontId="8" fillId="3" borderId="1" xfId="8" applyNumberFormat="1" applyFont="1" applyFill="1" applyBorder="1" applyAlignment="1">
      <alignment horizontal="center" vertical="center" wrapText="1"/>
    </xf>
    <xf numFmtId="14" fontId="8" fillId="3" borderId="1" xfId="11" applyNumberFormat="1" applyFont="1" applyFill="1" applyBorder="1" applyAlignment="1" applyProtection="1">
      <alignment horizontal="center" vertical="center" wrapText="1"/>
      <protection locked="0"/>
    </xf>
    <xf numFmtId="9" fontId="8" fillId="3" borderId="1" xfId="11" applyNumberFormat="1" applyFont="1" applyFill="1" applyBorder="1" applyAlignment="1">
      <alignment horizontal="center" vertical="center" wrapText="1"/>
    </xf>
    <xf numFmtId="165" fontId="8" fillId="3" borderId="1" xfId="11" applyNumberFormat="1" applyFont="1" applyFill="1" applyBorder="1" applyAlignment="1" applyProtection="1">
      <alignment horizontal="center" vertical="center" wrapText="1"/>
      <protection locked="0"/>
    </xf>
    <xf numFmtId="9" fontId="8" fillId="3" borderId="1" xfId="11" applyNumberFormat="1" applyFont="1" applyFill="1" applyBorder="1" applyAlignment="1" applyProtection="1">
      <alignment horizontal="center" vertical="center" wrapText="1"/>
      <protection locked="0"/>
    </xf>
    <xf numFmtId="0" fontId="8" fillId="14" borderId="1" xfId="11" applyFont="1" applyFill="1" applyBorder="1" applyAlignment="1">
      <alignment horizontal="center" vertical="center" wrapText="1"/>
    </xf>
    <xf numFmtId="0" fontId="8" fillId="14" borderId="1" xfId="11" applyFont="1" applyFill="1" applyBorder="1" applyAlignment="1" applyProtection="1">
      <alignment horizontal="center" vertical="center" wrapText="1"/>
      <protection locked="0"/>
    </xf>
    <xf numFmtId="0" fontId="9" fillId="3" borderId="1" xfId="11" applyFont="1" applyFill="1" applyBorder="1" applyAlignment="1" applyProtection="1">
      <alignment horizontal="center" vertical="center" wrapText="1"/>
      <protection locked="0"/>
    </xf>
    <xf numFmtId="0" fontId="8" fillId="3" borderId="0" xfId="2" applyFont="1" applyFill="1" applyAlignment="1" applyProtection="1">
      <alignment horizontal="center" vertical="center"/>
      <protection locked="0"/>
    </xf>
    <xf numFmtId="0" fontId="10" fillId="3" borderId="0" xfId="2" applyFont="1" applyFill="1" applyAlignment="1" applyProtection="1">
      <alignment vertical="center"/>
      <protection locked="0"/>
    </xf>
    <xf numFmtId="0" fontId="10" fillId="0" borderId="0" xfId="2" applyFont="1" applyAlignment="1" applyProtection="1">
      <alignment vertical="center"/>
      <protection locked="0"/>
    </xf>
    <xf numFmtId="0" fontId="11" fillId="7" borderId="1" xfId="2" applyFont="1" applyFill="1" applyBorder="1" applyAlignment="1" applyProtection="1">
      <alignment horizontal="center" vertical="center" wrapText="1"/>
      <protection locked="0"/>
    </xf>
    <xf numFmtId="0" fontId="11" fillId="12" borderId="1" xfId="2" applyFont="1" applyFill="1" applyBorder="1" applyAlignment="1" applyProtection="1">
      <alignment horizontal="center" vertical="center" wrapText="1"/>
      <protection locked="0"/>
    </xf>
    <xf numFmtId="0" fontId="11" fillId="12" borderId="1" xfId="2" applyFont="1" applyFill="1" applyBorder="1" applyAlignment="1">
      <alignment horizontal="center" vertical="center" wrapText="1"/>
    </xf>
    <xf numFmtId="0" fontId="12" fillId="3" borderId="0" xfId="2" applyFont="1" applyFill="1" applyAlignment="1" applyProtection="1">
      <alignment horizontal="center" vertical="center"/>
      <protection locked="0"/>
    </xf>
    <xf numFmtId="0" fontId="12" fillId="3" borderId="0" xfId="2" applyFont="1" applyFill="1" applyAlignment="1" applyProtection="1">
      <alignment vertical="center"/>
      <protection locked="0"/>
    </xf>
    <xf numFmtId="0" fontId="11" fillId="3" borderId="0" xfId="2" applyFont="1" applyFill="1" applyAlignment="1" applyProtection="1">
      <alignment vertical="center"/>
      <protection locked="0"/>
    </xf>
    <xf numFmtId="9" fontId="12" fillId="3" borderId="0" xfId="3" applyFont="1" applyFill="1" applyAlignment="1" applyProtection="1">
      <alignment vertical="center"/>
      <protection locked="0"/>
    </xf>
    <xf numFmtId="0" fontId="12" fillId="0" borderId="0" xfId="2" applyFont="1" applyAlignment="1" applyProtection="1">
      <alignment vertical="center"/>
      <protection locked="0"/>
    </xf>
    <xf numFmtId="0" fontId="10" fillId="3" borderId="0" xfId="2" applyFont="1" applyFill="1" applyAlignment="1" applyProtection="1">
      <alignment horizontal="center" vertical="center"/>
      <protection locked="0"/>
    </xf>
    <xf numFmtId="0" fontId="10" fillId="3" borderId="0" xfId="2" applyFont="1" applyFill="1" applyAlignment="1" applyProtection="1">
      <alignment horizontal="left" vertical="center"/>
      <protection locked="0"/>
    </xf>
    <xf numFmtId="9" fontId="10" fillId="3" borderId="0" xfId="3" applyFont="1" applyFill="1" applyAlignment="1" applyProtection="1">
      <alignment vertical="center"/>
      <protection locked="0"/>
    </xf>
    <xf numFmtId="0" fontId="14" fillId="3" borderId="0" xfId="2" applyFont="1" applyFill="1" applyAlignment="1" applyProtection="1">
      <alignment vertical="center"/>
      <protection locked="0"/>
    </xf>
    <xf numFmtId="9" fontId="14" fillId="3" borderId="0" xfId="3" applyFont="1" applyFill="1" applyAlignment="1" applyProtection="1">
      <alignment vertical="center"/>
      <protection locked="0"/>
    </xf>
    <xf numFmtId="0" fontId="14" fillId="3" borderId="0" xfId="2" applyFont="1" applyFill="1" applyAlignment="1" applyProtection="1">
      <alignment horizontal="center" vertical="center"/>
      <protection locked="0"/>
    </xf>
    <xf numFmtId="0" fontId="8" fillId="3" borderId="1" xfId="2" applyFont="1" applyFill="1" applyBorder="1" applyAlignment="1">
      <alignment horizontal="center" vertical="center" wrapText="1"/>
    </xf>
    <xf numFmtId="165" fontId="8" fillId="3" borderId="1" xfId="2" applyNumberFormat="1" applyFont="1" applyFill="1" applyBorder="1" applyAlignment="1">
      <alignment horizontal="center" vertical="center" wrapText="1"/>
    </xf>
    <xf numFmtId="0" fontId="8" fillId="3" borderId="1" xfId="7" applyFont="1" applyFill="1" applyBorder="1" applyAlignment="1" applyProtection="1">
      <alignment horizontal="center" vertical="center" wrapText="1"/>
      <protection locked="0"/>
    </xf>
    <xf numFmtId="9" fontId="8" fillId="3" borderId="1" xfId="4" applyNumberFormat="1" applyFont="1" applyFill="1" applyBorder="1" applyAlignment="1" applyProtection="1">
      <alignment horizontal="center" vertical="center" wrapText="1"/>
      <protection locked="0"/>
    </xf>
    <xf numFmtId="0" fontId="9" fillId="3" borderId="1" xfId="4" applyFont="1" applyFill="1" applyBorder="1" applyAlignment="1" applyProtection="1">
      <alignment horizontal="center" vertical="center" wrapText="1"/>
      <protection locked="0"/>
    </xf>
    <xf numFmtId="9" fontId="8" fillId="15" borderId="1" xfId="4" applyNumberFormat="1" applyFont="1" applyFill="1" applyBorder="1" applyAlignment="1">
      <alignment horizontal="center" vertical="center" wrapText="1"/>
    </xf>
    <xf numFmtId="0" fontId="9" fillId="15" borderId="1" xfId="4" applyFont="1" applyFill="1" applyBorder="1" applyAlignment="1">
      <alignment horizontal="center" vertical="center" wrapText="1"/>
    </xf>
    <xf numFmtId="166" fontId="8" fillId="15" borderId="1" xfId="4" applyNumberFormat="1" applyFont="1" applyFill="1" applyBorder="1" applyAlignment="1">
      <alignment horizontal="center" vertical="center" wrapText="1"/>
    </xf>
    <xf numFmtId="165" fontId="8" fillId="15" borderId="1" xfId="4" applyNumberFormat="1" applyFont="1" applyFill="1" applyBorder="1" applyAlignment="1">
      <alignment horizontal="center" vertical="center" wrapText="1"/>
    </xf>
    <xf numFmtId="2" fontId="8" fillId="3" borderId="1" xfId="4" applyNumberFormat="1" applyFont="1" applyFill="1" applyBorder="1" applyAlignment="1">
      <alignment horizontal="center" vertical="center" wrapText="1"/>
    </xf>
    <xf numFmtId="170" fontId="8" fillId="3" borderId="1" xfId="4" applyNumberFormat="1" applyFont="1" applyFill="1" applyBorder="1" applyAlignment="1">
      <alignment horizontal="center" vertical="center" wrapText="1"/>
    </xf>
    <xf numFmtId="2" fontId="8" fillId="15" borderId="1" xfId="4" applyNumberFormat="1" applyFont="1" applyFill="1" applyBorder="1" applyAlignment="1">
      <alignment horizontal="center" vertical="center" wrapText="1"/>
    </xf>
    <xf numFmtId="0" fontId="8" fillId="14" borderId="1" xfId="4" applyFont="1" applyFill="1" applyBorder="1" applyAlignment="1">
      <alignment horizontal="center" vertical="center" wrapText="1"/>
    </xf>
    <xf numFmtId="0" fontId="9" fillId="14" borderId="1" xfId="4" applyFont="1" applyFill="1" applyBorder="1" applyAlignment="1">
      <alignment horizontal="center" vertical="center" wrapText="1"/>
    </xf>
    <xf numFmtId="14" fontId="8" fillId="14" borderId="1" xfId="4" applyNumberFormat="1" applyFont="1" applyFill="1" applyBorder="1" applyAlignment="1">
      <alignment horizontal="center" vertical="center" wrapText="1"/>
    </xf>
    <xf numFmtId="9" fontId="8" fillId="14" borderId="1" xfId="4" applyNumberFormat="1" applyFont="1" applyFill="1" applyBorder="1" applyAlignment="1">
      <alignment horizontal="center" vertical="center" wrapText="1"/>
    </xf>
    <xf numFmtId="1" fontId="8" fillId="3" borderId="1" xfId="3" applyNumberFormat="1" applyFont="1" applyFill="1" applyBorder="1" applyAlignment="1" applyProtection="1">
      <alignment horizontal="center" vertical="center" wrapText="1"/>
    </xf>
    <xf numFmtId="49" fontId="8" fillId="3" borderId="1" xfId="4" applyNumberFormat="1" applyFont="1" applyFill="1" applyBorder="1" applyAlignment="1">
      <alignment horizontal="center" vertical="center" wrapText="1"/>
    </xf>
    <xf numFmtId="0" fontId="8" fillId="3" borderId="1" xfId="4" applyFont="1" applyFill="1" applyBorder="1" applyAlignment="1" applyProtection="1">
      <alignment horizontal="center" vertical="center" wrapText="1" readingOrder="1"/>
      <protection locked="0"/>
    </xf>
    <xf numFmtId="9" fontId="8" fillId="3" borderId="1" xfId="8" applyNumberFormat="1" applyFont="1" applyFill="1" applyBorder="1" applyAlignment="1">
      <alignment horizontal="center" vertical="center" wrapText="1"/>
    </xf>
    <xf numFmtId="165" fontId="8" fillId="3" borderId="1" xfId="16" applyNumberFormat="1" applyFont="1" applyFill="1" applyBorder="1" applyAlignment="1" applyProtection="1">
      <alignment horizontal="center" vertical="center" wrapText="1"/>
      <protection locked="0"/>
    </xf>
    <xf numFmtId="0" fontId="8" fillId="14" borderId="1" xfId="8" applyFont="1" applyFill="1" applyBorder="1" applyAlignment="1">
      <alignment horizontal="center" vertical="center" wrapText="1"/>
    </xf>
    <xf numFmtId="49" fontId="8" fillId="3" borderId="1" xfId="4" applyNumberFormat="1" applyFont="1" applyFill="1" applyBorder="1" applyAlignment="1" applyProtection="1">
      <alignment horizontal="center" vertical="center" wrapText="1"/>
      <protection locked="0"/>
    </xf>
    <xf numFmtId="165" fontId="8" fillId="3" borderId="1" xfId="2" applyNumberFormat="1" applyFont="1" applyFill="1" applyBorder="1" applyAlignment="1" applyProtection="1">
      <alignment horizontal="center" vertical="center" wrapText="1"/>
      <protection locked="0"/>
    </xf>
    <xf numFmtId="0" fontId="8" fillId="3" borderId="1" xfId="5" applyFont="1" applyFill="1" applyBorder="1" applyAlignment="1">
      <alignment horizontal="center" vertical="center" wrapText="1"/>
    </xf>
    <xf numFmtId="1" fontId="8" fillId="3" borderId="1" xfId="8" applyNumberFormat="1" applyFont="1" applyFill="1" applyBorder="1" applyAlignment="1">
      <alignment horizontal="center" vertical="center" wrapText="1"/>
    </xf>
    <xf numFmtId="2" fontId="8" fillId="3" borderId="1" xfId="0" applyNumberFormat="1" applyFont="1" applyFill="1" applyBorder="1" applyAlignment="1">
      <alignment horizontal="center" vertical="center" wrapText="1"/>
    </xf>
    <xf numFmtId="49" fontId="8" fillId="3" borderId="1" xfId="0" applyNumberFormat="1" applyFont="1" applyFill="1" applyBorder="1" applyAlignment="1" applyProtection="1">
      <alignment horizontal="center" vertical="center" wrapText="1"/>
      <protection locked="0"/>
    </xf>
    <xf numFmtId="0" fontId="11" fillId="3" borderId="0" xfId="2" applyFont="1" applyFill="1" applyAlignment="1" applyProtection="1">
      <alignment horizontal="center" vertical="center"/>
      <protection locked="0"/>
    </xf>
    <xf numFmtId="9" fontId="8" fillId="13" borderId="1" xfId="9" applyNumberFormat="1" applyFont="1" applyFill="1" applyBorder="1" applyAlignment="1">
      <alignment horizontal="center" vertical="center" wrapText="1"/>
    </xf>
    <xf numFmtId="0" fontId="8" fillId="13" borderId="1" xfId="9" applyFont="1" applyFill="1" applyBorder="1" applyAlignment="1">
      <alignment horizontal="center" vertical="center" wrapText="1"/>
    </xf>
    <xf numFmtId="9" fontId="8" fillId="13" borderId="1" xfId="0" applyNumberFormat="1" applyFont="1" applyFill="1" applyBorder="1" applyAlignment="1">
      <alignment horizontal="center" vertical="center" wrapText="1"/>
    </xf>
    <xf numFmtId="9" fontId="8" fillId="3" borderId="0" xfId="3" applyFont="1" applyFill="1" applyAlignment="1" applyProtection="1">
      <alignment horizontal="center" vertical="center" wrapText="1"/>
      <protection locked="0"/>
    </xf>
    <xf numFmtId="165" fontId="8" fillId="3" borderId="0" xfId="2" applyNumberFormat="1" applyFont="1" applyFill="1" applyAlignment="1">
      <alignment horizontal="center" vertical="center" wrapText="1"/>
    </xf>
    <xf numFmtId="9" fontId="8" fillId="3" borderId="0" xfId="3" applyFont="1" applyFill="1" applyBorder="1" applyAlignment="1" applyProtection="1">
      <alignment horizontal="center" vertical="center" wrapText="1"/>
      <protection locked="0"/>
    </xf>
    <xf numFmtId="165" fontId="8" fillId="3" borderId="0" xfId="2" applyNumberFormat="1" applyFont="1" applyFill="1" applyAlignment="1" applyProtection="1">
      <alignment horizontal="center" vertical="center" wrapText="1"/>
      <protection locked="0"/>
    </xf>
    <xf numFmtId="0" fontId="8" fillId="3" borderId="11" xfId="11" applyFont="1" applyFill="1" applyBorder="1" applyAlignment="1" applyProtection="1">
      <alignment horizontal="center" vertical="center" wrapText="1"/>
      <protection locked="0"/>
    </xf>
    <xf numFmtId="0" fontId="8" fillId="14" borderId="11" xfId="5" applyFont="1" applyFill="1" applyBorder="1" applyAlignment="1" applyProtection="1">
      <alignment horizontal="center" vertical="center" wrapText="1"/>
      <protection locked="0"/>
    </xf>
    <xf numFmtId="14" fontId="8" fillId="3" borderId="11" xfId="11" applyNumberFormat="1" applyFont="1" applyFill="1" applyBorder="1" applyAlignment="1" applyProtection="1">
      <alignment horizontal="center" vertical="center" wrapText="1"/>
      <protection locked="0"/>
    </xf>
    <xf numFmtId="0" fontId="8" fillId="3" borderId="11" xfId="0" applyFont="1" applyFill="1" applyBorder="1" applyAlignment="1" applyProtection="1">
      <alignment horizontal="center" vertical="center" wrapText="1"/>
      <protection locked="0"/>
    </xf>
    <xf numFmtId="165" fontId="8" fillId="3" borderId="11" xfId="2" applyNumberFormat="1" applyFont="1" applyFill="1" applyBorder="1" applyAlignment="1">
      <alignment horizontal="center" vertical="center" wrapText="1"/>
    </xf>
    <xf numFmtId="9" fontId="8" fillId="3" borderId="11" xfId="0" applyNumberFormat="1" applyFont="1" applyFill="1" applyBorder="1" applyAlignment="1" applyProtection="1">
      <alignment horizontal="center" vertical="center" wrapText="1"/>
      <protection locked="0"/>
    </xf>
    <xf numFmtId="9" fontId="8" fillId="3" borderId="11" xfId="3" applyFont="1" applyFill="1" applyBorder="1" applyAlignment="1" applyProtection="1">
      <alignment horizontal="center" vertical="center" wrapText="1"/>
    </xf>
    <xf numFmtId="165" fontId="8" fillId="3" borderId="11" xfId="2" applyNumberFormat="1" applyFont="1" applyFill="1" applyBorder="1" applyAlignment="1" applyProtection="1">
      <alignment horizontal="center" vertical="center" wrapText="1"/>
      <protection locked="0"/>
    </xf>
    <xf numFmtId="0" fontId="8" fillId="14" borderId="11" xfId="11" applyFont="1" applyFill="1" applyBorder="1" applyAlignment="1" applyProtection="1">
      <alignment horizontal="center" vertical="center" wrapText="1"/>
      <protection locked="0"/>
    </xf>
    <xf numFmtId="0" fontId="8" fillId="3" borderId="11" xfId="5" applyFont="1" applyFill="1" applyBorder="1" applyAlignment="1" applyProtection="1">
      <alignment horizontal="center" vertical="center" wrapText="1"/>
      <protection locked="0"/>
    </xf>
    <xf numFmtId="165" fontId="8" fillId="3" borderId="10" xfId="2" applyNumberFormat="1" applyFont="1" applyFill="1" applyBorder="1" applyAlignment="1">
      <alignment horizontal="center" vertical="center" wrapText="1"/>
    </xf>
    <xf numFmtId="0" fontId="8" fillId="3" borderId="12" xfId="11" applyFont="1" applyFill="1" applyBorder="1" applyAlignment="1" applyProtection="1">
      <alignment horizontal="center" vertical="center" wrapText="1"/>
      <protection locked="0"/>
    </xf>
    <xf numFmtId="0" fontId="8" fillId="14" borderId="12" xfId="5" applyFont="1" applyFill="1" applyBorder="1" applyAlignment="1" applyProtection="1">
      <alignment horizontal="center" vertical="center" wrapText="1"/>
      <protection locked="0"/>
    </xf>
    <xf numFmtId="14" fontId="8" fillId="3" borderId="12" xfId="11" applyNumberFormat="1" applyFont="1" applyFill="1" applyBorder="1" applyAlignment="1" applyProtection="1">
      <alignment horizontal="center" vertical="center" wrapText="1"/>
      <protection locked="0"/>
    </xf>
    <xf numFmtId="0" fontId="8" fillId="3" borderId="12" xfId="0" applyFont="1" applyFill="1" applyBorder="1" applyAlignment="1" applyProtection="1">
      <alignment horizontal="center" vertical="center" wrapText="1"/>
      <protection locked="0"/>
    </xf>
    <xf numFmtId="165" fontId="8" fillId="3" borderId="12" xfId="2" applyNumberFormat="1" applyFont="1" applyFill="1" applyBorder="1" applyAlignment="1">
      <alignment horizontal="center" vertical="center" wrapText="1"/>
    </xf>
    <xf numFmtId="9" fontId="8" fillId="3" borderId="12" xfId="0" applyNumberFormat="1" applyFont="1" applyFill="1" applyBorder="1" applyAlignment="1" applyProtection="1">
      <alignment horizontal="center" vertical="center" wrapText="1"/>
      <protection locked="0"/>
    </xf>
    <xf numFmtId="165" fontId="8" fillId="3" borderId="12" xfId="0" applyNumberFormat="1" applyFont="1" applyFill="1" applyBorder="1" applyAlignment="1">
      <alignment horizontal="center" vertical="center" wrapText="1"/>
    </xf>
    <xf numFmtId="9" fontId="8" fillId="3" borderId="12" xfId="3" applyFont="1" applyFill="1" applyBorder="1" applyAlignment="1" applyProtection="1">
      <alignment horizontal="center" vertical="center" wrapText="1"/>
    </xf>
    <xf numFmtId="165" fontId="8" fillId="3" borderId="12" xfId="2" applyNumberFormat="1" applyFont="1" applyFill="1" applyBorder="1" applyAlignment="1" applyProtection="1">
      <alignment horizontal="center" vertical="center" wrapText="1"/>
      <protection locked="0"/>
    </xf>
    <xf numFmtId="0" fontId="8" fillId="14" borderId="12" xfId="11" applyFont="1" applyFill="1" applyBorder="1" applyAlignment="1" applyProtection="1">
      <alignment horizontal="center" vertical="center" wrapText="1"/>
      <protection locked="0"/>
    </xf>
    <xf numFmtId="0" fontId="8" fillId="3" borderId="12" xfId="11" applyFont="1" applyFill="1" applyBorder="1" applyAlignment="1">
      <alignment horizontal="center" vertical="center" wrapText="1"/>
    </xf>
    <xf numFmtId="0" fontId="8" fillId="3" borderId="12" xfId="5" applyFont="1" applyFill="1" applyBorder="1" applyAlignment="1" applyProtection="1">
      <alignment horizontal="center" vertical="center" wrapText="1"/>
      <protection locked="0"/>
    </xf>
    <xf numFmtId="0" fontId="9" fillId="3" borderId="12" xfId="19" applyFont="1" applyFill="1" applyBorder="1" applyAlignment="1">
      <alignment horizontal="center" vertical="center" wrapText="1"/>
    </xf>
    <xf numFmtId="165" fontId="8" fillId="3" borderId="11" xfId="11" applyNumberFormat="1" applyFont="1" applyFill="1" applyBorder="1" applyAlignment="1">
      <alignment horizontal="center" vertical="center" wrapText="1"/>
    </xf>
    <xf numFmtId="165" fontId="8" fillId="13" borderId="12" xfId="0" applyNumberFormat="1" applyFont="1" applyFill="1" applyBorder="1" applyAlignment="1">
      <alignment horizontal="center" vertical="center" wrapText="1"/>
    </xf>
    <xf numFmtId="165" fontId="8" fillId="13" borderId="1" xfId="9" applyNumberFormat="1" applyFont="1" applyFill="1" applyBorder="1" applyAlignment="1">
      <alignment horizontal="center" vertical="center" wrapText="1"/>
    </xf>
    <xf numFmtId="9" fontId="8" fillId="13" borderId="12" xfId="0" applyNumberFormat="1" applyFont="1" applyFill="1" applyBorder="1" applyAlignment="1">
      <alignment horizontal="center" vertical="center" wrapText="1"/>
    </xf>
    <xf numFmtId="168" fontId="8" fillId="13" borderId="12" xfId="0" applyNumberFormat="1" applyFont="1" applyFill="1" applyBorder="1" applyAlignment="1">
      <alignment horizontal="center" vertical="center" wrapText="1"/>
    </xf>
    <xf numFmtId="0" fontId="8" fillId="16" borderId="1" xfId="9" applyFont="1" applyFill="1" applyBorder="1" applyAlignment="1">
      <alignment horizontal="center" vertical="center" wrapText="1"/>
    </xf>
    <xf numFmtId="10" fontId="8" fillId="3" borderId="1" xfId="3" applyNumberFormat="1" applyFont="1" applyFill="1" applyBorder="1" applyAlignment="1" applyProtection="1">
      <alignment horizontal="center" vertical="center" wrapText="1"/>
    </xf>
    <xf numFmtId="0" fontId="8" fillId="3" borderId="0" xfId="10" applyFont="1" applyFill="1" applyAlignment="1" applyProtection="1">
      <alignment horizontal="center" vertical="center" wrapText="1"/>
      <protection locked="0"/>
    </xf>
    <xf numFmtId="0" fontId="8" fillId="3" borderId="0" xfId="4" applyFont="1" applyFill="1" applyAlignment="1" applyProtection="1">
      <alignment horizontal="center" vertical="center" wrapText="1"/>
      <protection locked="0"/>
    </xf>
    <xf numFmtId="172" fontId="8" fillId="3" borderId="1" xfId="8" applyNumberFormat="1" applyFont="1" applyFill="1" applyBorder="1" applyAlignment="1" applyProtection="1">
      <alignment horizontal="center" vertical="center" wrapText="1"/>
      <protection locked="0"/>
    </xf>
    <xf numFmtId="0" fontId="8" fillId="3" borderId="10" xfId="8" applyFont="1" applyFill="1" applyBorder="1" applyAlignment="1" applyProtection="1">
      <alignment horizontal="center" vertical="center" wrapText="1"/>
      <protection locked="0"/>
    </xf>
    <xf numFmtId="9" fontId="8" fillId="3" borderId="10" xfId="8" applyNumberFormat="1" applyFont="1" applyFill="1" applyBorder="1" applyAlignment="1" applyProtection="1">
      <alignment horizontal="center" vertical="center" wrapText="1"/>
      <protection locked="0"/>
    </xf>
    <xf numFmtId="165" fontId="8" fillId="3" borderId="10" xfId="8" applyNumberFormat="1" applyFont="1" applyFill="1" applyBorder="1" applyAlignment="1" applyProtection="1">
      <alignment horizontal="center" vertical="center" wrapText="1"/>
      <protection locked="0"/>
    </xf>
    <xf numFmtId="9" fontId="8" fillId="3" borderId="10" xfId="3" applyFont="1" applyFill="1" applyBorder="1" applyAlignment="1" applyProtection="1">
      <alignment horizontal="center" vertical="center" wrapText="1"/>
    </xf>
    <xf numFmtId="0" fontId="8" fillId="13" borderId="1" xfId="9" applyFont="1" applyFill="1" applyBorder="1" applyAlignment="1">
      <alignment horizontal="center" vertical="center" wrapText="1" readingOrder="1"/>
    </xf>
    <xf numFmtId="0" fontId="9" fillId="13" borderId="1" xfId="9" applyFont="1" applyFill="1" applyBorder="1" applyAlignment="1">
      <alignment horizontal="center" vertical="center" wrapText="1"/>
    </xf>
    <xf numFmtId="166" fontId="8" fillId="13" borderId="1" xfId="9" applyNumberFormat="1" applyFont="1" applyFill="1" applyBorder="1" applyAlignment="1">
      <alignment horizontal="center" vertical="center" wrapText="1"/>
    </xf>
    <xf numFmtId="167" fontId="8" fillId="13" borderId="1" xfId="9" applyNumberFormat="1" applyFont="1" applyFill="1" applyBorder="1" applyAlignment="1">
      <alignment horizontal="center" vertical="center" wrapText="1"/>
    </xf>
    <xf numFmtId="1" fontId="8" fillId="13" borderId="1" xfId="9" applyNumberFormat="1" applyFont="1" applyFill="1" applyBorder="1" applyAlignment="1">
      <alignment horizontal="center" vertical="center" wrapText="1"/>
    </xf>
    <xf numFmtId="168" fontId="8" fillId="13" borderId="1" xfId="9" applyNumberFormat="1" applyFont="1" applyFill="1" applyBorder="1" applyAlignment="1">
      <alignment horizontal="center" vertical="center" wrapText="1"/>
    </xf>
    <xf numFmtId="3" fontId="8" fillId="13" borderId="1" xfId="9" applyNumberFormat="1" applyFont="1" applyFill="1" applyBorder="1" applyAlignment="1">
      <alignment horizontal="center" vertical="center" wrapText="1"/>
    </xf>
    <xf numFmtId="169" fontId="8" fillId="13" borderId="1" xfId="9" applyNumberFormat="1" applyFont="1" applyFill="1" applyBorder="1" applyAlignment="1">
      <alignment horizontal="center" vertical="center" wrapText="1"/>
    </xf>
    <xf numFmtId="9" fontId="8" fillId="16" borderId="1" xfId="1" applyFont="1" applyFill="1" applyBorder="1" applyAlignment="1">
      <alignment horizontal="center" vertical="center" wrapText="1"/>
    </xf>
    <xf numFmtId="0" fontId="8" fillId="3" borderId="1" xfId="11" applyFont="1" applyFill="1" applyBorder="1" applyAlignment="1">
      <alignment horizontal="center" vertical="center" wrapText="1"/>
    </xf>
    <xf numFmtId="0" fontId="8" fillId="13" borderId="1" xfId="0" applyFont="1" applyFill="1" applyBorder="1" applyAlignment="1">
      <alignment horizontal="center" vertical="center" wrapText="1"/>
    </xf>
    <xf numFmtId="166" fontId="8" fillId="13" borderId="1" xfId="0" applyNumberFormat="1" applyFont="1" applyFill="1" applyBorder="1" applyAlignment="1">
      <alignment horizontal="center" vertical="center" wrapText="1"/>
    </xf>
    <xf numFmtId="165" fontId="8" fillId="13" borderId="1" xfId="0" applyNumberFormat="1" applyFont="1" applyFill="1" applyBorder="1" applyAlignment="1">
      <alignment horizontal="center" vertical="center" wrapText="1"/>
    </xf>
    <xf numFmtId="0" fontId="9" fillId="13" borderId="1" xfId="0" applyFont="1" applyFill="1" applyBorder="1" applyAlignment="1">
      <alignment horizontal="center" vertical="center" wrapText="1"/>
    </xf>
    <xf numFmtId="0" fontId="8" fillId="14" borderId="1" xfId="0" applyFont="1" applyFill="1" applyBorder="1" applyAlignment="1">
      <alignment horizontal="center" vertical="center" wrapText="1"/>
    </xf>
    <xf numFmtId="0" fontId="9" fillId="3" borderId="1" xfId="13" applyFont="1" applyFill="1" applyBorder="1" applyAlignment="1">
      <alignment horizontal="center" vertical="center" wrapText="1"/>
    </xf>
    <xf numFmtId="0" fontId="8" fillId="14" borderId="1" xfId="0" applyFont="1" applyFill="1" applyBorder="1" applyAlignment="1" applyProtection="1">
      <alignment horizontal="center" vertical="center" wrapText="1"/>
      <protection locked="0"/>
    </xf>
    <xf numFmtId="0" fontId="8" fillId="3" borderId="1" xfId="0" applyFont="1" applyFill="1" applyBorder="1" applyAlignment="1">
      <alignment horizontal="center" vertical="center" wrapText="1" readingOrder="1"/>
    </xf>
    <xf numFmtId="0" fontId="8" fillId="3" borderId="11" xfId="11" applyFont="1" applyFill="1" applyBorder="1" applyAlignment="1">
      <alignment horizontal="center" vertical="center" wrapText="1"/>
    </xf>
    <xf numFmtId="165" fontId="8" fillId="3" borderId="11" xfId="0" applyNumberFormat="1" applyFont="1" applyFill="1" applyBorder="1" applyAlignment="1" applyProtection="1">
      <alignment horizontal="center" vertical="center" wrapText="1"/>
      <protection locked="0"/>
    </xf>
    <xf numFmtId="0" fontId="8" fillId="14" borderId="11" xfId="0" applyFont="1" applyFill="1" applyBorder="1" applyAlignment="1" applyProtection="1">
      <alignment horizontal="center" vertical="center" wrapText="1"/>
      <protection locked="0"/>
    </xf>
    <xf numFmtId="0" fontId="9" fillId="3" borderId="11" xfId="13" applyFont="1" applyFill="1" applyBorder="1" applyAlignment="1">
      <alignment horizontal="center" vertical="center" wrapText="1"/>
    </xf>
    <xf numFmtId="0" fontId="8" fillId="3" borderId="12" xfId="0" applyFont="1" applyFill="1" applyBorder="1" applyAlignment="1">
      <alignment horizontal="center" vertical="center" wrapText="1"/>
    </xf>
    <xf numFmtId="1" fontId="8" fillId="3" borderId="12" xfId="3" applyNumberFormat="1" applyFont="1" applyFill="1" applyBorder="1" applyAlignment="1" applyProtection="1">
      <alignment horizontal="center" vertical="center" wrapText="1"/>
    </xf>
    <xf numFmtId="165" fontId="8" fillId="3" borderId="12" xfId="0" applyNumberFormat="1" applyFont="1" applyFill="1" applyBorder="1" applyAlignment="1" applyProtection="1">
      <alignment horizontal="center" vertical="center" wrapText="1"/>
      <protection locked="0"/>
    </xf>
    <xf numFmtId="0" fontId="8" fillId="14" borderId="12" xfId="0" applyFont="1" applyFill="1" applyBorder="1" applyAlignment="1" applyProtection="1">
      <alignment horizontal="center" vertical="center" wrapText="1"/>
      <protection locked="0"/>
    </xf>
    <xf numFmtId="0" fontId="8" fillId="13" borderId="12" xfId="0" applyFont="1" applyFill="1" applyBorder="1" applyAlignment="1">
      <alignment horizontal="center" vertical="center" wrapText="1"/>
    </xf>
    <xf numFmtId="0" fontId="8" fillId="3" borderId="0" xfId="4" applyFont="1" applyFill="1" applyAlignment="1" applyProtection="1">
      <alignment horizontal="center" vertical="center"/>
      <protection locked="0"/>
    </xf>
    <xf numFmtId="0" fontId="8" fillId="3" borderId="12" xfId="2" applyFont="1" applyFill="1" applyBorder="1" applyAlignment="1" applyProtection="1">
      <alignment horizontal="center" vertical="center"/>
      <protection locked="0"/>
    </xf>
    <xf numFmtId="0" fontId="8" fillId="3" borderId="10" xfId="8" applyFont="1" applyFill="1" applyBorder="1" applyAlignment="1" applyProtection="1">
      <alignment horizontal="left" vertical="center" wrapText="1"/>
      <protection locked="0"/>
    </xf>
    <xf numFmtId="0" fontId="8" fillId="3" borderId="1" xfId="8" applyFont="1" applyFill="1" applyBorder="1" applyAlignment="1" applyProtection="1">
      <alignment horizontal="left" vertical="center" wrapText="1"/>
      <protection locked="0"/>
    </xf>
    <xf numFmtId="0" fontId="8" fillId="13" borderId="1" xfId="9" applyFont="1" applyFill="1" applyBorder="1" applyAlignment="1">
      <alignment horizontal="left" vertical="center" wrapText="1"/>
    </xf>
    <xf numFmtId="42" fontId="8" fillId="3" borderId="1" xfId="21" applyFont="1" applyFill="1" applyBorder="1" applyAlignment="1" applyProtection="1">
      <alignment horizontal="center" vertical="center" wrapText="1"/>
    </xf>
    <xf numFmtId="0" fontId="8" fillId="3" borderId="4" xfId="8" applyFont="1" applyFill="1" applyBorder="1" applyAlignment="1" applyProtection="1">
      <alignment horizontal="center" vertical="center" wrapText="1"/>
      <protection locked="0"/>
    </xf>
    <xf numFmtId="0" fontId="8" fillId="3" borderId="1" xfId="2" applyFont="1" applyFill="1" applyBorder="1" applyAlignment="1" applyProtection="1">
      <alignment vertical="center"/>
      <protection locked="0"/>
    </xf>
    <xf numFmtId="0" fontId="8" fillId="3" borderId="1" xfId="8" applyFont="1" applyFill="1" applyBorder="1" applyAlignment="1" applyProtection="1">
      <alignment horizontal="center" vertical="top" wrapText="1"/>
      <protection locked="0"/>
    </xf>
    <xf numFmtId="0" fontId="8" fillId="3" borderId="1" xfId="2" applyFont="1" applyFill="1" applyBorder="1" applyAlignment="1" applyProtection="1">
      <alignment horizontal="center" vertical="top" wrapText="1"/>
      <protection locked="0"/>
    </xf>
    <xf numFmtId="9" fontId="8" fillId="13" borderId="1" xfId="9" applyNumberFormat="1" applyFont="1" applyFill="1" applyBorder="1" applyAlignment="1">
      <alignment horizontal="center" vertical="top" wrapText="1"/>
    </xf>
    <xf numFmtId="0" fontId="8" fillId="3" borderId="4" xfId="0" applyFont="1" applyFill="1" applyBorder="1" applyAlignment="1">
      <alignment wrapText="1"/>
    </xf>
    <xf numFmtId="9" fontId="8" fillId="3" borderId="4" xfId="0" applyNumberFormat="1" applyFont="1" applyFill="1" applyBorder="1" applyAlignment="1">
      <alignment wrapText="1"/>
    </xf>
    <xf numFmtId="0" fontId="15" fillId="2" borderId="1" xfId="2" applyFont="1" applyFill="1" applyBorder="1" applyAlignment="1" applyProtection="1">
      <alignment vertical="center"/>
      <protection locked="0"/>
    </xf>
    <xf numFmtId="0" fontId="15" fillId="4" borderId="1" xfId="2" applyFont="1" applyFill="1" applyBorder="1" applyAlignment="1" applyProtection="1">
      <alignment vertical="center"/>
      <protection locked="0"/>
    </xf>
    <xf numFmtId="0" fontId="8" fillId="3" borderId="1" xfId="0" applyFont="1" applyFill="1" applyBorder="1" applyAlignment="1">
      <alignment horizontal="center" vertical="center"/>
    </xf>
    <xf numFmtId="9" fontId="8" fillId="3" borderId="4" xfId="0" applyNumberFormat="1" applyFont="1" applyFill="1" applyBorder="1" applyAlignment="1">
      <alignment horizontal="center" vertical="center"/>
    </xf>
    <xf numFmtId="9" fontId="8" fillId="3" borderId="4" xfId="0" applyNumberFormat="1" applyFont="1" applyFill="1" applyBorder="1" applyAlignment="1">
      <alignment horizontal="center" vertical="center" wrapText="1"/>
    </xf>
    <xf numFmtId="0" fontId="8" fillId="3" borderId="4" xfId="0" applyFont="1" applyFill="1" applyBorder="1" applyAlignment="1">
      <alignment vertical="center" wrapText="1"/>
    </xf>
    <xf numFmtId="0" fontId="8" fillId="3" borderId="10" xfId="0" applyFont="1" applyFill="1" applyBorder="1" applyAlignment="1">
      <alignment horizontal="center" vertical="center"/>
    </xf>
    <xf numFmtId="9" fontId="8" fillId="3" borderId="13" xfId="0" applyNumberFormat="1" applyFont="1" applyFill="1" applyBorder="1" applyAlignment="1">
      <alignment horizontal="center" vertical="center"/>
    </xf>
    <xf numFmtId="9" fontId="8" fillId="3" borderId="13" xfId="0" applyNumberFormat="1" applyFont="1" applyFill="1" applyBorder="1" applyAlignment="1">
      <alignment horizontal="center" vertical="center" wrapText="1"/>
    </xf>
    <xf numFmtId="0" fontId="8" fillId="3" borderId="13" xfId="0" applyFont="1" applyFill="1" applyBorder="1" applyAlignment="1">
      <alignment vertical="center" wrapText="1"/>
    </xf>
    <xf numFmtId="0" fontId="8" fillId="3" borderId="13" xfId="0" applyFont="1" applyFill="1" applyBorder="1" applyAlignment="1">
      <alignment horizontal="center" vertical="center" wrapText="1"/>
    </xf>
    <xf numFmtId="0" fontId="8" fillId="3" borderId="13" xfId="0" applyFont="1" applyFill="1" applyBorder="1" applyAlignment="1">
      <alignment horizontal="center" vertical="center"/>
    </xf>
    <xf numFmtId="0" fontId="8" fillId="3" borderId="1" xfId="9" applyFont="1" applyFill="1" applyBorder="1" applyAlignment="1">
      <alignment horizontal="center" vertical="center" wrapText="1"/>
    </xf>
    <xf numFmtId="165" fontId="8" fillId="3" borderId="1" xfId="9" applyNumberFormat="1" applyFont="1" applyFill="1" applyBorder="1" applyAlignment="1">
      <alignment horizontal="center" vertical="center" wrapText="1"/>
    </xf>
    <xf numFmtId="9" fontId="8" fillId="3" borderId="1" xfId="9" applyNumberFormat="1" applyFont="1" applyFill="1" applyBorder="1" applyAlignment="1">
      <alignment horizontal="center" vertical="center" wrapText="1"/>
    </xf>
    <xf numFmtId="166" fontId="8" fillId="3" borderId="1" xfId="9" applyNumberFormat="1" applyFont="1" applyFill="1" applyBorder="1" applyAlignment="1">
      <alignment horizontal="center" vertical="center" wrapText="1"/>
    </xf>
    <xf numFmtId="0" fontId="8" fillId="3" borderId="1" xfId="9" applyFont="1" applyFill="1" applyBorder="1" applyAlignment="1">
      <alignment horizontal="center" vertical="top" wrapText="1"/>
    </xf>
    <xf numFmtId="0" fontId="9" fillId="3" borderId="1" xfId="9" applyFont="1" applyFill="1" applyBorder="1" applyAlignment="1">
      <alignment horizontal="center" vertical="center" wrapText="1"/>
    </xf>
    <xf numFmtId="0" fontId="8" fillId="15" borderId="10" xfId="0" applyFont="1" applyFill="1" applyBorder="1" applyAlignment="1">
      <alignment vertical="top" wrapText="1"/>
    </xf>
    <xf numFmtId="9" fontId="8" fillId="15" borderId="13" xfId="0" applyNumberFormat="1" applyFont="1" applyFill="1" applyBorder="1" applyAlignment="1">
      <alignment vertical="top" wrapText="1"/>
    </xf>
    <xf numFmtId="0" fontId="8" fillId="15" borderId="13" xfId="0" applyFont="1" applyFill="1" applyBorder="1" applyAlignment="1">
      <alignment vertical="top" wrapText="1"/>
    </xf>
    <xf numFmtId="0" fontId="8" fillId="15" borderId="4" xfId="0" applyFont="1" applyFill="1" applyBorder="1" applyAlignment="1">
      <alignment vertical="top" wrapText="1"/>
    </xf>
    <xf numFmtId="0" fontId="8" fillId="15" borderId="1" xfId="0" applyFont="1" applyFill="1" applyBorder="1" applyAlignment="1">
      <alignment vertical="top" wrapText="1"/>
    </xf>
    <xf numFmtId="0" fontId="8" fillId="3" borderId="1" xfId="10" applyFont="1" applyFill="1" applyBorder="1" applyAlignment="1">
      <alignment horizontal="center" vertical="center" wrapText="1"/>
    </xf>
    <xf numFmtId="1" fontId="8" fillId="3" borderId="1" xfId="9" applyNumberFormat="1" applyFont="1" applyFill="1" applyBorder="1" applyAlignment="1">
      <alignment horizontal="center" vertical="center" wrapText="1"/>
    </xf>
    <xf numFmtId="173" fontId="8" fillId="3" borderId="1" xfId="0" applyNumberFormat="1" applyFont="1" applyFill="1" applyBorder="1" applyAlignment="1">
      <alignment horizontal="center" vertical="center" wrapText="1"/>
    </xf>
    <xf numFmtId="9" fontId="8" fillId="3" borderId="1" xfId="0" applyNumberFormat="1" applyFont="1" applyFill="1" applyBorder="1" applyAlignment="1">
      <alignment horizontal="center" vertical="center" wrapText="1"/>
    </xf>
    <xf numFmtId="49" fontId="8" fillId="3" borderId="1" xfId="0" applyNumberFormat="1" applyFont="1" applyFill="1" applyBorder="1" applyAlignment="1">
      <alignment horizontal="center" vertical="center" wrapText="1"/>
    </xf>
    <xf numFmtId="165" fontId="8" fillId="3" borderId="4" xfId="11" applyNumberFormat="1" applyFont="1" applyFill="1" applyBorder="1" applyAlignment="1" applyProtection="1">
      <alignment horizontal="center" vertical="center" wrapText="1"/>
      <protection locked="0"/>
    </xf>
    <xf numFmtId="9" fontId="8" fillId="3" borderId="1" xfId="1" applyFont="1" applyFill="1" applyBorder="1" applyAlignment="1" applyProtection="1">
      <alignment horizontal="center" vertical="center" wrapText="1"/>
    </xf>
    <xf numFmtId="9" fontId="8" fillId="3" borderId="1" xfId="20" applyFont="1" applyFill="1" applyBorder="1" applyAlignment="1" applyProtection="1">
      <alignment horizontal="center" vertical="center" wrapText="1"/>
    </xf>
    <xf numFmtId="165" fontId="8" fillId="3" borderId="1" xfId="0" applyNumberFormat="1" applyFont="1" applyFill="1" applyBorder="1" applyAlignment="1" applyProtection="1">
      <alignment horizontal="center" vertical="center"/>
      <protection locked="0"/>
    </xf>
    <xf numFmtId="9" fontId="8" fillId="3" borderId="1" xfId="20" applyFont="1" applyFill="1" applyBorder="1" applyAlignment="1" applyProtection="1">
      <alignment horizontal="center" vertical="center"/>
    </xf>
    <xf numFmtId="0" fontId="8" fillId="3" borderId="0" xfId="0" applyFont="1" applyFill="1" applyAlignment="1" applyProtection="1">
      <alignment horizontal="center" vertical="center" wrapText="1"/>
      <protection locked="0"/>
    </xf>
    <xf numFmtId="0" fontId="8" fillId="3" borderId="0" xfId="0" applyFont="1" applyFill="1" applyAlignment="1" applyProtection="1">
      <alignment horizontal="center" vertical="center"/>
      <protection locked="0"/>
    </xf>
    <xf numFmtId="3" fontId="8" fillId="3" borderId="1" xfId="4" applyNumberFormat="1" applyFont="1" applyFill="1" applyBorder="1" applyAlignment="1">
      <alignment horizontal="center" vertical="center" wrapText="1"/>
    </xf>
    <xf numFmtId="9" fontId="8" fillId="3" borderId="1" xfId="1" applyFont="1" applyFill="1" applyBorder="1" applyAlignment="1">
      <alignment horizontal="center" vertical="center" wrapText="1"/>
    </xf>
    <xf numFmtId="165" fontId="8" fillId="3" borderId="12" xfId="0" applyNumberFormat="1" applyFont="1" applyFill="1" applyBorder="1" applyAlignment="1">
      <alignment horizontal="center" vertical="center"/>
    </xf>
    <xf numFmtId="9" fontId="8" fillId="3" borderId="12" xfId="0" applyNumberFormat="1" applyFont="1" applyFill="1" applyBorder="1" applyAlignment="1">
      <alignment horizontal="center" vertical="center"/>
    </xf>
    <xf numFmtId="9" fontId="8" fillId="3" borderId="12" xfId="0" applyNumberFormat="1" applyFont="1" applyFill="1" applyBorder="1" applyAlignment="1">
      <alignment horizontal="center" vertical="center" wrapText="1"/>
    </xf>
    <xf numFmtId="0" fontId="8" fillId="3" borderId="12" xfId="0" applyFont="1" applyFill="1" applyBorder="1" applyAlignment="1">
      <alignment horizontal="center" vertical="center"/>
    </xf>
    <xf numFmtId="165" fontId="8" fillId="3" borderId="1" xfId="0" applyNumberFormat="1" applyFont="1" applyFill="1" applyBorder="1" applyAlignment="1">
      <alignment horizontal="center" vertical="center"/>
    </xf>
    <xf numFmtId="0" fontId="8" fillId="3" borderId="2" xfId="0" applyFont="1" applyFill="1" applyBorder="1" applyAlignment="1" applyProtection="1">
      <alignment horizontal="center" vertical="center" wrapText="1"/>
      <protection locked="0"/>
    </xf>
    <xf numFmtId="10" fontId="8" fillId="3" borderId="1" xfId="4" applyNumberFormat="1" applyFont="1" applyFill="1" applyBorder="1" applyAlignment="1">
      <alignment horizontal="center" vertical="center" wrapText="1"/>
    </xf>
    <xf numFmtId="6" fontId="8" fillId="3" borderId="1" xfId="0" applyNumberFormat="1" applyFont="1" applyFill="1" applyBorder="1" applyAlignment="1">
      <alignment horizontal="center" vertical="center" wrapText="1"/>
    </xf>
    <xf numFmtId="9" fontId="8" fillId="3" borderId="0" xfId="0" applyNumberFormat="1" applyFont="1" applyFill="1" applyAlignment="1" applyProtection="1">
      <alignment horizontal="center" vertical="center" wrapText="1"/>
      <protection locked="0"/>
    </xf>
    <xf numFmtId="165" fontId="8" fillId="3" borderId="1" xfId="10" applyNumberFormat="1" applyFont="1" applyFill="1" applyBorder="1" applyAlignment="1" applyProtection="1">
      <alignment horizontal="center" vertical="center" wrapText="1"/>
      <protection locked="0"/>
    </xf>
    <xf numFmtId="0" fontId="8" fillId="14" borderId="1" xfId="0" applyFont="1" applyFill="1" applyBorder="1" applyAlignment="1">
      <alignment vertical="center" wrapText="1"/>
    </xf>
    <xf numFmtId="10" fontId="8" fillId="14" borderId="4" xfId="0" applyNumberFormat="1" applyFont="1" applyFill="1" applyBorder="1" applyAlignment="1">
      <alignment vertical="center" wrapText="1"/>
    </xf>
    <xf numFmtId="0" fontId="8" fillId="14" borderId="4" xfId="0" applyFont="1" applyFill="1" applyBorder="1" applyAlignment="1">
      <alignment vertical="center" wrapText="1"/>
    </xf>
    <xf numFmtId="0" fontId="8" fillId="14" borderId="10" xfId="0" applyFont="1" applyFill="1" applyBorder="1" applyAlignment="1">
      <alignment vertical="center" wrapText="1"/>
    </xf>
    <xf numFmtId="10" fontId="8" fillId="14" borderId="13" xfId="0" applyNumberFormat="1" applyFont="1" applyFill="1" applyBorder="1" applyAlignment="1">
      <alignment vertical="center" wrapText="1"/>
    </xf>
    <xf numFmtId="0" fontId="8" fillId="14" borderId="13" xfId="0" applyFont="1" applyFill="1" applyBorder="1" applyAlignment="1">
      <alignment vertical="center" wrapText="1"/>
    </xf>
    <xf numFmtId="9" fontId="8" fillId="14" borderId="13" xfId="0" applyNumberFormat="1" applyFont="1" applyFill="1" applyBorder="1" applyAlignment="1">
      <alignment vertical="center" wrapText="1"/>
    </xf>
    <xf numFmtId="10" fontId="8" fillId="3" borderId="1" xfId="11" applyNumberFormat="1" applyFont="1" applyFill="1" applyBorder="1" applyAlignment="1" applyProtection="1">
      <alignment horizontal="center" vertical="center" wrapText="1"/>
      <protection locked="0"/>
    </xf>
    <xf numFmtId="0" fontId="9" fillId="3" borderId="1" xfId="0" applyFont="1" applyFill="1" applyBorder="1" applyAlignment="1">
      <alignment horizontal="center" vertical="center" wrapText="1"/>
    </xf>
    <xf numFmtId="2" fontId="8" fillId="3" borderId="1" xfId="3" applyNumberFormat="1" applyFont="1" applyFill="1" applyBorder="1" applyAlignment="1" applyProtection="1">
      <alignment horizontal="center" vertical="center" wrapText="1"/>
    </xf>
    <xf numFmtId="4" fontId="8" fillId="3" borderId="1" xfId="0" applyNumberFormat="1" applyFont="1" applyFill="1" applyBorder="1" applyAlignment="1">
      <alignment horizontal="center" vertical="center" wrapText="1"/>
    </xf>
    <xf numFmtId="0" fontId="9" fillId="3" borderId="1" xfId="12" applyFont="1" applyFill="1" applyBorder="1" applyAlignment="1" applyProtection="1">
      <alignment horizontal="center" vertical="center" wrapText="1"/>
      <protection locked="0"/>
    </xf>
    <xf numFmtId="0" fontId="9" fillId="3" borderId="1" xfId="0" applyFont="1" applyFill="1" applyBorder="1" applyAlignment="1" applyProtection="1">
      <alignment horizontal="center" vertical="center" wrapText="1"/>
      <protection locked="0"/>
    </xf>
    <xf numFmtId="9" fontId="8" fillId="3" borderId="4" xfId="0" applyNumberFormat="1" applyFont="1" applyFill="1" applyBorder="1" applyAlignment="1">
      <alignment vertical="center" wrapText="1"/>
    </xf>
    <xf numFmtId="0" fontId="8" fillId="3" borderId="4" xfId="0" applyFont="1" applyFill="1" applyBorder="1" applyAlignment="1">
      <alignment vertical="center"/>
    </xf>
    <xf numFmtId="0" fontId="8" fillId="14" borderId="4" xfId="0" applyFont="1" applyFill="1" applyBorder="1" applyAlignment="1">
      <alignment horizontal="right" vertical="center" wrapText="1"/>
    </xf>
    <xf numFmtId="9" fontId="8" fillId="14" borderId="4" xfId="0" applyNumberFormat="1" applyFont="1" applyFill="1" applyBorder="1" applyAlignment="1">
      <alignment horizontal="right" vertical="center" wrapText="1"/>
    </xf>
    <xf numFmtId="0" fontId="8" fillId="3" borderId="1" xfId="0" applyFont="1" applyFill="1" applyBorder="1" applyAlignment="1">
      <alignment vertical="center" wrapText="1"/>
    </xf>
    <xf numFmtId="0" fontId="8" fillId="3" borderId="4" xfId="0" applyFont="1" applyFill="1" applyBorder="1" applyAlignment="1">
      <alignment horizontal="right" vertical="center" wrapText="1"/>
    </xf>
    <xf numFmtId="9" fontId="8" fillId="3" borderId="4" xfId="0" applyNumberFormat="1" applyFont="1" applyFill="1" applyBorder="1" applyAlignment="1">
      <alignment horizontal="right" vertical="center" wrapText="1"/>
    </xf>
    <xf numFmtId="0" fontId="8" fillId="3" borderId="0" xfId="0" applyFont="1" applyFill="1" applyAlignment="1">
      <alignment horizontal="center" vertical="center" wrapText="1"/>
    </xf>
    <xf numFmtId="9" fontId="8" fillId="14" borderId="4" xfId="0" applyNumberFormat="1" applyFont="1" applyFill="1" applyBorder="1" applyAlignment="1">
      <alignment horizontal="center" vertical="center" wrapText="1"/>
    </xf>
    <xf numFmtId="0" fontId="8" fillId="14" borderId="4" xfId="0" applyFont="1" applyFill="1" applyBorder="1" applyAlignment="1">
      <alignment horizontal="center" vertical="center" wrapText="1"/>
    </xf>
    <xf numFmtId="9" fontId="8" fillId="14" borderId="3" xfId="0" applyNumberFormat="1" applyFont="1" applyFill="1" applyBorder="1" applyAlignment="1">
      <alignment horizontal="center" vertical="center" wrapText="1"/>
    </xf>
    <xf numFmtId="0" fontId="8" fillId="14" borderId="1" xfId="0" applyFont="1" applyFill="1" applyBorder="1" applyAlignment="1">
      <alignment vertical="center"/>
    </xf>
    <xf numFmtId="0" fontId="8" fillId="14" borderId="4" xfId="0" applyFont="1" applyFill="1" applyBorder="1" applyAlignment="1">
      <alignment vertical="center"/>
    </xf>
    <xf numFmtId="0" fontId="8" fillId="14" borderId="4" xfId="0" applyFont="1" applyFill="1" applyBorder="1" applyAlignment="1">
      <alignment horizontal="right" vertical="center"/>
    </xf>
    <xf numFmtId="9" fontId="8" fillId="3" borderId="4" xfId="0" applyNumberFormat="1" applyFont="1" applyFill="1" applyBorder="1" applyAlignment="1">
      <alignment vertical="center"/>
    </xf>
    <xf numFmtId="9" fontId="8" fillId="14" borderId="4" xfId="0" applyNumberFormat="1" applyFont="1" applyFill="1" applyBorder="1" applyAlignment="1">
      <alignment horizontal="right" vertical="center"/>
    </xf>
    <xf numFmtId="0" fontId="8" fillId="3" borderId="4" xfId="0" applyFont="1" applyFill="1" applyBorder="1" applyAlignment="1">
      <alignment horizontal="center" vertical="center" wrapText="1"/>
    </xf>
    <xf numFmtId="0" fontId="8" fillId="3" borderId="4" xfId="0" applyFont="1" applyFill="1" applyBorder="1" applyAlignment="1">
      <alignment horizontal="left" vertical="center" wrapText="1"/>
    </xf>
    <xf numFmtId="9" fontId="8" fillId="3" borderId="1" xfId="0" applyNumberFormat="1" applyFont="1" applyFill="1" applyBorder="1" applyAlignment="1">
      <alignment horizontal="right" vertical="center"/>
    </xf>
    <xf numFmtId="0" fontId="8" fillId="3" borderId="4" xfId="0" applyFont="1" applyFill="1" applyBorder="1" applyAlignment="1">
      <alignment horizontal="right" vertical="center"/>
    </xf>
    <xf numFmtId="9" fontId="8" fillId="3" borderId="4" xfId="0" applyNumberFormat="1" applyFont="1" applyFill="1" applyBorder="1" applyAlignment="1">
      <alignment horizontal="right" vertical="center"/>
    </xf>
    <xf numFmtId="9" fontId="8" fillId="14" borderId="4" xfId="0" applyNumberFormat="1" applyFont="1" applyFill="1" applyBorder="1" applyAlignment="1">
      <alignment vertical="center"/>
    </xf>
    <xf numFmtId="0" fontId="8" fillId="3" borderId="1" xfId="0" applyFont="1" applyFill="1" applyBorder="1" applyAlignment="1">
      <alignment wrapText="1"/>
    </xf>
    <xf numFmtId="0" fontId="8" fillId="3" borderId="4" xfId="0" quotePrefix="1" applyFont="1" applyFill="1" applyBorder="1" applyAlignment="1">
      <alignment wrapText="1"/>
    </xf>
    <xf numFmtId="0" fontId="8" fillId="3" borderId="12" xfId="0" applyFont="1" applyFill="1" applyBorder="1" applyAlignment="1">
      <alignment wrapText="1"/>
    </xf>
    <xf numFmtId="9" fontId="8" fillId="3" borderId="14" xfId="0" applyNumberFormat="1" applyFont="1" applyFill="1" applyBorder="1" applyAlignment="1">
      <alignment wrapText="1"/>
    </xf>
    <xf numFmtId="0" fontId="8" fillId="3" borderId="14" xfId="0" applyFont="1" applyFill="1" applyBorder="1" applyAlignment="1">
      <alignment wrapText="1"/>
    </xf>
    <xf numFmtId="0" fontId="8" fillId="14" borderId="1" xfId="0" applyFont="1" applyFill="1" applyBorder="1" applyAlignment="1">
      <alignment wrapText="1"/>
    </xf>
    <xf numFmtId="0" fontId="8" fillId="14" borderId="4" xfId="0" applyFont="1" applyFill="1" applyBorder="1" applyAlignment="1">
      <alignment wrapText="1"/>
    </xf>
    <xf numFmtId="3" fontId="8" fillId="3" borderId="4" xfId="0" applyNumberFormat="1" applyFont="1" applyFill="1" applyBorder="1" applyAlignment="1">
      <alignment wrapText="1"/>
    </xf>
    <xf numFmtId="10" fontId="8" fillId="3" borderId="4" xfId="0" applyNumberFormat="1" applyFont="1" applyFill="1" applyBorder="1" applyAlignment="1">
      <alignment wrapText="1"/>
    </xf>
    <xf numFmtId="4" fontId="8" fillId="3" borderId="12" xfId="0" applyNumberFormat="1" applyFont="1" applyFill="1" applyBorder="1" applyAlignment="1">
      <alignment horizontal="center" vertical="center" wrapText="1"/>
    </xf>
    <xf numFmtId="1" fontId="8" fillId="3" borderId="12" xfId="0" applyNumberFormat="1" applyFont="1" applyFill="1" applyBorder="1" applyAlignment="1">
      <alignment horizontal="center" vertical="center" wrapText="1"/>
    </xf>
    <xf numFmtId="0" fontId="8" fillId="3" borderId="4" xfId="0" applyFont="1" applyFill="1" applyBorder="1" applyAlignment="1">
      <alignment horizontal="left" wrapText="1"/>
    </xf>
    <xf numFmtId="0" fontId="8" fillId="3" borderId="10" xfId="0" applyFont="1" applyFill="1" applyBorder="1" applyAlignment="1">
      <alignment vertical="center" wrapText="1"/>
    </xf>
    <xf numFmtId="9" fontId="8" fillId="3" borderId="13" xfId="0" applyNumberFormat="1" applyFont="1" applyFill="1" applyBorder="1" applyAlignment="1">
      <alignment vertical="center" wrapText="1"/>
    </xf>
    <xf numFmtId="10" fontId="8" fillId="3" borderId="13" xfId="0" applyNumberFormat="1" applyFont="1" applyFill="1" applyBorder="1" applyAlignment="1">
      <alignment vertical="center" wrapText="1"/>
    </xf>
    <xf numFmtId="0" fontId="8" fillId="14" borderId="0" xfId="0" applyFont="1" applyFill="1" applyAlignment="1">
      <alignment vertical="center" wrapText="1"/>
    </xf>
    <xf numFmtId="174" fontId="8" fillId="3" borderId="0" xfId="0" applyNumberFormat="1" applyFont="1" applyFill="1" applyAlignment="1">
      <alignment horizontal="center" vertical="center"/>
    </xf>
    <xf numFmtId="0" fontId="8" fillId="14" borderId="0" xfId="0" applyFont="1" applyFill="1" applyAlignment="1">
      <alignment wrapText="1"/>
    </xf>
    <xf numFmtId="0" fontId="8" fillId="3" borderId="1" xfId="2" applyFont="1" applyFill="1" applyBorder="1" applyAlignment="1" applyProtection="1">
      <alignment horizontal="center" vertical="center"/>
      <protection locked="0"/>
    </xf>
    <xf numFmtId="0" fontId="8" fillId="3" borderId="1" xfId="0" applyFont="1" applyFill="1" applyBorder="1" applyAlignment="1">
      <alignment vertical="center"/>
    </xf>
    <xf numFmtId="0" fontId="8" fillId="3" borderId="10" xfId="0" applyFont="1" applyFill="1" applyBorder="1" applyAlignment="1">
      <alignment vertical="center"/>
    </xf>
    <xf numFmtId="9" fontId="8" fillId="3" borderId="13" xfId="0" applyNumberFormat="1" applyFont="1" applyFill="1" applyBorder="1" applyAlignment="1">
      <alignment vertical="center"/>
    </xf>
    <xf numFmtId="0" fontId="9" fillId="13" borderId="1" xfId="12" applyFont="1" applyFill="1" applyBorder="1" applyAlignment="1">
      <alignment horizontal="center" vertical="center" wrapText="1"/>
    </xf>
    <xf numFmtId="0" fontId="8" fillId="3" borderId="0" xfId="4" applyFont="1" applyFill="1" applyAlignment="1" applyProtection="1">
      <alignment horizontal="left"/>
      <protection locked="0"/>
    </xf>
    <xf numFmtId="0" fontId="9" fillId="15" borderId="1" xfId="12" applyFont="1" applyFill="1" applyBorder="1" applyAlignment="1">
      <alignment horizontal="center" vertical="center" wrapText="1"/>
    </xf>
    <xf numFmtId="4" fontId="8" fillId="3" borderId="1" xfId="0" applyNumberFormat="1" applyFont="1" applyFill="1" applyBorder="1" applyAlignment="1" applyProtection="1">
      <alignment horizontal="center" vertical="center" wrapText="1"/>
      <protection locked="0"/>
    </xf>
    <xf numFmtId="0" fontId="8" fillId="3" borderId="1" xfId="0" applyFont="1" applyFill="1" applyBorder="1" applyAlignment="1" applyProtection="1">
      <alignment horizontal="left" vertical="center" wrapText="1"/>
      <protection locked="0"/>
    </xf>
    <xf numFmtId="10" fontId="8" fillId="3" borderId="4" xfId="0" applyNumberFormat="1" applyFont="1" applyFill="1" applyBorder="1" applyAlignment="1">
      <alignment vertical="center" wrapText="1"/>
    </xf>
    <xf numFmtId="0" fontId="8" fillId="3" borderId="12" xfId="0" applyFont="1" applyFill="1" applyBorder="1" applyAlignment="1">
      <alignment vertical="center" wrapText="1"/>
    </xf>
    <xf numFmtId="9" fontId="8" fillId="14" borderId="4" xfId="0" applyNumberFormat="1" applyFont="1" applyFill="1" applyBorder="1" applyAlignment="1">
      <alignment vertical="center" wrapText="1"/>
    </xf>
    <xf numFmtId="0" fontId="8" fillId="3" borderId="1" xfId="8" applyFont="1" applyFill="1" applyBorder="1" applyAlignment="1" applyProtection="1">
      <alignment vertical="center" wrapText="1"/>
      <protection locked="0"/>
    </xf>
    <xf numFmtId="0" fontId="8" fillId="3" borderId="0" xfId="0" applyFont="1" applyFill="1" applyAlignment="1">
      <alignment wrapText="1"/>
    </xf>
    <xf numFmtId="0" fontId="8" fillId="3" borderId="15" xfId="0" applyFont="1" applyFill="1" applyBorder="1" applyAlignment="1">
      <alignment wrapText="1"/>
    </xf>
    <xf numFmtId="9" fontId="8" fillId="3" borderId="16" xfId="0" applyNumberFormat="1" applyFont="1" applyFill="1" applyBorder="1" applyAlignment="1">
      <alignment wrapText="1"/>
    </xf>
    <xf numFmtId="0" fontId="8" fillId="3" borderId="16" xfId="0" applyFont="1" applyFill="1" applyBorder="1" applyAlignment="1">
      <alignment wrapText="1"/>
    </xf>
    <xf numFmtId="4" fontId="8" fillId="3" borderId="15" xfId="0" applyNumberFormat="1" applyFont="1" applyFill="1" applyBorder="1" applyAlignment="1">
      <alignment wrapText="1"/>
    </xf>
    <xf numFmtId="0" fontId="8" fillId="3" borderId="1" xfId="8" applyFont="1" applyFill="1" applyBorder="1" applyAlignment="1" applyProtection="1">
      <alignment horizontal="justify" vertical="center" wrapText="1"/>
      <protection locked="0"/>
    </xf>
    <xf numFmtId="0" fontId="8" fillId="3" borderId="11" xfId="2" applyFont="1" applyFill="1" applyBorder="1" applyAlignment="1" applyProtection="1">
      <alignment horizontal="center" vertical="center"/>
      <protection locked="0"/>
    </xf>
    <xf numFmtId="0" fontId="8" fillId="3" borderId="12" xfId="2" applyFont="1" applyFill="1" applyBorder="1" applyAlignment="1" applyProtection="1">
      <alignment vertical="center"/>
      <protection locked="0"/>
    </xf>
    <xf numFmtId="9" fontId="5" fillId="3" borderId="1" xfId="3" applyFont="1" applyFill="1" applyBorder="1" applyAlignment="1" applyProtection="1">
      <alignment horizontal="center" vertical="center"/>
      <protection locked="0"/>
    </xf>
    <xf numFmtId="165" fontId="19" fillId="3" borderId="1" xfId="9" applyNumberFormat="1" applyFont="1" applyFill="1" applyBorder="1" applyAlignment="1">
      <alignment horizontal="center" vertical="center" wrapText="1"/>
    </xf>
    <xf numFmtId="9" fontId="19" fillId="3" borderId="1" xfId="9" applyNumberFormat="1" applyFont="1" applyFill="1" applyBorder="1" applyAlignment="1">
      <alignment horizontal="center" vertical="center" wrapText="1"/>
    </xf>
    <xf numFmtId="0" fontId="19" fillId="3" borderId="1" xfId="9" applyFont="1" applyFill="1" applyBorder="1" applyAlignment="1">
      <alignment horizontal="center" vertical="center" wrapText="1"/>
    </xf>
    <xf numFmtId="173" fontId="21" fillId="17" borderId="12" xfId="0" applyNumberFormat="1" applyFont="1" applyFill="1" applyBorder="1" applyAlignment="1">
      <alignment horizontal="center" vertical="center" wrapText="1"/>
    </xf>
    <xf numFmtId="9" fontId="21" fillId="17" borderId="12" xfId="0" applyNumberFormat="1" applyFont="1" applyFill="1" applyBorder="1" applyAlignment="1">
      <alignment horizontal="center" vertical="center" wrapText="1"/>
    </xf>
    <xf numFmtId="49" fontId="21" fillId="17" borderId="12" xfId="0" applyNumberFormat="1" applyFont="1" applyFill="1" applyBorder="1" applyAlignment="1">
      <alignment horizontal="center" vertical="center" wrapText="1"/>
    </xf>
    <xf numFmtId="49" fontId="21" fillId="17" borderId="12" xfId="0" applyNumberFormat="1" applyFont="1" applyFill="1" applyBorder="1" applyAlignment="1">
      <alignment horizontal="justify" vertical="center" wrapText="1"/>
    </xf>
    <xf numFmtId="165" fontId="21" fillId="17" borderId="12" xfId="0" applyNumberFormat="1" applyFont="1" applyFill="1" applyBorder="1" applyAlignment="1">
      <alignment horizontal="center" vertical="center" wrapText="1"/>
    </xf>
    <xf numFmtId="0" fontId="21" fillId="17" borderId="12" xfId="0" applyFont="1" applyFill="1" applyBorder="1" applyAlignment="1">
      <alignment horizontal="justify" vertical="center" wrapText="1"/>
    </xf>
    <xf numFmtId="0" fontId="21" fillId="17" borderId="12" xfId="0" applyFont="1" applyFill="1" applyBorder="1" applyAlignment="1">
      <alignment horizontal="left" vertical="center" wrapText="1"/>
    </xf>
    <xf numFmtId="0" fontId="5" fillId="3" borderId="1" xfId="0" applyFont="1" applyFill="1" applyBorder="1" applyAlignment="1" applyProtection="1">
      <alignment horizontal="center" vertical="center" wrapText="1"/>
      <protection locked="0"/>
    </xf>
    <xf numFmtId="9" fontId="8" fillId="3" borderId="1" xfId="1" applyFont="1" applyFill="1" applyBorder="1" applyAlignment="1" applyProtection="1">
      <alignment horizontal="center" vertical="center" wrapText="1"/>
      <protection locked="0"/>
    </xf>
    <xf numFmtId="175" fontId="8" fillId="14" borderId="1" xfId="22" applyNumberFormat="1" applyFont="1" applyFill="1" applyBorder="1" applyAlignment="1">
      <alignment horizontal="center" vertical="center" wrapText="1"/>
    </xf>
    <xf numFmtId="10" fontId="8" fillId="14" borderId="1" xfId="1" applyNumberFormat="1" applyFont="1" applyFill="1" applyBorder="1" applyAlignment="1">
      <alignment horizontal="center" vertical="center" wrapText="1"/>
    </xf>
    <xf numFmtId="9" fontId="8" fillId="14" borderId="1" xfId="1" applyFont="1" applyFill="1" applyBorder="1" applyAlignment="1">
      <alignment horizontal="center" vertical="center" wrapText="1"/>
    </xf>
    <xf numFmtId="0" fontId="8" fillId="3" borderId="1" xfId="4" applyFont="1" applyFill="1" applyBorder="1" applyAlignment="1" applyProtection="1">
      <alignment horizontal="left" vertical="center" wrapText="1"/>
      <protection locked="0"/>
    </xf>
    <xf numFmtId="0" fontId="8" fillId="3" borderId="1" xfId="0" applyFont="1" applyFill="1" applyBorder="1" applyAlignment="1" applyProtection="1">
      <alignment horizontal="justify" vertical="center" wrapText="1"/>
      <protection locked="0"/>
    </xf>
    <xf numFmtId="42" fontId="8" fillId="3" borderId="1" xfId="23" applyFont="1" applyFill="1" applyBorder="1" applyAlignment="1" applyProtection="1">
      <alignment horizontal="center" vertical="center" wrapText="1"/>
      <protection locked="0"/>
    </xf>
    <xf numFmtId="0" fontId="8" fillId="3" borderId="1" xfId="1" applyNumberFormat="1" applyFont="1" applyFill="1" applyBorder="1" applyAlignment="1" applyProtection="1">
      <alignment horizontal="center" vertical="center" wrapText="1"/>
      <protection locked="0"/>
    </xf>
    <xf numFmtId="42" fontId="8" fillId="3" borderId="1" xfId="21" applyFont="1" applyFill="1" applyBorder="1" applyAlignment="1" applyProtection="1">
      <alignment horizontal="center" vertical="center" wrapText="1"/>
      <protection locked="0"/>
    </xf>
    <xf numFmtId="165" fontId="5" fillId="3" borderId="10" xfId="8" applyNumberFormat="1" applyFont="1" applyFill="1" applyBorder="1" applyAlignment="1" applyProtection="1">
      <alignment horizontal="center" vertical="center" wrapText="1"/>
      <protection locked="0"/>
    </xf>
    <xf numFmtId="9" fontId="5" fillId="3" borderId="10" xfId="3" applyFont="1" applyFill="1" applyBorder="1" applyAlignment="1" applyProtection="1">
      <alignment horizontal="center" vertical="center" wrapText="1"/>
    </xf>
    <xf numFmtId="0" fontId="5" fillId="3" borderId="10" xfId="8" applyFont="1" applyFill="1" applyBorder="1" applyAlignment="1" applyProtection="1">
      <alignment horizontal="center" vertical="center" wrapText="1"/>
      <protection locked="0"/>
    </xf>
    <xf numFmtId="0" fontId="5" fillId="3" borderId="10" xfId="8" applyFont="1" applyFill="1" applyBorder="1" applyAlignment="1" applyProtection="1">
      <alignment horizontal="left" vertical="center" wrapText="1"/>
      <protection locked="0"/>
    </xf>
    <xf numFmtId="165" fontId="5" fillId="3" borderId="1" xfId="8" applyNumberFormat="1" applyFont="1" applyFill="1" applyBorder="1" applyAlignment="1" applyProtection="1">
      <alignment horizontal="center" vertical="center" wrapText="1"/>
      <protection locked="0"/>
    </xf>
    <xf numFmtId="165" fontId="1" fillId="3" borderId="1" xfId="2" applyNumberFormat="1" applyFont="1" applyFill="1" applyBorder="1" applyAlignment="1" applyProtection="1">
      <alignment vertical="center"/>
      <protection locked="0"/>
    </xf>
    <xf numFmtId="9" fontId="1" fillId="3" borderId="1" xfId="3" applyFont="1" applyFill="1" applyBorder="1" applyAlignment="1" applyProtection="1">
      <alignment horizontal="center" vertical="center"/>
    </xf>
    <xf numFmtId="9" fontId="17" fillId="3" borderId="1" xfId="2" applyNumberFormat="1" applyFont="1" applyFill="1" applyBorder="1" applyAlignment="1">
      <alignment horizontal="center" vertical="center" wrapText="1"/>
    </xf>
    <xf numFmtId="9" fontId="18" fillId="3" borderId="1" xfId="3" applyFont="1" applyFill="1" applyBorder="1" applyAlignment="1" applyProtection="1">
      <alignment horizontal="center" vertical="center" wrapText="1"/>
    </xf>
    <xf numFmtId="0" fontId="18" fillId="3" borderId="1" xfId="2" applyFont="1" applyFill="1" applyBorder="1" applyAlignment="1" applyProtection="1">
      <alignment horizontal="left" vertical="center" wrapText="1"/>
      <protection locked="0"/>
    </xf>
    <xf numFmtId="0" fontId="18" fillId="3" borderId="1" xfId="0" applyFont="1" applyFill="1" applyBorder="1" applyAlignment="1" applyProtection="1">
      <alignment vertical="center" wrapText="1"/>
      <protection locked="0"/>
    </xf>
    <xf numFmtId="9" fontId="18" fillId="3" borderId="1" xfId="2" applyNumberFormat="1" applyFont="1" applyFill="1" applyBorder="1" applyAlignment="1">
      <alignment horizontal="center" vertical="center" wrapText="1"/>
    </xf>
    <xf numFmtId="3" fontId="2" fillId="3" borderId="1" xfId="2" applyNumberFormat="1" applyFill="1" applyBorder="1" applyAlignment="1">
      <alignment horizontal="center" vertical="center" wrapText="1"/>
    </xf>
    <xf numFmtId="0" fontId="18" fillId="3" borderId="1" xfId="2" applyFont="1" applyFill="1" applyBorder="1" applyAlignment="1" applyProtection="1">
      <alignment vertical="center" wrapText="1"/>
      <protection locked="0"/>
    </xf>
    <xf numFmtId="9" fontId="0" fillId="3" borderId="1" xfId="3" applyFont="1" applyFill="1" applyBorder="1" applyAlignment="1">
      <alignment horizontal="center" vertical="center" wrapText="1"/>
    </xf>
    <xf numFmtId="0" fontId="18" fillId="3" borderId="1" xfId="7" applyFont="1" applyFill="1" applyBorder="1" applyAlignment="1" applyProtection="1">
      <alignment horizontal="left" vertical="center" wrapText="1"/>
      <protection locked="0"/>
    </xf>
    <xf numFmtId="3" fontId="18" fillId="3" borderId="1" xfId="2" applyNumberFormat="1" applyFont="1" applyFill="1" applyBorder="1" applyAlignment="1">
      <alignment horizontal="center" vertical="center" wrapText="1"/>
    </xf>
    <xf numFmtId="0" fontId="18" fillId="3" borderId="1" xfId="0" applyFont="1" applyFill="1" applyBorder="1" applyAlignment="1" applyProtection="1">
      <alignment horizontal="left" vertical="center" wrapText="1"/>
      <protection locked="0"/>
    </xf>
    <xf numFmtId="9" fontId="18" fillId="3" borderId="1" xfId="3" applyFont="1" applyFill="1" applyBorder="1" applyAlignment="1">
      <alignment horizontal="center" vertical="center" wrapText="1"/>
    </xf>
    <xf numFmtId="0" fontId="18" fillId="3" borderId="1" xfId="2" applyFont="1" applyFill="1" applyBorder="1" applyAlignment="1" applyProtection="1">
      <alignment vertical="center"/>
      <protection locked="0"/>
    </xf>
    <xf numFmtId="165" fontId="5" fillId="3" borderId="1" xfId="9" applyNumberFormat="1" applyFont="1" applyFill="1" applyBorder="1" applyAlignment="1">
      <alignment horizontal="center" vertical="center" wrapText="1"/>
    </xf>
    <xf numFmtId="9" fontId="5" fillId="3" borderId="1" xfId="9" applyNumberFormat="1" applyFont="1" applyFill="1" applyBorder="1" applyAlignment="1">
      <alignment horizontal="center" vertical="center" wrapText="1"/>
    </xf>
    <xf numFmtId="0" fontId="20" fillId="3" borderId="4" xfId="0" applyFont="1" applyFill="1" applyBorder="1" applyAlignment="1">
      <alignment horizontal="center" vertical="center" wrapText="1"/>
    </xf>
    <xf numFmtId="0" fontId="5" fillId="3" borderId="1" xfId="9" applyFont="1" applyFill="1" applyBorder="1" applyAlignment="1">
      <alignment horizontal="left" vertical="top" wrapText="1"/>
    </xf>
    <xf numFmtId="0" fontId="5" fillId="3" borderId="1" xfId="9" applyFont="1" applyFill="1" applyBorder="1" applyAlignment="1">
      <alignment horizontal="justify" vertical="center" wrapText="1"/>
    </xf>
    <xf numFmtId="0" fontId="5" fillId="3" borderId="1" xfId="9" applyFont="1" applyFill="1" applyBorder="1" applyAlignment="1">
      <alignment horizontal="center" vertical="center" wrapText="1"/>
    </xf>
    <xf numFmtId="0" fontId="5" fillId="3" borderId="1" xfId="9" applyFont="1" applyFill="1" applyBorder="1" applyAlignment="1">
      <alignment horizontal="left" vertical="center" wrapText="1"/>
    </xf>
    <xf numFmtId="165" fontId="19" fillId="3" borderId="1" xfId="2" applyNumberFormat="1" applyFont="1" applyFill="1" applyBorder="1" applyAlignment="1" applyProtection="1">
      <alignment horizontal="center" vertical="center" wrapText="1"/>
      <protection locked="0"/>
    </xf>
    <xf numFmtId="0" fontId="19" fillId="3" borderId="1" xfId="2" applyFont="1" applyFill="1" applyBorder="1" applyAlignment="1" applyProtection="1">
      <alignment horizontal="center" vertical="center" wrapText="1"/>
      <protection locked="0"/>
    </xf>
    <xf numFmtId="170" fontId="8" fillId="3" borderId="1" xfId="3" applyNumberFormat="1" applyFont="1" applyFill="1" applyBorder="1" applyAlignment="1" applyProtection="1">
      <alignment horizontal="center" vertical="center" wrapText="1"/>
      <protection locked="0"/>
    </xf>
    <xf numFmtId="10" fontId="8" fillId="3" borderId="1" xfId="3" applyNumberFormat="1" applyFont="1" applyFill="1" applyBorder="1" applyAlignment="1" applyProtection="1">
      <alignment horizontal="center" vertical="center" wrapText="1"/>
      <protection locked="0"/>
    </xf>
    <xf numFmtId="0" fontId="10" fillId="3" borderId="1" xfId="0" applyFont="1" applyFill="1" applyBorder="1" applyAlignment="1" applyProtection="1">
      <alignment horizontal="center" vertical="center" wrapText="1"/>
      <protection locked="0"/>
    </xf>
    <xf numFmtId="42" fontId="23" fillId="3" borderId="1" xfId="21" applyFont="1" applyFill="1" applyBorder="1" applyAlignment="1">
      <alignment horizontal="center" vertical="center" wrapText="1"/>
    </xf>
    <xf numFmtId="9" fontId="5" fillId="3" borderId="1" xfId="1" applyFont="1" applyFill="1" applyBorder="1" applyAlignment="1" applyProtection="1">
      <alignment horizontal="center" vertical="center" wrapText="1"/>
      <protection locked="0"/>
    </xf>
    <xf numFmtId="176" fontId="23" fillId="3" borderId="1" xfId="0" applyNumberFormat="1" applyFont="1" applyFill="1" applyBorder="1" applyAlignment="1">
      <alignment horizontal="center" vertical="center" wrapText="1"/>
    </xf>
    <xf numFmtId="0" fontId="23" fillId="3" borderId="4" xfId="0" applyFont="1" applyFill="1" applyBorder="1" applyAlignment="1">
      <alignment horizontal="center" vertical="center" wrapText="1"/>
    </xf>
    <xf numFmtId="0" fontId="23" fillId="3" borderId="4" xfId="0" applyFont="1" applyFill="1" applyBorder="1" applyAlignment="1">
      <alignment horizontal="left" vertical="center" wrapText="1"/>
    </xf>
    <xf numFmtId="0" fontId="24" fillId="14" borderId="4" xfId="0" applyFont="1" applyFill="1" applyBorder="1" applyAlignment="1">
      <alignment horizontal="right" vertical="center" wrapText="1"/>
    </xf>
    <xf numFmtId="0" fontId="5" fillId="14" borderId="1" xfId="0" applyFont="1" applyFill="1" applyBorder="1" applyAlignment="1">
      <alignment horizontal="left" vertical="center" wrapText="1"/>
    </xf>
    <xf numFmtId="9" fontId="5" fillId="14" borderId="4" xfId="0" applyNumberFormat="1" applyFont="1" applyFill="1" applyBorder="1" applyAlignment="1">
      <alignment horizontal="left" vertical="center" wrapText="1"/>
    </xf>
    <xf numFmtId="0" fontId="5" fillId="14" borderId="4" xfId="0" applyFont="1" applyFill="1" applyBorder="1" applyAlignment="1">
      <alignment horizontal="left" vertical="center" wrapText="1"/>
    </xf>
    <xf numFmtId="165" fontId="5" fillId="3" borderId="1" xfId="0" applyNumberFormat="1" applyFont="1" applyFill="1" applyBorder="1" applyAlignment="1" applyProtection="1">
      <alignment horizontal="center" vertical="center" wrapText="1"/>
      <protection locked="0"/>
    </xf>
    <xf numFmtId="9" fontId="5" fillId="3" borderId="1" xfId="3" applyFont="1" applyFill="1" applyBorder="1" applyAlignment="1" applyProtection="1">
      <alignment horizontal="center" vertical="center" wrapText="1"/>
    </xf>
    <xf numFmtId="165" fontId="8" fillId="3" borderId="1" xfId="0" applyNumberFormat="1" applyFont="1" applyFill="1" applyBorder="1" applyAlignment="1" applyProtection="1">
      <alignment horizontal="justify" vertical="center" wrapText="1"/>
      <protection locked="0"/>
    </xf>
    <xf numFmtId="9" fontId="8" fillId="3" borderId="1" xfId="3" applyFont="1" applyFill="1" applyBorder="1" applyAlignment="1" applyProtection="1">
      <alignment horizontal="justify" vertical="center" wrapText="1"/>
    </xf>
    <xf numFmtId="0" fontId="8" fillId="3" borderId="1" xfId="0" applyFont="1" applyFill="1" applyBorder="1" applyAlignment="1" applyProtection="1">
      <alignment horizontal="justify" vertical="center"/>
      <protection locked="0"/>
    </xf>
    <xf numFmtId="165" fontId="8" fillId="3" borderId="1" xfId="0" applyNumberFormat="1" applyFont="1" applyFill="1" applyBorder="1" applyAlignment="1" applyProtection="1">
      <alignment horizontal="left" vertical="center" wrapText="1"/>
      <protection locked="0"/>
    </xf>
    <xf numFmtId="9" fontId="8" fillId="3" borderId="1" xfId="3" applyFont="1" applyFill="1" applyBorder="1" applyAlignment="1" applyProtection="1">
      <alignment horizontal="left" vertical="center" wrapText="1"/>
    </xf>
    <xf numFmtId="1" fontId="8" fillId="3" borderId="1" xfId="3" applyNumberFormat="1" applyFont="1" applyFill="1" applyBorder="1" applyAlignment="1" applyProtection="1">
      <alignment horizontal="center" vertical="center" wrapText="1"/>
      <protection locked="0"/>
    </xf>
    <xf numFmtId="0" fontId="19" fillId="3" borderId="0" xfId="0" applyFont="1" applyFill="1" applyAlignment="1">
      <alignment vertical="center" wrapText="1"/>
    </xf>
    <xf numFmtId="0" fontId="28" fillId="3" borderId="1" xfId="0" applyFont="1" applyFill="1" applyBorder="1" applyAlignment="1">
      <alignment vertical="top" wrapText="1"/>
    </xf>
    <xf numFmtId="0" fontId="25" fillId="3" borderId="12" xfId="0" applyFont="1" applyFill="1" applyBorder="1" applyAlignment="1">
      <alignment horizontal="center" vertical="center" wrapText="1"/>
    </xf>
    <xf numFmtId="9" fontId="25" fillId="3" borderId="14" xfId="0" applyNumberFormat="1" applyFont="1" applyFill="1" applyBorder="1" applyAlignment="1">
      <alignment horizontal="center" vertical="center" wrapText="1"/>
    </xf>
    <xf numFmtId="0" fontId="20" fillId="3" borderId="14" xfId="0" applyFont="1" applyFill="1" applyBorder="1" applyAlignment="1">
      <alignment horizontal="center" vertical="center" wrapText="1"/>
    </xf>
    <xf numFmtId="0" fontId="25" fillId="3" borderId="14" xfId="0" applyFont="1" applyFill="1" applyBorder="1" applyAlignment="1">
      <alignment horizontal="center" vertical="center" wrapText="1"/>
    </xf>
    <xf numFmtId="0" fontId="25" fillId="15" borderId="12" xfId="0" applyFont="1" applyFill="1" applyBorder="1" applyAlignment="1">
      <alignment vertical="center" wrapText="1"/>
    </xf>
    <xf numFmtId="9" fontId="25" fillId="15" borderId="14" xfId="0" applyNumberFormat="1" applyFont="1" applyFill="1" applyBorder="1" applyAlignment="1">
      <alignment vertical="center" wrapText="1"/>
    </xf>
    <xf numFmtId="0" fontId="25" fillId="15" borderId="14" xfId="0" applyFont="1" applyFill="1" applyBorder="1" applyAlignment="1">
      <alignment vertical="center" wrapText="1"/>
    </xf>
    <xf numFmtId="4" fontId="25" fillId="3" borderId="15" xfId="0" applyNumberFormat="1" applyFont="1" applyFill="1" applyBorder="1" applyAlignment="1">
      <alignment vertical="center" wrapText="1"/>
    </xf>
    <xf numFmtId="9" fontId="25" fillId="3" borderId="16" xfId="0" applyNumberFormat="1" applyFont="1" applyFill="1" applyBorder="1" applyAlignment="1">
      <alignment vertical="center" wrapText="1"/>
    </xf>
    <xf numFmtId="0" fontId="26" fillId="3" borderId="16" xfId="0" applyFont="1" applyFill="1" applyBorder="1" applyAlignment="1">
      <alignment vertical="center" wrapText="1"/>
    </xf>
    <xf numFmtId="9" fontId="26" fillId="3" borderId="16" xfId="0" applyNumberFormat="1" applyFont="1" applyFill="1" applyBorder="1" applyAlignment="1">
      <alignment vertical="center" wrapText="1"/>
    </xf>
    <xf numFmtId="0" fontId="27" fillId="3" borderId="16" xfId="0" applyFont="1" applyFill="1" applyBorder="1" applyAlignment="1">
      <alignment vertical="center" wrapText="1"/>
    </xf>
    <xf numFmtId="0" fontId="11" fillId="8" borderId="11" xfId="2" applyFont="1" applyFill="1" applyBorder="1" applyAlignment="1" applyProtection="1">
      <alignment horizontal="center" vertical="center" wrapText="1"/>
      <protection locked="0"/>
    </xf>
    <xf numFmtId="0" fontId="11" fillId="8" borderId="10" xfId="2" applyFont="1" applyFill="1" applyBorder="1" applyAlignment="1" applyProtection="1">
      <alignment horizontal="center" vertical="center" wrapText="1"/>
      <protection locked="0"/>
    </xf>
    <xf numFmtId="0" fontId="11" fillId="8" borderId="1" xfId="5" applyFont="1" applyFill="1" applyBorder="1" applyAlignment="1" applyProtection="1">
      <alignment horizontal="center" vertical="center" wrapText="1"/>
      <protection locked="0"/>
    </xf>
    <xf numFmtId="0" fontId="11" fillId="9" borderId="1" xfId="2" applyFont="1" applyFill="1" applyBorder="1" applyAlignment="1" applyProtection="1">
      <alignment horizontal="center" vertical="center" wrapText="1"/>
      <protection locked="0"/>
    </xf>
    <xf numFmtId="0" fontId="11" fillId="6" borderId="1" xfId="5" applyFont="1" applyFill="1" applyBorder="1" applyAlignment="1" applyProtection="1">
      <alignment horizontal="center" vertical="center"/>
      <protection locked="0"/>
    </xf>
    <xf numFmtId="0" fontId="11" fillId="6" borderId="1" xfId="5" applyFont="1" applyFill="1" applyBorder="1" applyAlignment="1" applyProtection="1">
      <alignment horizontal="center" vertical="center" wrapText="1"/>
      <protection locked="0"/>
    </xf>
    <xf numFmtId="0" fontId="11" fillId="8" borderId="11" xfId="5" applyFont="1" applyFill="1" applyBorder="1" applyAlignment="1" applyProtection="1">
      <alignment horizontal="center" vertical="center" wrapText="1"/>
      <protection locked="0"/>
    </xf>
    <xf numFmtId="0" fontId="11" fillId="8" borderId="10" xfId="5" applyFont="1" applyFill="1" applyBorder="1" applyAlignment="1" applyProtection="1">
      <alignment horizontal="center" vertical="center" wrapText="1"/>
      <protection locked="0"/>
    </xf>
    <xf numFmtId="9" fontId="11" fillId="11" borderId="11" xfId="3" applyFont="1" applyFill="1" applyBorder="1" applyAlignment="1" applyProtection="1">
      <alignment horizontal="center" vertical="center" wrapText="1"/>
    </xf>
    <xf numFmtId="9" fontId="11" fillId="11" borderId="10" xfId="3" applyFont="1" applyFill="1" applyBorder="1" applyAlignment="1" applyProtection="1">
      <alignment horizontal="center" vertical="center" wrapText="1"/>
    </xf>
    <xf numFmtId="0" fontId="11" fillId="7" borderId="11" xfId="2" applyFont="1" applyFill="1" applyBorder="1" applyAlignment="1" applyProtection="1">
      <alignment horizontal="center" vertical="center" wrapText="1"/>
      <protection locked="0"/>
    </xf>
    <xf numFmtId="0" fontId="11" fillId="7" borderId="10" xfId="2" applyFont="1" applyFill="1" applyBorder="1" applyAlignment="1" applyProtection="1">
      <alignment horizontal="center" vertical="center" wrapText="1"/>
      <protection locked="0"/>
    </xf>
    <xf numFmtId="0" fontId="11" fillId="7" borderId="1" xfId="2" applyFont="1" applyFill="1" applyBorder="1" applyAlignment="1" applyProtection="1">
      <alignment horizontal="center" vertical="center"/>
      <protection locked="0"/>
    </xf>
    <xf numFmtId="0" fontId="11" fillId="7" borderId="2" xfId="2" applyFont="1" applyFill="1" applyBorder="1" applyAlignment="1" applyProtection="1">
      <alignment horizontal="center" vertical="center"/>
      <protection locked="0"/>
    </xf>
    <xf numFmtId="0" fontId="11" fillId="7" borderId="4" xfId="2" applyFont="1" applyFill="1" applyBorder="1" applyAlignment="1" applyProtection="1">
      <alignment horizontal="center" vertical="center"/>
      <protection locked="0"/>
    </xf>
    <xf numFmtId="0" fontId="11" fillId="11" borderId="11" xfId="2" applyFont="1" applyFill="1" applyBorder="1" applyAlignment="1">
      <alignment horizontal="center" vertical="center" wrapText="1"/>
    </xf>
    <xf numFmtId="0" fontId="11" fillId="11" borderId="10" xfId="2" applyFont="1" applyFill="1" applyBorder="1" applyAlignment="1">
      <alignment horizontal="center" vertical="center" wrapText="1"/>
    </xf>
    <xf numFmtId="0" fontId="11" fillId="6" borderId="1" xfId="2" applyFont="1" applyFill="1" applyBorder="1" applyAlignment="1" applyProtection="1">
      <alignment horizontal="center" vertical="center" wrapText="1"/>
      <protection locked="0"/>
    </xf>
    <xf numFmtId="0" fontId="11" fillId="10" borderId="1" xfId="2" applyFont="1" applyFill="1" applyBorder="1" applyAlignment="1" applyProtection="1">
      <alignment horizontal="center" vertical="center" wrapText="1"/>
      <protection locked="0"/>
    </xf>
    <xf numFmtId="0" fontId="11" fillId="5" borderId="1" xfId="2" applyFont="1" applyFill="1" applyBorder="1" applyAlignment="1" applyProtection="1">
      <alignment horizontal="center" vertical="center" wrapText="1"/>
      <protection locked="0"/>
    </xf>
    <xf numFmtId="0" fontId="11" fillId="6" borderId="1" xfId="2" applyFont="1" applyFill="1" applyBorder="1" applyAlignment="1" applyProtection="1">
      <alignment horizontal="center" vertical="center"/>
      <protection locked="0"/>
    </xf>
    <xf numFmtId="0" fontId="13" fillId="5" borderId="11" xfId="2" applyFont="1" applyFill="1" applyBorder="1" applyAlignment="1" applyProtection="1">
      <alignment horizontal="center" vertical="center" wrapText="1"/>
      <protection locked="0"/>
    </xf>
    <xf numFmtId="0" fontId="13" fillId="5" borderId="10" xfId="2" applyFont="1" applyFill="1" applyBorder="1" applyAlignment="1" applyProtection="1">
      <alignment horizontal="center" vertical="center" wrapText="1"/>
      <protection locked="0"/>
    </xf>
    <xf numFmtId="0" fontId="12" fillId="5" borderId="6" xfId="2" applyFont="1" applyFill="1" applyBorder="1" applyAlignment="1" applyProtection="1">
      <alignment horizontal="center" vertical="center"/>
      <protection locked="0"/>
    </xf>
    <xf numFmtId="0" fontId="12" fillId="5" borderId="7" xfId="2" applyFont="1" applyFill="1" applyBorder="1" applyAlignment="1" applyProtection="1">
      <alignment horizontal="center" vertical="center"/>
      <protection locked="0"/>
    </xf>
    <xf numFmtId="0" fontId="12" fillId="5" borderId="8" xfId="2" applyFont="1" applyFill="1" applyBorder="1" applyAlignment="1" applyProtection="1">
      <alignment horizontal="center" vertical="center"/>
      <protection locked="0"/>
    </xf>
    <xf numFmtId="0" fontId="12" fillId="5" borderId="9" xfId="2" applyFont="1" applyFill="1" applyBorder="1" applyAlignment="1" applyProtection="1">
      <alignment horizontal="center" vertical="center" wrapText="1"/>
      <protection locked="0"/>
    </xf>
    <xf numFmtId="0" fontId="12" fillId="5" borderId="7" xfId="2" applyFont="1" applyFill="1" applyBorder="1" applyAlignment="1" applyProtection="1">
      <alignment horizontal="center" vertical="center" wrapText="1"/>
      <protection locked="0"/>
    </xf>
    <xf numFmtId="0" fontId="12" fillId="5" borderId="8" xfId="2" applyFont="1" applyFill="1" applyBorder="1" applyAlignment="1" applyProtection="1">
      <alignment horizontal="center" vertical="center" wrapText="1"/>
      <protection locked="0"/>
    </xf>
    <xf numFmtId="0" fontId="12" fillId="5" borderId="10" xfId="2" applyFont="1" applyFill="1" applyBorder="1" applyAlignment="1" applyProtection="1">
      <alignment horizontal="center" vertical="center" wrapText="1"/>
      <protection locked="0"/>
    </xf>
    <xf numFmtId="0" fontId="8" fillId="6" borderId="10" xfId="2" applyFont="1" applyFill="1" applyBorder="1" applyAlignment="1" applyProtection="1">
      <alignment vertical="center"/>
      <protection locked="0"/>
    </xf>
    <xf numFmtId="0" fontId="12" fillId="5" borderId="2" xfId="2" applyFont="1" applyFill="1" applyBorder="1" applyAlignment="1" applyProtection="1">
      <alignment horizontal="center" vertical="center" wrapText="1"/>
      <protection locked="0"/>
    </xf>
    <xf numFmtId="0" fontId="12" fillId="5" borderId="3" xfId="2" applyFont="1" applyFill="1" applyBorder="1" applyAlignment="1" applyProtection="1">
      <alignment horizontal="center" vertical="center" wrapText="1"/>
      <protection locked="0"/>
    </xf>
    <xf numFmtId="0" fontId="12" fillId="5" borderId="4" xfId="2" applyFont="1" applyFill="1" applyBorder="1" applyAlignment="1" applyProtection="1">
      <alignment horizontal="center" vertical="center" wrapText="1"/>
      <protection locked="0"/>
    </xf>
    <xf numFmtId="0" fontId="11" fillId="7" borderId="3" xfId="2" applyFont="1" applyFill="1" applyBorder="1" applyAlignment="1" applyProtection="1">
      <alignment horizontal="center" vertical="center"/>
      <protection locked="0"/>
    </xf>
    <xf numFmtId="0" fontId="11" fillId="8" borderId="1" xfId="2" applyFont="1" applyFill="1" applyBorder="1" applyAlignment="1" applyProtection="1">
      <alignment horizontal="center" vertical="center" wrapText="1"/>
      <protection locked="0"/>
    </xf>
    <xf numFmtId="0" fontId="12" fillId="9" borderId="1" xfId="2" applyFont="1" applyFill="1" applyBorder="1" applyAlignment="1" applyProtection="1">
      <alignment horizontal="center" vertical="center" wrapText="1"/>
      <protection locked="0"/>
    </xf>
    <xf numFmtId="0" fontId="15" fillId="2" borderId="1" xfId="2" applyFont="1" applyFill="1" applyBorder="1" applyAlignment="1" applyProtection="1">
      <alignment horizontal="center" vertical="center" textRotation="90" wrapText="1"/>
      <protection locked="0"/>
    </xf>
    <xf numFmtId="0" fontId="15" fillId="2" borderId="1" xfId="2" applyFont="1" applyFill="1" applyBorder="1" applyAlignment="1" applyProtection="1">
      <alignment horizontal="center" vertical="center"/>
      <protection locked="0"/>
    </xf>
    <xf numFmtId="0" fontId="16" fillId="2" borderId="2" xfId="2" applyFont="1" applyFill="1" applyBorder="1" applyAlignment="1" applyProtection="1">
      <alignment horizontal="left" vertical="center"/>
      <protection locked="0"/>
    </xf>
    <xf numFmtId="0" fontId="16" fillId="2" borderId="3" xfId="2" applyFont="1" applyFill="1" applyBorder="1" applyAlignment="1" applyProtection="1">
      <alignment horizontal="left" vertical="center"/>
      <protection locked="0"/>
    </xf>
    <xf numFmtId="0" fontId="16" fillId="2" borderId="4" xfId="2" applyFont="1" applyFill="1" applyBorder="1" applyAlignment="1" applyProtection="1">
      <alignment horizontal="left" vertical="center"/>
      <protection locked="0"/>
    </xf>
    <xf numFmtId="0" fontId="16" fillId="4" borderId="2" xfId="2" applyFont="1" applyFill="1" applyBorder="1" applyAlignment="1" applyProtection="1">
      <alignment horizontal="left" vertical="center" wrapText="1"/>
      <protection locked="0"/>
    </xf>
    <xf numFmtId="0" fontId="16" fillId="4" borderId="3" xfId="2" applyFont="1" applyFill="1" applyBorder="1" applyAlignment="1" applyProtection="1">
      <alignment horizontal="left" vertical="center" wrapText="1"/>
      <protection locked="0"/>
    </xf>
    <xf numFmtId="0" fontId="16" fillId="4" borderId="4" xfId="2" applyFont="1" applyFill="1" applyBorder="1" applyAlignment="1" applyProtection="1">
      <alignment horizontal="left" vertical="center" wrapText="1"/>
      <protection locked="0"/>
    </xf>
    <xf numFmtId="14" fontId="16" fillId="2" borderId="2" xfId="4" applyNumberFormat="1" applyFont="1" applyFill="1" applyBorder="1" applyAlignment="1" applyProtection="1">
      <alignment horizontal="left" vertical="center"/>
      <protection locked="0"/>
    </xf>
    <xf numFmtId="0" fontId="16" fillId="2" borderId="3" xfId="4" applyFont="1" applyFill="1" applyBorder="1" applyAlignment="1" applyProtection="1">
      <alignment horizontal="left" vertical="center"/>
      <protection locked="0"/>
    </xf>
    <xf numFmtId="0" fontId="16" fillId="2" borderId="4" xfId="4" applyFont="1" applyFill="1" applyBorder="1" applyAlignment="1" applyProtection="1">
      <alignment horizontal="left" vertical="center"/>
      <protection locked="0"/>
    </xf>
    <xf numFmtId="0" fontId="16" fillId="4" borderId="2" xfId="2" applyFont="1" applyFill="1" applyBorder="1" applyAlignment="1" applyProtection="1">
      <alignment horizontal="left" vertical="center"/>
      <protection locked="0"/>
    </xf>
    <xf numFmtId="0" fontId="16" fillId="4" borderId="3" xfId="2" applyFont="1" applyFill="1" applyBorder="1" applyAlignment="1" applyProtection="1">
      <alignment horizontal="left" vertical="center"/>
      <protection locked="0"/>
    </xf>
    <xf numFmtId="0" fontId="16" fillId="4" borderId="4" xfId="2" applyFont="1" applyFill="1" applyBorder="1" applyAlignment="1" applyProtection="1">
      <alignment horizontal="left" vertical="center"/>
      <protection locked="0"/>
    </xf>
    <xf numFmtId="0" fontId="16" fillId="2" borderId="2" xfId="2" applyFont="1" applyFill="1" applyBorder="1" applyAlignment="1" applyProtection="1">
      <alignment horizontal="left" vertical="center" wrapText="1"/>
      <protection locked="0"/>
    </xf>
  </cellXfs>
  <cellStyles count="24">
    <cellStyle name="Hipervínculo 2" xfId="19"/>
    <cellStyle name="Hipervínculo 3" xfId="13"/>
    <cellStyle name="Hyperlink" xfId="12"/>
    <cellStyle name="Millares 2" xfId="17"/>
    <cellStyle name="Moneda" xfId="22" builtinId="4"/>
    <cellStyle name="Moneda [0]" xfId="21" builtinId="7"/>
    <cellStyle name="Moneda [0] 2" xfId="23"/>
    <cellStyle name="Moneda [0] 3" xfId="18"/>
    <cellStyle name="Moneda 2" xfId="14"/>
    <cellStyle name="Normal" xfId="0" builtinId="0"/>
    <cellStyle name="Normal 10" xfId="11"/>
    <cellStyle name="Normal 2" xfId="5"/>
    <cellStyle name="Normal 3" xfId="8"/>
    <cellStyle name="Normal 4 2" xfId="4"/>
    <cellStyle name="Normal 5" xfId="2"/>
    <cellStyle name="Normal 5 2" xfId="7"/>
    <cellStyle name="Normal 6" xfId="15"/>
    <cellStyle name="Normal 7" xfId="16"/>
    <cellStyle name="Normal 8" xfId="10"/>
    <cellStyle name="Normal 9" xfId="9"/>
    <cellStyle name="Porcentaje" xfId="1" builtinId="5"/>
    <cellStyle name="Porcentaje 2" xfId="3"/>
    <cellStyle name="Porcentaje 2 2" xfId="20"/>
    <cellStyle name="Porcentaje 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12" Type="http://schemas.microsoft.com/office/2017/10/relationships/person" Target="persons/perso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3.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sers\SDG\Documents\Documentos%2520Hooker%25202021\Mayo%25202021\27_5_21_Consolidacion%2520observaciones%2520matriz%2520PIA%2520Raizalez%2520I%2520TRIM_21_Rev.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ARCUS.HOOKER\Documents\Febrero%202022\Cultur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participacionbogota-my.sharepoint.com/C:/Users/Alba.Mosquera/Desktop/MATRIZ%20DE%20SEGUIMIENTO%20NARP/RAIZAL/IDPAC/Matriz%20Participacion%20IDPAC,%20Raizal,%20Art%2066%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Plan de ación y seg"/>
      <sheetName val="SED -Seguimiento Matriz Raizal "/>
      <sheetName val="SCRD-Seguimiento Matriz Raizal "/>
      <sheetName val="SDIS-Seguimiento Matriz Raizal "/>
      <sheetName val="SDS - I TRIMESTRE"/>
      <sheetName val="IDPACSeguimiento Matriz Raizal "/>
      <sheetName val="SDH -Seguimiento Matriz Raizal "/>
      <sheetName val="MovilSeguimiento Matriz Raizal "/>
      <sheetName val="Hoja1"/>
      <sheetName val="Hoja3"/>
      <sheetName val="Hoja2"/>
      <sheetName val="ODS"/>
    </sheetNames>
    <sheetDataSet>
      <sheetData sheetId="0" refreshError="1"/>
      <sheetData sheetId="1"/>
      <sheetData sheetId="2" refreshError="1"/>
      <sheetData sheetId="3" refreshError="1"/>
      <sheetData sheetId="4"/>
      <sheetData sheetId="5" refreshError="1"/>
      <sheetData sheetId="6" refreshError="1"/>
      <sheetData sheetId="7" refreshError="1"/>
      <sheetData sheetId="8" refreshError="1"/>
      <sheetData sheetId="9" refreshError="1"/>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I TRM Seguimient Matriz Raizal"/>
    </sheetNames>
    <sheetDataSet>
      <sheetData sheetId="0">
        <row r="39">
          <cell r="AX39">
            <v>10082300</v>
          </cell>
          <cell r="AY39">
            <v>0.63</v>
          </cell>
          <cell r="AZ39">
            <v>1</v>
          </cell>
          <cell r="BA39">
            <v>1</v>
          </cell>
          <cell r="BB39" t="str">
            <v>La subdirecciòn sinfònica de la OFB, durante el 2021 realizò un proceso con el grupo "CREOLE" originario de San Andres y Providencia, lo que posibilitò la exitosa realizaciòn del concierto de homenaje y reconocimiento al Pueblo Raizal.</v>
          </cell>
          <cell r="BC39" t="str">
            <v>La buena actitud y la permanente colaboraciòn de las personas integrantes de la organizaciòn ORFA, representativa de la Comunidad Raizal residente en Bogotà, facilitò y agilizò la realizaciòn del concierto.</v>
          </cell>
          <cell r="BD39" t="str">
            <v>Mutuamente enriquecedor, tanto para la Comunidad raizal como para la OFB, la ejecuciòn del concierto en la modalidad de ensamble, asumiendo el enfoque diferencial ètnico.</v>
          </cell>
        </row>
        <row r="40">
          <cell r="AX40">
            <v>10811014</v>
          </cell>
          <cell r="AY40">
            <v>0.68</v>
          </cell>
          <cell r="AZ40">
            <v>17</v>
          </cell>
          <cell r="BA40">
            <v>0.68</v>
          </cell>
          <cell r="BB40" t="str">
            <v>La comunidad raizal paulatinamente ha ido vinculando a las niñas, niños adolescentes y jòvenes al programa de formaciòn, quienes han ido ganando sentido de pertenencia y motivaciòn para su participaciòn en el mismo.</v>
          </cell>
          <cell r="BC40" t="str">
            <v>El poco conocimiento con el que contaba la Comunidad raizal, del programa de formaciòn ofertado por la OFB, impedia su debida participaciòn, lo cual se ha ido superando gracias a la colaboraciòn de su organizaciòn representativa "ORFA" en su difusiòn y motivaciòn, entre las familias de su comunidad residentes en la ciudad.</v>
          </cell>
          <cell r="BD40" t="str">
            <v>La acogida brindada a las personas de la diversidad ètnica y cultural que participa en el proceso de formaciòn, gracias a la implementaciòn del enfoque diferencial, se sienten acogidas y motivadas a participar en el mismo.</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calización metas "/>
    </sheetNames>
    <sheetDataSet>
      <sheetData sheetId="0" refreshError="1">
        <row r="3">
          <cell r="F3" t="str">
            <v>Gobierno Abierto.</v>
          </cell>
          <cell r="N3" t="str">
            <v>Apoyo técnico y financiero al proceso organizativo de la comunidad raizal,  con asesoría técnica permanente de acuerdo al modelo de fortalecimiento.</v>
          </cell>
        </row>
        <row r="5">
          <cell r="N5" t="str">
            <v>Apoyo técnico y financiero aun ejercicio anual o iniciativa presentada por la comunidad raizal de acuerdo a sus particularidades y entendimiento cultural.</v>
          </cell>
        </row>
        <row r="6">
          <cell r="N6" t="str">
            <v>Apoyo técnico y logístico anual a la realización de la Semana Raizal, en relación al apoyo con equidad al cuatrienio según las dinámicas y cosmovisión de la comunidad Raizal. Se establece un porcentaje de recursos,  sobre la bolsa logística, para esta conmemoración, del 12%( si se aumentara el techo presupuestal en los años siguientes, esta asignación aumentara al 15%) . Se buscará una alternativa que procure el menor costo de intermediación posible.  Se pone  a disposición los recursos logísticos y de comunicaciones de la entidad y  se realizará acciones de gestión de recursos a través de una mesa de trabajo  interinstitucional anual.</v>
          </cell>
        </row>
        <row r="7">
          <cell r="N7" t="str">
            <v>La Gerencia de Etnias, dará continuidad a la ya establecida necesidad de contar con un dinamizador,  que territorialice las acciones que se desarrollen en el marco misional de la Entidad, en cuyo perfil se incluya la necesidad de que sea conocedora de la dinámica organizativa y cultural de la comunidad Raizal,  de acuerdo a los lineamientos de enfoque diferencial étnico.  Dado que la Necesidad del Servicio  se mantiene, en tanto exista la organización étnica Raizal ORFA, se mantiene la vinculación de una persona con pertenencia étnica Raizal.</v>
          </cell>
        </row>
      </sheetData>
    </sheetDataSet>
  </externalBook>
</externalLink>
</file>

<file path=xl/persons/person.xml><?xml version="1.0" encoding="utf-8"?>
<personList xmlns="http://schemas.microsoft.com/office/spreadsheetml/2018/threadedcomments" xmlns:x="http://schemas.openxmlformats.org/spreadsheetml/2006/main">
  <person displayName="Laura Milena Ballen Velasquez" id="{6FFE96B1-0458-41FE-AFC6-C16C311834E2}" userId="S::laura.ballen@gobiernobogota.gov.co::e2712638-f430-4563-8cc2-19b4d08e7143"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Z40" dT="2022-03-10T17:07:33.73" personId="{6FFE96B1-0458-41FE-AFC6-C16C311834E2}" id="{E175BC65-08C9-4D4B-8F1E-CE611A540593}">
    <text xml:space="preserve">Revisar si el reporte de las acciones afirmativas están truncados. Lo que se reporta como avance para la acción de la Fila 39 pareciese corresponder a la acción establecida en la fila 41 y viceversa. </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mailto:indi.sigindioy@gobiernobogota.gov.co" TargetMode="External"/><Relationship Id="rId13" Type="http://schemas.openxmlformats.org/officeDocument/2006/relationships/hyperlink" Target="mailto:dangulo@participacionbogota.gov.co" TargetMode="External"/><Relationship Id="rId18" Type="http://schemas.openxmlformats.org/officeDocument/2006/relationships/hyperlink" Target="mailto:%0amtenorio@sdmujer.gov.co%0ayguzman@sdmujer.gov.co" TargetMode="External"/><Relationship Id="rId26" Type="http://schemas.openxmlformats.org/officeDocument/2006/relationships/hyperlink" Target="mailto:paloma.solano@canalcapital.gov.co" TargetMode="External"/><Relationship Id="rId3" Type="http://schemas.openxmlformats.org/officeDocument/2006/relationships/hyperlink" Target="mailto:andres.idarraga@gobiernobogota.gov.co" TargetMode="External"/><Relationship Id="rId21" Type="http://schemas.openxmlformats.org/officeDocument/2006/relationships/hyperlink" Target="mailto:%0amtenorio@sdmujer.gov.co%0ayguzman@sdmujer.gov.co" TargetMode="External"/><Relationship Id="rId7" Type="http://schemas.openxmlformats.org/officeDocument/2006/relationships/hyperlink" Target="mailto:indi.sigindioy@gobiernobogota.gov.co" TargetMode="External"/><Relationship Id="rId12" Type="http://schemas.openxmlformats.org/officeDocument/2006/relationships/hyperlink" Target="mailto:dangulo@participacionbogota.gov.co" TargetMode="External"/><Relationship Id="rId17" Type="http://schemas.openxmlformats.org/officeDocument/2006/relationships/hyperlink" Target="mailto:%0amtenorio@sdmujer.gov.co%0ayguzman@sdmujer.gov.co" TargetMode="External"/><Relationship Id="rId25" Type="http://schemas.openxmlformats.org/officeDocument/2006/relationships/hyperlink" Target="mailto:dmoraa@sdis.gov.co%20jcperez@sdis.gov.co" TargetMode="External"/><Relationship Id="rId2" Type="http://schemas.openxmlformats.org/officeDocument/2006/relationships/hyperlink" Target="mailto:ngarzon@sdp.gov.co" TargetMode="External"/><Relationship Id="rId16" Type="http://schemas.openxmlformats.org/officeDocument/2006/relationships/hyperlink" Target="mailto:%0amtenorio@sdmujer.gov.co%0ayguzman@sdmujer.gov.co" TargetMode="External"/><Relationship Id="rId20" Type="http://schemas.openxmlformats.org/officeDocument/2006/relationships/hyperlink" Target="mailto:%0amtenorio@sdmujer.gov.co%0ayguzman@sdmujer.gov.co" TargetMode="External"/><Relationship Id="rId1" Type="http://schemas.openxmlformats.org/officeDocument/2006/relationships/hyperlink" Target="mailto:ngarzon@sdp.gov.co" TargetMode="External"/><Relationship Id="rId6" Type="http://schemas.openxmlformats.org/officeDocument/2006/relationships/hyperlink" Target="mailto:indi.sigindioy@gobiernobogota.gov.co" TargetMode="External"/><Relationship Id="rId11" Type="http://schemas.openxmlformats.org/officeDocument/2006/relationships/hyperlink" Target="mailto:aura.escamilla@idrd.gov.co" TargetMode="External"/><Relationship Id="rId24" Type="http://schemas.openxmlformats.org/officeDocument/2006/relationships/hyperlink" Target="mailto:lnieto@desarrolloeconomico.gov.co" TargetMode="External"/><Relationship Id="rId5" Type="http://schemas.openxmlformats.org/officeDocument/2006/relationships/hyperlink" Target="mailto:indi.sigindioy@gobiernobogota.gov.co" TargetMode="External"/><Relationship Id="rId15" Type="http://schemas.openxmlformats.org/officeDocument/2006/relationships/hyperlink" Target="mailto:dangulo@participacionbogota.gov.co" TargetMode="External"/><Relationship Id="rId23" Type="http://schemas.openxmlformats.org/officeDocument/2006/relationships/hyperlink" Target="mailto:juanita.soto@habitatbogota.gov.co" TargetMode="External"/><Relationship Id="rId28" Type="http://schemas.openxmlformats.org/officeDocument/2006/relationships/vmlDrawing" Target="../drawings/vmlDrawing1.vml"/><Relationship Id="rId10" Type="http://schemas.openxmlformats.org/officeDocument/2006/relationships/hyperlink" Target="mailto:aura.escamilla@idrd.gov.co" TargetMode="External"/><Relationship Id="rId19" Type="http://schemas.openxmlformats.org/officeDocument/2006/relationships/hyperlink" Target="mailto:%0amtenorio@sdmujer.gov.co%0ayguzman@sdmujer.gov.co" TargetMode="External"/><Relationship Id="rId4" Type="http://schemas.openxmlformats.org/officeDocument/2006/relationships/hyperlink" Target="mailto:indi.sigindioy@gobiernobogota.gov.co" TargetMode="External"/><Relationship Id="rId9" Type="http://schemas.openxmlformats.org/officeDocument/2006/relationships/hyperlink" Target="mailto:indi.sigindioy@gobiernobogota.gov.co" TargetMode="External"/><Relationship Id="rId14" Type="http://schemas.openxmlformats.org/officeDocument/2006/relationships/hyperlink" Target="mailto:dangulo@participacionbogota.gov.co" TargetMode="External"/><Relationship Id="rId22" Type="http://schemas.openxmlformats.org/officeDocument/2006/relationships/hyperlink" Target="mailto:%0amtenorio@sdmujer.gov.co%0ayguzman@sdmujer.gov.co" TargetMode="External"/><Relationship Id="rId27" Type="http://schemas.openxmlformats.org/officeDocument/2006/relationships/printerSettings" Target="../printerSettings/printerSettings1.bin"/><Relationship Id="rId30"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N1048576"/>
  <sheetViews>
    <sheetView tabSelected="1" topLeftCell="C3" zoomScale="48" zoomScaleNormal="48" workbookViewId="0">
      <selection activeCell="I9" sqref="I9:I10"/>
    </sheetView>
  </sheetViews>
  <sheetFormatPr baseColWidth="10" defaultColWidth="14.42578125" defaultRowHeight="51.75" customHeight="1" x14ac:dyDescent="0.25"/>
  <cols>
    <col min="1" max="1" width="13.7109375" style="4" customWidth="1"/>
    <col min="2" max="2" width="35.5703125" style="4" customWidth="1"/>
    <col min="3" max="3" width="39.7109375" style="4" customWidth="1"/>
    <col min="4" max="4" width="61" style="4" customWidth="1"/>
    <col min="5" max="5" width="18.42578125" style="4" customWidth="1"/>
    <col min="6" max="6" width="26" style="4" customWidth="1"/>
    <col min="7" max="7" width="23.28515625" style="4" customWidth="1"/>
    <col min="8" max="8" width="22.5703125" style="4" customWidth="1"/>
    <col min="9" max="9" width="30.5703125" style="4" customWidth="1"/>
    <col min="10" max="10" width="46.7109375" style="4" customWidth="1"/>
    <col min="11" max="11" width="45.28515625" style="4" customWidth="1"/>
    <col min="12" max="12" width="40.85546875" style="4" customWidth="1"/>
    <col min="13" max="13" width="17.140625" style="4" customWidth="1"/>
    <col min="14" max="14" width="9.7109375" style="13" customWidth="1"/>
    <col min="15" max="15" width="19.28515625" style="4" customWidth="1"/>
    <col min="16" max="16" width="17" style="4" customWidth="1"/>
    <col min="17" max="17" width="17.28515625" style="4" customWidth="1"/>
    <col min="18" max="18" width="13.5703125" style="4" customWidth="1"/>
    <col min="19" max="19" width="17.28515625" style="4" customWidth="1"/>
    <col min="20" max="20" width="13.42578125" style="4" customWidth="1"/>
    <col min="21" max="21" width="20.28515625" style="4" customWidth="1"/>
    <col min="22" max="22" width="13.7109375" style="4" customWidth="1"/>
    <col min="23" max="23" width="20.42578125" style="4" customWidth="1"/>
    <col min="24" max="24" width="13.140625" style="4" customWidth="1"/>
    <col min="25" max="25" width="19" style="13" customWidth="1"/>
    <col min="26" max="26" width="16.5703125" style="14" customWidth="1"/>
    <col min="27" max="27" width="11.42578125" style="15" customWidth="1"/>
    <col min="28" max="28" width="25.140625" style="14" customWidth="1"/>
    <col min="29" max="29" width="14.85546875" style="15" customWidth="1"/>
    <col min="30" max="30" width="36.28515625" style="14" customWidth="1"/>
    <col min="31" max="31" width="54.140625" style="14" customWidth="1"/>
    <col min="32" max="32" width="16.7109375" style="4" customWidth="1"/>
    <col min="33" max="33" width="14.28515625" style="16" customWidth="1"/>
    <col min="34" max="34" width="12.85546875" style="4" customWidth="1"/>
    <col min="35" max="35" width="11.7109375" style="16" customWidth="1"/>
    <col min="36" max="36" width="94" style="4" customWidth="1"/>
    <col min="37" max="37" width="64.85546875" style="4" customWidth="1"/>
    <col min="38" max="38" width="22.5703125" style="14" customWidth="1"/>
    <col min="39" max="39" width="23" style="15" customWidth="1"/>
    <col min="40" max="40" width="40.85546875" style="14" bestFit="1" customWidth="1"/>
    <col min="41" max="41" width="13.140625" style="15" customWidth="1"/>
    <col min="42" max="42" width="69.85546875" style="14" customWidth="1"/>
    <col min="43" max="43" width="71.5703125" style="14" customWidth="1"/>
    <col min="44" max="44" width="18.28515625" style="14" customWidth="1"/>
    <col min="45" max="45" width="18.28515625" style="15" customWidth="1"/>
    <col min="46" max="46" width="11" style="14" customWidth="1"/>
    <col min="47" max="47" width="11" style="15" customWidth="1"/>
    <col min="48" max="48" width="65.7109375" style="14" customWidth="1"/>
    <col min="49" max="49" width="60.5703125" style="14" customWidth="1"/>
    <col min="50" max="50" width="20.28515625" style="14" customWidth="1"/>
    <col min="51" max="51" width="21.28515625" style="15" customWidth="1"/>
    <col min="52" max="52" width="19.28515625" style="14" customWidth="1"/>
    <col min="53" max="53" width="17.85546875" style="15" customWidth="1"/>
    <col min="54" max="54" width="73" style="14" customWidth="1"/>
    <col min="55" max="55" width="50" style="14" customWidth="1"/>
    <col min="56" max="56" width="36.85546875" style="4" customWidth="1"/>
    <col min="57" max="57" width="37.85546875" style="17" customWidth="1"/>
    <col min="58" max="58" width="79.5703125" style="4" customWidth="1"/>
    <col min="59" max="59" width="40.140625" style="17" customWidth="1"/>
    <col min="60" max="60" width="23.85546875" style="17" customWidth="1"/>
    <col min="61" max="61" width="20.140625" style="17" customWidth="1"/>
    <col min="62" max="62" width="25.5703125" style="17" customWidth="1"/>
    <col min="63" max="63" width="21.42578125" style="4" customWidth="1"/>
    <col min="64" max="64" width="18.140625" style="4" customWidth="1"/>
    <col min="65" max="65" width="23.140625" style="4" customWidth="1"/>
    <col min="66" max="66" width="27.28515625" style="4" customWidth="1"/>
    <col min="67" max="16384" width="14.42578125" style="4"/>
  </cols>
  <sheetData>
    <row r="1" spans="1:66" s="81" customFormat="1" ht="51.75" customHeight="1" x14ac:dyDescent="0.25">
      <c r="A1" s="444" t="s">
        <v>0</v>
      </c>
      <c r="B1" s="445" t="s">
        <v>1</v>
      </c>
      <c r="C1" s="445"/>
      <c r="D1" s="445"/>
      <c r="E1" s="445"/>
      <c r="F1" s="445"/>
      <c r="G1" s="445"/>
      <c r="H1" s="445"/>
      <c r="I1" s="445"/>
      <c r="J1" s="445"/>
      <c r="K1" s="445"/>
      <c r="L1" s="445"/>
      <c r="M1" s="77"/>
      <c r="N1" s="116"/>
      <c r="O1" s="78"/>
      <c r="P1" s="78"/>
      <c r="Q1" s="78"/>
      <c r="R1" s="78"/>
      <c r="S1" s="78"/>
      <c r="T1" s="78"/>
      <c r="U1" s="78"/>
      <c r="V1" s="78"/>
      <c r="W1" s="78"/>
      <c r="X1" s="78"/>
      <c r="Y1" s="79"/>
      <c r="Z1" s="78"/>
      <c r="AA1" s="80"/>
      <c r="AB1" s="78"/>
      <c r="AC1" s="80"/>
      <c r="AD1" s="78"/>
      <c r="AE1" s="78"/>
      <c r="AF1" s="78"/>
      <c r="AG1" s="80"/>
      <c r="AH1" s="78"/>
      <c r="AI1" s="80"/>
      <c r="AJ1" s="78"/>
      <c r="AK1" s="78"/>
      <c r="AL1" s="78"/>
      <c r="AM1" s="80"/>
      <c r="AN1" s="78"/>
      <c r="AO1" s="80"/>
      <c r="AP1" s="78"/>
      <c r="AQ1" s="78"/>
      <c r="AR1" s="78"/>
      <c r="AS1" s="80"/>
      <c r="AT1" s="78"/>
      <c r="AU1" s="80"/>
      <c r="AV1" s="78"/>
      <c r="AW1" s="78"/>
      <c r="AX1" s="78"/>
      <c r="AY1" s="80"/>
      <c r="AZ1" s="78"/>
      <c r="BA1" s="80"/>
      <c r="BB1" s="78"/>
      <c r="BC1" s="78"/>
      <c r="BE1" s="77"/>
      <c r="BF1" s="78"/>
      <c r="BG1" s="77"/>
      <c r="BH1" s="82"/>
      <c r="BI1" s="82"/>
      <c r="BJ1" s="82"/>
      <c r="BK1" s="78"/>
      <c r="BL1" s="78"/>
      <c r="BM1" s="78"/>
    </row>
    <row r="2" spans="1:66" s="73" customFormat="1" ht="51.75" customHeight="1" x14ac:dyDescent="0.25">
      <c r="A2" s="444"/>
      <c r="B2" s="202" t="s">
        <v>2</v>
      </c>
      <c r="C2" s="446" t="s">
        <v>3</v>
      </c>
      <c r="D2" s="447"/>
      <c r="E2" s="447"/>
      <c r="F2" s="447"/>
      <c r="G2" s="447"/>
      <c r="H2" s="447"/>
      <c r="I2" s="447"/>
      <c r="J2" s="447"/>
      <c r="K2" s="447"/>
      <c r="L2" s="448"/>
      <c r="M2" s="83"/>
      <c r="N2" s="71"/>
      <c r="O2" s="72"/>
      <c r="P2" s="72"/>
      <c r="Q2" s="72"/>
      <c r="R2" s="72"/>
      <c r="S2" s="72"/>
      <c r="T2" s="72"/>
      <c r="U2" s="72"/>
      <c r="V2" s="72"/>
      <c r="W2" s="72"/>
      <c r="X2" s="72"/>
      <c r="Y2" s="23"/>
      <c r="Z2" s="72"/>
      <c r="AA2" s="84"/>
      <c r="AB2" s="72"/>
      <c r="AC2" s="84"/>
      <c r="AD2" s="72"/>
      <c r="AE2" s="72"/>
      <c r="AF2" s="72"/>
      <c r="AG2" s="84"/>
      <c r="AH2" s="72"/>
      <c r="AI2" s="84"/>
      <c r="AJ2" s="72"/>
      <c r="AK2" s="72"/>
      <c r="AL2" s="72"/>
      <c r="AM2" s="84"/>
      <c r="AN2" s="72"/>
      <c r="AO2" s="84"/>
      <c r="AP2" s="72"/>
      <c r="AQ2" s="72"/>
      <c r="AR2" s="72"/>
      <c r="AS2" s="84"/>
      <c r="AT2" s="72"/>
      <c r="AU2" s="84"/>
      <c r="AV2" s="72"/>
      <c r="AW2" s="72"/>
      <c r="AX2" s="72"/>
      <c r="AY2" s="84"/>
      <c r="AZ2" s="72"/>
      <c r="BA2" s="84"/>
      <c r="BB2" s="72"/>
      <c r="BC2" s="72"/>
      <c r="BE2" s="82"/>
      <c r="BF2" s="72"/>
      <c r="BG2" s="82"/>
      <c r="BH2" s="82"/>
      <c r="BI2" s="82"/>
      <c r="BJ2" s="82"/>
      <c r="BK2" s="72"/>
      <c r="BL2" s="72"/>
      <c r="BM2" s="72"/>
    </row>
    <row r="3" spans="1:66" s="73" customFormat="1" ht="51.75" customHeight="1" x14ac:dyDescent="0.25">
      <c r="A3" s="444"/>
      <c r="B3" s="203" t="s">
        <v>4</v>
      </c>
      <c r="C3" s="449" t="s">
        <v>5</v>
      </c>
      <c r="D3" s="450"/>
      <c r="E3" s="450"/>
      <c r="F3" s="450"/>
      <c r="G3" s="450"/>
      <c r="H3" s="450"/>
      <c r="I3" s="450"/>
      <c r="J3" s="450"/>
      <c r="K3" s="450"/>
      <c r="L3" s="451"/>
      <c r="M3" s="83"/>
      <c r="N3" s="71"/>
      <c r="O3" s="72"/>
      <c r="P3" s="72"/>
      <c r="Q3" s="72"/>
      <c r="R3" s="72"/>
      <c r="S3" s="72"/>
      <c r="T3" s="72"/>
      <c r="U3" s="72"/>
      <c r="V3" s="72"/>
      <c r="W3" s="72"/>
      <c r="X3" s="72"/>
      <c r="Y3" s="23"/>
      <c r="Z3" s="72"/>
      <c r="AA3" s="84"/>
      <c r="AB3" s="72"/>
      <c r="AC3" s="84"/>
      <c r="AD3" s="72"/>
      <c r="AE3" s="72"/>
      <c r="AF3" s="72"/>
      <c r="AG3" s="84"/>
      <c r="AH3" s="72"/>
      <c r="AI3" s="84"/>
      <c r="AJ3" s="72"/>
      <c r="AK3" s="72"/>
      <c r="AL3" s="72"/>
      <c r="AM3" s="84"/>
      <c r="AN3" s="72"/>
      <c r="AO3" s="84"/>
      <c r="AP3" s="72"/>
      <c r="AQ3" s="72"/>
      <c r="AR3" s="72"/>
      <c r="AS3" s="84"/>
      <c r="AT3" s="72"/>
      <c r="AU3" s="84"/>
      <c r="AV3" s="72"/>
      <c r="AW3" s="72"/>
      <c r="AX3" s="72"/>
      <c r="AY3" s="84"/>
      <c r="AZ3" s="72"/>
      <c r="BA3" s="84"/>
      <c r="BB3" s="72"/>
      <c r="BC3" s="72"/>
      <c r="BE3" s="82"/>
      <c r="BF3" s="72"/>
      <c r="BG3" s="82"/>
      <c r="BH3" s="82"/>
      <c r="BI3" s="82"/>
      <c r="BJ3" s="82"/>
      <c r="BK3" s="72"/>
      <c r="BL3" s="72"/>
      <c r="BM3" s="72"/>
    </row>
    <row r="4" spans="1:66" s="73" customFormat="1" ht="51.75" customHeight="1" x14ac:dyDescent="0.25">
      <c r="A4" s="444"/>
      <c r="B4" s="202" t="s">
        <v>6</v>
      </c>
      <c r="C4" s="452"/>
      <c r="D4" s="453"/>
      <c r="E4" s="453"/>
      <c r="F4" s="453"/>
      <c r="G4" s="453"/>
      <c r="H4" s="453"/>
      <c r="I4" s="453"/>
      <c r="J4" s="453"/>
      <c r="K4" s="453"/>
      <c r="L4" s="454"/>
      <c r="M4" s="83"/>
      <c r="N4" s="71"/>
      <c r="O4" s="72"/>
      <c r="P4" s="72"/>
      <c r="Q4" s="72"/>
      <c r="R4" s="72"/>
      <c r="S4" s="72"/>
      <c r="T4" s="72"/>
      <c r="U4" s="72"/>
      <c r="V4" s="72"/>
      <c r="W4" s="72"/>
      <c r="X4" s="72"/>
      <c r="Y4" s="23"/>
      <c r="Z4" s="72"/>
      <c r="AA4" s="84"/>
      <c r="AB4" s="72"/>
      <c r="AC4" s="84"/>
      <c r="AD4" s="72"/>
      <c r="AE4" s="72"/>
      <c r="AF4" s="72"/>
      <c r="AG4" s="84"/>
      <c r="AH4" s="72"/>
      <c r="AI4" s="84"/>
      <c r="AJ4" s="72"/>
      <c r="AK4" s="72"/>
      <c r="AL4" s="72"/>
      <c r="AM4" s="84"/>
      <c r="AN4" s="72"/>
      <c r="AO4" s="84"/>
      <c r="AP4" s="72"/>
      <c r="AQ4" s="72"/>
      <c r="AR4" s="72"/>
      <c r="AS4" s="84"/>
      <c r="AT4" s="72"/>
      <c r="AU4" s="84"/>
      <c r="AV4" s="72"/>
      <c r="AW4" s="72"/>
      <c r="AX4" s="72"/>
      <c r="AY4" s="84"/>
      <c r="AZ4" s="72"/>
      <c r="BA4" s="84"/>
      <c r="BB4" s="72"/>
      <c r="BC4" s="72"/>
      <c r="BD4" s="72"/>
      <c r="BE4" s="82"/>
      <c r="BF4" s="72"/>
      <c r="BG4" s="82"/>
      <c r="BH4" s="82"/>
      <c r="BI4" s="82"/>
      <c r="BJ4" s="82"/>
      <c r="BK4" s="72"/>
      <c r="BL4" s="72"/>
      <c r="BM4" s="72"/>
    </row>
    <row r="5" spans="1:66" s="73" customFormat="1" ht="51.75" customHeight="1" x14ac:dyDescent="0.25">
      <c r="A5" s="444"/>
      <c r="B5" s="203" t="s">
        <v>7</v>
      </c>
      <c r="C5" s="455" t="s">
        <v>8</v>
      </c>
      <c r="D5" s="456"/>
      <c r="E5" s="456"/>
      <c r="F5" s="456"/>
      <c r="G5" s="456"/>
      <c r="H5" s="456"/>
      <c r="I5" s="456"/>
      <c r="J5" s="456"/>
      <c r="K5" s="456"/>
      <c r="L5" s="457"/>
      <c r="M5" s="83"/>
      <c r="N5" s="71"/>
      <c r="O5" s="85"/>
      <c r="P5" s="72"/>
      <c r="Q5" s="85"/>
      <c r="R5" s="72"/>
      <c r="S5" s="85"/>
      <c r="T5" s="72"/>
      <c r="U5" s="85"/>
      <c r="V5" s="85"/>
      <c r="W5" s="85"/>
      <c r="X5" s="85"/>
      <c r="Y5" s="23"/>
      <c r="Z5" s="85"/>
      <c r="AA5" s="86"/>
      <c r="AB5" s="85"/>
      <c r="AC5" s="86"/>
      <c r="AD5" s="85"/>
      <c r="AE5" s="85"/>
      <c r="AF5" s="85"/>
      <c r="AG5" s="86"/>
      <c r="AH5" s="85"/>
      <c r="AI5" s="86"/>
      <c r="AJ5" s="85"/>
      <c r="AK5" s="85"/>
      <c r="AL5" s="85"/>
      <c r="AM5" s="86"/>
      <c r="AN5" s="85"/>
      <c r="AO5" s="86"/>
      <c r="AP5" s="85"/>
      <c r="AQ5" s="85"/>
      <c r="AR5" s="85"/>
      <c r="AS5" s="86"/>
      <c r="AT5" s="85"/>
      <c r="AU5" s="86"/>
      <c r="AV5" s="85"/>
      <c r="AW5" s="85"/>
      <c r="AX5" s="85"/>
      <c r="AY5" s="86"/>
      <c r="AZ5" s="85"/>
      <c r="BA5" s="86"/>
      <c r="BB5" s="85"/>
      <c r="BC5" s="85"/>
      <c r="BD5" s="72"/>
      <c r="BE5" s="87"/>
      <c r="BF5" s="85"/>
      <c r="BG5" s="87"/>
      <c r="BH5" s="87"/>
      <c r="BI5" s="87"/>
      <c r="BJ5" s="87"/>
      <c r="BK5" s="85"/>
      <c r="BL5" s="72"/>
      <c r="BM5" s="72"/>
    </row>
    <row r="6" spans="1:66" s="73" customFormat="1" ht="51.75" customHeight="1" x14ac:dyDescent="0.25">
      <c r="A6" s="444"/>
      <c r="B6" s="202" t="s">
        <v>9</v>
      </c>
      <c r="C6" s="458" t="s">
        <v>10</v>
      </c>
      <c r="D6" s="447"/>
      <c r="E6" s="447"/>
      <c r="F6" s="447"/>
      <c r="G6" s="447"/>
      <c r="H6" s="447"/>
      <c r="I6" s="447"/>
      <c r="J6" s="447"/>
      <c r="K6" s="447"/>
      <c r="L6" s="448"/>
      <c r="M6" s="83"/>
      <c r="N6" s="71"/>
      <c r="O6" s="85"/>
      <c r="P6" s="72"/>
      <c r="Q6" s="85"/>
      <c r="R6" s="72"/>
      <c r="S6" s="85"/>
      <c r="T6" s="72"/>
      <c r="U6" s="85"/>
      <c r="V6" s="85"/>
      <c r="W6" s="85"/>
      <c r="X6" s="85"/>
      <c r="Y6" s="23"/>
      <c r="Z6" s="85"/>
      <c r="AA6" s="86"/>
      <c r="AB6" s="85"/>
      <c r="AC6" s="86"/>
      <c r="AD6" s="85"/>
      <c r="AE6" s="85"/>
      <c r="AF6" s="85"/>
      <c r="AG6" s="86"/>
      <c r="AH6" s="85"/>
      <c r="AI6" s="86"/>
      <c r="AJ6" s="85"/>
      <c r="AK6" s="85"/>
      <c r="AL6" s="85"/>
      <c r="AM6" s="86"/>
      <c r="AN6" s="85"/>
      <c r="AO6" s="86"/>
      <c r="AP6" s="85"/>
      <c r="AQ6" s="85"/>
      <c r="AR6" s="85"/>
      <c r="AS6" s="86"/>
      <c r="AT6" s="85"/>
      <c r="AU6" s="86"/>
      <c r="AV6" s="85"/>
      <c r="AW6" s="85"/>
      <c r="AX6" s="85"/>
      <c r="AY6" s="86"/>
      <c r="AZ6" s="85"/>
      <c r="BA6" s="86"/>
      <c r="BB6" s="85"/>
      <c r="BC6" s="85"/>
      <c r="BD6" s="72"/>
      <c r="BE6" s="87"/>
      <c r="BF6" s="85"/>
      <c r="BG6" s="87"/>
      <c r="BH6" s="87"/>
      <c r="BI6" s="87"/>
      <c r="BJ6" s="87"/>
      <c r="BK6" s="85"/>
      <c r="BL6" s="72"/>
      <c r="BM6" s="72"/>
    </row>
    <row r="7" spans="1:66" s="2" customFormat="1" ht="51.75" customHeight="1" x14ac:dyDescent="0.25">
      <c r="A7" s="8"/>
      <c r="B7" s="8"/>
      <c r="C7" s="9"/>
      <c r="D7" s="9"/>
      <c r="E7" s="9"/>
      <c r="F7" s="9"/>
      <c r="G7" s="9"/>
      <c r="H7" s="9"/>
      <c r="I7" s="9"/>
      <c r="J7" s="9"/>
      <c r="K7" s="9"/>
      <c r="L7" s="1"/>
      <c r="M7" s="1"/>
      <c r="N7" s="12"/>
      <c r="O7" s="5"/>
      <c r="Q7" s="5"/>
      <c r="S7" s="5"/>
      <c r="U7" s="5"/>
      <c r="V7" s="5"/>
      <c r="W7" s="5"/>
      <c r="X7" s="5"/>
      <c r="Y7" s="3"/>
      <c r="Z7" s="5"/>
      <c r="AA7" s="6"/>
      <c r="AB7" s="5"/>
      <c r="AC7" s="10"/>
      <c r="AD7" s="5"/>
      <c r="AE7" s="5"/>
      <c r="AF7" s="5"/>
      <c r="AG7" s="6"/>
      <c r="AH7" s="5"/>
      <c r="AI7" s="10"/>
      <c r="AJ7" s="5"/>
      <c r="AK7" s="5"/>
      <c r="AL7" s="5"/>
      <c r="AM7" s="6"/>
      <c r="AN7" s="5"/>
      <c r="AO7" s="10"/>
      <c r="AP7" s="5"/>
      <c r="AQ7" s="5"/>
      <c r="AR7" s="5"/>
      <c r="AS7" s="6"/>
      <c r="AT7" s="5"/>
      <c r="AU7" s="10"/>
      <c r="AV7" s="5"/>
      <c r="AW7" s="5"/>
      <c r="AX7" s="5"/>
      <c r="AY7" s="6"/>
      <c r="AZ7" s="5"/>
      <c r="BA7" s="10"/>
      <c r="BB7" s="5"/>
      <c r="BC7" s="5"/>
      <c r="BE7" s="7"/>
      <c r="BF7" s="5"/>
      <c r="BG7" s="7"/>
      <c r="BH7" s="7"/>
      <c r="BI7" s="7"/>
      <c r="BJ7" s="7"/>
      <c r="BK7" s="5"/>
    </row>
    <row r="8" spans="1:66" s="73" customFormat="1" ht="51.75" customHeight="1" x14ac:dyDescent="0.25">
      <c r="A8" s="430" t="s">
        <v>11</v>
      </c>
      <c r="B8" s="431"/>
      <c r="C8" s="432"/>
      <c r="D8" s="433" t="s">
        <v>12</v>
      </c>
      <c r="E8" s="434"/>
      <c r="F8" s="434"/>
      <c r="G8" s="435"/>
      <c r="H8" s="436" t="s">
        <v>13</v>
      </c>
      <c r="I8" s="437"/>
      <c r="J8" s="438" t="s">
        <v>14</v>
      </c>
      <c r="K8" s="439"/>
      <c r="L8" s="440"/>
      <c r="M8" s="420" t="s">
        <v>15</v>
      </c>
      <c r="N8" s="441"/>
      <c r="O8" s="441"/>
      <c r="P8" s="441"/>
      <c r="Q8" s="441"/>
      <c r="R8" s="441"/>
      <c r="S8" s="441"/>
      <c r="T8" s="441"/>
      <c r="U8" s="441"/>
      <c r="V8" s="441"/>
      <c r="W8" s="441"/>
      <c r="X8" s="441"/>
      <c r="Y8" s="421"/>
      <c r="Z8" s="442" t="s">
        <v>16</v>
      </c>
      <c r="AA8" s="442"/>
      <c r="AB8" s="442"/>
      <c r="AC8" s="442"/>
      <c r="AD8" s="442"/>
      <c r="AE8" s="442"/>
      <c r="AF8" s="442" t="s">
        <v>17</v>
      </c>
      <c r="AG8" s="442"/>
      <c r="AH8" s="442"/>
      <c r="AI8" s="442"/>
      <c r="AJ8" s="442"/>
      <c r="AK8" s="442"/>
      <c r="AL8" s="442" t="s">
        <v>18</v>
      </c>
      <c r="AM8" s="442"/>
      <c r="AN8" s="442"/>
      <c r="AO8" s="442"/>
      <c r="AP8" s="442"/>
      <c r="AQ8" s="442"/>
      <c r="AR8" s="442" t="s">
        <v>19</v>
      </c>
      <c r="AS8" s="442"/>
      <c r="AT8" s="442"/>
      <c r="AU8" s="442"/>
      <c r="AV8" s="442"/>
      <c r="AW8" s="442"/>
      <c r="AX8" s="442" t="s">
        <v>20</v>
      </c>
      <c r="AY8" s="442"/>
      <c r="AZ8" s="442"/>
      <c r="BA8" s="442"/>
      <c r="BB8" s="442"/>
      <c r="BC8" s="442"/>
      <c r="BD8" s="442"/>
      <c r="BE8" s="443" t="s">
        <v>21</v>
      </c>
      <c r="BF8" s="443"/>
      <c r="BG8" s="443"/>
      <c r="BH8" s="411" t="s">
        <v>22</v>
      </c>
      <c r="BI8" s="411"/>
      <c r="BJ8" s="411"/>
      <c r="BK8" s="411"/>
      <c r="BL8" s="411"/>
      <c r="BM8" s="411"/>
    </row>
    <row r="9" spans="1:66" s="73" customFormat="1" ht="51.75" customHeight="1" x14ac:dyDescent="0.25">
      <c r="A9" s="425" t="s">
        <v>23</v>
      </c>
      <c r="B9" s="426" t="s">
        <v>24</v>
      </c>
      <c r="C9" s="426" t="s">
        <v>25</v>
      </c>
      <c r="D9" s="426" t="s">
        <v>26</v>
      </c>
      <c r="E9" s="425" t="s">
        <v>27</v>
      </c>
      <c r="F9" s="412" t="s">
        <v>28</v>
      </c>
      <c r="G9" s="427" t="s">
        <v>29</v>
      </c>
      <c r="H9" s="428" t="s">
        <v>30</v>
      </c>
      <c r="I9" s="428" t="s">
        <v>31</v>
      </c>
      <c r="J9" s="428" t="s">
        <v>32</v>
      </c>
      <c r="K9" s="428" t="s">
        <v>33</v>
      </c>
      <c r="L9" s="424" t="s">
        <v>34</v>
      </c>
      <c r="M9" s="417" t="s">
        <v>35</v>
      </c>
      <c r="N9" s="419">
        <v>2020</v>
      </c>
      <c r="O9" s="419"/>
      <c r="P9" s="419">
        <v>2021</v>
      </c>
      <c r="Q9" s="419"/>
      <c r="R9" s="419">
        <v>2022</v>
      </c>
      <c r="S9" s="419"/>
      <c r="T9" s="419">
        <v>2023</v>
      </c>
      <c r="U9" s="419"/>
      <c r="V9" s="419">
        <v>2024</v>
      </c>
      <c r="W9" s="419"/>
      <c r="X9" s="420" t="s">
        <v>36</v>
      </c>
      <c r="Y9" s="421"/>
      <c r="Z9" s="407" t="s">
        <v>37</v>
      </c>
      <c r="AA9" s="422" t="s">
        <v>38</v>
      </c>
      <c r="AB9" s="407" t="s">
        <v>39</v>
      </c>
      <c r="AC9" s="415" t="s">
        <v>40</v>
      </c>
      <c r="AD9" s="413" t="s">
        <v>41</v>
      </c>
      <c r="AE9" s="407" t="s">
        <v>42</v>
      </c>
      <c r="AF9" s="407" t="s">
        <v>37</v>
      </c>
      <c r="AG9" s="415" t="s">
        <v>38</v>
      </c>
      <c r="AH9" s="407" t="s">
        <v>39</v>
      </c>
      <c r="AI9" s="415" t="s">
        <v>40</v>
      </c>
      <c r="AJ9" s="413" t="s">
        <v>41</v>
      </c>
      <c r="AK9" s="407" t="s">
        <v>42</v>
      </c>
      <c r="AL9" s="407" t="s">
        <v>37</v>
      </c>
      <c r="AM9" s="415" t="s">
        <v>38</v>
      </c>
      <c r="AN9" s="407" t="s">
        <v>39</v>
      </c>
      <c r="AO9" s="415" t="s">
        <v>40</v>
      </c>
      <c r="AP9" s="413" t="s">
        <v>41</v>
      </c>
      <c r="AQ9" s="407" t="s">
        <v>42</v>
      </c>
      <c r="AR9" s="407" t="s">
        <v>37</v>
      </c>
      <c r="AS9" s="415" t="s">
        <v>38</v>
      </c>
      <c r="AT9" s="407" t="s">
        <v>39</v>
      </c>
      <c r="AU9" s="415" t="s">
        <v>40</v>
      </c>
      <c r="AV9" s="413" t="s">
        <v>41</v>
      </c>
      <c r="AW9" s="407" t="s">
        <v>42</v>
      </c>
      <c r="AX9" s="407" t="s">
        <v>37</v>
      </c>
      <c r="AY9" s="415" t="s">
        <v>38</v>
      </c>
      <c r="AZ9" s="407" t="s">
        <v>39</v>
      </c>
      <c r="BA9" s="415" t="s">
        <v>40</v>
      </c>
      <c r="BB9" s="413" t="s">
        <v>41</v>
      </c>
      <c r="BC9" s="407" t="s">
        <v>42</v>
      </c>
      <c r="BD9" s="409" t="s">
        <v>43</v>
      </c>
      <c r="BE9" s="410" t="s">
        <v>44</v>
      </c>
      <c r="BF9" s="410" t="s">
        <v>45</v>
      </c>
      <c r="BG9" s="410" t="s">
        <v>46</v>
      </c>
      <c r="BH9" s="411" t="s">
        <v>47</v>
      </c>
      <c r="BI9" s="411" t="s">
        <v>48</v>
      </c>
      <c r="BJ9" s="412" t="s">
        <v>49</v>
      </c>
      <c r="BK9" s="412" t="s">
        <v>50</v>
      </c>
      <c r="BL9" s="412" t="s">
        <v>51</v>
      </c>
      <c r="BM9" s="412" t="s">
        <v>52</v>
      </c>
    </row>
    <row r="10" spans="1:66" s="73" customFormat="1" ht="51.75" customHeight="1" x14ac:dyDescent="0.25">
      <c r="A10" s="425"/>
      <c r="B10" s="426"/>
      <c r="C10" s="426"/>
      <c r="D10" s="426"/>
      <c r="E10" s="425"/>
      <c r="F10" s="412"/>
      <c r="G10" s="427"/>
      <c r="H10" s="429"/>
      <c r="I10" s="429"/>
      <c r="J10" s="429"/>
      <c r="K10" s="429"/>
      <c r="L10" s="424"/>
      <c r="M10" s="418"/>
      <c r="N10" s="74" t="s">
        <v>53</v>
      </c>
      <c r="O10" s="74" t="s">
        <v>54</v>
      </c>
      <c r="P10" s="74" t="s">
        <v>53</v>
      </c>
      <c r="Q10" s="74" t="s">
        <v>54</v>
      </c>
      <c r="R10" s="74" t="s">
        <v>53</v>
      </c>
      <c r="S10" s="74" t="s">
        <v>54</v>
      </c>
      <c r="T10" s="74" t="s">
        <v>53</v>
      </c>
      <c r="U10" s="74" t="s">
        <v>54</v>
      </c>
      <c r="V10" s="74" t="s">
        <v>53</v>
      </c>
      <c r="W10" s="74" t="s">
        <v>54</v>
      </c>
      <c r="X10" s="75" t="s">
        <v>55</v>
      </c>
      <c r="Y10" s="76" t="s">
        <v>54</v>
      </c>
      <c r="Z10" s="408"/>
      <c r="AA10" s="423"/>
      <c r="AB10" s="408"/>
      <c r="AC10" s="416"/>
      <c r="AD10" s="414"/>
      <c r="AE10" s="408"/>
      <c r="AF10" s="408"/>
      <c r="AG10" s="416"/>
      <c r="AH10" s="408"/>
      <c r="AI10" s="416"/>
      <c r="AJ10" s="414"/>
      <c r="AK10" s="408"/>
      <c r="AL10" s="408"/>
      <c r="AM10" s="416"/>
      <c r="AN10" s="408"/>
      <c r="AO10" s="416"/>
      <c r="AP10" s="414"/>
      <c r="AQ10" s="408"/>
      <c r="AR10" s="408"/>
      <c r="AS10" s="416"/>
      <c r="AT10" s="408"/>
      <c r="AU10" s="416"/>
      <c r="AV10" s="414"/>
      <c r="AW10" s="408"/>
      <c r="AX10" s="408"/>
      <c r="AY10" s="416"/>
      <c r="AZ10" s="408"/>
      <c r="BA10" s="416"/>
      <c r="BB10" s="414"/>
      <c r="BC10" s="408"/>
      <c r="BD10" s="409"/>
      <c r="BE10" s="410"/>
      <c r="BF10" s="410"/>
      <c r="BG10" s="410"/>
      <c r="BH10" s="411"/>
      <c r="BI10" s="411"/>
      <c r="BJ10" s="412"/>
      <c r="BK10" s="412"/>
      <c r="BL10" s="412"/>
      <c r="BM10" s="412"/>
    </row>
    <row r="11" spans="1:66" s="23" customFormat="1" ht="51.75" customHeight="1" x14ac:dyDescent="0.25">
      <c r="A11" s="302"/>
      <c r="B11" s="18" t="s">
        <v>56</v>
      </c>
      <c r="C11" s="18" t="s">
        <v>57</v>
      </c>
      <c r="D11" s="88" t="s">
        <v>58</v>
      </c>
      <c r="E11" s="18"/>
      <c r="F11" s="88" t="s">
        <v>59</v>
      </c>
      <c r="G11" s="88" t="s">
        <v>60</v>
      </c>
      <c r="H11" s="19">
        <v>44197</v>
      </c>
      <c r="I11" s="19">
        <v>45442</v>
      </c>
      <c r="J11" s="88" t="s">
        <v>61</v>
      </c>
      <c r="K11" s="88" t="s">
        <v>62</v>
      </c>
      <c r="L11" s="88" t="s">
        <v>63</v>
      </c>
      <c r="M11" s="88" t="s">
        <v>64</v>
      </c>
      <c r="N11" s="20">
        <v>0</v>
      </c>
      <c r="O11" s="89">
        <v>0</v>
      </c>
      <c r="P11" s="20">
        <v>1</v>
      </c>
      <c r="Q11" s="89">
        <v>11400000</v>
      </c>
      <c r="R11" s="20">
        <v>1</v>
      </c>
      <c r="S11" s="89">
        <v>12168000</v>
      </c>
      <c r="T11" s="20">
        <v>1</v>
      </c>
      <c r="U11" s="89">
        <v>12979200</v>
      </c>
      <c r="V11" s="20">
        <v>1</v>
      </c>
      <c r="W11" s="89">
        <v>14004590</v>
      </c>
      <c r="X11" s="20">
        <v>1</v>
      </c>
      <c r="Y11" s="89">
        <f t="shared" ref="Y11:Y35" si="0">O11+Q11+S11+U11+W11</f>
        <v>50551790</v>
      </c>
      <c r="Z11" s="111"/>
      <c r="AA11" s="21" t="str">
        <f t="shared" ref="AA11:AA20" si="1">IF(O11=0," ",Z11/O11)</f>
        <v xml:space="preserve"> </v>
      </c>
      <c r="AB11" s="18"/>
      <c r="AC11" s="21" t="str">
        <f t="shared" ref="AC11:AC20" si="2">IF(N11=0," ",AB11/N11)</f>
        <v xml:space="preserve"> </v>
      </c>
      <c r="AD11" s="18"/>
      <c r="AE11" s="18"/>
      <c r="AF11" s="111">
        <v>11400000</v>
      </c>
      <c r="AG11" s="21">
        <f t="shared" ref="AG11:AG28" si="3">IF(Q11=0," ",AF11/Q11)</f>
        <v>1</v>
      </c>
      <c r="AH11" s="22">
        <v>1</v>
      </c>
      <c r="AI11" s="21">
        <f t="shared" ref="AI11:AI28" si="4">IF(P11=0," ",AH11/P11)</f>
        <v>1</v>
      </c>
      <c r="AJ11" s="18" t="s">
        <v>65</v>
      </c>
      <c r="AK11" s="18" t="s">
        <v>66</v>
      </c>
      <c r="AL11" s="204" t="s">
        <v>67</v>
      </c>
      <c r="AM11" s="205">
        <v>1</v>
      </c>
      <c r="AN11" s="206">
        <v>1</v>
      </c>
      <c r="AO11" s="206">
        <v>1</v>
      </c>
      <c r="AP11" s="207" t="s">
        <v>68</v>
      </c>
      <c r="AQ11" s="207" t="s">
        <v>69</v>
      </c>
      <c r="AR11" s="303" t="s">
        <v>67</v>
      </c>
      <c r="AS11" s="276">
        <v>1</v>
      </c>
      <c r="AT11" s="262">
        <v>1</v>
      </c>
      <c r="AU11" s="262">
        <v>1</v>
      </c>
      <c r="AV11" s="207" t="s">
        <v>70</v>
      </c>
      <c r="AW11" s="207" t="s">
        <v>71</v>
      </c>
      <c r="AX11" s="349">
        <v>11400000</v>
      </c>
      <c r="AY11" s="350">
        <f t="shared" ref="AY11:AY28" si="5">IF(Q11=0," ",AX11/Q11)</f>
        <v>1</v>
      </c>
      <c r="AZ11" s="351">
        <v>1</v>
      </c>
      <c r="BA11" s="352">
        <f t="shared" ref="BA11:BA28" si="6">IF(P11=0," ",AZ11/P11)</f>
        <v>1</v>
      </c>
      <c r="BB11" s="353" t="s">
        <v>72</v>
      </c>
      <c r="BC11" s="353" t="s">
        <v>73</v>
      </c>
      <c r="BD11" s="354" t="s">
        <v>74</v>
      </c>
      <c r="BE11" s="88" t="s">
        <v>75</v>
      </c>
      <c r="BF11" s="88" t="s">
        <v>76</v>
      </c>
      <c r="BG11" s="88" t="s">
        <v>77</v>
      </c>
      <c r="BH11" s="88" t="s">
        <v>78</v>
      </c>
      <c r="BI11" s="88" t="s">
        <v>79</v>
      </c>
      <c r="BJ11" s="88" t="s">
        <v>80</v>
      </c>
      <c r="BK11" s="88" t="s">
        <v>81</v>
      </c>
      <c r="BL11" s="88">
        <v>3241000</v>
      </c>
      <c r="BM11" s="88" t="s">
        <v>82</v>
      </c>
      <c r="BN11" s="71"/>
    </row>
    <row r="12" spans="1:66" s="23" customFormat="1" ht="51.75" customHeight="1" x14ac:dyDescent="0.25">
      <c r="A12" s="302"/>
      <c r="B12" s="18" t="s">
        <v>56</v>
      </c>
      <c r="C12" s="18" t="s">
        <v>83</v>
      </c>
      <c r="D12" s="88" t="s">
        <v>84</v>
      </c>
      <c r="E12" s="18"/>
      <c r="F12" s="88" t="s">
        <v>59</v>
      </c>
      <c r="G12" s="88" t="s">
        <v>60</v>
      </c>
      <c r="H12" s="19">
        <v>44197</v>
      </c>
      <c r="I12" s="19">
        <v>45442</v>
      </c>
      <c r="J12" s="88" t="s">
        <v>85</v>
      </c>
      <c r="K12" s="88" t="s">
        <v>86</v>
      </c>
      <c r="L12" s="88" t="s">
        <v>87</v>
      </c>
      <c r="M12" s="88" t="s">
        <v>64</v>
      </c>
      <c r="N12" s="20">
        <v>0</v>
      </c>
      <c r="O12" s="89">
        <v>0</v>
      </c>
      <c r="P12" s="20">
        <v>1</v>
      </c>
      <c r="Q12" s="89">
        <v>16993372</v>
      </c>
      <c r="R12" s="20">
        <v>1</v>
      </c>
      <c r="S12" s="89">
        <v>18138120</v>
      </c>
      <c r="T12" s="20">
        <v>1</v>
      </c>
      <c r="U12" s="89">
        <v>19347280</v>
      </c>
      <c r="V12" s="20">
        <v>1</v>
      </c>
      <c r="W12" s="89">
        <v>20875662</v>
      </c>
      <c r="X12" s="20">
        <v>1</v>
      </c>
      <c r="Y12" s="89">
        <f t="shared" si="0"/>
        <v>75354434</v>
      </c>
      <c r="Z12" s="111"/>
      <c r="AA12" s="21" t="str">
        <f t="shared" si="1"/>
        <v xml:space="preserve"> </v>
      </c>
      <c r="AB12" s="18"/>
      <c r="AC12" s="21" t="str">
        <f t="shared" si="2"/>
        <v xml:space="preserve"> </v>
      </c>
      <c r="AD12" s="18"/>
      <c r="AE12" s="18"/>
      <c r="AF12" s="111">
        <v>20123730</v>
      </c>
      <c r="AG12" s="21">
        <f t="shared" si="3"/>
        <v>1.1842105263157894</v>
      </c>
      <c r="AH12" s="24">
        <v>1</v>
      </c>
      <c r="AI12" s="21">
        <f t="shared" si="4"/>
        <v>1</v>
      </c>
      <c r="AJ12" s="18" t="s">
        <v>88</v>
      </c>
      <c r="AK12" s="18" t="s">
        <v>89</v>
      </c>
      <c r="AL12" s="208" t="s">
        <v>90</v>
      </c>
      <c r="AM12" s="209">
        <v>1.18</v>
      </c>
      <c r="AN12" s="210">
        <v>1</v>
      </c>
      <c r="AO12" s="210">
        <v>1</v>
      </c>
      <c r="AP12" s="211" t="s">
        <v>91</v>
      </c>
      <c r="AQ12" s="211" t="s">
        <v>92</v>
      </c>
      <c r="AR12" s="304" t="s">
        <v>90</v>
      </c>
      <c r="AS12" s="305">
        <v>1.18</v>
      </c>
      <c r="AT12" s="297">
        <v>1</v>
      </c>
      <c r="AU12" s="297">
        <v>1</v>
      </c>
      <c r="AV12" s="211" t="s">
        <v>93</v>
      </c>
      <c r="AW12" s="211" t="s">
        <v>94</v>
      </c>
      <c r="AX12" s="349">
        <v>20123730</v>
      </c>
      <c r="AY12" s="350">
        <f t="shared" si="5"/>
        <v>1.1842105263157894</v>
      </c>
      <c r="AZ12" s="355">
        <v>1</v>
      </c>
      <c r="BA12" s="352">
        <f t="shared" si="6"/>
        <v>1</v>
      </c>
      <c r="BB12" s="353" t="s">
        <v>95</v>
      </c>
      <c r="BC12" s="353" t="s">
        <v>94</v>
      </c>
      <c r="BD12" s="354" t="s">
        <v>96</v>
      </c>
      <c r="BE12" s="88" t="s">
        <v>75</v>
      </c>
      <c r="BF12" s="88" t="s">
        <v>76</v>
      </c>
      <c r="BG12" s="88" t="s">
        <v>77</v>
      </c>
      <c r="BH12" s="88" t="s">
        <v>78</v>
      </c>
      <c r="BI12" s="88" t="s">
        <v>79</v>
      </c>
      <c r="BJ12" s="88" t="s">
        <v>80</v>
      </c>
      <c r="BK12" s="88" t="s">
        <v>81</v>
      </c>
      <c r="BL12" s="88">
        <v>3241000</v>
      </c>
      <c r="BM12" s="88" t="s">
        <v>82</v>
      </c>
      <c r="BN12" s="71"/>
    </row>
    <row r="13" spans="1:66" s="23" customFormat="1" ht="51.75" customHeight="1" x14ac:dyDescent="0.25">
      <c r="A13" s="302"/>
      <c r="B13" s="18" t="s">
        <v>56</v>
      </c>
      <c r="C13" s="18" t="s">
        <v>57</v>
      </c>
      <c r="D13" s="88" t="s">
        <v>97</v>
      </c>
      <c r="E13" s="18"/>
      <c r="F13" s="88" t="s">
        <v>98</v>
      </c>
      <c r="G13" s="88" t="s">
        <v>60</v>
      </c>
      <c r="H13" s="19">
        <v>44197</v>
      </c>
      <c r="I13" s="19">
        <v>44560</v>
      </c>
      <c r="J13" s="88" t="s">
        <v>99</v>
      </c>
      <c r="K13" s="88" t="s">
        <v>100</v>
      </c>
      <c r="L13" s="88" t="s">
        <v>63</v>
      </c>
      <c r="M13" s="88" t="s">
        <v>64</v>
      </c>
      <c r="N13" s="25">
        <v>0</v>
      </c>
      <c r="O13" s="89">
        <v>0</v>
      </c>
      <c r="P13" s="25">
        <v>1</v>
      </c>
      <c r="Q13" s="89">
        <v>45561156</v>
      </c>
      <c r="R13" s="25">
        <v>0</v>
      </c>
      <c r="S13" s="89">
        <v>0</v>
      </c>
      <c r="T13" s="25">
        <v>0</v>
      </c>
      <c r="U13" s="89">
        <v>0</v>
      </c>
      <c r="V13" s="25">
        <v>0</v>
      </c>
      <c r="W13" s="89">
        <v>0</v>
      </c>
      <c r="X13" s="25">
        <v>1</v>
      </c>
      <c r="Y13" s="89">
        <f t="shared" si="0"/>
        <v>45561156</v>
      </c>
      <c r="Z13" s="111"/>
      <c r="AA13" s="21" t="str">
        <f t="shared" si="1"/>
        <v xml:space="preserve"> </v>
      </c>
      <c r="AB13" s="18"/>
      <c r="AC13" s="21" t="str">
        <f t="shared" si="2"/>
        <v xml:space="preserve"> </v>
      </c>
      <c r="AD13" s="18"/>
      <c r="AE13" s="18"/>
      <c r="AF13" s="111">
        <v>4556115.5999999996</v>
      </c>
      <c r="AG13" s="21">
        <f t="shared" si="3"/>
        <v>9.9999999999999992E-2</v>
      </c>
      <c r="AH13" s="18">
        <v>0</v>
      </c>
      <c r="AI13" s="21">
        <f t="shared" si="4"/>
        <v>0</v>
      </c>
      <c r="AJ13" s="18" t="s">
        <v>101</v>
      </c>
      <c r="AK13" s="18" t="s">
        <v>102</v>
      </c>
      <c r="AL13" s="208" t="s">
        <v>103</v>
      </c>
      <c r="AM13" s="209">
        <v>0.3</v>
      </c>
      <c r="AN13" s="212">
        <v>0</v>
      </c>
      <c r="AO13" s="210">
        <v>0</v>
      </c>
      <c r="AP13" s="211" t="s">
        <v>104</v>
      </c>
      <c r="AQ13" s="211" t="s">
        <v>105</v>
      </c>
      <c r="AR13" s="304" t="s">
        <v>106</v>
      </c>
      <c r="AS13" s="305">
        <v>0.6</v>
      </c>
      <c r="AT13" s="211">
        <v>0</v>
      </c>
      <c r="AU13" s="297">
        <v>0</v>
      </c>
      <c r="AV13" s="211" t="s">
        <v>107</v>
      </c>
      <c r="AW13" s="211" t="s">
        <v>108</v>
      </c>
      <c r="AX13" s="349">
        <v>45561156</v>
      </c>
      <c r="AY13" s="350">
        <f t="shared" si="5"/>
        <v>1</v>
      </c>
      <c r="AZ13" s="356">
        <v>1</v>
      </c>
      <c r="BA13" s="352">
        <f t="shared" si="6"/>
        <v>1</v>
      </c>
      <c r="BB13" s="353" t="s">
        <v>109</v>
      </c>
      <c r="BC13" s="357" t="s">
        <v>110</v>
      </c>
      <c r="BD13" s="354" t="s">
        <v>111</v>
      </c>
      <c r="BE13" s="88" t="s">
        <v>112</v>
      </c>
      <c r="BF13" s="88" t="s">
        <v>113</v>
      </c>
      <c r="BG13" s="88" t="s">
        <v>114</v>
      </c>
      <c r="BH13" s="88" t="s">
        <v>78</v>
      </c>
      <c r="BI13" s="88" t="s">
        <v>79</v>
      </c>
      <c r="BJ13" s="88" t="s">
        <v>115</v>
      </c>
      <c r="BK13" s="88" t="s">
        <v>116</v>
      </c>
      <c r="BL13" s="88">
        <v>3241000</v>
      </c>
      <c r="BM13" s="88" t="s">
        <v>117</v>
      </c>
      <c r="BN13" s="71"/>
    </row>
    <row r="14" spans="1:66" s="23" customFormat="1" ht="51.75" customHeight="1" x14ac:dyDescent="0.25">
      <c r="A14" s="302"/>
      <c r="B14" s="18" t="s">
        <v>56</v>
      </c>
      <c r="C14" s="18" t="s">
        <v>57</v>
      </c>
      <c r="D14" s="88" t="s">
        <v>118</v>
      </c>
      <c r="E14" s="18"/>
      <c r="F14" s="88" t="s">
        <v>119</v>
      </c>
      <c r="G14" s="88" t="s">
        <v>60</v>
      </c>
      <c r="H14" s="19">
        <v>44197</v>
      </c>
      <c r="I14" s="19">
        <v>45442</v>
      </c>
      <c r="J14" s="88" t="s">
        <v>120</v>
      </c>
      <c r="K14" s="88" t="s">
        <v>121</v>
      </c>
      <c r="L14" s="88" t="s">
        <v>63</v>
      </c>
      <c r="M14" s="88" t="s">
        <v>64</v>
      </c>
      <c r="N14" s="26">
        <v>0</v>
      </c>
      <c r="O14" s="89">
        <v>0</v>
      </c>
      <c r="P14" s="26">
        <v>1</v>
      </c>
      <c r="Q14" s="89">
        <v>152606199.75</v>
      </c>
      <c r="R14" s="26">
        <v>1</v>
      </c>
      <c r="S14" s="89">
        <v>317420895.48000002</v>
      </c>
      <c r="T14" s="26">
        <v>1</v>
      </c>
      <c r="U14" s="89">
        <v>495176596.94879997</v>
      </c>
      <c r="V14" s="26">
        <v>1</v>
      </c>
      <c r="W14" s="89">
        <v>686644881.10233605</v>
      </c>
      <c r="X14" s="26">
        <v>1</v>
      </c>
      <c r="Y14" s="89">
        <f t="shared" si="0"/>
        <v>1651848573.281136</v>
      </c>
      <c r="Z14" s="111"/>
      <c r="AA14" s="21" t="str">
        <f t="shared" si="1"/>
        <v xml:space="preserve"> </v>
      </c>
      <c r="AB14" s="18"/>
      <c r="AC14" s="21" t="str">
        <f t="shared" si="2"/>
        <v xml:space="preserve"> </v>
      </c>
      <c r="AD14" s="18"/>
      <c r="AE14" s="18"/>
      <c r="AF14" s="111">
        <v>0</v>
      </c>
      <c r="AG14" s="21">
        <f t="shared" si="3"/>
        <v>0</v>
      </c>
      <c r="AH14" s="18">
        <v>0</v>
      </c>
      <c r="AI14" s="21">
        <f t="shared" si="4"/>
        <v>0</v>
      </c>
      <c r="AJ14" s="18" t="s">
        <v>122</v>
      </c>
      <c r="AK14" s="18" t="s">
        <v>123</v>
      </c>
      <c r="AL14" s="208" t="s">
        <v>124</v>
      </c>
      <c r="AM14" s="209">
        <v>0</v>
      </c>
      <c r="AN14" s="212">
        <v>0</v>
      </c>
      <c r="AO14" s="210">
        <v>0</v>
      </c>
      <c r="AP14" s="211" t="s">
        <v>125</v>
      </c>
      <c r="AQ14" s="211" t="s">
        <v>126</v>
      </c>
      <c r="AR14" s="304" t="s">
        <v>124</v>
      </c>
      <c r="AS14" s="305">
        <v>0</v>
      </c>
      <c r="AT14" s="297">
        <v>0</v>
      </c>
      <c r="AU14" s="297">
        <v>0</v>
      </c>
      <c r="AV14" s="211" t="s">
        <v>127</v>
      </c>
      <c r="AW14" s="211" t="s">
        <v>128</v>
      </c>
      <c r="AX14" s="349">
        <v>0</v>
      </c>
      <c r="AY14" s="350">
        <f t="shared" si="5"/>
        <v>0</v>
      </c>
      <c r="AZ14" s="358">
        <v>0</v>
      </c>
      <c r="BA14" s="352">
        <f t="shared" si="6"/>
        <v>0</v>
      </c>
      <c r="BB14" s="353" t="s">
        <v>129</v>
      </c>
      <c r="BC14" s="357" t="s">
        <v>130</v>
      </c>
      <c r="BD14" s="354" t="s">
        <v>131</v>
      </c>
      <c r="BE14" s="88" t="s">
        <v>112</v>
      </c>
      <c r="BF14" s="88" t="s">
        <v>132</v>
      </c>
      <c r="BG14" s="88" t="s">
        <v>114</v>
      </c>
      <c r="BH14" s="88" t="s">
        <v>78</v>
      </c>
      <c r="BI14" s="88" t="s">
        <v>79</v>
      </c>
      <c r="BJ14" s="88" t="s">
        <v>115</v>
      </c>
      <c r="BK14" s="88" t="s">
        <v>116</v>
      </c>
      <c r="BL14" s="88">
        <v>3241000</v>
      </c>
      <c r="BM14" s="88" t="s">
        <v>117</v>
      </c>
      <c r="BN14" s="71"/>
    </row>
    <row r="15" spans="1:66" s="23" customFormat="1" ht="51.75" customHeight="1" x14ac:dyDescent="0.25">
      <c r="A15" s="302"/>
      <c r="B15" s="18" t="s">
        <v>56</v>
      </c>
      <c r="C15" s="18" t="s">
        <v>57</v>
      </c>
      <c r="D15" s="88" t="s">
        <v>133</v>
      </c>
      <c r="E15" s="18"/>
      <c r="F15" s="88" t="s">
        <v>59</v>
      </c>
      <c r="G15" s="88" t="s">
        <v>60</v>
      </c>
      <c r="H15" s="19">
        <v>44197</v>
      </c>
      <c r="I15" s="19">
        <v>45442</v>
      </c>
      <c r="J15" s="88" t="s">
        <v>134</v>
      </c>
      <c r="K15" s="88" t="s">
        <v>135</v>
      </c>
      <c r="L15" s="88" t="s">
        <v>63</v>
      </c>
      <c r="M15" s="88" t="s">
        <v>64</v>
      </c>
      <c r="N15" s="25">
        <v>0</v>
      </c>
      <c r="O15" s="89">
        <v>0</v>
      </c>
      <c r="P15" s="26">
        <v>0.25</v>
      </c>
      <c r="Q15" s="89">
        <v>13200000</v>
      </c>
      <c r="R15" s="26">
        <v>0.5</v>
      </c>
      <c r="S15" s="89">
        <v>25168000</v>
      </c>
      <c r="T15" s="26">
        <v>0.75</v>
      </c>
      <c r="U15" s="89">
        <v>30000000</v>
      </c>
      <c r="V15" s="26">
        <v>1</v>
      </c>
      <c r="W15" s="89">
        <v>13200000</v>
      </c>
      <c r="X15" s="26">
        <v>1</v>
      </c>
      <c r="Y15" s="89">
        <f t="shared" si="0"/>
        <v>81568000</v>
      </c>
      <c r="Z15" s="111"/>
      <c r="AA15" s="21" t="str">
        <f t="shared" si="1"/>
        <v xml:space="preserve"> </v>
      </c>
      <c r="AB15" s="18"/>
      <c r="AC15" s="21" t="str">
        <f t="shared" si="2"/>
        <v xml:space="preserve"> </v>
      </c>
      <c r="AD15" s="18"/>
      <c r="AE15" s="18"/>
      <c r="AF15" s="111">
        <v>7920000</v>
      </c>
      <c r="AG15" s="21">
        <f t="shared" si="3"/>
        <v>0.6</v>
      </c>
      <c r="AH15" s="24">
        <v>0.05</v>
      </c>
      <c r="AI15" s="21">
        <f t="shared" si="4"/>
        <v>0.2</v>
      </c>
      <c r="AJ15" s="18" t="s">
        <v>136</v>
      </c>
      <c r="AK15" s="18" t="s">
        <v>123</v>
      </c>
      <c r="AL15" s="208" t="s">
        <v>137</v>
      </c>
      <c r="AM15" s="209">
        <v>0.6</v>
      </c>
      <c r="AN15" s="210">
        <v>0.05</v>
      </c>
      <c r="AO15" s="210">
        <v>0.2</v>
      </c>
      <c r="AP15" s="211" t="s">
        <v>138</v>
      </c>
      <c r="AQ15" s="211" t="s">
        <v>110</v>
      </c>
      <c r="AR15" s="304" t="s">
        <v>137</v>
      </c>
      <c r="AS15" s="305">
        <v>0.6</v>
      </c>
      <c r="AT15" s="297">
        <v>0.05</v>
      </c>
      <c r="AU15" s="297">
        <v>0.2</v>
      </c>
      <c r="AV15" s="211" t="s">
        <v>139</v>
      </c>
      <c r="AW15" s="211" t="s">
        <v>140</v>
      </c>
      <c r="AX15" s="349">
        <v>7920000</v>
      </c>
      <c r="AY15" s="350">
        <f t="shared" si="5"/>
        <v>0.6</v>
      </c>
      <c r="AZ15" s="358">
        <v>0.05</v>
      </c>
      <c r="BA15" s="352">
        <f t="shared" si="6"/>
        <v>0.2</v>
      </c>
      <c r="BB15" s="353" t="s">
        <v>141</v>
      </c>
      <c r="BC15" s="357" t="s">
        <v>142</v>
      </c>
      <c r="BD15" s="354" t="s">
        <v>143</v>
      </c>
      <c r="BE15" s="88" t="s">
        <v>112</v>
      </c>
      <c r="BF15" s="88" t="s">
        <v>144</v>
      </c>
      <c r="BG15" s="88" t="s">
        <v>114</v>
      </c>
      <c r="BH15" s="88" t="s">
        <v>78</v>
      </c>
      <c r="BI15" s="88" t="s">
        <v>79</v>
      </c>
      <c r="BJ15" s="88" t="s">
        <v>115</v>
      </c>
      <c r="BK15" s="88" t="s">
        <v>116</v>
      </c>
      <c r="BL15" s="88">
        <v>3241000</v>
      </c>
      <c r="BM15" s="88" t="s">
        <v>117</v>
      </c>
      <c r="BN15" s="71"/>
    </row>
    <row r="16" spans="1:66" s="23" customFormat="1" ht="51.75" customHeight="1" x14ac:dyDescent="0.25">
      <c r="A16" s="302"/>
      <c r="B16" s="18" t="s">
        <v>56</v>
      </c>
      <c r="C16" s="18" t="s">
        <v>145</v>
      </c>
      <c r="D16" s="88" t="s">
        <v>146</v>
      </c>
      <c r="E16" s="18"/>
      <c r="F16" s="88" t="s">
        <v>59</v>
      </c>
      <c r="G16" s="88" t="s">
        <v>60</v>
      </c>
      <c r="H16" s="19">
        <v>44197</v>
      </c>
      <c r="I16" s="19">
        <v>45442</v>
      </c>
      <c r="J16" s="88" t="s">
        <v>147</v>
      </c>
      <c r="K16" s="88" t="s">
        <v>148</v>
      </c>
      <c r="L16" s="88" t="s">
        <v>63</v>
      </c>
      <c r="M16" s="88" t="s">
        <v>64</v>
      </c>
      <c r="N16" s="25">
        <v>0</v>
      </c>
      <c r="O16" s="89">
        <v>0</v>
      </c>
      <c r="P16" s="25">
        <v>2</v>
      </c>
      <c r="Q16" s="89">
        <v>7870086</v>
      </c>
      <c r="R16" s="25">
        <v>2</v>
      </c>
      <c r="S16" s="89">
        <v>8106188</v>
      </c>
      <c r="T16" s="25">
        <v>2</v>
      </c>
      <c r="U16" s="89">
        <v>8349374</v>
      </c>
      <c r="V16" s="25">
        <v>1</v>
      </c>
      <c r="W16" s="89">
        <v>5233329</v>
      </c>
      <c r="X16" s="25">
        <v>7</v>
      </c>
      <c r="Y16" s="89">
        <f t="shared" si="0"/>
        <v>29558977</v>
      </c>
      <c r="Z16" s="111"/>
      <c r="AA16" s="21" t="str">
        <f t="shared" si="1"/>
        <v xml:space="preserve"> </v>
      </c>
      <c r="AB16" s="18"/>
      <c r="AC16" s="21" t="str">
        <f t="shared" si="2"/>
        <v xml:space="preserve"> </v>
      </c>
      <c r="AD16" s="18"/>
      <c r="AE16" s="18"/>
      <c r="AF16" s="111">
        <v>0</v>
      </c>
      <c r="AG16" s="21">
        <f t="shared" si="3"/>
        <v>0</v>
      </c>
      <c r="AH16" s="18">
        <v>0</v>
      </c>
      <c r="AI16" s="21">
        <f t="shared" si="4"/>
        <v>0</v>
      </c>
      <c r="AJ16" s="18" t="s">
        <v>149</v>
      </c>
      <c r="AK16" s="18" t="s">
        <v>123</v>
      </c>
      <c r="AL16" s="208" t="s">
        <v>124</v>
      </c>
      <c r="AM16" s="209">
        <v>0</v>
      </c>
      <c r="AN16" s="212">
        <v>0</v>
      </c>
      <c r="AO16" s="210">
        <v>0</v>
      </c>
      <c r="AP16" s="211" t="s">
        <v>150</v>
      </c>
      <c r="AQ16" s="211" t="s">
        <v>110</v>
      </c>
      <c r="AR16" s="304" t="s">
        <v>124</v>
      </c>
      <c r="AS16" s="305">
        <v>0</v>
      </c>
      <c r="AT16" s="211">
        <v>2</v>
      </c>
      <c r="AU16" s="297">
        <v>1</v>
      </c>
      <c r="AV16" s="211" t="s">
        <v>151</v>
      </c>
      <c r="AW16" s="211" t="s">
        <v>152</v>
      </c>
      <c r="AX16" s="349">
        <v>11386299</v>
      </c>
      <c r="AY16" s="350">
        <f t="shared" si="5"/>
        <v>1.4467820300820093</v>
      </c>
      <c r="AZ16" s="356">
        <v>2</v>
      </c>
      <c r="BA16" s="352">
        <f t="shared" si="6"/>
        <v>1</v>
      </c>
      <c r="BB16" s="353" t="s">
        <v>153</v>
      </c>
      <c r="BC16" s="357" t="s">
        <v>154</v>
      </c>
      <c r="BD16" s="354" t="s">
        <v>155</v>
      </c>
      <c r="BE16" s="88" t="s">
        <v>112</v>
      </c>
      <c r="BF16" s="88" t="s">
        <v>144</v>
      </c>
      <c r="BG16" s="88" t="s">
        <v>114</v>
      </c>
      <c r="BH16" s="88" t="s">
        <v>78</v>
      </c>
      <c r="BI16" s="88" t="s">
        <v>79</v>
      </c>
      <c r="BJ16" s="88" t="s">
        <v>115</v>
      </c>
      <c r="BK16" s="88" t="s">
        <v>116</v>
      </c>
      <c r="BL16" s="88">
        <v>3241000</v>
      </c>
      <c r="BM16" s="88" t="s">
        <v>117</v>
      </c>
      <c r="BN16" s="71"/>
    </row>
    <row r="17" spans="1:66" s="23" customFormat="1" ht="51.75" customHeight="1" x14ac:dyDescent="0.25">
      <c r="A17" s="302"/>
      <c r="B17" s="18" t="s">
        <v>56</v>
      </c>
      <c r="C17" s="18" t="s">
        <v>57</v>
      </c>
      <c r="D17" s="88" t="s">
        <v>156</v>
      </c>
      <c r="E17" s="18"/>
      <c r="F17" s="88" t="s">
        <v>59</v>
      </c>
      <c r="G17" s="88" t="s">
        <v>60</v>
      </c>
      <c r="H17" s="19">
        <v>44216</v>
      </c>
      <c r="I17" s="19">
        <v>45442</v>
      </c>
      <c r="J17" s="88" t="s">
        <v>157</v>
      </c>
      <c r="K17" s="88" t="s">
        <v>158</v>
      </c>
      <c r="L17" s="88" t="s">
        <v>159</v>
      </c>
      <c r="M17" s="88" t="s">
        <v>64</v>
      </c>
      <c r="N17" s="25">
        <v>0</v>
      </c>
      <c r="O17" s="89">
        <v>0</v>
      </c>
      <c r="P17" s="25">
        <v>45</v>
      </c>
      <c r="Q17" s="89">
        <v>27342375</v>
      </c>
      <c r="R17" s="25">
        <v>45</v>
      </c>
      <c r="S17" s="89">
        <v>27342375</v>
      </c>
      <c r="T17" s="25">
        <v>45</v>
      </c>
      <c r="U17" s="89">
        <v>27342375</v>
      </c>
      <c r="V17" s="25">
        <v>30</v>
      </c>
      <c r="W17" s="89">
        <v>27342375</v>
      </c>
      <c r="X17" s="25">
        <v>165</v>
      </c>
      <c r="Y17" s="89">
        <f t="shared" si="0"/>
        <v>109369500</v>
      </c>
      <c r="Z17" s="111"/>
      <c r="AA17" s="21" t="str">
        <f t="shared" si="1"/>
        <v xml:space="preserve"> </v>
      </c>
      <c r="AB17" s="18"/>
      <c r="AC17" s="21" t="str">
        <f t="shared" si="2"/>
        <v xml:space="preserve"> </v>
      </c>
      <c r="AD17" s="18"/>
      <c r="AE17" s="18"/>
      <c r="AF17" s="111">
        <v>1776390</v>
      </c>
      <c r="AG17" s="21">
        <f t="shared" si="3"/>
        <v>6.4968386981745369E-2</v>
      </c>
      <c r="AH17" s="18">
        <v>0</v>
      </c>
      <c r="AI17" s="21">
        <f t="shared" si="4"/>
        <v>0</v>
      </c>
      <c r="AJ17" s="18" t="s">
        <v>160</v>
      </c>
      <c r="AK17" s="18" t="s">
        <v>123</v>
      </c>
      <c r="AL17" s="208" t="s">
        <v>161</v>
      </c>
      <c r="AM17" s="209">
        <v>0.24</v>
      </c>
      <c r="AN17" s="212">
        <v>8</v>
      </c>
      <c r="AO17" s="210">
        <v>0.18</v>
      </c>
      <c r="AP17" s="211" t="s">
        <v>162</v>
      </c>
      <c r="AQ17" s="211" t="s">
        <v>163</v>
      </c>
      <c r="AR17" s="304" t="s">
        <v>164</v>
      </c>
      <c r="AS17" s="305">
        <v>0.68</v>
      </c>
      <c r="AT17" s="211">
        <v>69</v>
      </c>
      <c r="AU17" s="297">
        <v>1.53</v>
      </c>
      <c r="AV17" s="211" t="s">
        <v>165</v>
      </c>
      <c r="AW17" s="211" t="s">
        <v>166</v>
      </c>
      <c r="AX17" s="349">
        <v>27182981</v>
      </c>
      <c r="AY17" s="350">
        <f t="shared" si="5"/>
        <v>0.99417044057072579</v>
      </c>
      <c r="AZ17" s="356">
        <v>70</v>
      </c>
      <c r="BA17" s="352">
        <f t="shared" si="6"/>
        <v>1.5555555555555556</v>
      </c>
      <c r="BB17" s="353" t="s">
        <v>167</v>
      </c>
      <c r="BC17" s="357" t="s">
        <v>168</v>
      </c>
      <c r="BD17" s="354" t="s">
        <v>169</v>
      </c>
      <c r="BE17" s="88" t="s">
        <v>170</v>
      </c>
      <c r="BF17" s="88" t="s">
        <v>171</v>
      </c>
      <c r="BG17" s="88" t="s">
        <v>172</v>
      </c>
      <c r="BH17" s="88" t="s">
        <v>78</v>
      </c>
      <c r="BI17" s="88" t="s">
        <v>79</v>
      </c>
      <c r="BJ17" s="88" t="s">
        <v>173</v>
      </c>
      <c r="BK17" s="88" t="s">
        <v>174</v>
      </c>
      <c r="BL17" s="88">
        <v>3241000</v>
      </c>
      <c r="BM17" s="88" t="s">
        <v>175</v>
      </c>
      <c r="BN17" s="71"/>
    </row>
    <row r="18" spans="1:66" s="23" customFormat="1" ht="51.75" customHeight="1" x14ac:dyDescent="0.25">
      <c r="A18" s="302"/>
      <c r="B18" s="18" t="s">
        <v>56</v>
      </c>
      <c r="C18" s="18" t="s">
        <v>57</v>
      </c>
      <c r="D18" s="88" t="s">
        <v>176</v>
      </c>
      <c r="E18" s="18"/>
      <c r="F18" s="88" t="s">
        <v>59</v>
      </c>
      <c r="G18" s="88" t="s">
        <v>60</v>
      </c>
      <c r="H18" s="19">
        <v>44216</v>
      </c>
      <c r="I18" s="19">
        <v>45442</v>
      </c>
      <c r="J18" s="88" t="s">
        <v>177</v>
      </c>
      <c r="K18" s="88" t="s">
        <v>178</v>
      </c>
      <c r="L18" s="88" t="s">
        <v>179</v>
      </c>
      <c r="M18" s="88" t="s">
        <v>64</v>
      </c>
      <c r="N18" s="25">
        <v>0</v>
      </c>
      <c r="O18" s="89">
        <v>0</v>
      </c>
      <c r="P18" s="25">
        <v>1</v>
      </c>
      <c r="Q18" s="89">
        <v>11586750</v>
      </c>
      <c r="R18" s="25">
        <v>1</v>
      </c>
      <c r="S18" s="89">
        <v>11586750</v>
      </c>
      <c r="T18" s="25">
        <v>1</v>
      </c>
      <c r="U18" s="89">
        <v>11586750</v>
      </c>
      <c r="V18" s="25">
        <v>1</v>
      </c>
      <c r="W18" s="89">
        <v>11586750</v>
      </c>
      <c r="X18" s="25">
        <v>1</v>
      </c>
      <c r="Y18" s="89">
        <f t="shared" si="0"/>
        <v>46347000</v>
      </c>
      <c r="Z18" s="111"/>
      <c r="AA18" s="21" t="str">
        <f t="shared" si="1"/>
        <v xml:space="preserve"> </v>
      </c>
      <c r="AB18" s="18"/>
      <c r="AC18" s="21" t="str">
        <f t="shared" si="2"/>
        <v xml:space="preserve"> </v>
      </c>
      <c r="AD18" s="18"/>
      <c r="AE18" s="18"/>
      <c r="AF18" s="111">
        <v>1103500</v>
      </c>
      <c r="AG18" s="21">
        <f t="shared" si="3"/>
        <v>9.5238095238095233E-2</v>
      </c>
      <c r="AH18" s="18">
        <v>1</v>
      </c>
      <c r="AI18" s="21">
        <f t="shared" si="4"/>
        <v>1</v>
      </c>
      <c r="AJ18" s="18" t="s">
        <v>180</v>
      </c>
      <c r="AK18" s="18" t="s">
        <v>123</v>
      </c>
      <c r="AL18" s="208" t="s">
        <v>181</v>
      </c>
      <c r="AM18" s="209">
        <v>0.28999999999999998</v>
      </c>
      <c r="AN18" s="212">
        <v>1</v>
      </c>
      <c r="AO18" s="210">
        <v>1</v>
      </c>
      <c r="AP18" s="211" t="s">
        <v>182</v>
      </c>
      <c r="AQ18" s="211" t="s">
        <v>163</v>
      </c>
      <c r="AR18" s="304" t="s">
        <v>183</v>
      </c>
      <c r="AS18" s="305">
        <v>0.67</v>
      </c>
      <c r="AT18" s="211">
        <v>1</v>
      </c>
      <c r="AU18" s="297">
        <v>1</v>
      </c>
      <c r="AV18" s="211" t="s">
        <v>184</v>
      </c>
      <c r="AW18" s="211" t="s">
        <v>166</v>
      </c>
      <c r="AX18" s="349">
        <v>9784366</v>
      </c>
      <c r="AY18" s="350">
        <f t="shared" si="5"/>
        <v>0.84444438690745893</v>
      </c>
      <c r="AZ18" s="356">
        <v>1</v>
      </c>
      <c r="BA18" s="352">
        <f t="shared" si="6"/>
        <v>1</v>
      </c>
      <c r="BB18" s="353" t="s">
        <v>184</v>
      </c>
      <c r="BC18" s="357" t="s">
        <v>168</v>
      </c>
      <c r="BD18" s="354" t="s">
        <v>185</v>
      </c>
      <c r="BE18" s="88" t="s">
        <v>170</v>
      </c>
      <c r="BF18" s="88" t="s">
        <v>171</v>
      </c>
      <c r="BG18" s="88" t="s">
        <v>172</v>
      </c>
      <c r="BH18" s="88" t="s">
        <v>78</v>
      </c>
      <c r="BI18" s="88" t="s">
        <v>79</v>
      </c>
      <c r="BJ18" s="88" t="s">
        <v>173</v>
      </c>
      <c r="BK18" s="88" t="s">
        <v>174</v>
      </c>
      <c r="BL18" s="88">
        <v>3241000</v>
      </c>
      <c r="BM18" s="88" t="s">
        <v>175</v>
      </c>
      <c r="BN18" s="71"/>
    </row>
    <row r="19" spans="1:66" s="23" customFormat="1" ht="51.75" customHeight="1" x14ac:dyDescent="0.25">
      <c r="A19" s="302"/>
      <c r="B19" s="18" t="s">
        <v>56</v>
      </c>
      <c r="C19" s="18" t="s">
        <v>57</v>
      </c>
      <c r="D19" s="88" t="s">
        <v>186</v>
      </c>
      <c r="E19" s="18"/>
      <c r="F19" s="88" t="s">
        <v>59</v>
      </c>
      <c r="G19" s="88" t="s">
        <v>60</v>
      </c>
      <c r="H19" s="19">
        <v>44216</v>
      </c>
      <c r="I19" s="19">
        <v>45442</v>
      </c>
      <c r="J19" s="88" t="s">
        <v>187</v>
      </c>
      <c r="K19" s="88" t="s">
        <v>188</v>
      </c>
      <c r="L19" s="88" t="s">
        <v>189</v>
      </c>
      <c r="M19" s="88" t="s">
        <v>64</v>
      </c>
      <c r="N19" s="25">
        <v>0</v>
      </c>
      <c r="O19" s="89">
        <v>0</v>
      </c>
      <c r="P19" s="25">
        <v>45</v>
      </c>
      <c r="Q19" s="89">
        <v>5793375</v>
      </c>
      <c r="R19" s="25">
        <v>45</v>
      </c>
      <c r="S19" s="89">
        <v>5793375</v>
      </c>
      <c r="T19" s="25">
        <v>45</v>
      </c>
      <c r="U19" s="89">
        <v>5793375</v>
      </c>
      <c r="V19" s="25">
        <v>30</v>
      </c>
      <c r="W19" s="89">
        <v>5793375</v>
      </c>
      <c r="X19" s="25">
        <v>165</v>
      </c>
      <c r="Y19" s="89">
        <f t="shared" si="0"/>
        <v>23173500</v>
      </c>
      <c r="Z19" s="111"/>
      <c r="AA19" s="21" t="str">
        <f t="shared" si="1"/>
        <v xml:space="preserve"> </v>
      </c>
      <c r="AB19" s="18"/>
      <c r="AC19" s="21" t="str">
        <f t="shared" si="2"/>
        <v xml:space="preserve"> </v>
      </c>
      <c r="AD19" s="18"/>
      <c r="AE19" s="18"/>
      <c r="AF19" s="111">
        <v>551750</v>
      </c>
      <c r="AG19" s="21">
        <f t="shared" si="3"/>
        <v>9.5238095238095233E-2</v>
      </c>
      <c r="AH19" s="18">
        <v>0</v>
      </c>
      <c r="AI19" s="21">
        <f t="shared" si="4"/>
        <v>0</v>
      </c>
      <c r="AJ19" s="18" t="s">
        <v>160</v>
      </c>
      <c r="AK19" s="18" t="s">
        <v>123</v>
      </c>
      <c r="AL19" s="208" t="s">
        <v>190</v>
      </c>
      <c r="AM19" s="209">
        <v>0.28999999999999998</v>
      </c>
      <c r="AN19" s="212">
        <v>0</v>
      </c>
      <c r="AO19" s="210">
        <v>0</v>
      </c>
      <c r="AP19" s="211" t="s">
        <v>191</v>
      </c>
      <c r="AQ19" s="211" t="s">
        <v>163</v>
      </c>
      <c r="AR19" s="304" t="s">
        <v>192</v>
      </c>
      <c r="AS19" s="305">
        <v>0.67</v>
      </c>
      <c r="AT19" s="211">
        <v>23</v>
      </c>
      <c r="AU19" s="297">
        <v>0.51</v>
      </c>
      <c r="AV19" s="211" t="s">
        <v>193</v>
      </c>
      <c r="AW19" s="211" t="s">
        <v>166</v>
      </c>
      <c r="AX19" s="349">
        <v>4892183</v>
      </c>
      <c r="AY19" s="350">
        <f t="shared" si="5"/>
        <v>0.84444438690745893</v>
      </c>
      <c r="AZ19" s="356">
        <v>44</v>
      </c>
      <c r="BA19" s="352">
        <f t="shared" si="6"/>
        <v>0.97777777777777775</v>
      </c>
      <c r="BB19" s="353" t="s">
        <v>194</v>
      </c>
      <c r="BC19" s="357" t="s">
        <v>168</v>
      </c>
      <c r="BD19" s="354" t="s">
        <v>195</v>
      </c>
      <c r="BE19" s="88" t="s">
        <v>170</v>
      </c>
      <c r="BF19" s="88" t="s">
        <v>171</v>
      </c>
      <c r="BG19" s="88" t="s">
        <v>172</v>
      </c>
      <c r="BH19" s="88" t="s">
        <v>78</v>
      </c>
      <c r="BI19" s="88" t="s">
        <v>79</v>
      </c>
      <c r="BJ19" s="88" t="s">
        <v>173</v>
      </c>
      <c r="BK19" s="88" t="s">
        <v>174</v>
      </c>
      <c r="BL19" s="88">
        <v>3241000</v>
      </c>
      <c r="BM19" s="88" t="s">
        <v>175</v>
      </c>
      <c r="BN19" s="71"/>
    </row>
    <row r="20" spans="1:66" s="23" customFormat="1" ht="51.75" customHeight="1" x14ac:dyDescent="0.25">
      <c r="A20" s="302"/>
      <c r="B20" s="18" t="s">
        <v>56</v>
      </c>
      <c r="C20" s="18" t="s">
        <v>57</v>
      </c>
      <c r="D20" s="88" t="s">
        <v>196</v>
      </c>
      <c r="E20" s="18"/>
      <c r="F20" s="88" t="s">
        <v>59</v>
      </c>
      <c r="G20" s="88" t="s">
        <v>60</v>
      </c>
      <c r="H20" s="19">
        <v>44216</v>
      </c>
      <c r="I20" s="19">
        <v>45290</v>
      </c>
      <c r="J20" s="88" t="s">
        <v>197</v>
      </c>
      <c r="K20" s="88" t="s">
        <v>198</v>
      </c>
      <c r="L20" s="88" t="s">
        <v>199</v>
      </c>
      <c r="M20" s="88" t="s">
        <v>64</v>
      </c>
      <c r="N20" s="25">
        <v>0</v>
      </c>
      <c r="O20" s="89">
        <v>0</v>
      </c>
      <c r="P20" s="25">
        <v>1</v>
      </c>
      <c r="Q20" s="89">
        <v>10000000</v>
      </c>
      <c r="R20" s="25">
        <v>1</v>
      </c>
      <c r="S20" s="89">
        <v>10000000</v>
      </c>
      <c r="T20" s="25">
        <v>1</v>
      </c>
      <c r="U20" s="89">
        <v>10000000</v>
      </c>
      <c r="V20" s="25">
        <v>0</v>
      </c>
      <c r="W20" s="89">
        <v>0</v>
      </c>
      <c r="X20" s="25">
        <v>3</v>
      </c>
      <c r="Y20" s="89">
        <f t="shared" si="0"/>
        <v>30000000</v>
      </c>
      <c r="Z20" s="111"/>
      <c r="AA20" s="21" t="str">
        <f t="shared" si="1"/>
        <v xml:space="preserve"> </v>
      </c>
      <c r="AB20" s="18"/>
      <c r="AC20" s="21" t="str">
        <f t="shared" si="2"/>
        <v xml:space="preserve"> </v>
      </c>
      <c r="AD20" s="18"/>
      <c r="AE20" s="18"/>
      <c r="AF20" s="111">
        <v>0</v>
      </c>
      <c r="AG20" s="21">
        <f t="shared" si="3"/>
        <v>0</v>
      </c>
      <c r="AH20" s="18">
        <v>0</v>
      </c>
      <c r="AI20" s="21">
        <f t="shared" si="4"/>
        <v>0</v>
      </c>
      <c r="AJ20" s="18" t="s">
        <v>200</v>
      </c>
      <c r="AK20" s="18" t="s">
        <v>123</v>
      </c>
      <c r="AL20" s="208" t="s">
        <v>124</v>
      </c>
      <c r="AM20" s="209">
        <v>0</v>
      </c>
      <c r="AN20" s="212">
        <v>0</v>
      </c>
      <c r="AO20" s="210">
        <v>0</v>
      </c>
      <c r="AP20" s="211" t="s">
        <v>201</v>
      </c>
      <c r="AQ20" s="211" t="s">
        <v>163</v>
      </c>
      <c r="AR20" s="304" t="s">
        <v>124</v>
      </c>
      <c r="AS20" s="305">
        <v>0</v>
      </c>
      <c r="AT20" s="211">
        <v>0</v>
      </c>
      <c r="AU20" s="297">
        <v>0</v>
      </c>
      <c r="AV20" s="211" t="s">
        <v>202</v>
      </c>
      <c r="AW20" s="211" t="s">
        <v>166</v>
      </c>
      <c r="AX20" s="349">
        <v>10000000</v>
      </c>
      <c r="AY20" s="350">
        <f t="shared" si="5"/>
        <v>1</v>
      </c>
      <c r="AZ20" s="356">
        <v>1</v>
      </c>
      <c r="BA20" s="352">
        <f t="shared" si="6"/>
        <v>1</v>
      </c>
      <c r="BB20" s="353" t="s">
        <v>203</v>
      </c>
      <c r="BC20" s="357" t="s">
        <v>168</v>
      </c>
      <c r="BD20" s="354" t="s">
        <v>204</v>
      </c>
      <c r="BE20" s="88" t="s">
        <v>170</v>
      </c>
      <c r="BF20" s="88" t="s">
        <v>171</v>
      </c>
      <c r="BG20" s="88" t="s">
        <v>172</v>
      </c>
      <c r="BH20" s="88" t="s">
        <v>78</v>
      </c>
      <c r="BI20" s="88" t="s">
        <v>79</v>
      </c>
      <c r="BJ20" s="88" t="s">
        <v>173</v>
      </c>
      <c r="BK20" s="88" t="s">
        <v>174</v>
      </c>
      <c r="BL20" s="88">
        <v>3241000</v>
      </c>
      <c r="BM20" s="88" t="s">
        <v>175</v>
      </c>
      <c r="BN20" s="71"/>
    </row>
    <row r="21" spans="1:66" s="23" customFormat="1" ht="51.75" customHeight="1" x14ac:dyDescent="0.25">
      <c r="A21" s="302"/>
      <c r="B21" s="18" t="s">
        <v>56</v>
      </c>
      <c r="C21" s="18" t="s">
        <v>57</v>
      </c>
      <c r="D21" s="88" t="s">
        <v>205</v>
      </c>
      <c r="E21" s="18"/>
      <c r="F21" s="88" t="s">
        <v>59</v>
      </c>
      <c r="G21" s="88" t="s">
        <v>60</v>
      </c>
      <c r="H21" s="19">
        <v>44136</v>
      </c>
      <c r="I21" s="19">
        <v>45442</v>
      </c>
      <c r="J21" s="88" t="s">
        <v>206</v>
      </c>
      <c r="K21" s="88" t="s">
        <v>207</v>
      </c>
      <c r="L21" s="88" t="s">
        <v>63</v>
      </c>
      <c r="M21" s="88" t="s">
        <v>64</v>
      </c>
      <c r="N21" s="25">
        <v>1</v>
      </c>
      <c r="O21" s="89">
        <v>6700000</v>
      </c>
      <c r="P21" s="25">
        <v>2</v>
      </c>
      <c r="Q21" s="89">
        <v>13400000</v>
      </c>
      <c r="R21" s="25">
        <v>2</v>
      </c>
      <c r="S21" s="89">
        <v>13802000</v>
      </c>
      <c r="T21" s="25">
        <v>2</v>
      </c>
      <c r="U21" s="89">
        <v>14216060</v>
      </c>
      <c r="V21" s="25">
        <v>1</v>
      </c>
      <c r="W21" s="89">
        <v>7534511.7999999998</v>
      </c>
      <c r="X21" s="25">
        <v>8</v>
      </c>
      <c r="Y21" s="89">
        <f t="shared" si="0"/>
        <v>55652571.799999997</v>
      </c>
      <c r="Z21" s="111">
        <v>6700000</v>
      </c>
      <c r="AA21" s="21">
        <v>1</v>
      </c>
      <c r="AB21" s="18">
        <v>1</v>
      </c>
      <c r="AC21" s="21">
        <v>1</v>
      </c>
      <c r="AD21" s="18" t="s">
        <v>208</v>
      </c>
      <c r="AE21" s="18" t="s">
        <v>110</v>
      </c>
      <c r="AF21" s="111">
        <v>0</v>
      </c>
      <c r="AG21" s="21">
        <f t="shared" si="3"/>
        <v>0</v>
      </c>
      <c r="AH21" s="18">
        <v>0</v>
      </c>
      <c r="AI21" s="21">
        <f t="shared" si="4"/>
        <v>0</v>
      </c>
      <c r="AJ21" s="90" t="s">
        <v>209</v>
      </c>
      <c r="AK21" s="90" t="s">
        <v>210</v>
      </c>
      <c r="AL21" s="208" t="s">
        <v>211</v>
      </c>
      <c r="AM21" s="209">
        <v>0.19</v>
      </c>
      <c r="AN21" s="212">
        <v>0</v>
      </c>
      <c r="AO21" s="210">
        <v>0</v>
      </c>
      <c r="AP21" s="211" t="s">
        <v>212</v>
      </c>
      <c r="AQ21" s="211" t="s">
        <v>213</v>
      </c>
      <c r="AR21" s="304" t="s">
        <v>214</v>
      </c>
      <c r="AS21" s="305">
        <v>0.42</v>
      </c>
      <c r="AT21" s="211">
        <v>1</v>
      </c>
      <c r="AU21" s="297">
        <v>0.5</v>
      </c>
      <c r="AV21" s="211" t="s">
        <v>215</v>
      </c>
      <c r="AW21" s="211" t="s">
        <v>216</v>
      </c>
      <c r="AX21" s="349">
        <v>13735200</v>
      </c>
      <c r="AY21" s="350">
        <f t="shared" si="5"/>
        <v>1.0250149253731344</v>
      </c>
      <c r="AZ21" s="356">
        <v>2</v>
      </c>
      <c r="BA21" s="352">
        <f t="shared" si="6"/>
        <v>1</v>
      </c>
      <c r="BB21" s="359" t="s">
        <v>217</v>
      </c>
      <c r="BC21" s="359" t="s">
        <v>218</v>
      </c>
      <c r="BD21" s="354" t="s">
        <v>219</v>
      </c>
      <c r="BE21" s="88" t="s">
        <v>220</v>
      </c>
      <c r="BF21" s="88" t="s">
        <v>221</v>
      </c>
      <c r="BG21" s="88" t="s">
        <v>222</v>
      </c>
      <c r="BH21" s="88" t="s">
        <v>78</v>
      </c>
      <c r="BI21" s="88" t="s">
        <v>79</v>
      </c>
      <c r="BJ21" s="88" t="s">
        <v>223</v>
      </c>
      <c r="BK21" s="88" t="s">
        <v>224</v>
      </c>
      <c r="BL21" s="88">
        <v>3241000</v>
      </c>
      <c r="BM21" s="88" t="s">
        <v>225</v>
      </c>
      <c r="BN21" s="71"/>
    </row>
    <row r="22" spans="1:66" s="23" customFormat="1" ht="51.75" customHeight="1" x14ac:dyDescent="0.25">
      <c r="A22" s="302"/>
      <c r="B22" s="18" t="s">
        <v>56</v>
      </c>
      <c r="C22" s="18" t="s">
        <v>57</v>
      </c>
      <c r="D22" s="88" t="s">
        <v>226</v>
      </c>
      <c r="E22" s="18"/>
      <c r="F22" s="88" t="s">
        <v>59</v>
      </c>
      <c r="G22" s="88" t="s">
        <v>60</v>
      </c>
      <c r="H22" s="19">
        <v>44197</v>
      </c>
      <c r="I22" s="19">
        <v>45290</v>
      </c>
      <c r="J22" s="88" t="s">
        <v>227</v>
      </c>
      <c r="K22" s="88" t="s">
        <v>228</v>
      </c>
      <c r="L22" s="88" t="s">
        <v>63</v>
      </c>
      <c r="M22" s="88" t="s">
        <v>64</v>
      </c>
      <c r="N22" s="25">
        <v>0</v>
      </c>
      <c r="O22" s="89">
        <v>0</v>
      </c>
      <c r="P22" s="25">
        <v>1</v>
      </c>
      <c r="Q22" s="89">
        <v>8333333</v>
      </c>
      <c r="R22" s="25">
        <v>0</v>
      </c>
      <c r="S22" s="89">
        <v>0</v>
      </c>
      <c r="T22" s="25">
        <v>1</v>
      </c>
      <c r="U22" s="89">
        <v>8333333</v>
      </c>
      <c r="V22" s="25">
        <v>0</v>
      </c>
      <c r="W22" s="89">
        <v>0</v>
      </c>
      <c r="X22" s="25">
        <v>2</v>
      </c>
      <c r="Y22" s="89">
        <f t="shared" si="0"/>
        <v>16666666</v>
      </c>
      <c r="Z22" s="111"/>
      <c r="AA22" s="21" t="str">
        <f t="shared" ref="AA22:AA28" si="7">IF(O22=0," ",Z22/O22)</f>
        <v xml:space="preserve"> </v>
      </c>
      <c r="AB22" s="18"/>
      <c r="AC22" s="21" t="str">
        <f t="shared" ref="AC22:AC28" si="8">IF(N22=0," ",AB22/N22)</f>
        <v xml:space="preserve"> </v>
      </c>
      <c r="AD22" s="18"/>
      <c r="AE22" s="18"/>
      <c r="AF22" s="111">
        <v>4166667</v>
      </c>
      <c r="AG22" s="21">
        <f t="shared" si="3"/>
        <v>0.50000006000000241</v>
      </c>
      <c r="AH22" s="18">
        <v>0</v>
      </c>
      <c r="AI22" s="21">
        <f t="shared" si="4"/>
        <v>0</v>
      </c>
      <c r="AJ22" s="18" t="s">
        <v>229</v>
      </c>
      <c r="AK22" s="18" t="s">
        <v>230</v>
      </c>
      <c r="AL22" s="208" t="s">
        <v>231</v>
      </c>
      <c r="AM22" s="209">
        <v>0.5</v>
      </c>
      <c r="AN22" s="212">
        <v>0</v>
      </c>
      <c r="AO22" s="210">
        <v>0</v>
      </c>
      <c r="AP22" s="211" t="s">
        <v>232</v>
      </c>
      <c r="AQ22" s="211" t="s">
        <v>233</v>
      </c>
      <c r="AR22" s="304" t="s">
        <v>234</v>
      </c>
      <c r="AS22" s="305">
        <v>0.5</v>
      </c>
      <c r="AT22" s="211">
        <v>0</v>
      </c>
      <c r="AU22" s="297">
        <v>0</v>
      </c>
      <c r="AV22" s="211" t="s">
        <v>235</v>
      </c>
      <c r="AW22" s="211" t="s">
        <v>236</v>
      </c>
      <c r="AX22" s="349">
        <v>4500000</v>
      </c>
      <c r="AY22" s="350">
        <f t="shared" si="5"/>
        <v>0.54000002160000082</v>
      </c>
      <c r="AZ22" s="360">
        <v>0</v>
      </c>
      <c r="BA22" s="352">
        <f t="shared" si="6"/>
        <v>0</v>
      </c>
      <c r="BB22" s="361" t="s">
        <v>237</v>
      </c>
      <c r="BC22" s="354" t="s">
        <v>238</v>
      </c>
      <c r="BD22" s="354" t="s">
        <v>239</v>
      </c>
      <c r="BE22" s="88" t="s">
        <v>220</v>
      </c>
      <c r="BF22" s="88" t="s">
        <v>240</v>
      </c>
      <c r="BG22" s="88" t="s">
        <v>241</v>
      </c>
      <c r="BH22" s="88" t="s">
        <v>78</v>
      </c>
      <c r="BI22" s="88" t="s">
        <v>79</v>
      </c>
      <c r="BJ22" s="88" t="s">
        <v>242</v>
      </c>
      <c r="BK22" s="88" t="s">
        <v>243</v>
      </c>
      <c r="BL22" s="88">
        <v>3241000</v>
      </c>
      <c r="BM22" s="88" t="s">
        <v>244</v>
      </c>
      <c r="BN22" s="71"/>
    </row>
    <row r="23" spans="1:66" s="23" customFormat="1" ht="51.75" customHeight="1" x14ac:dyDescent="0.25">
      <c r="A23" s="302"/>
      <c r="B23" s="18" t="s">
        <v>56</v>
      </c>
      <c r="C23" s="18" t="s">
        <v>57</v>
      </c>
      <c r="D23" s="88" t="s">
        <v>245</v>
      </c>
      <c r="E23" s="18"/>
      <c r="F23" s="88" t="s">
        <v>59</v>
      </c>
      <c r="G23" s="88" t="s">
        <v>60</v>
      </c>
      <c r="H23" s="19">
        <v>44197</v>
      </c>
      <c r="I23" s="19">
        <v>45442</v>
      </c>
      <c r="J23" s="88" t="s">
        <v>246</v>
      </c>
      <c r="K23" s="88" t="s">
        <v>247</v>
      </c>
      <c r="L23" s="88" t="s">
        <v>248</v>
      </c>
      <c r="M23" s="88" t="s">
        <v>64</v>
      </c>
      <c r="N23" s="25">
        <v>0</v>
      </c>
      <c r="O23" s="89">
        <v>0</v>
      </c>
      <c r="P23" s="25">
        <v>1</v>
      </c>
      <c r="Q23" s="89">
        <v>16129610</v>
      </c>
      <c r="R23" s="25">
        <v>1</v>
      </c>
      <c r="S23" s="89">
        <v>16936090.5</v>
      </c>
      <c r="T23" s="25">
        <v>1</v>
      </c>
      <c r="U23" s="89">
        <v>17782895.024999999</v>
      </c>
      <c r="V23" s="25">
        <v>1</v>
      </c>
      <c r="W23" s="89">
        <v>18672039.776249997</v>
      </c>
      <c r="X23" s="25">
        <v>4</v>
      </c>
      <c r="Y23" s="89">
        <f t="shared" si="0"/>
        <v>69520635.301249996</v>
      </c>
      <c r="Z23" s="111"/>
      <c r="AA23" s="21" t="str">
        <f t="shared" si="7"/>
        <v xml:space="preserve"> </v>
      </c>
      <c r="AB23" s="18"/>
      <c r="AC23" s="21" t="str">
        <f t="shared" si="8"/>
        <v xml:space="preserve"> </v>
      </c>
      <c r="AD23" s="18"/>
      <c r="AE23" s="18"/>
      <c r="AF23" s="111">
        <v>16129610</v>
      </c>
      <c r="AG23" s="21">
        <f t="shared" si="3"/>
        <v>1</v>
      </c>
      <c r="AH23" s="18">
        <v>1</v>
      </c>
      <c r="AI23" s="21">
        <f t="shared" si="4"/>
        <v>1</v>
      </c>
      <c r="AJ23" s="18" t="s">
        <v>249</v>
      </c>
      <c r="AK23" s="18" t="s">
        <v>250</v>
      </c>
      <c r="AL23" s="208" t="s">
        <v>251</v>
      </c>
      <c r="AM23" s="209">
        <v>1</v>
      </c>
      <c r="AN23" s="212">
        <v>1</v>
      </c>
      <c r="AO23" s="210">
        <v>1</v>
      </c>
      <c r="AP23" s="211" t="s">
        <v>252</v>
      </c>
      <c r="AQ23" s="211" t="s">
        <v>253</v>
      </c>
      <c r="AR23" s="304" t="s">
        <v>254</v>
      </c>
      <c r="AS23" s="305">
        <v>1.45</v>
      </c>
      <c r="AT23" s="211">
        <v>1</v>
      </c>
      <c r="AU23" s="297">
        <v>1</v>
      </c>
      <c r="AV23" s="211" t="s">
        <v>255</v>
      </c>
      <c r="AW23" s="211" t="s">
        <v>256</v>
      </c>
      <c r="AX23" s="349">
        <v>30100000</v>
      </c>
      <c r="AY23" s="350">
        <f t="shared" si="5"/>
        <v>1.8661331551103839</v>
      </c>
      <c r="AZ23" s="360">
        <v>1</v>
      </c>
      <c r="BA23" s="352">
        <f t="shared" si="6"/>
        <v>1</v>
      </c>
      <c r="BB23" s="353" t="s">
        <v>257</v>
      </c>
      <c r="BC23" s="357" t="s">
        <v>256</v>
      </c>
      <c r="BD23" s="354" t="s">
        <v>258</v>
      </c>
      <c r="BE23" s="88" t="s">
        <v>220</v>
      </c>
      <c r="BF23" s="88" t="s">
        <v>240</v>
      </c>
      <c r="BG23" s="88" t="s">
        <v>241</v>
      </c>
      <c r="BH23" s="88" t="s">
        <v>78</v>
      </c>
      <c r="BI23" s="88" t="s">
        <v>79</v>
      </c>
      <c r="BJ23" s="88" t="s">
        <v>242</v>
      </c>
      <c r="BK23" s="88" t="s">
        <v>243</v>
      </c>
      <c r="BL23" s="88">
        <v>3241000</v>
      </c>
      <c r="BM23" s="88" t="s">
        <v>244</v>
      </c>
      <c r="BN23" s="71"/>
    </row>
    <row r="24" spans="1:66" s="23" customFormat="1" ht="51.75" customHeight="1" x14ac:dyDescent="0.25">
      <c r="A24" s="302"/>
      <c r="B24" s="18" t="s">
        <v>56</v>
      </c>
      <c r="C24" s="18" t="s">
        <v>83</v>
      </c>
      <c r="D24" s="88" t="s">
        <v>259</v>
      </c>
      <c r="E24" s="18"/>
      <c r="F24" s="88" t="s">
        <v>59</v>
      </c>
      <c r="G24" s="88" t="s">
        <v>60</v>
      </c>
      <c r="H24" s="19">
        <v>44197</v>
      </c>
      <c r="I24" s="19">
        <v>45442</v>
      </c>
      <c r="J24" s="88" t="s">
        <v>260</v>
      </c>
      <c r="K24" s="88" t="s">
        <v>261</v>
      </c>
      <c r="L24" s="88" t="s">
        <v>262</v>
      </c>
      <c r="M24" s="88" t="s">
        <v>64</v>
      </c>
      <c r="N24" s="25">
        <v>0</v>
      </c>
      <c r="O24" s="89">
        <v>0</v>
      </c>
      <c r="P24" s="25">
        <v>2</v>
      </c>
      <c r="Q24" s="89">
        <v>992916.66666666663</v>
      </c>
      <c r="R24" s="25">
        <v>2</v>
      </c>
      <c r="S24" s="89">
        <v>1042562.5</v>
      </c>
      <c r="T24" s="25">
        <v>2</v>
      </c>
      <c r="U24" s="89">
        <v>1094690.625</v>
      </c>
      <c r="V24" s="25">
        <v>2</v>
      </c>
      <c r="W24" s="89">
        <v>1149425.15625</v>
      </c>
      <c r="X24" s="25">
        <v>8</v>
      </c>
      <c r="Y24" s="89">
        <f t="shared" si="0"/>
        <v>4279594.947916666</v>
      </c>
      <c r="Z24" s="111"/>
      <c r="AA24" s="21" t="str">
        <f t="shared" si="7"/>
        <v xml:space="preserve"> </v>
      </c>
      <c r="AB24" s="18"/>
      <c r="AC24" s="21" t="str">
        <f t="shared" si="8"/>
        <v xml:space="preserve"> </v>
      </c>
      <c r="AD24" s="18"/>
      <c r="AE24" s="18"/>
      <c r="AF24" s="111">
        <v>198488</v>
      </c>
      <c r="AG24" s="21">
        <f t="shared" si="3"/>
        <v>0.19990398657154848</v>
      </c>
      <c r="AH24" s="18">
        <v>2</v>
      </c>
      <c r="AI24" s="21">
        <f t="shared" si="4"/>
        <v>1</v>
      </c>
      <c r="AJ24" s="90" t="s">
        <v>263</v>
      </c>
      <c r="AK24" s="18" t="s">
        <v>264</v>
      </c>
      <c r="AL24" s="208" t="s">
        <v>265</v>
      </c>
      <c r="AM24" s="209">
        <v>0.4</v>
      </c>
      <c r="AN24" s="212">
        <v>4</v>
      </c>
      <c r="AO24" s="210">
        <v>2</v>
      </c>
      <c r="AP24" s="211" t="s">
        <v>266</v>
      </c>
      <c r="AQ24" s="211" t="s">
        <v>267</v>
      </c>
      <c r="AR24" s="304" t="s">
        <v>268</v>
      </c>
      <c r="AS24" s="305">
        <v>0.82</v>
      </c>
      <c r="AT24" s="211">
        <v>6</v>
      </c>
      <c r="AU24" s="297">
        <v>3</v>
      </c>
      <c r="AV24" s="211" t="s">
        <v>269</v>
      </c>
      <c r="AW24" s="211" t="s">
        <v>270</v>
      </c>
      <c r="AX24" s="349">
        <v>810000</v>
      </c>
      <c r="AY24" s="350">
        <f t="shared" si="5"/>
        <v>0.81577843054972732</v>
      </c>
      <c r="AZ24" s="360">
        <v>6</v>
      </c>
      <c r="BA24" s="352">
        <f t="shared" si="6"/>
        <v>3</v>
      </c>
      <c r="BB24" s="359" t="s">
        <v>271</v>
      </c>
      <c r="BC24" s="357" t="s">
        <v>270</v>
      </c>
      <c r="BD24" s="354" t="s">
        <v>272</v>
      </c>
      <c r="BE24" s="88" t="s">
        <v>220</v>
      </c>
      <c r="BF24" s="88" t="s">
        <v>240</v>
      </c>
      <c r="BG24" s="88" t="s">
        <v>241</v>
      </c>
      <c r="BH24" s="88" t="s">
        <v>78</v>
      </c>
      <c r="BI24" s="88" t="s">
        <v>79</v>
      </c>
      <c r="BJ24" s="88" t="s">
        <v>242</v>
      </c>
      <c r="BK24" s="88" t="s">
        <v>243</v>
      </c>
      <c r="BL24" s="88">
        <v>3241000</v>
      </c>
      <c r="BM24" s="88" t="s">
        <v>244</v>
      </c>
      <c r="BN24" s="71"/>
    </row>
    <row r="25" spans="1:66" s="23" customFormat="1" ht="51.75" customHeight="1" x14ac:dyDescent="0.25">
      <c r="A25" s="302"/>
      <c r="B25" s="18" t="s">
        <v>56</v>
      </c>
      <c r="C25" s="18" t="s">
        <v>83</v>
      </c>
      <c r="D25" s="88" t="s">
        <v>273</v>
      </c>
      <c r="E25" s="18"/>
      <c r="F25" s="88" t="s">
        <v>59</v>
      </c>
      <c r="G25" s="88" t="s">
        <v>60</v>
      </c>
      <c r="H25" s="19">
        <v>44197</v>
      </c>
      <c r="I25" s="19">
        <v>45442</v>
      </c>
      <c r="J25" s="88" t="s">
        <v>274</v>
      </c>
      <c r="K25" s="88" t="s">
        <v>275</v>
      </c>
      <c r="L25" s="88" t="s">
        <v>63</v>
      </c>
      <c r="M25" s="88" t="s">
        <v>64</v>
      </c>
      <c r="N25" s="26">
        <v>0</v>
      </c>
      <c r="O25" s="89">
        <v>0</v>
      </c>
      <c r="P25" s="26">
        <v>1</v>
      </c>
      <c r="Q25" s="89">
        <v>3125000</v>
      </c>
      <c r="R25" s="26">
        <v>1</v>
      </c>
      <c r="S25" s="89">
        <v>3125000</v>
      </c>
      <c r="T25" s="26">
        <v>1</v>
      </c>
      <c r="U25" s="89">
        <v>3125000</v>
      </c>
      <c r="V25" s="26">
        <v>1</v>
      </c>
      <c r="W25" s="89">
        <v>3125000</v>
      </c>
      <c r="X25" s="26">
        <v>1</v>
      </c>
      <c r="Y25" s="89">
        <f t="shared" si="0"/>
        <v>12500000</v>
      </c>
      <c r="Z25" s="111"/>
      <c r="AA25" s="21" t="str">
        <f t="shared" si="7"/>
        <v xml:space="preserve"> </v>
      </c>
      <c r="AB25" s="18"/>
      <c r="AC25" s="21" t="str">
        <f t="shared" si="8"/>
        <v xml:space="preserve"> </v>
      </c>
      <c r="AD25" s="18"/>
      <c r="AE25" s="18"/>
      <c r="AF25" s="111">
        <v>781250</v>
      </c>
      <c r="AG25" s="21">
        <f t="shared" si="3"/>
        <v>0.25</v>
      </c>
      <c r="AH25" s="24">
        <v>0.5</v>
      </c>
      <c r="AI25" s="21">
        <f t="shared" si="4"/>
        <v>0.5</v>
      </c>
      <c r="AJ25" s="18" t="s">
        <v>276</v>
      </c>
      <c r="AK25" s="18" t="s">
        <v>230</v>
      </c>
      <c r="AL25" s="208" t="s">
        <v>277</v>
      </c>
      <c r="AM25" s="209">
        <v>0.25</v>
      </c>
      <c r="AN25" s="210">
        <v>0.5</v>
      </c>
      <c r="AO25" s="210">
        <v>0.5</v>
      </c>
      <c r="AP25" s="211" t="s">
        <v>278</v>
      </c>
      <c r="AQ25" s="211" t="s">
        <v>279</v>
      </c>
      <c r="AR25" s="304" t="s">
        <v>280</v>
      </c>
      <c r="AS25" s="305">
        <v>0.5</v>
      </c>
      <c r="AT25" s="297">
        <v>0.5</v>
      </c>
      <c r="AU25" s="297">
        <v>0.5</v>
      </c>
      <c r="AV25" s="211" t="s">
        <v>281</v>
      </c>
      <c r="AW25" s="211" t="s">
        <v>236</v>
      </c>
      <c r="AX25" s="349">
        <v>1650000</v>
      </c>
      <c r="AY25" s="350">
        <f t="shared" si="5"/>
        <v>0.52800000000000002</v>
      </c>
      <c r="AZ25" s="362">
        <v>1</v>
      </c>
      <c r="BA25" s="352">
        <f t="shared" si="6"/>
        <v>1</v>
      </c>
      <c r="BB25" s="361" t="s">
        <v>282</v>
      </c>
      <c r="BC25" s="357" t="s">
        <v>236</v>
      </c>
      <c r="BD25" s="354" t="s">
        <v>283</v>
      </c>
      <c r="BE25" s="88" t="s">
        <v>220</v>
      </c>
      <c r="BF25" s="88" t="s">
        <v>240</v>
      </c>
      <c r="BG25" s="88" t="s">
        <v>241</v>
      </c>
      <c r="BH25" s="88" t="s">
        <v>78</v>
      </c>
      <c r="BI25" s="88" t="s">
        <v>79</v>
      </c>
      <c r="BJ25" s="88" t="s">
        <v>242</v>
      </c>
      <c r="BK25" s="88" t="s">
        <v>243</v>
      </c>
      <c r="BL25" s="88">
        <v>3241000</v>
      </c>
      <c r="BM25" s="88" t="s">
        <v>244</v>
      </c>
      <c r="BN25" s="71"/>
    </row>
    <row r="26" spans="1:66" s="23" customFormat="1" ht="51.75" customHeight="1" x14ac:dyDescent="0.25">
      <c r="A26" s="302"/>
      <c r="B26" s="18" t="s">
        <v>56</v>
      </c>
      <c r="C26" s="18" t="s">
        <v>57</v>
      </c>
      <c r="D26" s="88" t="s">
        <v>284</v>
      </c>
      <c r="E26" s="18"/>
      <c r="F26" s="88" t="s">
        <v>59</v>
      </c>
      <c r="G26" s="88" t="s">
        <v>60</v>
      </c>
      <c r="H26" s="19">
        <v>44197</v>
      </c>
      <c r="I26" s="19">
        <v>44560</v>
      </c>
      <c r="J26" s="88" t="s">
        <v>285</v>
      </c>
      <c r="K26" s="88" t="s">
        <v>286</v>
      </c>
      <c r="L26" s="88" t="s">
        <v>63</v>
      </c>
      <c r="M26" s="88" t="s">
        <v>64</v>
      </c>
      <c r="N26" s="26">
        <v>0</v>
      </c>
      <c r="O26" s="89">
        <v>0</v>
      </c>
      <c r="P26" s="26">
        <v>1</v>
      </c>
      <c r="Q26" s="89">
        <v>5000000</v>
      </c>
      <c r="R26" s="26">
        <v>0</v>
      </c>
      <c r="S26" s="89">
        <v>0</v>
      </c>
      <c r="T26" s="26">
        <v>0</v>
      </c>
      <c r="U26" s="89">
        <v>0</v>
      </c>
      <c r="V26" s="26">
        <v>0</v>
      </c>
      <c r="W26" s="89">
        <v>0</v>
      </c>
      <c r="X26" s="26">
        <v>1</v>
      </c>
      <c r="Y26" s="89">
        <f t="shared" si="0"/>
        <v>5000000</v>
      </c>
      <c r="Z26" s="111"/>
      <c r="AA26" s="21" t="str">
        <f t="shared" si="7"/>
        <v xml:space="preserve"> </v>
      </c>
      <c r="AB26" s="18"/>
      <c r="AC26" s="21" t="str">
        <f t="shared" si="8"/>
        <v xml:space="preserve"> </v>
      </c>
      <c r="AD26" s="18"/>
      <c r="AE26" s="18"/>
      <c r="AF26" s="111">
        <v>0</v>
      </c>
      <c r="AG26" s="21">
        <f t="shared" si="3"/>
        <v>0</v>
      </c>
      <c r="AH26" s="18">
        <v>0</v>
      </c>
      <c r="AI26" s="21">
        <f t="shared" si="4"/>
        <v>0</v>
      </c>
      <c r="AJ26" s="18" t="s">
        <v>287</v>
      </c>
      <c r="AK26" s="18" t="s">
        <v>288</v>
      </c>
      <c r="AL26" s="208" t="s">
        <v>124</v>
      </c>
      <c r="AM26" s="209">
        <v>0</v>
      </c>
      <c r="AN26" s="212">
        <v>0</v>
      </c>
      <c r="AO26" s="210">
        <v>0</v>
      </c>
      <c r="AP26" s="211" t="s">
        <v>289</v>
      </c>
      <c r="AQ26" s="211" t="s">
        <v>290</v>
      </c>
      <c r="AR26" s="304" t="s">
        <v>291</v>
      </c>
      <c r="AS26" s="305">
        <v>6.57</v>
      </c>
      <c r="AT26" s="297">
        <v>1</v>
      </c>
      <c r="AU26" s="297">
        <v>1</v>
      </c>
      <c r="AV26" s="211" t="s">
        <v>292</v>
      </c>
      <c r="AW26" s="211" t="s">
        <v>293</v>
      </c>
      <c r="AX26" s="349">
        <v>32845568</v>
      </c>
      <c r="AY26" s="350">
        <f t="shared" si="5"/>
        <v>6.5691135999999997</v>
      </c>
      <c r="AZ26" s="358">
        <v>1</v>
      </c>
      <c r="BA26" s="352">
        <f t="shared" si="6"/>
        <v>1</v>
      </c>
      <c r="BB26" s="353" t="s">
        <v>294</v>
      </c>
      <c r="BC26" s="357" t="s">
        <v>293</v>
      </c>
      <c r="BD26" s="354" t="s">
        <v>295</v>
      </c>
      <c r="BE26" s="88" t="s">
        <v>75</v>
      </c>
      <c r="BF26" s="88" t="s">
        <v>296</v>
      </c>
      <c r="BG26" s="88" t="s">
        <v>297</v>
      </c>
      <c r="BH26" s="88" t="s">
        <v>78</v>
      </c>
      <c r="BI26" s="88" t="s">
        <v>79</v>
      </c>
      <c r="BJ26" s="88" t="s">
        <v>298</v>
      </c>
      <c r="BK26" s="88" t="s">
        <v>299</v>
      </c>
      <c r="BL26" s="88">
        <v>3241000</v>
      </c>
      <c r="BM26" s="88" t="s">
        <v>300</v>
      </c>
      <c r="BN26" s="71"/>
    </row>
    <row r="27" spans="1:66" s="23" customFormat="1" ht="51.75" customHeight="1" x14ac:dyDescent="0.25">
      <c r="A27" s="302"/>
      <c r="B27" s="18" t="s">
        <v>56</v>
      </c>
      <c r="C27" s="18" t="s">
        <v>57</v>
      </c>
      <c r="D27" s="88" t="s">
        <v>301</v>
      </c>
      <c r="E27" s="18"/>
      <c r="F27" s="88" t="s">
        <v>59</v>
      </c>
      <c r="G27" s="88" t="s">
        <v>60</v>
      </c>
      <c r="H27" s="19">
        <v>44197</v>
      </c>
      <c r="I27" s="19">
        <v>44560</v>
      </c>
      <c r="J27" s="88" t="s">
        <v>302</v>
      </c>
      <c r="K27" s="88" t="s">
        <v>303</v>
      </c>
      <c r="L27" s="88" t="s">
        <v>63</v>
      </c>
      <c r="M27" s="88" t="s">
        <v>64</v>
      </c>
      <c r="N27" s="25">
        <v>0</v>
      </c>
      <c r="O27" s="89">
        <v>0</v>
      </c>
      <c r="P27" s="25">
        <v>1</v>
      </c>
      <c r="Q27" s="89">
        <v>41200000</v>
      </c>
      <c r="R27" s="25">
        <v>0</v>
      </c>
      <c r="S27" s="89">
        <v>0</v>
      </c>
      <c r="T27" s="25">
        <v>0</v>
      </c>
      <c r="U27" s="89">
        <v>0</v>
      </c>
      <c r="V27" s="25">
        <v>0</v>
      </c>
      <c r="W27" s="89">
        <v>0</v>
      </c>
      <c r="X27" s="25">
        <v>1</v>
      </c>
      <c r="Y27" s="89">
        <f t="shared" si="0"/>
        <v>41200000</v>
      </c>
      <c r="Z27" s="111"/>
      <c r="AA27" s="21" t="str">
        <f t="shared" si="7"/>
        <v xml:space="preserve"> </v>
      </c>
      <c r="AB27" s="18"/>
      <c r="AC27" s="21" t="str">
        <f t="shared" si="8"/>
        <v xml:space="preserve"> </v>
      </c>
      <c r="AD27" s="18"/>
      <c r="AE27" s="18"/>
      <c r="AF27" s="111">
        <v>6758000.0000000009</v>
      </c>
      <c r="AG27" s="21">
        <f t="shared" si="3"/>
        <v>0.16402912621359225</v>
      </c>
      <c r="AH27" s="18">
        <v>0</v>
      </c>
      <c r="AI27" s="21">
        <f t="shared" si="4"/>
        <v>0</v>
      </c>
      <c r="AJ27" s="18" t="s">
        <v>304</v>
      </c>
      <c r="AK27" s="18" t="s">
        <v>305</v>
      </c>
      <c r="AL27" s="208" t="s">
        <v>306</v>
      </c>
      <c r="AM27" s="209">
        <v>0.9</v>
      </c>
      <c r="AN27" s="212">
        <v>0</v>
      </c>
      <c r="AO27" s="210">
        <v>0</v>
      </c>
      <c r="AP27" s="211" t="s">
        <v>307</v>
      </c>
      <c r="AQ27" s="211" t="s">
        <v>236</v>
      </c>
      <c r="AR27" s="304" t="s">
        <v>308</v>
      </c>
      <c r="AS27" s="305">
        <v>1.38</v>
      </c>
      <c r="AT27" s="211">
        <v>0.5</v>
      </c>
      <c r="AU27" s="297">
        <v>0.5</v>
      </c>
      <c r="AV27" s="211" t="s">
        <v>309</v>
      </c>
      <c r="AW27" s="211" t="s">
        <v>310</v>
      </c>
      <c r="AX27" s="349">
        <v>97244000</v>
      </c>
      <c r="AY27" s="350">
        <f t="shared" si="5"/>
        <v>2.3602912621359224</v>
      </c>
      <c r="AZ27" s="356">
        <v>1</v>
      </c>
      <c r="BA27" s="352">
        <f t="shared" si="6"/>
        <v>1</v>
      </c>
      <c r="BB27" s="353" t="s">
        <v>311</v>
      </c>
      <c r="BC27" s="353" t="s">
        <v>312</v>
      </c>
      <c r="BD27" s="354" t="s">
        <v>313</v>
      </c>
      <c r="BE27" s="88" t="s">
        <v>314</v>
      </c>
      <c r="BF27" s="88" t="s">
        <v>315</v>
      </c>
      <c r="BG27" s="88" t="s">
        <v>316</v>
      </c>
      <c r="BH27" s="88" t="s">
        <v>78</v>
      </c>
      <c r="BI27" s="88" t="s">
        <v>79</v>
      </c>
      <c r="BJ27" s="88" t="s">
        <v>317</v>
      </c>
      <c r="BK27" s="88" t="s">
        <v>318</v>
      </c>
      <c r="BL27" s="88">
        <v>3241000</v>
      </c>
      <c r="BM27" s="88" t="s">
        <v>319</v>
      </c>
      <c r="BN27" s="71"/>
    </row>
    <row r="28" spans="1:66" s="23" customFormat="1" ht="51.75" customHeight="1" x14ac:dyDescent="0.25">
      <c r="A28" s="302"/>
      <c r="B28" s="18" t="s">
        <v>56</v>
      </c>
      <c r="C28" s="18" t="s">
        <v>57</v>
      </c>
      <c r="D28" s="88" t="s">
        <v>320</v>
      </c>
      <c r="E28" s="18"/>
      <c r="F28" s="88" t="s">
        <v>59</v>
      </c>
      <c r="G28" s="88" t="s">
        <v>60</v>
      </c>
      <c r="H28" s="19">
        <v>44562</v>
      </c>
      <c r="I28" s="19">
        <v>45290</v>
      </c>
      <c r="J28" s="88" t="s">
        <v>321</v>
      </c>
      <c r="K28" s="88" t="s">
        <v>322</v>
      </c>
      <c r="L28" s="88" t="s">
        <v>63</v>
      </c>
      <c r="M28" s="88" t="s">
        <v>64</v>
      </c>
      <c r="N28" s="26">
        <v>0</v>
      </c>
      <c r="O28" s="89">
        <v>0</v>
      </c>
      <c r="P28" s="26">
        <v>0</v>
      </c>
      <c r="Q28" s="89">
        <v>0</v>
      </c>
      <c r="R28" s="26">
        <v>0.5</v>
      </c>
      <c r="S28" s="89">
        <v>50000000</v>
      </c>
      <c r="T28" s="26">
        <v>1</v>
      </c>
      <c r="U28" s="89">
        <v>50000000</v>
      </c>
      <c r="V28" s="26">
        <v>0</v>
      </c>
      <c r="W28" s="89">
        <v>0</v>
      </c>
      <c r="X28" s="26">
        <v>1</v>
      </c>
      <c r="Y28" s="89">
        <f t="shared" si="0"/>
        <v>100000000</v>
      </c>
      <c r="Z28" s="111"/>
      <c r="AA28" s="21" t="str">
        <f t="shared" si="7"/>
        <v xml:space="preserve"> </v>
      </c>
      <c r="AB28" s="18"/>
      <c r="AC28" s="21" t="str">
        <f t="shared" si="8"/>
        <v xml:space="preserve"> </v>
      </c>
      <c r="AD28" s="18"/>
      <c r="AE28" s="18"/>
      <c r="AF28" s="111"/>
      <c r="AG28" s="21" t="str">
        <f t="shared" si="3"/>
        <v xml:space="preserve"> </v>
      </c>
      <c r="AH28" s="18"/>
      <c r="AI28" s="21" t="str">
        <f t="shared" si="4"/>
        <v xml:space="preserve"> </v>
      </c>
      <c r="AJ28" s="18" t="s">
        <v>323</v>
      </c>
      <c r="AK28" s="18" t="s">
        <v>323</v>
      </c>
      <c r="AL28" s="208" t="s">
        <v>124</v>
      </c>
      <c r="AM28" s="213" t="s">
        <v>324</v>
      </c>
      <c r="AN28" s="212">
        <v>0</v>
      </c>
      <c r="AO28" s="212" t="s">
        <v>324</v>
      </c>
      <c r="AP28" s="211" t="s">
        <v>325</v>
      </c>
      <c r="AQ28" s="211" t="s">
        <v>326</v>
      </c>
      <c r="AR28" s="304" t="s">
        <v>124</v>
      </c>
      <c r="AS28" s="305">
        <v>0</v>
      </c>
      <c r="AT28" s="297">
        <v>0</v>
      </c>
      <c r="AU28" s="297">
        <v>0</v>
      </c>
      <c r="AV28" s="211" t="s">
        <v>327</v>
      </c>
      <c r="AW28" s="211" t="s">
        <v>326</v>
      </c>
      <c r="AX28" s="349">
        <v>0</v>
      </c>
      <c r="AY28" s="350" t="str">
        <f t="shared" si="5"/>
        <v xml:space="preserve"> </v>
      </c>
      <c r="AZ28" s="358">
        <v>0</v>
      </c>
      <c r="BA28" s="352" t="str">
        <f t="shared" si="6"/>
        <v xml:space="preserve"> </v>
      </c>
      <c r="BB28" s="353" t="s">
        <v>328</v>
      </c>
      <c r="BC28" s="363" t="s">
        <v>110</v>
      </c>
      <c r="BD28" s="354" t="s">
        <v>329</v>
      </c>
      <c r="BE28" s="88" t="s">
        <v>314</v>
      </c>
      <c r="BF28" s="88" t="s">
        <v>315</v>
      </c>
      <c r="BG28" s="88" t="s">
        <v>316</v>
      </c>
      <c r="BH28" s="88" t="s">
        <v>78</v>
      </c>
      <c r="BI28" s="88" t="s">
        <v>79</v>
      </c>
      <c r="BJ28" s="88" t="s">
        <v>330</v>
      </c>
      <c r="BK28" s="88" t="s">
        <v>331</v>
      </c>
      <c r="BL28" s="88">
        <v>3241000</v>
      </c>
      <c r="BM28" s="88" t="s">
        <v>332</v>
      </c>
      <c r="BN28" s="71"/>
    </row>
    <row r="29" spans="1:66" s="155" customFormat="1" ht="51.75" customHeight="1" x14ac:dyDescent="0.25">
      <c r="A29" s="302"/>
      <c r="B29" s="28" t="s">
        <v>333</v>
      </c>
      <c r="C29" s="28" t="s">
        <v>334</v>
      </c>
      <c r="D29" s="162" t="s">
        <v>335</v>
      </c>
      <c r="E29" s="118"/>
      <c r="F29" s="118" t="s">
        <v>336</v>
      </c>
      <c r="G29" s="163" t="s">
        <v>337</v>
      </c>
      <c r="H29" s="164">
        <v>44197</v>
      </c>
      <c r="I29" s="164">
        <v>45442</v>
      </c>
      <c r="J29" s="118" t="s">
        <v>338</v>
      </c>
      <c r="K29" s="118" t="s">
        <v>339</v>
      </c>
      <c r="L29" s="118" t="s">
        <v>340</v>
      </c>
      <c r="M29" s="118" t="s">
        <v>64</v>
      </c>
      <c r="N29" s="117"/>
      <c r="O29" s="89"/>
      <c r="P29" s="118">
        <v>1</v>
      </c>
      <c r="Q29" s="89">
        <v>20</v>
      </c>
      <c r="R29" s="118">
        <v>1</v>
      </c>
      <c r="S29" s="89">
        <v>20</v>
      </c>
      <c r="T29" s="118">
        <v>1</v>
      </c>
      <c r="U29" s="89">
        <v>20</v>
      </c>
      <c r="V29" s="165">
        <v>1</v>
      </c>
      <c r="W29" s="89">
        <v>20</v>
      </c>
      <c r="X29" s="166">
        <f>N29+P29+R29+T29+V29</f>
        <v>4</v>
      </c>
      <c r="Y29" s="89">
        <f t="shared" si="0"/>
        <v>80</v>
      </c>
      <c r="Z29" s="118"/>
      <c r="AA29" s="118"/>
      <c r="AB29" s="118"/>
      <c r="AC29" s="118"/>
      <c r="AD29" s="118"/>
      <c r="AE29" s="118"/>
      <c r="AF29" s="111"/>
      <c r="AG29" s="118"/>
      <c r="AH29" s="118"/>
      <c r="AI29" s="118"/>
      <c r="AJ29" s="118" t="s">
        <v>341</v>
      </c>
      <c r="AK29" s="118" t="s">
        <v>342</v>
      </c>
      <c r="AL29" s="150">
        <v>0</v>
      </c>
      <c r="AM29" s="117">
        <v>0</v>
      </c>
      <c r="AN29" s="118">
        <v>0.1</v>
      </c>
      <c r="AO29" s="117">
        <v>0.1</v>
      </c>
      <c r="AP29" s="118" t="s">
        <v>343</v>
      </c>
      <c r="AQ29" s="118" t="s">
        <v>344</v>
      </c>
      <c r="AR29" s="150" t="s">
        <v>345</v>
      </c>
      <c r="AS29" s="117">
        <v>0</v>
      </c>
      <c r="AT29" s="214">
        <v>0.5</v>
      </c>
      <c r="AU29" s="117">
        <v>0.5</v>
      </c>
      <c r="AV29" s="184" t="s">
        <v>346</v>
      </c>
      <c r="AW29" s="184" t="s">
        <v>347</v>
      </c>
      <c r="AX29" s="324">
        <v>20000000</v>
      </c>
      <c r="AY29" s="325">
        <v>1</v>
      </c>
      <c r="AZ29" s="326">
        <v>1</v>
      </c>
      <c r="BA29" s="325">
        <v>1</v>
      </c>
      <c r="BB29" s="326" t="s">
        <v>348</v>
      </c>
      <c r="BC29" s="326" t="s">
        <v>349</v>
      </c>
      <c r="BD29" s="326" t="s">
        <v>350</v>
      </c>
      <c r="BE29" s="118" t="s">
        <v>351</v>
      </c>
      <c r="BF29" s="118" t="s">
        <v>352</v>
      </c>
      <c r="BG29" s="118" t="s">
        <v>353</v>
      </c>
      <c r="BH29" s="118" t="s">
        <v>354</v>
      </c>
      <c r="BI29" s="118" t="s">
        <v>355</v>
      </c>
      <c r="BJ29" s="118" t="s">
        <v>356</v>
      </c>
      <c r="BK29" s="118" t="s">
        <v>357</v>
      </c>
      <c r="BL29" s="118">
        <v>3274850</v>
      </c>
      <c r="BM29" s="118" t="s">
        <v>358</v>
      </c>
    </row>
    <row r="30" spans="1:66" s="155" customFormat="1" ht="51.75" customHeight="1" x14ac:dyDescent="0.25">
      <c r="A30" s="302"/>
      <c r="B30" s="28" t="s">
        <v>333</v>
      </c>
      <c r="C30" s="28" t="s">
        <v>359</v>
      </c>
      <c r="D30" s="118" t="s">
        <v>360</v>
      </c>
      <c r="E30" s="118" t="s">
        <v>361</v>
      </c>
      <c r="F30" s="118" t="s">
        <v>336</v>
      </c>
      <c r="G30" s="118" t="s">
        <v>362</v>
      </c>
      <c r="H30" s="164">
        <v>44287</v>
      </c>
      <c r="I30" s="164">
        <v>45473</v>
      </c>
      <c r="J30" s="118" t="s">
        <v>363</v>
      </c>
      <c r="K30" s="118" t="s">
        <v>364</v>
      </c>
      <c r="L30" s="88" t="s">
        <v>63</v>
      </c>
      <c r="M30" s="118" t="s">
        <v>64</v>
      </c>
      <c r="N30" s="117"/>
      <c r="O30" s="89"/>
      <c r="P30" s="118">
        <v>1</v>
      </c>
      <c r="Q30" s="89">
        <v>1400000</v>
      </c>
      <c r="R30" s="118">
        <v>1</v>
      </c>
      <c r="S30" s="89">
        <v>1400000</v>
      </c>
      <c r="T30" s="118">
        <v>1</v>
      </c>
      <c r="U30" s="89">
        <v>1400000</v>
      </c>
      <c r="V30" s="118">
        <v>1</v>
      </c>
      <c r="W30" s="89">
        <v>1400000</v>
      </c>
      <c r="X30" s="117">
        <f>N30+P30+R30+T30+V30</f>
        <v>4</v>
      </c>
      <c r="Y30" s="89">
        <f t="shared" si="0"/>
        <v>5600000</v>
      </c>
      <c r="Z30" s="117" t="s">
        <v>365</v>
      </c>
      <c r="AA30" s="118" t="s">
        <v>365</v>
      </c>
      <c r="AB30" s="117" t="s">
        <v>365</v>
      </c>
      <c r="AC30" s="118" t="s">
        <v>365</v>
      </c>
      <c r="AD30" s="118" t="s">
        <v>365</v>
      </c>
      <c r="AE30" s="118" t="s">
        <v>365</v>
      </c>
      <c r="AF30" s="111" t="s">
        <v>366</v>
      </c>
      <c r="AG30" s="117" t="s">
        <v>367</v>
      </c>
      <c r="AH30" s="167">
        <v>0.1</v>
      </c>
      <c r="AI30" s="117">
        <v>0.1</v>
      </c>
      <c r="AJ30" s="118" t="s">
        <v>368</v>
      </c>
      <c r="AK30" s="18" t="s">
        <v>123</v>
      </c>
      <c r="AL30" s="149" t="s">
        <v>366</v>
      </c>
      <c r="AM30" s="151" t="s">
        <v>367</v>
      </c>
      <c r="AN30" s="152">
        <v>0</v>
      </c>
      <c r="AO30" s="151">
        <v>0</v>
      </c>
      <c r="AP30" s="188" t="s">
        <v>369</v>
      </c>
      <c r="AQ30" s="188" t="s">
        <v>370</v>
      </c>
      <c r="AR30" s="215">
        <v>1400000</v>
      </c>
      <c r="AS30" s="216">
        <f>AR30/Q30</f>
        <v>1</v>
      </c>
      <c r="AT30" s="214">
        <v>1</v>
      </c>
      <c r="AU30" s="216">
        <f>AT30/P30</f>
        <v>1</v>
      </c>
      <c r="AV30" s="118" t="s">
        <v>371</v>
      </c>
      <c r="AW30" s="118" t="s">
        <v>110</v>
      </c>
      <c r="AX30" s="89">
        <v>1400000</v>
      </c>
      <c r="AY30" s="117">
        <v>1</v>
      </c>
      <c r="AZ30" s="118">
        <v>1</v>
      </c>
      <c r="BA30" s="117">
        <v>1</v>
      </c>
      <c r="BB30" s="118" t="s">
        <v>371</v>
      </c>
      <c r="BC30" s="118" t="s">
        <v>110</v>
      </c>
      <c r="BD30" s="118" t="s">
        <v>372</v>
      </c>
      <c r="BE30" s="118" t="s">
        <v>373</v>
      </c>
      <c r="BF30" s="118" t="s">
        <v>374</v>
      </c>
      <c r="BG30" s="118">
        <v>7625</v>
      </c>
      <c r="BH30" s="118" t="s">
        <v>354</v>
      </c>
      <c r="BI30" s="118" t="s">
        <v>375</v>
      </c>
      <c r="BJ30" s="118" t="s">
        <v>376</v>
      </c>
      <c r="BK30" s="118" t="s">
        <v>377</v>
      </c>
      <c r="BL30" s="118">
        <v>3795750</v>
      </c>
      <c r="BM30" s="118" t="s">
        <v>378</v>
      </c>
    </row>
    <row r="31" spans="1:66" s="155" customFormat="1" ht="51.75" customHeight="1" x14ac:dyDescent="0.25">
      <c r="A31" s="302"/>
      <c r="B31" s="28" t="s">
        <v>333</v>
      </c>
      <c r="C31" s="28" t="s">
        <v>359</v>
      </c>
      <c r="D31" s="162" t="s">
        <v>379</v>
      </c>
      <c r="E31" s="118">
        <v>10</v>
      </c>
      <c r="F31" s="118" t="s">
        <v>380</v>
      </c>
      <c r="G31" s="163" t="s">
        <v>337</v>
      </c>
      <c r="H31" s="164">
        <v>44228</v>
      </c>
      <c r="I31" s="164">
        <v>45473</v>
      </c>
      <c r="J31" s="118" t="s">
        <v>381</v>
      </c>
      <c r="K31" s="118" t="s">
        <v>382</v>
      </c>
      <c r="L31" s="88" t="s">
        <v>63</v>
      </c>
      <c r="M31" s="118" t="s">
        <v>64</v>
      </c>
      <c r="N31" s="117"/>
      <c r="O31" s="89"/>
      <c r="P31" s="118">
        <v>0</v>
      </c>
      <c r="Q31" s="89"/>
      <c r="R31" s="118">
        <v>1</v>
      </c>
      <c r="S31" s="89">
        <v>17500000</v>
      </c>
      <c r="T31" s="118">
        <v>1</v>
      </c>
      <c r="U31" s="89">
        <v>17500000</v>
      </c>
      <c r="V31" s="118">
        <v>0</v>
      </c>
      <c r="W31" s="89"/>
      <c r="X31" s="168">
        <v>2</v>
      </c>
      <c r="Y31" s="89">
        <f t="shared" si="0"/>
        <v>35000000</v>
      </c>
      <c r="Z31" s="150"/>
      <c r="AA31" s="117"/>
      <c r="AB31" s="118"/>
      <c r="AC31" s="117"/>
      <c r="AD31" s="118"/>
      <c r="AE31" s="118"/>
      <c r="AF31" s="111"/>
      <c r="AG31" s="117"/>
      <c r="AH31" s="118"/>
      <c r="AI31" s="117"/>
      <c r="AJ31" s="118" t="s">
        <v>383</v>
      </c>
      <c r="AK31" s="118" t="s">
        <v>384</v>
      </c>
      <c r="AL31" s="111" t="s">
        <v>345</v>
      </c>
      <c r="AM31" s="117">
        <v>0</v>
      </c>
      <c r="AN31" s="118">
        <v>0</v>
      </c>
      <c r="AO31" s="117">
        <v>0</v>
      </c>
      <c r="AP31" s="118" t="s">
        <v>385</v>
      </c>
      <c r="AQ31" s="118" t="s">
        <v>386</v>
      </c>
      <c r="AR31" s="111" t="s">
        <v>345</v>
      </c>
      <c r="AS31" s="117">
        <v>0</v>
      </c>
      <c r="AT31" s="118">
        <v>0</v>
      </c>
      <c r="AU31" s="117">
        <v>0</v>
      </c>
      <c r="AV31" s="118" t="s">
        <v>387</v>
      </c>
      <c r="AW31" s="118" t="s">
        <v>388</v>
      </c>
      <c r="AX31" s="150">
        <v>0</v>
      </c>
      <c r="AY31" s="117">
        <v>0</v>
      </c>
      <c r="AZ31" s="118">
        <v>1</v>
      </c>
      <c r="BA31" s="117">
        <v>0.1</v>
      </c>
      <c r="BB31" s="118" t="s">
        <v>389</v>
      </c>
      <c r="BC31" s="118" t="s">
        <v>390</v>
      </c>
      <c r="BD31" s="118" t="s">
        <v>391</v>
      </c>
      <c r="BE31" s="118" t="s">
        <v>392</v>
      </c>
      <c r="BF31" s="118" t="s">
        <v>393</v>
      </c>
      <c r="BG31" s="118" t="s">
        <v>394</v>
      </c>
      <c r="BH31" s="118" t="s">
        <v>354</v>
      </c>
      <c r="BI31" s="118" t="s">
        <v>395</v>
      </c>
      <c r="BJ31" s="118" t="s">
        <v>396</v>
      </c>
      <c r="BK31" s="118" t="s">
        <v>397</v>
      </c>
      <c r="BL31" s="118">
        <v>3550800</v>
      </c>
      <c r="BM31" s="118" t="s">
        <v>398</v>
      </c>
    </row>
    <row r="32" spans="1:66" s="155" customFormat="1" ht="51.75" customHeight="1" x14ac:dyDescent="0.25">
      <c r="A32" s="302"/>
      <c r="B32" s="28" t="s">
        <v>333</v>
      </c>
      <c r="C32" s="28" t="s">
        <v>399</v>
      </c>
      <c r="D32" s="118" t="s">
        <v>400</v>
      </c>
      <c r="E32" s="118">
        <v>40</v>
      </c>
      <c r="F32" s="118" t="s">
        <v>380</v>
      </c>
      <c r="G32" s="163" t="s">
        <v>337</v>
      </c>
      <c r="H32" s="164">
        <v>44228</v>
      </c>
      <c r="I32" s="164">
        <v>45473</v>
      </c>
      <c r="J32" s="118" t="s">
        <v>401</v>
      </c>
      <c r="K32" s="118" t="s">
        <v>402</v>
      </c>
      <c r="L32" s="88" t="s">
        <v>63</v>
      </c>
      <c r="M32" s="118" t="s">
        <v>64</v>
      </c>
      <c r="N32" s="117"/>
      <c r="O32" s="89"/>
      <c r="P32" s="117">
        <v>1</v>
      </c>
      <c r="Q32" s="89">
        <v>10000000</v>
      </c>
      <c r="R32" s="117">
        <v>1</v>
      </c>
      <c r="S32" s="89">
        <v>20000000</v>
      </c>
      <c r="T32" s="117">
        <v>1</v>
      </c>
      <c r="U32" s="89">
        <v>20000000</v>
      </c>
      <c r="V32" s="117">
        <v>1</v>
      </c>
      <c r="W32" s="89">
        <v>20000000</v>
      </c>
      <c r="X32" s="150"/>
      <c r="Y32" s="89">
        <f t="shared" si="0"/>
        <v>70000000</v>
      </c>
      <c r="Z32" s="150"/>
      <c r="AA32" s="117"/>
      <c r="AB32" s="118"/>
      <c r="AC32" s="117"/>
      <c r="AD32" s="118"/>
      <c r="AE32" s="118"/>
      <c r="AF32" s="111"/>
      <c r="AG32" s="117"/>
      <c r="AH32" s="118"/>
      <c r="AI32" s="117"/>
      <c r="AJ32" s="118" t="s">
        <v>403</v>
      </c>
      <c r="AK32" s="18" t="s">
        <v>123</v>
      </c>
      <c r="AL32" s="111"/>
      <c r="AM32" s="117">
        <v>0</v>
      </c>
      <c r="AN32" s="118">
        <v>0</v>
      </c>
      <c r="AO32" s="117">
        <v>0.25</v>
      </c>
      <c r="AP32" s="193" t="s">
        <v>404</v>
      </c>
      <c r="AQ32" s="18" t="s">
        <v>386</v>
      </c>
      <c r="AR32" s="150">
        <v>10000000</v>
      </c>
      <c r="AS32" s="117">
        <v>1</v>
      </c>
      <c r="AT32" s="117">
        <v>1</v>
      </c>
      <c r="AU32" s="117">
        <v>1</v>
      </c>
      <c r="AV32" s="193" t="s">
        <v>405</v>
      </c>
      <c r="AW32" s="118" t="s">
        <v>388</v>
      </c>
      <c r="AX32" s="150">
        <v>10000000</v>
      </c>
      <c r="AY32" s="117">
        <v>1</v>
      </c>
      <c r="AZ32" s="118">
        <v>1</v>
      </c>
      <c r="BA32" s="117">
        <v>1</v>
      </c>
      <c r="BB32" s="118" t="s">
        <v>406</v>
      </c>
      <c r="BC32" s="118" t="s">
        <v>390</v>
      </c>
      <c r="BD32" s="118" t="s">
        <v>407</v>
      </c>
      <c r="BE32" s="118" t="s">
        <v>392</v>
      </c>
      <c r="BF32" s="118" t="s">
        <v>408</v>
      </c>
      <c r="BG32" s="118" t="s">
        <v>394</v>
      </c>
      <c r="BH32" s="118" t="s">
        <v>354</v>
      </c>
      <c r="BI32" s="118" t="s">
        <v>395</v>
      </c>
      <c r="BJ32" s="118" t="s">
        <v>409</v>
      </c>
      <c r="BK32" s="118" t="s">
        <v>410</v>
      </c>
      <c r="BL32" s="118">
        <v>3142641428</v>
      </c>
      <c r="BM32" s="118" t="s">
        <v>411</v>
      </c>
    </row>
    <row r="33" spans="1:66" s="155" customFormat="1" ht="51.75" customHeight="1" x14ac:dyDescent="0.25">
      <c r="A33" s="302"/>
      <c r="B33" s="28" t="s">
        <v>333</v>
      </c>
      <c r="C33" s="28" t="s">
        <v>399</v>
      </c>
      <c r="D33" s="118" t="s">
        <v>412</v>
      </c>
      <c r="E33" s="118">
        <v>30</v>
      </c>
      <c r="F33" s="118" t="s">
        <v>413</v>
      </c>
      <c r="G33" s="163" t="s">
        <v>337</v>
      </c>
      <c r="H33" s="164">
        <v>44228</v>
      </c>
      <c r="I33" s="164">
        <v>45291</v>
      </c>
      <c r="J33" s="118" t="s">
        <v>414</v>
      </c>
      <c r="K33" s="118" t="s">
        <v>415</v>
      </c>
      <c r="L33" s="88" t="s">
        <v>63</v>
      </c>
      <c r="M33" s="118" t="s">
        <v>64</v>
      </c>
      <c r="N33" s="117">
        <v>0</v>
      </c>
      <c r="O33" s="89">
        <v>0</v>
      </c>
      <c r="P33" s="118">
        <v>5</v>
      </c>
      <c r="Q33" s="89">
        <v>11650000</v>
      </c>
      <c r="R33" s="118">
        <v>5</v>
      </c>
      <c r="S33" s="89">
        <v>11650000</v>
      </c>
      <c r="T33" s="118">
        <v>5</v>
      </c>
      <c r="U33" s="89">
        <v>11650000</v>
      </c>
      <c r="V33" s="118">
        <v>5</v>
      </c>
      <c r="W33" s="89">
        <v>11650000</v>
      </c>
      <c r="X33" s="150">
        <v>20</v>
      </c>
      <c r="Y33" s="89">
        <f t="shared" si="0"/>
        <v>46600000</v>
      </c>
      <c r="Z33" s="150"/>
      <c r="AA33" s="117"/>
      <c r="AB33" s="118"/>
      <c r="AC33" s="117"/>
      <c r="AD33" s="118"/>
      <c r="AE33" s="118"/>
      <c r="AF33" s="111"/>
      <c r="AG33" s="117"/>
      <c r="AH33" s="118"/>
      <c r="AI33" s="117"/>
      <c r="AJ33" s="118" t="s">
        <v>416</v>
      </c>
      <c r="AK33" s="18" t="s">
        <v>123</v>
      </c>
      <c r="AL33" s="117"/>
      <c r="AM33" s="117">
        <v>0</v>
      </c>
      <c r="AN33" s="118">
        <v>0</v>
      </c>
      <c r="AO33" s="117">
        <v>0</v>
      </c>
      <c r="AP33" s="193" t="s">
        <v>417</v>
      </c>
      <c r="AQ33" s="18" t="s">
        <v>386</v>
      </c>
      <c r="AR33" s="150">
        <v>0</v>
      </c>
      <c r="AS33" s="117">
        <v>0</v>
      </c>
      <c r="AT33" s="118">
        <v>0</v>
      </c>
      <c r="AU33" s="117">
        <v>0</v>
      </c>
      <c r="AV33" s="193" t="s">
        <v>418</v>
      </c>
      <c r="AW33" s="118" t="s">
        <v>388</v>
      </c>
      <c r="AX33" s="150">
        <v>11650000</v>
      </c>
      <c r="AY33" s="117">
        <v>1</v>
      </c>
      <c r="AZ33" s="118">
        <v>5</v>
      </c>
      <c r="BA33" s="117">
        <v>1</v>
      </c>
      <c r="BB33" s="118" t="s">
        <v>419</v>
      </c>
      <c r="BC33" s="118" t="s">
        <v>390</v>
      </c>
      <c r="BD33" s="118"/>
      <c r="BE33" s="118" t="s">
        <v>420</v>
      </c>
      <c r="BF33" s="118" t="s">
        <v>421</v>
      </c>
      <c r="BG33" s="118" t="s">
        <v>422</v>
      </c>
      <c r="BH33" s="118" t="s">
        <v>354</v>
      </c>
      <c r="BI33" s="118" t="s">
        <v>395</v>
      </c>
      <c r="BJ33" s="118" t="s">
        <v>423</v>
      </c>
      <c r="BK33" s="118" t="s">
        <v>424</v>
      </c>
      <c r="BL33" s="118">
        <v>3163708651</v>
      </c>
      <c r="BM33" s="118" t="s">
        <v>425</v>
      </c>
    </row>
    <row r="34" spans="1:66" s="155" customFormat="1" ht="51.75" customHeight="1" x14ac:dyDescent="0.25">
      <c r="A34" s="302"/>
      <c r="B34" s="28" t="s">
        <v>333</v>
      </c>
      <c r="C34" s="28" t="s">
        <v>426</v>
      </c>
      <c r="D34" s="118" t="s">
        <v>427</v>
      </c>
      <c r="E34" s="118">
        <v>20</v>
      </c>
      <c r="F34" s="118" t="s">
        <v>380</v>
      </c>
      <c r="G34" s="163" t="s">
        <v>337</v>
      </c>
      <c r="H34" s="164">
        <v>44228</v>
      </c>
      <c r="I34" s="164">
        <v>45291</v>
      </c>
      <c r="J34" s="118" t="s">
        <v>428</v>
      </c>
      <c r="K34" s="118" t="s">
        <v>429</v>
      </c>
      <c r="L34" s="88" t="s">
        <v>63</v>
      </c>
      <c r="M34" s="118" t="s">
        <v>64</v>
      </c>
      <c r="N34" s="117"/>
      <c r="O34" s="89"/>
      <c r="P34" s="117">
        <v>1</v>
      </c>
      <c r="Q34" s="89">
        <v>10000000</v>
      </c>
      <c r="R34" s="117">
        <v>1</v>
      </c>
      <c r="S34" s="89">
        <v>10000000</v>
      </c>
      <c r="T34" s="117">
        <v>1</v>
      </c>
      <c r="U34" s="89">
        <v>10000000</v>
      </c>
      <c r="V34" s="150"/>
      <c r="W34" s="89"/>
      <c r="X34" s="150">
        <f>O34+Q34+S34+U34+W34</f>
        <v>30000000</v>
      </c>
      <c r="Y34" s="89">
        <f t="shared" si="0"/>
        <v>30000000</v>
      </c>
      <c r="Z34" s="150"/>
      <c r="AA34" s="117"/>
      <c r="AB34" s="118"/>
      <c r="AC34" s="117"/>
      <c r="AD34" s="118"/>
      <c r="AE34" s="118"/>
      <c r="AF34" s="111"/>
      <c r="AG34" s="117"/>
      <c r="AH34" s="118"/>
      <c r="AI34" s="117"/>
      <c r="AJ34" s="118" t="s">
        <v>430</v>
      </c>
      <c r="AK34" s="18" t="s">
        <v>123</v>
      </c>
      <c r="AL34" s="117"/>
      <c r="AM34" s="118">
        <v>0</v>
      </c>
      <c r="AN34" s="118">
        <v>0</v>
      </c>
      <c r="AO34" s="117">
        <v>0.1</v>
      </c>
      <c r="AP34" s="193" t="s">
        <v>431</v>
      </c>
      <c r="AQ34" s="18" t="s">
        <v>386</v>
      </c>
      <c r="AR34" s="150">
        <v>0</v>
      </c>
      <c r="AS34" s="117">
        <v>0</v>
      </c>
      <c r="AT34" s="118"/>
      <c r="AU34" s="117">
        <v>0.2</v>
      </c>
      <c r="AV34" s="193" t="s">
        <v>432</v>
      </c>
      <c r="AW34" s="193" t="s">
        <v>433</v>
      </c>
      <c r="AX34" s="150">
        <v>7000000</v>
      </c>
      <c r="AY34" s="117">
        <v>0.7</v>
      </c>
      <c r="AZ34" s="118">
        <v>1</v>
      </c>
      <c r="BA34" s="117">
        <v>0.7</v>
      </c>
      <c r="BB34" s="118" t="s">
        <v>434</v>
      </c>
      <c r="BC34" s="118" t="s">
        <v>435</v>
      </c>
      <c r="BD34" s="118"/>
      <c r="BE34" s="118" t="s">
        <v>392</v>
      </c>
      <c r="BF34" s="118" t="s">
        <v>436</v>
      </c>
      <c r="BG34" s="118" t="s">
        <v>394</v>
      </c>
      <c r="BH34" s="118" t="s">
        <v>354</v>
      </c>
      <c r="BI34" s="118" t="s">
        <v>395</v>
      </c>
      <c r="BJ34" s="118" t="s">
        <v>437</v>
      </c>
      <c r="BK34" s="118" t="s">
        <v>438</v>
      </c>
      <c r="BL34" s="118">
        <v>3153100141</v>
      </c>
      <c r="BM34" s="118" t="s">
        <v>439</v>
      </c>
    </row>
    <row r="35" spans="1:66" s="155" customFormat="1" ht="51.75" customHeight="1" x14ac:dyDescent="0.25">
      <c r="A35" s="302"/>
      <c r="B35" s="28" t="s">
        <v>333</v>
      </c>
      <c r="C35" s="28" t="s">
        <v>334</v>
      </c>
      <c r="D35" s="118" t="s">
        <v>440</v>
      </c>
      <c r="E35" s="118" t="s">
        <v>361</v>
      </c>
      <c r="F35" s="118" t="s">
        <v>336</v>
      </c>
      <c r="G35" s="118" t="s">
        <v>362</v>
      </c>
      <c r="H35" s="164">
        <v>44287</v>
      </c>
      <c r="I35" s="164">
        <v>45597</v>
      </c>
      <c r="J35" s="118" t="s">
        <v>441</v>
      </c>
      <c r="K35" s="118" t="s">
        <v>442</v>
      </c>
      <c r="L35" s="118" t="s">
        <v>443</v>
      </c>
      <c r="M35" s="118" t="s">
        <v>64</v>
      </c>
      <c r="N35" s="117">
        <v>0</v>
      </c>
      <c r="O35" s="89"/>
      <c r="P35" s="169">
        <v>1</v>
      </c>
      <c r="Q35" s="89">
        <v>7000000</v>
      </c>
      <c r="R35" s="169">
        <v>1</v>
      </c>
      <c r="S35" s="89">
        <v>7000000</v>
      </c>
      <c r="T35" s="169">
        <v>1</v>
      </c>
      <c r="U35" s="89">
        <v>7000000</v>
      </c>
      <c r="V35" s="169">
        <v>1</v>
      </c>
      <c r="W35" s="89">
        <v>7000000</v>
      </c>
      <c r="X35" s="117">
        <f>N35+P35+R35+T35+V35</f>
        <v>4</v>
      </c>
      <c r="Y35" s="89">
        <f t="shared" si="0"/>
        <v>28000000</v>
      </c>
      <c r="Z35" s="117" t="s">
        <v>365</v>
      </c>
      <c r="AA35" s="118" t="s">
        <v>365</v>
      </c>
      <c r="AB35" s="117" t="s">
        <v>365</v>
      </c>
      <c r="AC35" s="118" t="s">
        <v>365</v>
      </c>
      <c r="AD35" s="118" t="s">
        <v>365</v>
      </c>
      <c r="AE35" s="118" t="s">
        <v>365</v>
      </c>
      <c r="AF35" s="111" t="s">
        <v>366</v>
      </c>
      <c r="AG35" s="117" t="s">
        <v>367</v>
      </c>
      <c r="AH35" s="167">
        <v>0.1</v>
      </c>
      <c r="AI35" s="117">
        <v>0.1</v>
      </c>
      <c r="AJ35" s="118" t="s">
        <v>444</v>
      </c>
      <c r="AK35" s="18" t="s">
        <v>123</v>
      </c>
      <c r="AL35" s="149" t="s">
        <v>366</v>
      </c>
      <c r="AM35" s="151" t="s">
        <v>367</v>
      </c>
      <c r="AN35" s="152">
        <v>0</v>
      </c>
      <c r="AO35" s="151">
        <v>0</v>
      </c>
      <c r="AP35" s="188" t="s">
        <v>445</v>
      </c>
      <c r="AQ35" s="188" t="s">
        <v>370</v>
      </c>
      <c r="AR35" s="215">
        <v>3500000</v>
      </c>
      <c r="AS35" s="216">
        <f>AR35/Q35</f>
        <v>0.5</v>
      </c>
      <c r="AT35" s="214">
        <v>0.5</v>
      </c>
      <c r="AU35" s="216">
        <f>AT35/P35</f>
        <v>0.5</v>
      </c>
      <c r="AV35" s="118" t="s">
        <v>446</v>
      </c>
      <c r="AW35" s="118" t="s">
        <v>110</v>
      </c>
      <c r="AX35" s="89">
        <v>7000000</v>
      </c>
      <c r="AY35" s="117">
        <v>1</v>
      </c>
      <c r="AZ35" s="118">
        <v>1</v>
      </c>
      <c r="BA35" s="117">
        <v>1</v>
      </c>
      <c r="BB35" s="118" t="s">
        <v>371</v>
      </c>
      <c r="BC35" s="118" t="s">
        <v>110</v>
      </c>
      <c r="BD35" s="118" t="s">
        <v>372</v>
      </c>
      <c r="BE35" s="118" t="s">
        <v>447</v>
      </c>
      <c r="BF35" s="118" t="s">
        <v>448</v>
      </c>
      <c r="BG35" s="118">
        <v>7619</v>
      </c>
      <c r="BH35" s="118" t="s">
        <v>354</v>
      </c>
      <c r="BI35" s="118" t="s">
        <v>449</v>
      </c>
      <c r="BJ35" s="118" t="s">
        <v>450</v>
      </c>
      <c r="BK35" s="118" t="s">
        <v>451</v>
      </c>
      <c r="BL35" s="118">
        <v>3795750</v>
      </c>
      <c r="BM35" s="118" t="s">
        <v>452</v>
      </c>
    </row>
    <row r="36" spans="1:66" s="155" customFormat="1" ht="51.75" customHeight="1" x14ac:dyDescent="0.2">
      <c r="A36" s="302"/>
      <c r="B36" s="28" t="s">
        <v>333</v>
      </c>
      <c r="C36" s="28" t="s">
        <v>359</v>
      </c>
      <c r="D36" s="214" t="s">
        <v>453</v>
      </c>
      <c r="E36" s="214"/>
      <c r="F36" s="214" t="s">
        <v>454</v>
      </c>
      <c r="G36" s="214" t="s">
        <v>455</v>
      </c>
      <c r="H36" s="217">
        <v>44256</v>
      </c>
      <c r="I36" s="217">
        <v>45443</v>
      </c>
      <c r="J36" s="214" t="s">
        <v>456</v>
      </c>
      <c r="K36" s="214" t="s">
        <v>457</v>
      </c>
      <c r="L36" s="88" t="s">
        <v>63</v>
      </c>
      <c r="M36" s="214" t="s">
        <v>64</v>
      </c>
      <c r="N36" s="216"/>
      <c r="O36" s="89"/>
      <c r="P36" s="214">
        <v>20</v>
      </c>
      <c r="Q36" s="89">
        <v>2346680</v>
      </c>
      <c r="R36" s="214">
        <v>20</v>
      </c>
      <c r="S36" s="89">
        <v>2417080.4</v>
      </c>
      <c r="T36" s="214">
        <v>20</v>
      </c>
      <c r="U36" s="89">
        <v>2489592.8119999999</v>
      </c>
      <c r="V36" s="214">
        <v>6</v>
      </c>
      <c r="W36" s="89">
        <v>746244.12</v>
      </c>
      <c r="X36" s="214">
        <v>66</v>
      </c>
      <c r="Y36" s="89">
        <v>7999597.3320000004</v>
      </c>
      <c r="Z36" s="214"/>
      <c r="AA36" s="216"/>
      <c r="AB36" s="214"/>
      <c r="AC36" s="216"/>
      <c r="AD36" s="214"/>
      <c r="AE36" s="214"/>
      <c r="AF36" s="111">
        <v>0</v>
      </c>
      <c r="AG36" s="216">
        <v>0</v>
      </c>
      <c r="AH36" s="214">
        <v>0</v>
      </c>
      <c r="AI36" s="216">
        <v>0</v>
      </c>
      <c r="AJ36" s="214" t="s">
        <v>458</v>
      </c>
      <c r="AK36" s="18" t="s">
        <v>123</v>
      </c>
      <c r="AL36" s="111">
        <v>0</v>
      </c>
      <c r="AM36" s="216">
        <v>0</v>
      </c>
      <c r="AN36" s="214">
        <v>0</v>
      </c>
      <c r="AO36" s="216">
        <v>0</v>
      </c>
      <c r="AP36" s="214" t="s">
        <v>459</v>
      </c>
      <c r="AQ36" s="218" t="s">
        <v>460</v>
      </c>
      <c r="AR36" s="278" t="s">
        <v>461</v>
      </c>
      <c r="AS36" s="206">
        <v>0.3</v>
      </c>
      <c r="AT36" s="278">
        <v>2</v>
      </c>
      <c r="AU36" s="206">
        <v>0.1</v>
      </c>
      <c r="AV36" s="295" t="s">
        <v>462</v>
      </c>
      <c r="AW36" s="214"/>
      <c r="AX36" s="364">
        <v>3040638</v>
      </c>
      <c r="AY36" s="365">
        <f>AX36/Q36</f>
        <v>1.2957190584144409</v>
      </c>
      <c r="AZ36" s="366">
        <v>12</v>
      </c>
      <c r="BA36" s="323">
        <v>0.6</v>
      </c>
      <c r="BB36" s="367" t="s">
        <v>463</v>
      </c>
      <c r="BC36" s="368" t="s">
        <v>464</v>
      </c>
      <c r="BD36" s="368" t="s">
        <v>465</v>
      </c>
      <c r="BE36" s="214" t="s">
        <v>466</v>
      </c>
      <c r="BF36" s="214" t="s">
        <v>467</v>
      </c>
      <c r="BG36" s="214" t="s">
        <v>468</v>
      </c>
      <c r="BH36" s="214" t="s">
        <v>354</v>
      </c>
      <c r="BI36" s="214" t="s">
        <v>469</v>
      </c>
      <c r="BJ36" s="214" t="s">
        <v>470</v>
      </c>
      <c r="BK36" s="214" t="s">
        <v>471</v>
      </c>
      <c r="BL36" s="214">
        <v>6605400</v>
      </c>
      <c r="BM36" s="219" t="s">
        <v>472</v>
      </c>
    </row>
    <row r="37" spans="1:66" s="155" customFormat="1" ht="51.75" customHeight="1" x14ac:dyDescent="0.25">
      <c r="A37" s="302"/>
      <c r="B37" s="28" t="s">
        <v>333</v>
      </c>
      <c r="C37" s="28" t="s">
        <v>359</v>
      </c>
      <c r="D37" s="214" t="s">
        <v>473</v>
      </c>
      <c r="E37" s="214"/>
      <c r="F37" s="214" t="s">
        <v>454</v>
      </c>
      <c r="G37" s="214" t="s">
        <v>455</v>
      </c>
      <c r="H37" s="217">
        <v>44256</v>
      </c>
      <c r="I37" s="217">
        <v>45443</v>
      </c>
      <c r="J37" s="214" t="s">
        <v>474</v>
      </c>
      <c r="K37" s="214" t="s">
        <v>475</v>
      </c>
      <c r="L37" s="88" t="s">
        <v>63</v>
      </c>
      <c r="M37" s="214" t="s">
        <v>64</v>
      </c>
      <c r="N37" s="216"/>
      <c r="O37" s="89"/>
      <c r="P37" s="214">
        <v>1</v>
      </c>
      <c r="Q37" s="89">
        <v>19549535</v>
      </c>
      <c r="R37" s="214">
        <v>1</v>
      </c>
      <c r="S37" s="89">
        <v>20136021.050000001</v>
      </c>
      <c r="T37" s="214">
        <v>1</v>
      </c>
      <c r="U37" s="89">
        <v>20792907.5</v>
      </c>
      <c r="V37" s="214">
        <v>1</v>
      </c>
      <c r="W37" s="89">
        <v>21449793.949999999</v>
      </c>
      <c r="X37" s="214">
        <v>4</v>
      </c>
      <c r="Y37" s="89">
        <v>81928257.5</v>
      </c>
      <c r="Z37" s="214"/>
      <c r="AA37" s="216"/>
      <c r="AB37" s="214"/>
      <c r="AC37" s="216"/>
      <c r="AD37" s="214"/>
      <c r="AE37" s="214"/>
      <c r="AF37" s="111">
        <v>0</v>
      </c>
      <c r="AG37" s="216">
        <v>0</v>
      </c>
      <c r="AH37" s="214">
        <v>0</v>
      </c>
      <c r="AI37" s="216">
        <v>0</v>
      </c>
      <c r="AJ37" s="214" t="s">
        <v>458</v>
      </c>
      <c r="AK37" s="18" t="s">
        <v>123</v>
      </c>
      <c r="AL37" s="111">
        <v>0</v>
      </c>
      <c r="AM37" s="216">
        <v>0</v>
      </c>
      <c r="AN37" s="214">
        <v>0</v>
      </c>
      <c r="AO37" s="216">
        <v>0</v>
      </c>
      <c r="AP37" s="214" t="s">
        <v>459</v>
      </c>
      <c r="AQ37" s="218" t="s">
        <v>460</v>
      </c>
      <c r="AR37" s="212">
        <v>0</v>
      </c>
      <c r="AS37" s="210">
        <v>0</v>
      </c>
      <c r="AT37" s="212">
        <v>0</v>
      </c>
      <c r="AU37" s="210">
        <v>0</v>
      </c>
      <c r="AV37" s="211" t="s">
        <v>476</v>
      </c>
      <c r="AW37" s="214"/>
      <c r="AX37" s="364">
        <v>8596197.277777778</v>
      </c>
      <c r="AY37" s="365">
        <f>AX37/Q37</f>
        <v>0.43971364422620679</v>
      </c>
      <c r="AZ37" s="369">
        <v>1</v>
      </c>
      <c r="BA37" s="323">
        <v>1</v>
      </c>
      <c r="BB37" s="370" t="s">
        <v>477</v>
      </c>
      <c r="BC37" s="368" t="s">
        <v>464</v>
      </c>
      <c r="BD37" s="368" t="s">
        <v>478</v>
      </c>
      <c r="BE37" s="214" t="s">
        <v>466</v>
      </c>
      <c r="BF37" s="214" t="s">
        <v>467</v>
      </c>
      <c r="BG37" s="214" t="s">
        <v>468</v>
      </c>
      <c r="BH37" s="214" t="s">
        <v>354</v>
      </c>
      <c r="BI37" s="214" t="s">
        <v>469</v>
      </c>
      <c r="BJ37" s="214" t="s">
        <v>470</v>
      </c>
      <c r="BK37" s="214" t="s">
        <v>471</v>
      </c>
      <c r="BL37" s="214">
        <v>6605400</v>
      </c>
      <c r="BM37" s="219" t="s">
        <v>472</v>
      </c>
    </row>
    <row r="38" spans="1:66" s="155" customFormat="1" ht="51.75" customHeight="1" x14ac:dyDescent="0.25">
      <c r="A38" s="302"/>
      <c r="B38" s="28" t="s">
        <v>333</v>
      </c>
      <c r="C38" s="28" t="s">
        <v>359</v>
      </c>
      <c r="D38" s="118" t="s">
        <v>479</v>
      </c>
      <c r="E38" s="118" t="s">
        <v>361</v>
      </c>
      <c r="F38" s="118" t="s">
        <v>336</v>
      </c>
      <c r="G38" s="118" t="s">
        <v>480</v>
      </c>
      <c r="H38" s="164">
        <v>44287</v>
      </c>
      <c r="I38" s="164">
        <v>45626</v>
      </c>
      <c r="J38" s="118" t="s">
        <v>481</v>
      </c>
      <c r="K38" s="118" t="s">
        <v>482</v>
      </c>
      <c r="L38" s="88" t="s">
        <v>63</v>
      </c>
      <c r="M38" s="118" t="s">
        <v>64</v>
      </c>
      <c r="N38" s="117"/>
      <c r="O38" s="89"/>
      <c r="P38" s="118">
        <v>1</v>
      </c>
      <c r="Q38" s="89">
        <v>14000000</v>
      </c>
      <c r="R38" s="118">
        <v>1</v>
      </c>
      <c r="S38" s="89">
        <v>14000000</v>
      </c>
      <c r="T38" s="118">
        <v>1</v>
      </c>
      <c r="U38" s="89">
        <v>14000000</v>
      </c>
      <c r="V38" s="118">
        <v>1</v>
      </c>
      <c r="W38" s="89">
        <v>14000000</v>
      </c>
      <c r="X38" s="117">
        <f>N38+P38+R38+T38+V38</f>
        <v>4</v>
      </c>
      <c r="Y38" s="89">
        <f>O38+Q38+S38+U38+W38</f>
        <v>56000000</v>
      </c>
      <c r="Z38" s="117" t="s">
        <v>365</v>
      </c>
      <c r="AA38" s="118" t="s">
        <v>365</v>
      </c>
      <c r="AB38" s="117" t="s">
        <v>365</v>
      </c>
      <c r="AC38" s="118" t="s">
        <v>365</v>
      </c>
      <c r="AD38" s="118" t="s">
        <v>365</v>
      </c>
      <c r="AE38" s="118" t="s">
        <v>365</v>
      </c>
      <c r="AF38" s="111" t="s">
        <v>366</v>
      </c>
      <c r="AG38" s="117" t="s">
        <v>367</v>
      </c>
      <c r="AH38" s="167">
        <v>0.1</v>
      </c>
      <c r="AI38" s="117">
        <v>0.1</v>
      </c>
      <c r="AJ38" s="118" t="s">
        <v>483</v>
      </c>
      <c r="AK38" s="18" t="s">
        <v>123</v>
      </c>
      <c r="AL38" s="149" t="s">
        <v>366</v>
      </c>
      <c r="AM38" s="151" t="s">
        <v>367</v>
      </c>
      <c r="AN38" s="152">
        <v>0</v>
      </c>
      <c r="AO38" s="151">
        <v>0</v>
      </c>
      <c r="AP38" s="188" t="s">
        <v>484</v>
      </c>
      <c r="AQ38" s="188" t="s">
        <v>485</v>
      </c>
      <c r="AR38" s="215">
        <v>0</v>
      </c>
      <c r="AS38" s="216">
        <f>AR38/Q38</f>
        <v>0</v>
      </c>
      <c r="AT38" s="214">
        <v>0</v>
      </c>
      <c r="AU38" s="216">
        <f>AT38/P38</f>
        <v>0</v>
      </c>
      <c r="AV38" s="118" t="s">
        <v>486</v>
      </c>
      <c r="AW38" s="118" t="s">
        <v>487</v>
      </c>
      <c r="AX38" s="89">
        <v>14000000</v>
      </c>
      <c r="AY38" s="117">
        <v>1</v>
      </c>
      <c r="AZ38" s="118">
        <v>1</v>
      </c>
      <c r="BA38" s="117">
        <v>1</v>
      </c>
      <c r="BB38" s="118" t="s">
        <v>371</v>
      </c>
      <c r="BC38" s="118" t="s">
        <v>110</v>
      </c>
      <c r="BD38" s="118" t="s">
        <v>488</v>
      </c>
      <c r="BE38" s="118" t="s">
        <v>373</v>
      </c>
      <c r="BF38" s="118" t="s">
        <v>489</v>
      </c>
      <c r="BG38" s="118">
        <v>7614</v>
      </c>
      <c r="BH38" s="118" t="s">
        <v>354</v>
      </c>
      <c r="BI38" s="118" t="s">
        <v>449</v>
      </c>
      <c r="BJ38" s="118" t="s">
        <v>490</v>
      </c>
      <c r="BK38" s="118" t="s">
        <v>491</v>
      </c>
      <c r="BL38" s="118">
        <v>3795750</v>
      </c>
      <c r="BM38" s="118" t="s">
        <v>492</v>
      </c>
    </row>
    <row r="39" spans="1:66" s="155" customFormat="1" ht="78.75" customHeight="1" x14ac:dyDescent="0.25">
      <c r="A39" s="302"/>
      <c r="B39" s="28" t="s">
        <v>333</v>
      </c>
      <c r="C39" s="28" t="s">
        <v>426</v>
      </c>
      <c r="D39" s="118" t="s">
        <v>493</v>
      </c>
      <c r="E39" s="118"/>
      <c r="F39" s="118"/>
      <c r="G39" s="163" t="s">
        <v>494</v>
      </c>
      <c r="H39" s="164">
        <v>44197</v>
      </c>
      <c r="I39" s="164">
        <v>45473</v>
      </c>
      <c r="J39" s="118" t="s">
        <v>495</v>
      </c>
      <c r="K39" s="118" t="s">
        <v>496</v>
      </c>
      <c r="L39" s="88" t="s">
        <v>63</v>
      </c>
      <c r="M39" s="118" t="s">
        <v>64</v>
      </c>
      <c r="N39" s="117"/>
      <c r="O39" s="89"/>
      <c r="P39" s="118">
        <v>25</v>
      </c>
      <c r="Q39" s="89">
        <v>15898550</v>
      </c>
      <c r="R39" s="118">
        <v>25</v>
      </c>
      <c r="S39" s="89">
        <v>16216525</v>
      </c>
      <c r="T39" s="118">
        <v>25</v>
      </c>
      <c r="U39" s="89">
        <v>16540850</v>
      </c>
      <c r="V39" s="166">
        <v>25</v>
      </c>
      <c r="W39" s="89">
        <v>16871650</v>
      </c>
      <c r="X39" s="166">
        <f>+V39+T39+R39+P39</f>
        <v>100</v>
      </c>
      <c r="Y39" s="89">
        <f>O39+Q39+S39+U39+W39</f>
        <v>65527575</v>
      </c>
      <c r="Z39" s="150"/>
      <c r="AA39" s="117"/>
      <c r="AB39" s="118"/>
      <c r="AC39" s="117"/>
      <c r="AD39" s="118"/>
      <c r="AE39" s="118"/>
      <c r="AF39" s="111"/>
      <c r="AG39" s="117"/>
      <c r="AH39" s="118"/>
      <c r="AI39" s="117"/>
      <c r="AJ39" s="118" t="s">
        <v>497</v>
      </c>
      <c r="AK39" s="118" t="s">
        <v>498</v>
      </c>
      <c r="AL39" s="150"/>
      <c r="AM39" s="117"/>
      <c r="AN39" s="118" t="s">
        <v>499</v>
      </c>
      <c r="AO39" s="117"/>
      <c r="AP39" s="118" t="s">
        <v>500</v>
      </c>
      <c r="AQ39" s="118"/>
      <c r="AR39" s="220" t="s">
        <v>124</v>
      </c>
      <c r="AS39" s="221">
        <v>0</v>
      </c>
      <c r="AT39" s="222">
        <v>0</v>
      </c>
      <c r="AU39" s="221">
        <v>0</v>
      </c>
      <c r="AV39" s="223" t="s">
        <v>501</v>
      </c>
      <c r="AW39" s="224" t="s">
        <v>326</v>
      </c>
      <c r="AX39" s="324">
        <f>'[2]II TRM Seguimient Matriz Raizal'!AX39</f>
        <v>10082300</v>
      </c>
      <c r="AY39" s="325">
        <f>'[2]II TRM Seguimient Matriz Raizal'!AY39</f>
        <v>0.63</v>
      </c>
      <c r="AZ39" s="326">
        <f>'[2]II TRM Seguimient Matriz Raizal'!AZ39</f>
        <v>1</v>
      </c>
      <c r="BA39" s="325">
        <f>'[2]II TRM Seguimient Matriz Raizal'!BA39</f>
        <v>1</v>
      </c>
      <c r="BB39" s="326" t="str">
        <f>'[2]II TRM Seguimient Matriz Raizal'!BB39</f>
        <v>La subdirecciòn sinfònica de la OFB, durante el 2021 realizò un proceso con el grupo "CREOLE" originario de San Andres y Providencia, lo que posibilitò la exitosa realizaciòn del concierto de homenaje y reconocimiento al Pueblo Raizal.</v>
      </c>
      <c r="BC39" s="326" t="str">
        <f>'[2]II TRM Seguimient Matriz Raizal'!BC39</f>
        <v>La buena actitud y la permanente colaboraciòn de las personas integrantes de la organizaciòn ORFA, representativa de la Comunidad Raizal residente en Bogotà, facilitò y agilizò la realizaciòn del concierto.</v>
      </c>
      <c r="BD39" s="326" t="str">
        <f>'[2]II TRM Seguimient Matriz Raizal'!BD39</f>
        <v>Mutuamente enriquecedor, tanto para la Comunidad raizal como para la OFB, la ejecuciòn del concierto en la modalidad de ensamble, asumiendo el enfoque diferencial ètnico.</v>
      </c>
      <c r="BE39" s="118" t="s">
        <v>502</v>
      </c>
      <c r="BF39" s="118" t="s">
        <v>503</v>
      </c>
      <c r="BG39" s="118" t="s">
        <v>504</v>
      </c>
      <c r="BH39" s="118" t="s">
        <v>354</v>
      </c>
      <c r="BI39" s="118" t="s">
        <v>505</v>
      </c>
      <c r="BJ39" s="118" t="s">
        <v>506</v>
      </c>
      <c r="BK39" s="118" t="s">
        <v>507</v>
      </c>
      <c r="BL39" s="118" t="s">
        <v>508</v>
      </c>
      <c r="BM39" s="118" t="s">
        <v>509</v>
      </c>
    </row>
    <row r="40" spans="1:66" s="155" customFormat="1" ht="51.75" customHeight="1" x14ac:dyDescent="0.25">
      <c r="A40" s="302"/>
      <c r="B40" s="28" t="s">
        <v>333</v>
      </c>
      <c r="C40" s="197" t="s">
        <v>334</v>
      </c>
      <c r="D40" s="118" t="s">
        <v>510</v>
      </c>
      <c r="E40" s="118"/>
      <c r="F40" s="118"/>
      <c r="G40" s="163" t="s">
        <v>494</v>
      </c>
      <c r="H40" s="164">
        <v>44197</v>
      </c>
      <c r="I40" s="164">
        <v>45473</v>
      </c>
      <c r="J40" s="118" t="s">
        <v>511</v>
      </c>
      <c r="K40" s="118" t="s">
        <v>512</v>
      </c>
      <c r="L40" s="88" t="s">
        <v>63</v>
      </c>
      <c r="M40" s="118" t="s">
        <v>64</v>
      </c>
      <c r="N40" s="117"/>
      <c r="O40" s="89"/>
      <c r="P40" s="118">
        <v>2</v>
      </c>
      <c r="Q40" s="89">
        <v>40384616</v>
      </c>
      <c r="R40" s="118">
        <v>2</v>
      </c>
      <c r="S40" s="89">
        <v>41596154</v>
      </c>
      <c r="T40" s="118">
        <v>2</v>
      </c>
      <c r="U40" s="89">
        <v>42844038</v>
      </c>
      <c r="V40" s="166">
        <v>2</v>
      </c>
      <c r="W40" s="89">
        <v>44129360</v>
      </c>
      <c r="X40" s="166">
        <f>+V40+T40+R40+P40</f>
        <v>8</v>
      </c>
      <c r="Y40" s="89">
        <f>O40+Q40+S40+U40+W40</f>
        <v>168954168</v>
      </c>
      <c r="Z40" s="150"/>
      <c r="AA40" s="117"/>
      <c r="AB40" s="118"/>
      <c r="AC40" s="117"/>
      <c r="AD40" s="118"/>
      <c r="AE40" s="118"/>
      <c r="AF40" s="111"/>
      <c r="AG40" s="117"/>
      <c r="AH40" s="118"/>
      <c r="AI40" s="117"/>
      <c r="AJ40" s="118" t="s">
        <v>513</v>
      </c>
      <c r="AK40" s="118" t="s">
        <v>514</v>
      </c>
      <c r="AL40" s="150">
        <v>0</v>
      </c>
      <c r="AM40" s="117">
        <v>0</v>
      </c>
      <c r="AN40" s="118">
        <v>0</v>
      </c>
      <c r="AO40" s="117">
        <v>0</v>
      </c>
      <c r="AP40" s="118" t="s">
        <v>515</v>
      </c>
      <c r="AQ40" s="118"/>
      <c r="AR40" s="220" t="s">
        <v>124</v>
      </c>
      <c r="AS40" s="221">
        <v>0</v>
      </c>
      <c r="AT40" s="222">
        <v>0</v>
      </c>
      <c r="AU40" s="221">
        <v>0</v>
      </c>
      <c r="AV40" s="222" t="s">
        <v>516</v>
      </c>
      <c r="AW40" s="220" t="s">
        <v>517</v>
      </c>
      <c r="AX40" s="324">
        <f>'[2]II TRM Seguimient Matriz Raizal'!AX40</f>
        <v>10811014</v>
      </c>
      <c r="AY40" s="325">
        <f>'[2]II TRM Seguimient Matriz Raizal'!AY40</f>
        <v>0.68</v>
      </c>
      <c r="AZ40" s="326">
        <f>'[2]II TRM Seguimient Matriz Raizal'!AZ40</f>
        <v>17</v>
      </c>
      <c r="BA40" s="325">
        <f>'[2]II TRM Seguimient Matriz Raizal'!BA40</f>
        <v>0.68</v>
      </c>
      <c r="BB40" s="326" t="str">
        <f>'[2]II TRM Seguimient Matriz Raizal'!BB40</f>
        <v>La comunidad raizal paulatinamente ha ido vinculando a las niñas, niños adolescentes y jòvenes al programa de formaciòn, quienes han ido ganando sentido de pertenencia y motivaciòn para su participaciòn en el mismo.</v>
      </c>
      <c r="BC40" s="326" t="str">
        <f>'[2]II TRM Seguimient Matriz Raizal'!BC40</f>
        <v>El poco conocimiento con el que contaba la Comunidad raizal, del programa de formaciòn ofertado por la OFB, impedia su debida participaciòn, lo cual se ha ido superando gracias a la colaboraciòn de su organizaciòn representativa "ORFA" en su difusiòn y motivaciòn, entre las familias de su comunidad residentes en la ciudad.</v>
      </c>
      <c r="BD40" s="326" t="str">
        <f>'[2]II TRM Seguimient Matriz Raizal'!BD40</f>
        <v>La acogida brindada a las personas de la diversidad ètnica y cultural que participa en el proceso de formaciòn, gracias a la implementaciòn del enfoque diferencial, se sienten acogidas y motivadas a participar en el mismo.</v>
      </c>
      <c r="BE40" s="118" t="s">
        <v>518</v>
      </c>
      <c r="BF40" s="118" t="s">
        <v>519</v>
      </c>
      <c r="BG40" s="118" t="s">
        <v>520</v>
      </c>
      <c r="BH40" s="118" t="s">
        <v>354</v>
      </c>
      <c r="BI40" s="118" t="s">
        <v>505</v>
      </c>
      <c r="BJ40" s="118" t="s">
        <v>521</v>
      </c>
      <c r="BK40" s="118" t="s">
        <v>522</v>
      </c>
      <c r="BL40" s="118" t="s">
        <v>523</v>
      </c>
      <c r="BM40" s="118" t="s">
        <v>524</v>
      </c>
    </row>
    <row r="41" spans="1:66" s="155" customFormat="1" ht="51.75" customHeight="1" x14ac:dyDescent="0.25">
      <c r="A41" s="302"/>
      <c r="B41" s="28" t="s">
        <v>525</v>
      </c>
      <c r="C41" s="28" t="s">
        <v>526</v>
      </c>
      <c r="D41" s="118" t="s">
        <v>527</v>
      </c>
      <c r="E41" s="118"/>
      <c r="F41" s="118"/>
      <c r="G41" s="163" t="s">
        <v>528</v>
      </c>
      <c r="H41" s="164">
        <v>44470</v>
      </c>
      <c r="I41" s="164">
        <v>45597</v>
      </c>
      <c r="J41" s="118" t="s">
        <v>529</v>
      </c>
      <c r="K41" s="118" t="s">
        <v>530</v>
      </c>
      <c r="L41" s="88" t="s">
        <v>63</v>
      </c>
      <c r="M41" s="118" t="s">
        <v>531</v>
      </c>
      <c r="N41" s="117"/>
      <c r="O41" s="89">
        <v>0</v>
      </c>
      <c r="P41" s="118">
        <v>1</v>
      </c>
      <c r="Q41" s="89">
        <v>11250000</v>
      </c>
      <c r="R41" s="118">
        <v>1</v>
      </c>
      <c r="S41" s="89">
        <v>11250000</v>
      </c>
      <c r="T41" s="118">
        <v>1</v>
      </c>
      <c r="U41" s="89">
        <v>11250000</v>
      </c>
      <c r="V41" s="166">
        <v>1</v>
      </c>
      <c r="W41" s="89">
        <v>11250000</v>
      </c>
      <c r="X41" s="166">
        <v>4</v>
      </c>
      <c r="Y41" s="89">
        <f>SUM(W41,U41,S41,Q41)</f>
        <v>45000000</v>
      </c>
      <c r="Z41" s="150"/>
      <c r="AA41" s="117"/>
      <c r="AB41" s="118"/>
      <c r="AC41" s="117"/>
      <c r="AD41" s="118"/>
      <c r="AE41" s="118"/>
      <c r="AF41" s="111">
        <v>2812500</v>
      </c>
      <c r="AG41" s="117">
        <v>0.25</v>
      </c>
      <c r="AH41" s="153">
        <v>0.25</v>
      </c>
      <c r="AI41" s="117">
        <v>0.25</v>
      </c>
      <c r="AJ41" s="118" t="s">
        <v>532</v>
      </c>
      <c r="AK41" s="18" t="s">
        <v>123</v>
      </c>
      <c r="AL41" s="111">
        <v>5625000</v>
      </c>
      <c r="AM41" s="117">
        <v>0.5</v>
      </c>
      <c r="AN41" s="153">
        <v>0.5</v>
      </c>
      <c r="AO41" s="199">
        <v>0.5</v>
      </c>
      <c r="AP41" s="118" t="s">
        <v>533</v>
      </c>
      <c r="AQ41" s="198" t="s">
        <v>534</v>
      </c>
      <c r="AR41" s="111">
        <f>(5625000/2)*3</f>
        <v>8437500</v>
      </c>
      <c r="AS41" s="117">
        <v>0.75</v>
      </c>
      <c r="AT41" s="153" t="s">
        <v>535</v>
      </c>
      <c r="AU41" s="117">
        <v>0.75</v>
      </c>
      <c r="AV41" s="118" t="s">
        <v>536</v>
      </c>
      <c r="AW41" s="18" t="s">
        <v>537</v>
      </c>
      <c r="AX41" s="371">
        <f>(5625000/2)*4</f>
        <v>11250000</v>
      </c>
      <c r="AY41" s="325">
        <v>1</v>
      </c>
      <c r="AZ41" s="326">
        <v>1</v>
      </c>
      <c r="BA41" s="325">
        <v>1</v>
      </c>
      <c r="BB41" s="326" t="s">
        <v>538</v>
      </c>
      <c r="BC41" s="372" t="s">
        <v>539</v>
      </c>
      <c r="BD41" s="326" t="s">
        <v>540</v>
      </c>
      <c r="BE41" s="118" t="s">
        <v>541</v>
      </c>
      <c r="BF41" s="118" t="s">
        <v>541</v>
      </c>
      <c r="BG41" s="118" t="s">
        <v>541</v>
      </c>
      <c r="BH41" s="118" t="s">
        <v>354</v>
      </c>
      <c r="BI41" s="118" t="s">
        <v>542</v>
      </c>
      <c r="BJ41" s="118" t="s">
        <v>543</v>
      </c>
      <c r="BK41" s="118" t="s">
        <v>544</v>
      </c>
      <c r="BL41" s="118" t="s">
        <v>545</v>
      </c>
      <c r="BM41" s="306" t="s">
        <v>546</v>
      </c>
      <c r="BN41" s="155" t="s">
        <v>547</v>
      </c>
    </row>
    <row r="42" spans="1:66" s="155" customFormat="1" ht="51.75" customHeight="1" x14ac:dyDescent="0.25">
      <c r="A42" s="302"/>
      <c r="B42" s="225" t="s">
        <v>525</v>
      </c>
      <c r="C42" s="225" t="s">
        <v>526</v>
      </c>
      <c r="D42" s="218" t="s">
        <v>548</v>
      </c>
      <c r="E42" s="214"/>
      <c r="F42" s="214" t="s">
        <v>380</v>
      </c>
      <c r="G42" s="219"/>
      <c r="H42" s="217">
        <v>44197</v>
      </c>
      <c r="I42" s="217">
        <v>45627</v>
      </c>
      <c r="J42" s="214" t="s">
        <v>549</v>
      </c>
      <c r="K42" s="214" t="s">
        <v>550</v>
      </c>
      <c r="L42" s="88" t="s">
        <v>63</v>
      </c>
      <c r="M42" s="214" t="s">
        <v>64</v>
      </c>
      <c r="N42" s="216"/>
      <c r="O42" s="89">
        <v>0</v>
      </c>
      <c r="P42" s="214">
        <v>1</v>
      </c>
      <c r="Q42" s="89">
        <v>14000000</v>
      </c>
      <c r="R42" s="214">
        <v>1</v>
      </c>
      <c r="S42" s="89">
        <v>14000000</v>
      </c>
      <c r="T42" s="214">
        <v>1</v>
      </c>
      <c r="U42" s="89">
        <v>14000000</v>
      </c>
      <c r="V42" s="215">
        <v>1</v>
      </c>
      <c r="W42" s="89">
        <v>14000000</v>
      </c>
      <c r="X42" s="226">
        <v>4</v>
      </c>
      <c r="Y42" s="89">
        <f>O42+Q42+S42+U42+W42</f>
        <v>56000000</v>
      </c>
      <c r="Z42" s="216"/>
      <c r="AA42" s="214"/>
      <c r="AB42" s="216"/>
      <c r="AC42" s="214"/>
      <c r="AD42" s="214"/>
      <c r="AE42" s="215"/>
      <c r="AF42" s="111" t="s">
        <v>551</v>
      </c>
      <c r="AG42" s="214" t="s">
        <v>552</v>
      </c>
      <c r="AH42" s="216" t="s">
        <v>551</v>
      </c>
      <c r="AI42" s="214" t="s">
        <v>552</v>
      </c>
      <c r="AJ42" s="214" t="s">
        <v>553</v>
      </c>
      <c r="AK42" s="18" t="s">
        <v>123</v>
      </c>
      <c r="AL42" s="227">
        <v>0</v>
      </c>
      <c r="AM42" s="228">
        <v>0</v>
      </c>
      <c r="AN42" s="229">
        <v>0</v>
      </c>
      <c r="AO42" s="228">
        <v>0</v>
      </c>
      <c r="AP42" s="229" t="s">
        <v>554</v>
      </c>
      <c r="AQ42" s="39" t="s">
        <v>555</v>
      </c>
      <c r="AR42" s="266" t="s">
        <v>124</v>
      </c>
      <c r="AS42" s="262">
        <v>0</v>
      </c>
      <c r="AT42" s="207">
        <v>0</v>
      </c>
      <c r="AU42" s="262">
        <v>0</v>
      </c>
      <c r="AV42" s="207" t="s">
        <v>556</v>
      </c>
      <c r="AW42" s="207" t="s">
        <v>555</v>
      </c>
      <c r="AX42" s="327">
        <v>14000000</v>
      </c>
      <c r="AY42" s="328">
        <v>1</v>
      </c>
      <c r="AZ42" s="329" t="s">
        <v>557</v>
      </c>
      <c r="BA42" s="328">
        <v>1</v>
      </c>
      <c r="BB42" s="330" t="s">
        <v>558</v>
      </c>
      <c r="BC42" s="331" t="s">
        <v>559</v>
      </c>
      <c r="BD42" s="326"/>
      <c r="BE42" s="214" t="s">
        <v>560</v>
      </c>
      <c r="BF42" s="214" t="s">
        <v>561</v>
      </c>
      <c r="BG42" s="214" t="s">
        <v>562</v>
      </c>
      <c r="BH42" s="214" t="s">
        <v>354</v>
      </c>
      <c r="BI42" s="214" t="s">
        <v>563</v>
      </c>
      <c r="BJ42" s="214" t="s">
        <v>564</v>
      </c>
      <c r="BK42" s="214" t="s">
        <v>565</v>
      </c>
      <c r="BL42" s="214">
        <v>4320410</v>
      </c>
      <c r="BM42" s="214" t="s">
        <v>566</v>
      </c>
    </row>
    <row r="43" spans="1:66" s="155" customFormat="1" ht="51.75" customHeight="1" x14ac:dyDescent="0.25">
      <c r="A43" s="302"/>
      <c r="B43" s="28" t="s">
        <v>333</v>
      </c>
      <c r="C43" s="28" t="s">
        <v>399</v>
      </c>
      <c r="D43" s="214" t="s">
        <v>567</v>
      </c>
      <c r="E43" s="214"/>
      <c r="F43" s="214" t="s">
        <v>380</v>
      </c>
      <c r="G43" s="219"/>
      <c r="H43" s="217">
        <v>44197</v>
      </c>
      <c r="I43" s="217">
        <v>45627</v>
      </c>
      <c r="J43" s="214" t="s">
        <v>568</v>
      </c>
      <c r="K43" s="214" t="s">
        <v>550</v>
      </c>
      <c r="L43" s="88" t="s">
        <v>63</v>
      </c>
      <c r="M43" s="214" t="s">
        <v>64</v>
      </c>
      <c r="N43" s="216"/>
      <c r="O43" s="89">
        <v>0</v>
      </c>
      <c r="P43" s="214">
        <v>1</v>
      </c>
      <c r="Q43" s="89">
        <v>6000000</v>
      </c>
      <c r="R43" s="214">
        <v>1</v>
      </c>
      <c r="S43" s="89">
        <v>6000000</v>
      </c>
      <c r="T43" s="214">
        <v>1</v>
      </c>
      <c r="U43" s="89">
        <v>6000000</v>
      </c>
      <c r="V43" s="215">
        <v>1</v>
      </c>
      <c r="W43" s="89">
        <v>6000000</v>
      </c>
      <c r="X43" s="226">
        <v>4</v>
      </c>
      <c r="Y43" s="89">
        <f>O43+Q43+S43+U43+W43</f>
        <v>24000000</v>
      </c>
      <c r="Z43" s="215"/>
      <c r="AA43" s="216"/>
      <c r="AB43" s="214"/>
      <c r="AC43" s="216"/>
      <c r="AD43" s="214"/>
      <c r="AE43" s="214"/>
      <c r="AF43" s="111" t="s">
        <v>551</v>
      </c>
      <c r="AG43" s="214" t="s">
        <v>552</v>
      </c>
      <c r="AH43" s="216" t="s">
        <v>551</v>
      </c>
      <c r="AI43" s="214" t="s">
        <v>552</v>
      </c>
      <c r="AJ43" s="214" t="s">
        <v>569</v>
      </c>
      <c r="AK43" s="18" t="s">
        <v>123</v>
      </c>
      <c r="AL43" s="227">
        <v>6000000</v>
      </c>
      <c r="AM43" s="228">
        <v>1</v>
      </c>
      <c r="AN43" s="229" t="s">
        <v>557</v>
      </c>
      <c r="AO43" s="228">
        <v>1</v>
      </c>
      <c r="AP43" s="40" t="s">
        <v>570</v>
      </c>
      <c r="AQ43" s="39" t="s">
        <v>555</v>
      </c>
      <c r="AR43" s="296" t="s">
        <v>571</v>
      </c>
      <c r="AS43" s="297">
        <v>1</v>
      </c>
      <c r="AT43" s="211">
        <v>1</v>
      </c>
      <c r="AU43" s="297">
        <v>1</v>
      </c>
      <c r="AV43" s="211" t="s">
        <v>572</v>
      </c>
      <c r="AW43" s="211" t="s">
        <v>555</v>
      </c>
      <c r="AX43" s="327">
        <v>6000000</v>
      </c>
      <c r="AY43" s="328">
        <v>1</v>
      </c>
      <c r="AZ43" s="329" t="s">
        <v>557</v>
      </c>
      <c r="BA43" s="328">
        <v>1</v>
      </c>
      <c r="BB43" s="332" t="s">
        <v>573</v>
      </c>
      <c r="BC43" s="331" t="s">
        <v>555</v>
      </c>
      <c r="BD43" s="326"/>
      <c r="BE43" s="214" t="s">
        <v>560</v>
      </c>
      <c r="BF43" s="214" t="s">
        <v>574</v>
      </c>
      <c r="BG43" s="214" t="s">
        <v>575</v>
      </c>
      <c r="BH43" s="214" t="s">
        <v>354</v>
      </c>
      <c r="BI43" s="214" t="s">
        <v>563</v>
      </c>
      <c r="BJ43" s="214" t="s">
        <v>564</v>
      </c>
      <c r="BK43" s="214" t="s">
        <v>565</v>
      </c>
      <c r="BL43" s="214">
        <v>4320410</v>
      </c>
      <c r="BM43" s="214" t="s">
        <v>566</v>
      </c>
    </row>
    <row r="44" spans="1:66" s="155" customFormat="1" ht="51.75" customHeight="1" x14ac:dyDescent="0.25">
      <c r="A44" s="302"/>
      <c r="B44" s="28" t="s">
        <v>525</v>
      </c>
      <c r="C44" s="28" t="s">
        <v>526</v>
      </c>
      <c r="D44" s="218" t="s">
        <v>576</v>
      </c>
      <c r="E44" s="214"/>
      <c r="F44" s="214" t="s">
        <v>577</v>
      </c>
      <c r="G44" s="219"/>
      <c r="H44" s="217">
        <v>44013</v>
      </c>
      <c r="I44" s="217">
        <v>45291</v>
      </c>
      <c r="J44" s="214" t="s">
        <v>578</v>
      </c>
      <c r="K44" s="214" t="s">
        <v>579</v>
      </c>
      <c r="L44" s="88" t="s">
        <v>63</v>
      </c>
      <c r="M44" s="214" t="s">
        <v>580</v>
      </c>
      <c r="N44" s="216"/>
      <c r="O44" s="89">
        <v>0</v>
      </c>
      <c r="P44" s="214"/>
      <c r="Q44" s="89">
        <v>0</v>
      </c>
      <c r="R44" s="214"/>
      <c r="S44" s="89">
        <v>0</v>
      </c>
      <c r="T44" s="214">
        <v>1</v>
      </c>
      <c r="U44" s="89">
        <v>4000000</v>
      </c>
      <c r="V44" s="214">
        <v>1</v>
      </c>
      <c r="W44" s="89">
        <v>4000000</v>
      </c>
      <c r="X44" s="226">
        <v>1</v>
      </c>
      <c r="Y44" s="89">
        <f>O44+Q44+S44+U44+W44</f>
        <v>8000000</v>
      </c>
      <c r="Z44" s="215"/>
      <c r="AA44" s="216"/>
      <c r="AB44" s="214"/>
      <c r="AC44" s="216"/>
      <c r="AD44" s="214"/>
      <c r="AE44" s="214"/>
      <c r="AF44" s="111" t="s">
        <v>552</v>
      </c>
      <c r="AG44" s="216" t="s">
        <v>551</v>
      </c>
      <c r="AH44" s="214" t="s">
        <v>552</v>
      </c>
      <c r="AI44" s="216" t="s">
        <v>551</v>
      </c>
      <c r="AJ44" s="214"/>
      <c r="AK44" s="214" t="s">
        <v>581</v>
      </c>
      <c r="AL44" s="227">
        <v>0</v>
      </c>
      <c r="AM44" s="228">
        <v>0</v>
      </c>
      <c r="AN44" s="229" t="s">
        <v>582</v>
      </c>
      <c r="AO44" s="228">
        <v>0</v>
      </c>
      <c r="AP44" s="40" t="s">
        <v>583</v>
      </c>
      <c r="AQ44" s="39" t="s">
        <v>555</v>
      </c>
      <c r="AR44" s="296" t="s">
        <v>124</v>
      </c>
      <c r="AS44" s="297">
        <v>0</v>
      </c>
      <c r="AT44" s="211">
        <v>0</v>
      </c>
      <c r="AU44" s="297">
        <v>0</v>
      </c>
      <c r="AV44" s="211" t="s">
        <v>583</v>
      </c>
      <c r="AW44" s="211" t="s">
        <v>555</v>
      </c>
      <c r="AX44" s="327">
        <v>0</v>
      </c>
      <c r="AY44" s="328">
        <v>0</v>
      </c>
      <c r="AZ44" s="329" t="s">
        <v>582</v>
      </c>
      <c r="BA44" s="328">
        <v>0</v>
      </c>
      <c r="BB44" s="333" t="s">
        <v>584</v>
      </c>
      <c r="BC44" s="333" t="s">
        <v>584</v>
      </c>
      <c r="BD44" s="326"/>
      <c r="BE44" s="214" t="s">
        <v>585</v>
      </c>
      <c r="BF44" s="214" t="s">
        <v>586</v>
      </c>
      <c r="BG44" s="214" t="s">
        <v>587</v>
      </c>
      <c r="BH44" s="214" t="s">
        <v>354</v>
      </c>
      <c r="BI44" s="214" t="s">
        <v>563</v>
      </c>
      <c r="BJ44" s="214" t="s">
        <v>588</v>
      </c>
      <c r="BK44" s="214" t="s">
        <v>589</v>
      </c>
      <c r="BL44" s="214">
        <v>4320410</v>
      </c>
      <c r="BM44" s="214" t="s">
        <v>590</v>
      </c>
    </row>
    <row r="45" spans="1:66" s="155" customFormat="1" ht="51.75" customHeight="1" x14ac:dyDescent="0.25">
      <c r="A45" s="302"/>
      <c r="B45" s="28" t="s">
        <v>333</v>
      </c>
      <c r="C45" s="28" t="s">
        <v>399</v>
      </c>
      <c r="D45" s="118" t="s">
        <v>591</v>
      </c>
      <c r="E45" s="118" t="s">
        <v>361</v>
      </c>
      <c r="F45" s="118" t="s">
        <v>336</v>
      </c>
      <c r="G45" s="118" t="s">
        <v>480</v>
      </c>
      <c r="H45" s="164">
        <v>44105</v>
      </c>
      <c r="I45" s="164">
        <v>45597</v>
      </c>
      <c r="J45" s="118" t="s">
        <v>592</v>
      </c>
      <c r="K45" s="118" t="s">
        <v>593</v>
      </c>
      <c r="L45" s="118" t="s">
        <v>594</v>
      </c>
      <c r="M45" s="118" t="s">
        <v>64</v>
      </c>
      <c r="N45" s="118">
        <v>2</v>
      </c>
      <c r="O45" s="89">
        <v>17000000</v>
      </c>
      <c r="P45" s="118">
        <v>2</v>
      </c>
      <c r="Q45" s="89">
        <v>17000000</v>
      </c>
      <c r="R45" s="118">
        <v>2</v>
      </c>
      <c r="S45" s="89">
        <v>17000000</v>
      </c>
      <c r="T45" s="118">
        <v>2</v>
      </c>
      <c r="U45" s="89">
        <v>17000000</v>
      </c>
      <c r="V45" s="118">
        <v>2</v>
      </c>
      <c r="W45" s="89">
        <v>17000000</v>
      </c>
      <c r="X45" s="118">
        <f>N45+P45+R45+T45+V45</f>
        <v>10</v>
      </c>
      <c r="Y45" s="89">
        <f>O45+Q45+S45+U45+W45</f>
        <v>85000000</v>
      </c>
      <c r="Z45" s="150">
        <v>17000000</v>
      </c>
      <c r="AA45" s="117">
        <v>1</v>
      </c>
      <c r="AB45" s="118">
        <v>2</v>
      </c>
      <c r="AC45" s="117">
        <v>1</v>
      </c>
      <c r="AD45" s="118" t="s">
        <v>595</v>
      </c>
      <c r="AE45" s="118" t="s">
        <v>110</v>
      </c>
      <c r="AF45" s="111" t="s">
        <v>366</v>
      </c>
      <c r="AG45" s="117" t="s">
        <v>367</v>
      </c>
      <c r="AH45" s="167">
        <v>0.2</v>
      </c>
      <c r="AI45" s="117">
        <v>0.1</v>
      </c>
      <c r="AJ45" s="118" t="s">
        <v>596</v>
      </c>
      <c r="AK45" s="18" t="s">
        <v>123</v>
      </c>
      <c r="AL45" s="149" t="s">
        <v>366</v>
      </c>
      <c r="AM45" s="151" t="s">
        <v>367</v>
      </c>
      <c r="AN45" s="152">
        <v>0</v>
      </c>
      <c r="AO45" s="151">
        <v>0</v>
      </c>
      <c r="AP45" s="188" t="s">
        <v>597</v>
      </c>
      <c r="AQ45" s="188" t="s">
        <v>370</v>
      </c>
      <c r="AR45" s="215">
        <v>0</v>
      </c>
      <c r="AS45" s="216">
        <f>AR45/Q45</f>
        <v>0</v>
      </c>
      <c r="AT45" s="214">
        <v>0</v>
      </c>
      <c r="AU45" s="216">
        <f>AT45/P45</f>
        <v>0</v>
      </c>
      <c r="AV45" s="118" t="s">
        <v>598</v>
      </c>
      <c r="AW45" s="118" t="s">
        <v>599</v>
      </c>
      <c r="AX45" s="89">
        <v>17000000</v>
      </c>
      <c r="AY45" s="117">
        <v>0.5</v>
      </c>
      <c r="AZ45" s="118">
        <v>2</v>
      </c>
      <c r="BA45" s="117">
        <v>0.5</v>
      </c>
      <c r="BB45" s="118" t="s">
        <v>600</v>
      </c>
      <c r="BC45" s="118" t="s">
        <v>110</v>
      </c>
      <c r="BD45" s="118" t="s">
        <v>601</v>
      </c>
      <c r="BE45" s="118" t="s">
        <v>602</v>
      </c>
      <c r="BF45" s="118" t="s">
        <v>489</v>
      </c>
      <c r="BG45" s="118">
        <v>7585</v>
      </c>
      <c r="BH45" s="118" t="s">
        <v>354</v>
      </c>
      <c r="BI45" s="118" t="s">
        <v>449</v>
      </c>
      <c r="BJ45" s="118" t="s">
        <v>376</v>
      </c>
      <c r="BK45" s="118" t="s">
        <v>377</v>
      </c>
      <c r="BL45" s="118">
        <v>3795750</v>
      </c>
      <c r="BM45" s="118" t="s">
        <v>378</v>
      </c>
    </row>
    <row r="46" spans="1:66" s="307" customFormat="1" ht="51.75" customHeight="1" x14ac:dyDescent="0.2">
      <c r="A46" s="302"/>
      <c r="B46" s="32" t="s">
        <v>603</v>
      </c>
      <c r="C46" s="32" t="s">
        <v>604</v>
      </c>
      <c r="D46" s="32" t="s">
        <v>605</v>
      </c>
      <c r="E46" s="32"/>
      <c r="F46" s="42" t="s">
        <v>336</v>
      </c>
      <c r="G46" s="42" t="s">
        <v>606</v>
      </c>
      <c r="H46" s="64">
        <v>44197</v>
      </c>
      <c r="I46" s="64">
        <v>45442</v>
      </c>
      <c r="J46" s="32" t="s">
        <v>607</v>
      </c>
      <c r="K46" s="32" t="s">
        <v>608</v>
      </c>
      <c r="L46" s="32" t="s">
        <v>340</v>
      </c>
      <c r="M46" s="32" t="s">
        <v>64</v>
      </c>
      <c r="N46" s="32"/>
      <c r="O46" s="89"/>
      <c r="P46" s="32">
        <v>1</v>
      </c>
      <c r="Q46" s="89">
        <v>40897020</v>
      </c>
      <c r="R46" s="32">
        <v>1</v>
      </c>
      <c r="S46" s="89">
        <v>56455052</v>
      </c>
      <c r="T46" s="32">
        <v>1</v>
      </c>
      <c r="U46" s="89">
        <v>59055760</v>
      </c>
      <c r="V46" s="32">
        <v>1</v>
      </c>
      <c r="W46" s="89">
        <v>58853364</v>
      </c>
      <c r="X46" s="34">
        <v>1</v>
      </c>
      <c r="Y46" s="89">
        <v>215261196</v>
      </c>
      <c r="Z46" s="21" t="s">
        <v>365</v>
      </c>
      <c r="AA46" s="21" t="s">
        <v>365</v>
      </c>
      <c r="AB46" s="21" t="s">
        <v>324</v>
      </c>
      <c r="AC46" s="21" t="s">
        <v>365</v>
      </c>
      <c r="AD46" s="21" t="s">
        <v>365</v>
      </c>
      <c r="AE46" s="21" t="s">
        <v>609</v>
      </c>
      <c r="AF46" s="111">
        <v>5452936</v>
      </c>
      <c r="AG46" s="21">
        <v>0.13</v>
      </c>
      <c r="AH46" s="32">
        <v>1</v>
      </c>
      <c r="AI46" s="21">
        <v>0.66</v>
      </c>
      <c r="AJ46" s="32" t="s">
        <v>610</v>
      </c>
      <c r="AK46" s="18" t="s">
        <v>123</v>
      </c>
      <c r="AL46" s="230">
        <f>2301832+5452936</f>
        <v>7754768</v>
      </c>
      <c r="AM46" s="231">
        <f>AL46/Q46</f>
        <v>0.18961694519551792</v>
      </c>
      <c r="AN46" s="32">
        <v>1</v>
      </c>
      <c r="AO46" s="232">
        <v>1</v>
      </c>
      <c r="AP46" s="32" t="s">
        <v>611</v>
      </c>
      <c r="AQ46" s="18" t="s">
        <v>386</v>
      </c>
      <c r="AR46" s="266" t="s">
        <v>612</v>
      </c>
      <c r="AS46" s="262">
        <v>0.44</v>
      </c>
      <c r="AT46" s="207">
        <v>1</v>
      </c>
      <c r="AU46" s="262">
        <v>1</v>
      </c>
      <c r="AV46" s="207" t="s">
        <v>613</v>
      </c>
      <c r="AW46" s="207" t="s">
        <v>614</v>
      </c>
      <c r="AX46" s="66">
        <v>37111701</v>
      </c>
      <c r="AY46" s="21">
        <v>0.9</v>
      </c>
      <c r="AZ46" s="32">
        <v>1</v>
      </c>
      <c r="BA46" s="21">
        <v>1</v>
      </c>
      <c r="BB46" s="32" t="s">
        <v>615</v>
      </c>
      <c r="BC46" s="32" t="s">
        <v>616</v>
      </c>
      <c r="BD46" s="32" t="s">
        <v>617</v>
      </c>
      <c r="BE46" s="28" t="s">
        <v>618</v>
      </c>
      <c r="BF46" s="32">
        <v>42</v>
      </c>
      <c r="BG46" s="32" t="s">
        <v>619</v>
      </c>
      <c r="BH46" s="30" t="s">
        <v>620</v>
      </c>
      <c r="BI46" s="32" t="s">
        <v>621</v>
      </c>
      <c r="BJ46" s="32" t="s">
        <v>622</v>
      </c>
      <c r="BK46" s="30" t="s">
        <v>623</v>
      </c>
      <c r="BL46" s="30" t="s">
        <v>624</v>
      </c>
      <c r="BM46" s="30" t="s">
        <v>625</v>
      </c>
      <c r="BN46" s="189"/>
    </row>
    <row r="47" spans="1:66" s="307" customFormat="1" ht="51.75" customHeight="1" x14ac:dyDescent="0.2">
      <c r="A47" s="302"/>
      <c r="B47" s="49" t="s">
        <v>603</v>
      </c>
      <c r="C47" s="49" t="s">
        <v>604</v>
      </c>
      <c r="D47" s="49" t="s">
        <v>626</v>
      </c>
      <c r="E47" s="49"/>
      <c r="F47" s="42" t="s">
        <v>336</v>
      </c>
      <c r="G47" s="92" t="s">
        <v>627</v>
      </c>
      <c r="H47" s="44">
        <v>43831</v>
      </c>
      <c r="I47" s="44">
        <v>45291</v>
      </c>
      <c r="J47" s="49" t="s">
        <v>628</v>
      </c>
      <c r="K47" s="49" t="s">
        <v>629</v>
      </c>
      <c r="L47" s="88" t="s">
        <v>63</v>
      </c>
      <c r="M47" s="49" t="s">
        <v>64</v>
      </c>
      <c r="N47" s="49"/>
      <c r="O47" s="89"/>
      <c r="P47" s="91">
        <v>1</v>
      </c>
      <c r="Q47" s="89">
        <v>3000000</v>
      </c>
      <c r="R47" s="91">
        <v>1</v>
      </c>
      <c r="S47" s="89">
        <v>3000000</v>
      </c>
      <c r="T47" s="91">
        <v>1</v>
      </c>
      <c r="U47" s="89">
        <v>3000000</v>
      </c>
      <c r="V47" s="48"/>
      <c r="W47" s="89"/>
      <c r="X47" s="26">
        <v>1</v>
      </c>
      <c r="Y47" s="89">
        <v>9000000</v>
      </c>
      <c r="Z47" s="21" t="s">
        <v>365</v>
      </c>
      <c r="AA47" s="21" t="s">
        <v>365</v>
      </c>
      <c r="AB47" s="21" t="s">
        <v>365</v>
      </c>
      <c r="AC47" s="21" t="s">
        <v>365</v>
      </c>
      <c r="AD47" s="21" t="s">
        <v>365</v>
      </c>
      <c r="AE47" s="21" t="s">
        <v>365</v>
      </c>
      <c r="AF47" s="111"/>
      <c r="AG47" s="21">
        <f>IF(Q47=0," ",AF47/Q47)</f>
        <v>0</v>
      </c>
      <c r="AH47" s="21" t="s">
        <v>365</v>
      </c>
      <c r="AI47" s="21" t="s">
        <v>365</v>
      </c>
      <c r="AJ47" s="49" t="s">
        <v>630</v>
      </c>
      <c r="AK47" s="18" t="s">
        <v>123</v>
      </c>
      <c r="AL47" s="233">
        <v>0</v>
      </c>
      <c r="AM47" s="234">
        <v>0</v>
      </c>
      <c r="AN47" s="35">
        <v>0</v>
      </c>
      <c r="AO47" s="232">
        <v>0</v>
      </c>
      <c r="AP47" s="35" t="s">
        <v>631</v>
      </c>
      <c r="AQ47" s="235" t="s">
        <v>632</v>
      </c>
      <c r="AR47" s="296" t="s">
        <v>124</v>
      </c>
      <c r="AS47" s="297">
        <v>0</v>
      </c>
      <c r="AT47" s="211">
        <v>0</v>
      </c>
      <c r="AU47" s="297">
        <v>0</v>
      </c>
      <c r="AV47" s="211" t="s">
        <v>633</v>
      </c>
      <c r="AW47" s="211" t="s">
        <v>634</v>
      </c>
      <c r="AX47" s="48">
        <v>0</v>
      </c>
      <c r="AY47" s="21">
        <f t="shared" ref="AY47:AY55" si="9">IF(Q47=0," ",AX47/Q47)</f>
        <v>0</v>
      </c>
      <c r="AZ47" s="49">
        <v>0</v>
      </c>
      <c r="BA47" s="21">
        <f>IF(P47=0," ",AZ47/P47)</f>
        <v>0</v>
      </c>
      <c r="BB47" s="49" t="s">
        <v>635</v>
      </c>
      <c r="BC47" s="49" t="s">
        <v>636</v>
      </c>
      <c r="BD47" s="49" t="s">
        <v>637</v>
      </c>
      <c r="BE47" s="28" t="s">
        <v>638</v>
      </c>
      <c r="BF47" s="49">
        <v>113</v>
      </c>
      <c r="BG47" s="49" t="s">
        <v>639</v>
      </c>
      <c r="BH47" s="30" t="s">
        <v>620</v>
      </c>
      <c r="BI47" s="49" t="s">
        <v>640</v>
      </c>
      <c r="BJ47" s="30" t="s">
        <v>641</v>
      </c>
      <c r="BK47" s="49" t="s">
        <v>642</v>
      </c>
      <c r="BL47" s="49" t="s">
        <v>643</v>
      </c>
      <c r="BM47" s="49" t="s">
        <v>644</v>
      </c>
      <c r="BN47" s="189"/>
    </row>
    <row r="48" spans="1:66" s="307" customFormat="1" ht="51.75" customHeight="1" x14ac:dyDescent="0.2">
      <c r="A48" s="302"/>
      <c r="B48" s="49" t="s">
        <v>603</v>
      </c>
      <c r="C48" s="49" t="s">
        <v>604</v>
      </c>
      <c r="D48" s="49" t="s">
        <v>645</v>
      </c>
      <c r="E48" s="49"/>
      <c r="F48" s="42" t="s">
        <v>336</v>
      </c>
      <c r="G48" s="92" t="s">
        <v>646</v>
      </c>
      <c r="H48" s="54">
        <v>43831</v>
      </c>
      <c r="I48" s="54">
        <v>45291</v>
      </c>
      <c r="J48" s="49" t="s">
        <v>647</v>
      </c>
      <c r="K48" s="49" t="s">
        <v>648</v>
      </c>
      <c r="L48" s="88" t="s">
        <v>63</v>
      </c>
      <c r="M48" s="49" t="s">
        <v>64</v>
      </c>
      <c r="N48" s="49"/>
      <c r="O48" s="89"/>
      <c r="P48" s="49">
        <v>4</v>
      </c>
      <c r="Q48" s="89">
        <v>611957.33333333337</v>
      </c>
      <c r="R48" s="49">
        <v>4</v>
      </c>
      <c r="S48" s="89">
        <v>630316.05333333334</v>
      </c>
      <c r="T48" s="49">
        <v>4</v>
      </c>
      <c r="U48" s="89">
        <v>649225.5349333334</v>
      </c>
      <c r="V48" s="48"/>
      <c r="W48" s="89"/>
      <c r="X48" s="112">
        <v>4</v>
      </c>
      <c r="Y48" s="89">
        <v>1891498.9216</v>
      </c>
      <c r="Z48" s="21" t="s">
        <v>365</v>
      </c>
      <c r="AA48" s="21" t="s">
        <v>365</v>
      </c>
      <c r="AB48" s="21" t="s">
        <v>365</v>
      </c>
      <c r="AC48" s="21" t="s">
        <v>365</v>
      </c>
      <c r="AD48" s="21" t="s">
        <v>365</v>
      </c>
      <c r="AE48" s="21" t="s">
        <v>365</v>
      </c>
      <c r="AF48" s="111">
        <v>152989.33333333334</v>
      </c>
      <c r="AG48" s="21">
        <f>IF(Q48=0," ",AF48/Q48)</f>
        <v>0.25</v>
      </c>
      <c r="AH48" s="49">
        <v>1</v>
      </c>
      <c r="AI48" s="21">
        <v>0.25</v>
      </c>
      <c r="AJ48" s="49" t="s">
        <v>649</v>
      </c>
      <c r="AK48" s="18" t="s">
        <v>123</v>
      </c>
      <c r="AL48" s="233">
        <v>305978.66666666669</v>
      </c>
      <c r="AM48" s="234">
        <v>0.25</v>
      </c>
      <c r="AN48" s="236">
        <v>1</v>
      </c>
      <c r="AO48" s="232">
        <v>0.5</v>
      </c>
      <c r="AP48" s="35" t="s">
        <v>650</v>
      </c>
      <c r="AQ48" s="35" t="s">
        <v>651</v>
      </c>
      <c r="AR48" s="296" t="s">
        <v>652</v>
      </c>
      <c r="AS48" s="297">
        <v>0.75</v>
      </c>
      <c r="AT48" s="211">
        <v>3</v>
      </c>
      <c r="AU48" s="297">
        <v>0.75</v>
      </c>
      <c r="AV48" s="211" t="s">
        <v>653</v>
      </c>
      <c r="AW48" s="211" t="s">
        <v>654</v>
      </c>
      <c r="AX48" s="48">
        <f>152989.33*4</f>
        <v>611957.31999999995</v>
      </c>
      <c r="AY48" s="21">
        <f t="shared" si="9"/>
        <v>0.99999997821198849</v>
      </c>
      <c r="AZ48" s="334">
        <v>4</v>
      </c>
      <c r="BA48" s="21">
        <f>IF(P48=0," ",AZ48/P48)</f>
        <v>1</v>
      </c>
      <c r="BB48" s="49" t="s">
        <v>655</v>
      </c>
      <c r="BC48" s="49" t="s">
        <v>656</v>
      </c>
      <c r="BD48" s="49" t="s">
        <v>657</v>
      </c>
      <c r="BE48" s="28" t="s">
        <v>638</v>
      </c>
      <c r="BF48" s="49">
        <v>114</v>
      </c>
      <c r="BG48" s="49" t="s">
        <v>639</v>
      </c>
      <c r="BH48" s="30" t="s">
        <v>620</v>
      </c>
      <c r="BI48" s="49" t="s">
        <v>640</v>
      </c>
      <c r="BJ48" s="30" t="s">
        <v>641</v>
      </c>
      <c r="BK48" s="49" t="s">
        <v>642</v>
      </c>
      <c r="BL48" s="49" t="s">
        <v>643</v>
      </c>
      <c r="BM48" s="49" t="s">
        <v>644</v>
      </c>
      <c r="BN48" s="189"/>
    </row>
    <row r="49" spans="1:66" s="307" customFormat="1" ht="51.75" customHeight="1" x14ac:dyDescent="0.2">
      <c r="A49" s="302"/>
      <c r="B49" s="49" t="s">
        <v>603</v>
      </c>
      <c r="C49" s="49" t="s">
        <v>604</v>
      </c>
      <c r="D49" s="49" t="s">
        <v>658</v>
      </c>
      <c r="E49" s="49"/>
      <c r="F49" s="42" t="s">
        <v>336</v>
      </c>
      <c r="G49" s="92" t="s">
        <v>646</v>
      </c>
      <c r="H49" s="54">
        <v>43831</v>
      </c>
      <c r="I49" s="54">
        <v>45291</v>
      </c>
      <c r="J49" s="49" t="s">
        <v>659</v>
      </c>
      <c r="K49" s="49" t="s">
        <v>660</v>
      </c>
      <c r="L49" s="88" t="s">
        <v>63</v>
      </c>
      <c r="M49" s="49" t="s">
        <v>64</v>
      </c>
      <c r="N49" s="49"/>
      <c r="O49" s="89"/>
      <c r="P49" s="91">
        <v>0.3</v>
      </c>
      <c r="Q49" s="89">
        <v>54660452</v>
      </c>
      <c r="R49" s="91">
        <v>0.35</v>
      </c>
      <c r="S49" s="89">
        <v>56300265.559999987</v>
      </c>
      <c r="T49" s="91">
        <v>0.35</v>
      </c>
      <c r="U49" s="89">
        <v>57989273.526799999</v>
      </c>
      <c r="V49" s="91"/>
      <c r="W49" s="89"/>
      <c r="X49" s="26">
        <v>1</v>
      </c>
      <c r="Y49" s="89">
        <v>168949991.08679998</v>
      </c>
      <c r="Z49" s="21" t="s">
        <v>365</v>
      </c>
      <c r="AA49" s="21" t="s">
        <v>365</v>
      </c>
      <c r="AB49" s="21" t="s">
        <v>365</v>
      </c>
      <c r="AC49" s="21" t="s">
        <v>365</v>
      </c>
      <c r="AD49" s="21" t="s">
        <v>365</v>
      </c>
      <c r="AE49" s="21" t="s">
        <v>365</v>
      </c>
      <c r="AF49" s="111"/>
      <c r="AG49" s="21">
        <f>IF(Q49=0," ",AF49/Q49)</f>
        <v>0</v>
      </c>
      <c r="AH49" s="91">
        <v>7.0000000000000007E-2</v>
      </c>
      <c r="AI49" s="21">
        <v>0.23</v>
      </c>
      <c r="AJ49" s="49" t="s">
        <v>661</v>
      </c>
      <c r="AK49" s="18" t="s">
        <v>123</v>
      </c>
      <c r="AL49" s="233">
        <v>0</v>
      </c>
      <c r="AM49" s="234">
        <v>0</v>
      </c>
      <c r="AN49" s="38">
        <v>7.0000000000000007E-2</v>
      </c>
      <c r="AO49" s="232">
        <f>7/30</f>
        <v>0.23333333333333334</v>
      </c>
      <c r="AP49" s="35" t="s">
        <v>662</v>
      </c>
      <c r="AQ49" s="35" t="s">
        <v>663</v>
      </c>
      <c r="AR49" s="296" t="s">
        <v>664</v>
      </c>
      <c r="AS49" s="297">
        <v>0.21</v>
      </c>
      <c r="AT49" s="297">
        <v>0.21</v>
      </c>
      <c r="AU49" s="297">
        <v>0.7</v>
      </c>
      <c r="AV49" s="211" t="s">
        <v>665</v>
      </c>
      <c r="AW49" s="211" t="s">
        <v>666</v>
      </c>
      <c r="AX49" s="48">
        <v>26367695</v>
      </c>
      <c r="AY49" s="21">
        <f t="shared" si="9"/>
        <v>0.48239072373569103</v>
      </c>
      <c r="AZ49" s="335">
        <v>0.3</v>
      </c>
      <c r="BA49" s="21">
        <f>IF(P49=0," ",AZ49/P49)</f>
        <v>1</v>
      </c>
      <c r="BB49" s="49" t="s">
        <v>667</v>
      </c>
      <c r="BC49" s="49" t="s">
        <v>668</v>
      </c>
      <c r="BD49" s="49" t="s">
        <v>669</v>
      </c>
      <c r="BE49" s="28" t="s">
        <v>638</v>
      </c>
      <c r="BF49" s="49">
        <v>114</v>
      </c>
      <c r="BG49" s="49" t="s">
        <v>639</v>
      </c>
      <c r="BH49" s="30" t="s">
        <v>620</v>
      </c>
      <c r="BI49" s="49" t="s">
        <v>640</v>
      </c>
      <c r="BJ49" s="30" t="s">
        <v>641</v>
      </c>
      <c r="BK49" s="49" t="s">
        <v>642</v>
      </c>
      <c r="BL49" s="49" t="s">
        <v>643</v>
      </c>
      <c r="BM49" s="49" t="s">
        <v>644</v>
      </c>
      <c r="BN49" s="189"/>
    </row>
    <row r="50" spans="1:66" s="307" customFormat="1" ht="51.75" customHeight="1" x14ac:dyDescent="0.2">
      <c r="A50" s="302"/>
      <c r="B50" s="53" t="s">
        <v>603</v>
      </c>
      <c r="C50" s="53" t="s">
        <v>604</v>
      </c>
      <c r="D50" s="53" t="s">
        <v>670</v>
      </c>
      <c r="E50" s="45">
        <v>0.2</v>
      </c>
      <c r="F50" s="53" t="s">
        <v>336</v>
      </c>
      <c r="G50" s="58" t="s">
        <v>671</v>
      </c>
      <c r="H50" s="59">
        <v>44197</v>
      </c>
      <c r="I50" s="59">
        <v>45627</v>
      </c>
      <c r="J50" s="53" t="s">
        <v>672</v>
      </c>
      <c r="K50" s="53" t="s">
        <v>673</v>
      </c>
      <c r="L50" s="88" t="s">
        <v>63</v>
      </c>
      <c r="M50" s="53" t="s">
        <v>531</v>
      </c>
      <c r="N50" s="45"/>
      <c r="O50" s="89"/>
      <c r="P50" s="53">
        <v>2</v>
      </c>
      <c r="Q50" s="89">
        <v>18491865.279999997</v>
      </c>
      <c r="R50" s="53">
        <v>2</v>
      </c>
      <c r="S50" s="89">
        <v>19196590.265820798</v>
      </c>
      <c r="T50" s="53">
        <v>2</v>
      </c>
      <c r="U50" s="89">
        <v>19940650.104524009</v>
      </c>
      <c r="V50" s="47">
        <v>2</v>
      </c>
      <c r="W50" s="89">
        <v>20728305.783652708</v>
      </c>
      <c r="X50" s="237">
        <v>8</v>
      </c>
      <c r="Y50" s="89">
        <f>+Q50+S50+U50+W50</f>
        <v>78357411.433997512</v>
      </c>
      <c r="Z50" s="47"/>
      <c r="AA50" s="45" t="str">
        <f t="shared" ref="AA50:AA55" si="10">IF(O50=0," ",Z50/O50)</f>
        <v xml:space="preserve"> </v>
      </c>
      <c r="AB50" s="53"/>
      <c r="AC50" s="45" t="str">
        <f t="shared" ref="AC50:AC55" si="11">IF(N50=0," ",AB50/N50)</f>
        <v xml:space="preserve"> </v>
      </c>
      <c r="AD50" s="53"/>
      <c r="AE50" s="53"/>
      <c r="AF50" s="111">
        <f>Q50*25%</f>
        <v>4622966.3199999994</v>
      </c>
      <c r="AG50" s="45">
        <v>0.25</v>
      </c>
      <c r="AH50" s="97">
        <v>0.5</v>
      </c>
      <c r="AI50" s="238">
        <f>AH50/2</f>
        <v>0.25</v>
      </c>
      <c r="AJ50" s="53" t="s">
        <v>674</v>
      </c>
      <c r="AK50" s="53" t="s">
        <v>675</v>
      </c>
      <c r="AL50" s="239">
        <v>9245932.6399999987</v>
      </c>
      <c r="AM50" s="240">
        <v>0.5</v>
      </c>
      <c r="AN50" s="184">
        <v>1</v>
      </c>
      <c r="AO50" s="241">
        <v>0.5</v>
      </c>
      <c r="AP50" s="184" t="s">
        <v>676</v>
      </c>
      <c r="AQ50" s="242"/>
      <c r="AR50" s="296" t="s">
        <v>677</v>
      </c>
      <c r="AS50" s="297">
        <v>0.75</v>
      </c>
      <c r="AT50" s="211">
        <v>1.5</v>
      </c>
      <c r="AU50" s="297">
        <v>0.75</v>
      </c>
      <c r="AV50" s="211" t="s">
        <v>678</v>
      </c>
      <c r="AW50" s="211" t="s">
        <v>326</v>
      </c>
      <c r="AX50" s="47">
        <f>+AR50+AF50</f>
        <v>18491865.32</v>
      </c>
      <c r="AY50" s="45">
        <f t="shared" si="9"/>
        <v>1.0000000021631135</v>
      </c>
      <c r="AZ50" s="53">
        <v>2</v>
      </c>
      <c r="BA50" s="45">
        <f>IF(P50=0," ",AZ50/P50)</f>
        <v>1</v>
      </c>
      <c r="BB50" s="53" t="s">
        <v>679</v>
      </c>
      <c r="BC50" s="53"/>
      <c r="BD50" s="53" t="s">
        <v>680</v>
      </c>
      <c r="BE50" s="53" t="s">
        <v>681</v>
      </c>
      <c r="BF50" s="53">
        <v>17</v>
      </c>
      <c r="BG50" s="53" t="s">
        <v>682</v>
      </c>
      <c r="BH50" s="30" t="s">
        <v>620</v>
      </c>
      <c r="BI50" s="53" t="s">
        <v>621</v>
      </c>
      <c r="BJ50" s="53" t="s">
        <v>683</v>
      </c>
      <c r="BK50" s="53" t="s">
        <v>684</v>
      </c>
      <c r="BL50" s="53" t="s">
        <v>685</v>
      </c>
      <c r="BM50" s="53" t="s">
        <v>686</v>
      </c>
      <c r="BN50" s="189"/>
    </row>
    <row r="51" spans="1:66" s="307" customFormat="1" ht="51.75" customHeight="1" x14ac:dyDescent="0.2">
      <c r="A51" s="302"/>
      <c r="B51" s="31" t="s">
        <v>603</v>
      </c>
      <c r="C51" s="31" t="s">
        <v>604</v>
      </c>
      <c r="D51" s="31" t="s">
        <v>687</v>
      </c>
      <c r="E51" s="93">
        <v>0.2</v>
      </c>
      <c r="F51" s="31" t="s">
        <v>336</v>
      </c>
      <c r="G51" s="94" t="s">
        <v>671</v>
      </c>
      <c r="H51" s="95">
        <v>44197</v>
      </c>
      <c r="I51" s="95">
        <v>44896</v>
      </c>
      <c r="J51" s="53" t="s">
        <v>688</v>
      </c>
      <c r="K51" s="53" t="s">
        <v>689</v>
      </c>
      <c r="L51" s="88" t="s">
        <v>63</v>
      </c>
      <c r="M51" s="31" t="s">
        <v>531</v>
      </c>
      <c r="N51" s="31"/>
      <c r="O51" s="89"/>
      <c r="P51" s="93">
        <v>0.5</v>
      </c>
      <c r="Q51" s="89">
        <v>23114831.599999998</v>
      </c>
      <c r="R51" s="93">
        <v>0.5</v>
      </c>
      <c r="S51" s="89">
        <v>23995737.832276002</v>
      </c>
      <c r="T51" s="31"/>
      <c r="U51" s="89"/>
      <c r="V51" s="96"/>
      <c r="W51" s="89"/>
      <c r="X51" s="93">
        <v>1</v>
      </c>
      <c r="Y51" s="89">
        <f>+Q51+S51</f>
        <v>47110569.432275996</v>
      </c>
      <c r="Z51" s="47"/>
      <c r="AA51" s="45" t="str">
        <f t="shared" si="10"/>
        <v xml:space="preserve"> </v>
      </c>
      <c r="AB51" s="53"/>
      <c r="AC51" s="45" t="str">
        <f t="shared" si="11"/>
        <v xml:space="preserve"> </v>
      </c>
      <c r="AD51" s="53"/>
      <c r="AE51" s="53"/>
      <c r="AF51" s="111">
        <f>Q51*25%</f>
        <v>5778707.8999999994</v>
      </c>
      <c r="AG51" s="98">
        <v>0.25</v>
      </c>
      <c r="AH51" s="97">
        <v>0.5</v>
      </c>
      <c r="AI51" s="170">
        <f>AH51/2</f>
        <v>0.25</v>
      </c>
      <c r="AJ51" s="53" t="s">
        <v>690</v>
      </c>
      <c r="AK51" s="53" t="s">
        <v>675</v>
      </c>
      <c r="AL51" s="239">
        <v>11557415.799999999</v>
      </c>
      <c r="AM51" s="240">
        <v>0.5</v>
      </c>
      <c r="AN51" s="184">
        <v>0.25</v>
      </c>
      <c r="AO51" s="241">
        <v>0.5</v>
      </c>
      <c r="AP51" s="184" t="s">
        <v>691</v>
      </c>
      <c r="AQ51" s="242"/>
      <c r="AR51" s="296" t="s">
        <v>692</v>
      </c>
      <c r="AS51" s="297">
        <v>0.75</v>
      </c>
      <c r="AT51" s="297">
        <v>0.25</v>
      </c>
      <c r="AU51" s="297">
        <v>0.5</v>
      </c>
      <c r="AV51" s="211" t="s">
        <v>693</v>
      </c>
      <c r="AW51" s="211" t="s">
        <v>326</v>
      </c>
      <c r="AX51" s="47">
        <f>+AR51+AF51</f>
        <v>23114831.899999999</v>
      </c>
      <c r="AY51" s="45">
        <f t="shared" si="9"/>
        <v>1.0000000129786799</v>
      </c>
      <c r="AZ51" s="238">
        <v>0.5</v>
      </c>
      <c r="BA51" s="45">
        <f>IF(P51=0," ",AZ51/P51)</f>
        <v>1</v>
      </c>
      <c r="BB51" s="53" t="s">
        <v>694</v>
      </c>
      <c r="BC51" s="53"/>
      <c r="BD51" s="53" t="s">
        <v>695</v>
      </c>
      <c r="BE51" s="31" t="s">
        <v>681</v>
      </c>
      <c r="BF51" s="31">
        <v>17</v>
      </c>
      <c r="BG51" s="31" t="s">
        <v>682</v>
      </c>
      <c r="BH51" s="30" t="s">
        <v>620</v>
      </c>
      <c r="BI51" s="31" t="s">
        <v>621</v>
      </c>
      <c r="BJ51" s="31" t="s">
        <v>683</v>
      </c>
      <c r="BK51" s="31" t="s">
        <v>684</v>
      </c>
      <c r="BL51" s="31" t="s">
        <v>685</v>
      </c>
      <c r="BM51" s="31" t="s">
        <v>686</v>
      </c>
      <c r="BN51" s="189"/>
    </row>
    <row r="52" spans="1:66" s="307" customFormat="1" ht="51.75" customHeight="1" x14ac:dyDescent="0.2">
      <c r="A52" s="302"/>
      <c r="B52" s="31" t="s">
        <v>603</v>
      </c>
      <c r="C52" s="31" t="s">
        <v>604</v>
      </c>
      <c r="D52" s="31" t="s">
        <v>696</v>
      </c>
      <c r="E52" s="93">
        <v>0.6</v>
      </c>
      <c r="F52" s="31" t="s">
        <v>336</v>
      </c>
      <c r="G52" s="94" t="s">
        <v>671</v>
      </c>
      <c r="H52" s="95">
        <v>44197</v>
      </c>
      <c r="I52" s="95">
        <v>45627</v>
      </c>
      <c r="J52" s="31" t="s">
        <v>697</v>
      </c>
      <c r="K52" s="93" t="s">
        <v>698</v>
      </c>
      <c r="L52" s="31" t="s">
        <v>699</v>
      </c>
      <c r="M52" s="31" t="s">
        <v>64</v>
      </c>
      <c r="N52" s="93">
        <v>1</v>
      </c>
      <c r="O52" s="89">
        <v>5685942.7448383737</v>
      </c>
      <c r="P52" s="93">
        <v>1</v>
      </c>
      <c r="Q52" s="89">
        <v>11775326.231699688</v>
      </c>
      <c r="R52" s="93">
        <v>1</v>
      </c>
      <c r="S52" s="89">
        <v>11997764.985610012</v>
      </c>
      <c r="T52" s="93">
        <v>1</v>
      </c>
      <c r="U52" s="89">
        <v>11975605.61793535</v>
      </c>
      <c r="V52" s="93">
        <v>1</v>
      </c>
      <c r="W52" s="89">
        <v>11498010.792387905</v>
      </c>
      <c r="X52" s="93">
        <v>1</v>
      </c>
      <c r="Y52" s="89">
        <v>52932650.372471325</v>
      </c>
      <c r="Z52" s="47"/>
      <c r="AA52" s="45">
        <f t="shared" si="10"/>
        <v>0</v>
      </c>
      <c r="AB52" s="53"/>
      <c r="AC52" s="45">
        <f t="shared" si="11"/>
        <v>0</v>
      </c>
      <c r="AD52" s="53"/>
      <c r="AE52" s="53"/>
      <c r="AF52" s="111">
        <v>0</v>
      </c>
      <c r="AG52" s="93">
        <v>0</v>
      </c>
      <c r="AH52" s="99">
        <v>0</v>
      </c>
      <c r="AI52" s="170">
        <v>0</v>
      </c>
      <c r="AJ52" s="53" t="s">
        <v>700</v>
      </c>
      <c r="AK52" s="53" t="s">
        <v>701</v>
      </c>
      <c r="AL52" s="239"/>
      <c r="AM52" s="240">
        <v>0</v>
      </c>
      <c r="AN52" s="184"/>
      <c r="AO52" s="241">
        <v>0</v>
      </c>
      <c r="AP52" s="184" t="s">
        <v>700</v>
      </c>
      <c r="AQ52" s="184" t="s">
        <v>701</v>
      </c>
      <c r="AR52" s="296" t="s">
        <v>702</v>
      </c>
      <c r="AS52" s="297">
        <v>0.33</v>
      </c>
      <c r="AT52" s="297">
        <v>1</v>
      </c>
      <c r="AU52" s="297">
        <v>1</v>
      </c>
      <c r="AV52" s="211" t="s">
        <v>703</v>
      </c>
      <c r="AW52" s="211" t="s">
        <v>701</v>
      </c>
      <c r="AX52" s="47">
        <f>SUM(Q52*1/3)</f>
        <v>3925108.7438998963</v>
      </c>
      <c r="AY52" s="45">
        <f t="shared" si="9"/>
        <v>0.33333333333333337</v>
      </c>
      <c r="AZ52" s="53">
        <f>1/1*100</f>
        <v>100</v>
      </c>
      <c r="BA52" s="45">
        <f>1/1</f>
        <v>1</v>
      </c>
      <c r="BB52" s="53" t="s">
        <v>704</v>
      </c>
      <c r="BC52" s="53"/>
      <c r="BD52" s="53" t="s">
        <v>695</v>
      </c>
      <c r="BE52" s="31" t="s">
        <v>681</v>
      </c>
      <c r="BF52" s="31">
        <v>17</v>
      </c>
      <c r="BG52" s="31" t="s">
        <v>682</v>
      </c>
      <c r="BH52" s="30" t="s">
        <v>620</v>
      </c>
      <c r="BI52" s="31" t="s">
        <v>621</v>
      </c>
      <c r="BJ52" s="31" t="s">
        <v>683</v>
      </c>
      <c r="BK52" s="31" t="s">
        <v>684</v>
      </c>
      <c r="BL52" s="31" t="s">
        <v>685</v>
      </c>
      <c r="BM52" s="308" t="s">
        <v>705</v>
      </c>
      <c r="BN52" s="189"/>
    </row>
    <row r="53" spans="1:66" s="307" customFormat="1" ht="51.75" customHeight="1" x14ac:dyDescent="0.2">
      <c r="A53" s="302"/>
      <c r="B53" s="49" t="s">
        <v>603</v>
      </c>
      <c r="C53" s="49" t="s">
        <v>706</v>
      </c>
      <c r="D53" s="49" t="s">
        <v>707</v>
      </c>
      <c r="E53" s="49"/>
      <c r="F53" s="30" t="s">
        <v>336</v>
      </c>
      <c r="G53" s="92" t="s">
        <v>708</v>
      </c>
      <c r="H53" s="54">
        <v>44105</v>
      </c>
      <c r="I53" s="54">
        <v>45444</v>
      </c>
      <c r="J53" s="49" t="s">
        <v>709</v>
      </c>
      <c r="K53" s="49" t="s">
        <v>710</v>
      </c>
      <c r="L53" s="88" t="s">
        <v>63</v>
      </c>
      <c r="M53" s="49" t="s">
        <v>64</v>
      </c>
      <c r="N53" s="45"/>
      <c r="O53" s="89"/>
      <c r="P53" s="91">
        <v>1</v>
      </c>
      <c r="Q53" s="89">
        <v>129471.285176265</v>
      </c>
      <c r="R53" s="91">
        <v>1</v>
      </c>
      <c r="S53" s="89">
        <v>126208.32179304173</v>
      </c>
      <c r="T53" s="91">
        <v>1</v>
      </c>
      <c r="U53" s="89">
        <v>124560.14461958072</v>
      </c>
      <c r="V53" s="91">
        <v>1</v>
      </c>
      <c r="W53" s="89">
        <v>129556.38355770441</v>
      </c>
      <c r="X53" s="26">
        <v>1</v>
      </c>
      <c r="Y53" s="89">
        <f>O53+Q53+S53+U53+W53</f>
        <v>509796.13514659181</v>
      </c>
      <c r="Z53" s="48"/>
      <c r="AA53" s="21" t="str">
        <f t="shared" si="10"/>
        <v xml:space="preserve"> </v>
      </c>
      <c r="AB53" s="49"/>
      <c r="AC53" s="21" t="str">
        <f t="shared" si="11"/>
        <v xml:space="preserve"> </v>
      </c>
      <c r="AD53" s="49"/>
      <c r="AE53" s="49"/>
      <c r="AF53" s="111">
        <v>0</v>
      </c>
      <c r="AG53" s="21">
        <f>IF(Q53=0," ",AF53/Q53)</f>
        <v>0</v>
      </c>
      <c r="AH53" s="49">
        <v>0</v>
      </c>
      <c r="AI53" s="21">
        <f>IF(P53=0," ",AH53/P53)</f>
        <v>0</v>
      </c>
      <c r="AJ53" s="49" t="s">
        <v>711</v>
      </c>
      <c r="AK53" s="49" t="s">
        <v>712</v>
      </c>
      <c r="AL53" s="37">
        <v>1811200</v>
      </c>
      <c r="AM53" s="234">
        <v>13.989202297128612</v>
      </c>
      <c r="AN53" s="35"/>
      <c r="AO53" s="232">
        <v>0</v>
      </c>
      <c r="AP53" s="35" t="s">
        <v>713</v>
      </c>
      <c r="AQ53" s="127" t="s">
        <v>110</v>
      </c>
      <c r="AR53" s="296" t="s">
        <v>714</v>
      </c>
      <c r="AS53" s="297">
        <v>27.98</v>
      </c>
      <c r="AT53" s="297">
        <v>1</v>
      </c>
      <c r="AU53" s="297">
        <v>1</v>
      </c>
      <c r="AV53" s="211" t="s">
        <v>715</v>
      </c>
      <c r="AW53" s="211" t="s">
        <v>716</v>
      </c>
      <c r="AX53" s="48" t="str">
        <f>+AR53</f>
        <v>$ 3.622.400</v>
      </c>
      <c r="AY53" s="21">
        <f t="shared" si="9"/>
        <v>27.978404594257224</v>
      </c>
      <c r="AZ53" s="49">
        <v>100</v>
      </c>
      <c r="BA53" s="21">
        <v>1</v>
      </c>
      <c r="BB53" s="49" t="s">
        <v>717</v>
      </c>
      <c r="BC53" s="49" t="s">
        <v>718</v>
      </c>
      <c r="BD53" s="49" t="s">
        <v>719</v>
      </c>
      <c r="BE53" s="49" t="s">
        <v>720</v>
      </c>
      <c r="BF53" s="49">
        <v>49</v>
      </c>
      <c r="BG53" s="49" t="s">
        <v>721</v>
      </c>
      <c r="BH53" s="30" t="s">
        <v>620</v>
      </c>
      <c r="BI53" s="30" t="s">
        <v>722</v>
      </c>
      <c r="BJ53" s="30" t="s">
        <v>723</v>
      </c>
      <c r="BK53" s="30" t="s">
        <v>724</v>
      </c>
      <c r="BL53" s="30" t="s">
        <v>725</v>
      </c>
      <c r="BM53" s="30" t="s">
        <v>726</v>
      </c>
      <c r="BN53" s="189"/>
    </row>
    <row r="54" spans="1:66" s="307" customFormat="1" ht="51.75" customHeight="1" x14ac:dyDescent="0.2">
      <c r="A54" s="302"/>
      <c r="B54" s="49" t="s">
        <v>603</v>
      </c>
      <c r="C54" s="49" t="s">
        <v>604</v>
      </c>
      <c r="D54" s="49" t="s">
        <v>727</v>
      </c>
      <c r="E54" s="49"/>
      <c r="F54" s="30" t="s">
        <v>336</v>
      </c>
      <c r="G54" s="92" t="s">
        <v>708</v>
      </c>
      <c r="H54" s="54">
        <v>43983</v>
      </c>
      <c r="I54" s="54">
        <v>45443</v>
      </c>
      <c r="J54" s="49" t="s">
        <v>728</v>
      </c>
      <c r="K54" s="49" t="s">
        <v>729</v>
      </c>
      <c r="L54" s="88" t="s">
        <v>63</v>
      </c>
      <c r="M54" s="49" t="s">
        <v>64</v>
      </c>
      <c r="N54" s="91"/>
      <c r="O54" s="89"/>
      <c r="P54" s="91">
        <v>1</v>
      </c>
      <c r="Q54" s="89">
        <v>19096971.329870556</v>
      </c>
      <c r="R54" s="91">
        <v>1</v>
      </c>
      <c r="S54" s="89">
        <v>19822656.240405638</v>
      </c>
      <c r="T54" s="91">
        <v>1</v>
      </c>
      <c r="U54" s="89">
        <v>20575917.177541051</v>
      </c>
      <c r="V54" s="91">
        <v>1</v>
      </c>
      <c r="W54" s="89">
        <v>21357802.030287612</v>
      </c>
      <c r="X54" s="26">
        <v>1</v>
      </c>
      <c r="Y54" s="89">
        <f>O54+Q54+S54+U54+W54</f>
        <v>80853346.778104857</v>
      </c>
      <c r="Z54" s="48"/>
      <c r="AA54" s="21" t="str">
        <f t="shared" si="10"/>
        <v xml:space="preserve"> </v>
      </c>
      <c r="AB54" s="49"/>
      <c r="AC54" s="21" t="str">
        <f t="shared" si="11"/>
        <v xml:space="preserve"> </v>
      </c>
      <c r="AD54" s="49"/>
      <c r="AE54" s="49"/>
      <c r="AF54" s="111">
        <v>0</v>
      </c>
      <c r="AG54" s="21">
        <f>IF(Q54=0," ",AF54/Q54)</f>
        <v>0</v>
      </c>
      <c r="AH54" s="49">
        <v>0</v>
      </c>
      <c r="AI54" s="21">
        <f>IF(P54=0," ",AH54/P54)</f>
        <v>0</v>
      </c>
      <c r="AJ54" s="49" t="s">
        <v>730</v>
      </c>
      <c r="AK54" s="49" t="s">
        <v>712</v>
      </c>
      <c r="AL54" s="243">
        <v>8709264</v>
      </c>
      <c r="AM54" s="234">
        <v>0.45605472457181689</v>
      </c>
      <c r="AN54" s="35">
        <v>100</v>
      </c>
      <c r="AO54" s="232">
        <v>1</v>
      </c>
      <c r="AP54" s="244" t="s">
        <v>731</v>
      </c>
      <c r="AQ54" s="138" t="s">
        <v>732</v>
      </c>
      <c r="AR54" s="296" t="s">
        <v>733</v>
      </c>
      <c r="AS54" s="297">
        <v>0.61</v>
      </c>
      <c r="AT54" s="297">
        <v>1</v>
      </c>
      <c r="AU54" s="297">
        <v>1</v>
      </c>
      <c r="AV54" s="211" t="s">
        <v>734</v>
      </c>
      <c r="AW54" s="211" t="s">
        <v>735</v>
      </c>
      <c r="AX54" s="48">
        <v>11557845</v>
      </c>
      <c r="AY54" s="21">
        <f t="shared" si="9"/>
        <v>0.60521874387075081</v>
      </c>
      <c r="AZ54" s="335">
        <v>1</v>
      </c>
      <c r="BA54" s="21">
        <f>IF(P54=0," ",AZ54/P54)</f>
        <v>1</v>
      </c>
      <c r="BB54" s="49" t="s">
        <v>736</v>
      </c>
      <c r="BC54" s="49" t="s">
        <v>737</v>
      </c>
      <c r="BD54" s="49" t="s">
        <v>719</v>
      </c>
      <c r="BE54" s="49" t="s">
        <v>720</v>
      </c>
      <c r="BF54" s="49">
        <v>60</v>
      </c>
      <c r="BG54" s="49" t="s">
        <v>721</v>
      </c>
      <c r="BH54" s="30" t="s">
        <v>620</v>
      </c>
      <c r="BI54" s="30" t="s">
        <v>722</v>
      </c>
      <c r="BJ54" s="30" t="s">
        <v>723</v>
      </c>
      <c r="BK54" s="30" t="s">
        <v>724</v>
      </c>
      <c r="BL54" s="30" t="s">
        <v>725</v>
      </c>
      <c r="BM54" s="30" t="s">
        <v>726</v>
      </c>
      <c r="BN54" s="189"/>
    </row>
    <row r="55" spans="1:66" s="307" customFormat="1" ht="51.75" customHeight="1" x14ac:dyDescent="0.2">
      <c r="A55" s="302"/>
      <c r="B55" s="49" t="s">
        <v>603</v>
      </c>
      <c r="C55" s="49" t="s">
        <v>706</v>
      </c>
      <c r="D55" s="49" t="s">
        <v>738</v>
      </c>
      <c r="E55" s="49"/>
      <c r="F55" s="30" t="s">
        <v>336</v>
      </c>
      <c r="G55" s="92" t="s">
        <v>708</v>
      </c>
      <c r="H55" s="54">
        <v>44136</v>
      </c>
      <c r="I55" s="54">
        <v>44228</v>
      </c>
      <c r="J55" s="49" t="s">
        <v>739</v>
      </c>
      <c r="K55" s="49" t="s">
        <v>740</v>
      </c>
      <c r="L55" s="88" t="s">
        <v>63</v>
      </c>
      <c r="M55" s="49" t="s">
        <v>64</v>
      </c>
      <c r="N55" s="91"/>
      <c r="O55" s="89"/>
      <c r="P55" s="91">
        <v>1</v>
      </c>
      <c r="Q55" s="89">
        <v>26391150</v>
      </c>
      <c r="R55" s="91">
        <v>1</v>
      </c>
      <c r="S55" s="89">
        <v>29220281.280000001</v>
      </c>
      <c r="T55" s="91">
        <v>1</v>
      </c>
      <c r="U55" s="89">
        <v>32226317.716680005</v>
      </c>
      <c r="V55" s="91">
        <v>1</v>
      </c>
      <c r="W55" s="89">
        <v>35418618.836379364</v>
      </c>
      <c r="X55" s="26">
        <v>1</v>
      </c>
      <c r="Y55" s="89">
        <f>O55+Q55+S55+U55+W55</f>
        <v>123256367.83305937</v>
      </c>
      <c r="Z55" s="48"/>
      <c r="AA55" s="21" t="str">
        <f t="shared" si="10"/>
        <v xml:space="preserve"> </v>
      </c>
      <c r="AB55" s="49"/>
      <c r="AC55" s="21" t="str">
        <f t="shared" si="11"/>
        <v xml:space="preserve"> </v>
      </c>
      <c r="AD55" s="49"/>
      <c r="AE55" s="49"/>
      <c r="AF55" s="111">
        <v>3000000</v>
      </c>
      <c r="AG55" s="21">
        <f>IF(Q55=0," ",AF55/Q55)</f>
        <v>0.11367447041906094</v>
      </c>
      <c r="AH55" s="49">
        <v>0.08</v>
      </c>
      <c r="AI55" s="21">
        <f>IF(P55=0," ",AH55/P55)</f>
        <v>0.08</v>
      </c>
      <c r="AJ55" s="49" t="s">
        <v>741</v>
      </c>
      <c r="AK55" s="49" t="s">
        <v>742</v>
      </c>
      <c r="AL55" s="243">
        <v>4500000</v>
      </c>
      <c r="AM55" s="234">
        <v>0.17051170562859141</v>
      </c>
      <c r="AN55" s="35">
        <v>100</v>
      </c>
      <c r="AO55" s="232">
        <v>1</v>
      </c>
      <c r="AP55" s="244" t="s">
        <v>743</v>
      </c>
      <c r="AQ55" s="138" t="s">
        <v>744</v>
      </c>
      <c r="AR55" s="296" t="s">
        <v>745</v>
      </c>
      <c r="AS55" s="297">
        <v>0.34</v>
      </c>
      <c r="AT55" s="297">
        <v>1</v>
      </c>
      <c r="AU55" s="297">
        <v>1</v>
      </c>
      <c r="AV55" s="211" t="s">
        <v>746</v>
      </c>
      <c r="AW55" s="211" t="s">
        <v>747</v>
      </c>
      <c r="AX55" s="48">
        <f>+((125000*7)+(130000*5))*8</f>
        <v>12200000</v>
      </c>
      <c r="AY55" s="21">
        <f t="shared" si="9"/>
        <v>0.46227617970418111</v>
      </c>
      <c r="AZ55" s="335">
        <v>1</v>
      </c>
      <c r="BA55" s="21">
        <f>IF(P55=0," ",AZ55/P55)</f>
        <v>1</v>
      </c>
      <c r="BB55" s="49" t="s">
        <v>748</v>
      </c>
      <c r="BC55" s="49" t="s">
        <v>737</v>
      </c>
      <c r="BD55" s="49" t="s">
        <v>719</v>
      </c>
      <c r="BE55" s="49" t="s">
        <v>720</v>
      </c>
      <c r="BF55" s="49">
        <v>61</v>
      </c>
      <c r="BG55" s="49" t="s">
        <v>721</v>
      </c>
      <c r="BH55" s="30" t="s">
        <v>620</v>
      </c>
      <c r="BI55" s="30" t="s">
        <v>722</v>
      </c>
      <c r="BJ55" s="30" t="s">
        <v>723</v>
      </c>
      <c r="BK55" s="30" t="s">
        <v>724</v>
      </c>
      <c r="BL55" s="30" t="s">
        <v>725</v>
      </c>
      <c r="BM55" s="30" t="s">
        <v>726</v>
      </c>
      <c r="BN55" s="189"/>
    </row>
    <row r="56" spans="1:66" s="307" customFormat="1" ht="51.75" customHeight="1" x14ac:dyDescent="0.2">
      <c r="A56" s="302"/>
      <c r="B56" s="49" t="s">
        <v>603</v>
      </c>
      <c r="C56" s="49" t="s">
        <v>604</v>
      </c>
      <c r="D56" s="49" t="s">
        <v>749</v>
      </c>
      <c r="E56" s="49"/>
      <c r="F56" s="42" t="s">
        <v>750</v>
      </c>
      <c r="G56" s="92" t="s">
        <v>751</v>
      </c>
      <c r="H56" s="54">
        <v>44136</v>
      </c>
      <c r="I56" s="54">
        <v>45444</v>
      </c>
      <c r="J56" s="49" t="s">
        <v>752</v>
      </c>
      <c r="K56" s="49" t="s">
        <v>753</v>
      </c>
      <c r="L56" s="88" t="s">
        <v>63</v>
      </c>
      <c r="M56" s="49" t="s">
        <v>64</v>
      </c>
      <c r="N56" s="91">
        <v>0.05</v>
      </c>
      <c r="O56" s="89">
        <v>800000</v>
      </c>
      <c r="P56" s="91">
        <v>0.25</v>
      </c>
      <c r="Q56" s="89">
        <v>4000000</v>
      </c>
      <c r="R56" s="91">
        <v>0.35</v>
      </c>
      <c r="S56" s="89">
        <v>4000000</v>
      </c>
      <c r="T56" s="91">
        <v>0.25</v>
      </c>
      <c r="U56" s="89">
        <v>4000000</v>
      </c>
      <c r="V56" s="91">
        <v>0.1</v>
      </c>
      <c r="W56" s="89">
        <v>4000000</v>
      </c>
      <c r="X56" s="91">
        <f>N56+P56+R56+T56+V56</f>
        <v>0.99999999999999989</v>
      </c>
      <c r="Y56" s="89">
        <v>16800000</v>
      </c>
      <c r="Z56" s="48">
        <v>800000</v>
      </c>
      <c r="AA56" s="21">
        <v>0.05</v>
      </c>
      <c r="AB56" s="49">
        <v>100</v>
      </c>
      <c r="AC56" s="21">
        <v>0</v>
      </c>
      <c r="AD56" s="49" t="s">
        <v>754</v>
      </c>
      <c r="AE56" s="49" t="s">
        <v>365</v>
      </c>
      <c r="AF56" s="111">
        <v>1000000</v>
      </c>
      <c r="AG56" s="21">
        <v>0.25</v>
      </c>
      <c r="AH56" s="91">
        <v>0.05</v>
      </c>
      <c r="AI56" s="21">
        <v>0.2</v>
      </c>
      <c r="AJ56" s="49" t="s">
        <v>755</v>
      </c>
      <c r="AK56" s="49" t="s">
        <v>365</v>
      </c>
      <c r="AL56" s="48">
        <v>1000000</v>
      </c>
      <c r="AM56" s="232">
        <v>0.5</v>
      </c>
      <c r="AN56" s="91">
        <v>0.05</v>
      </c>
      <c r="AO56" s="232">
        <v>0.2</v>
      </c>
      <c r="AP56" s="49" t="s">
        <v>756</v>
      </c>
      <c r="AQ56" s="49" t="s">
        <v>757</v>
      </c>
      <c r="AR56" s="296" t="s">
        <v>758</v>
      </c>
      <c r="AS56" s="297">
        <v>0.75</v>
      </c>
      <c r="AT56" s="297">
        <v>0.05</v>
      </c>
      <c r="AU56" s="297">
        <v>0.2</v>
      </c>
      <c r="AV56" s="211" t="s">
        <v>759</v>
      </c>
      <c r="AW56" s="211" t="s">
        <v>760</v>
      </c>
      <c r="AX56" s="48">
        <v>4000000</v>
      </c>
      <c r="AY56" s="21">
        <v>1</v>
      </c>
      <c r="AZ56" s="91">
        <v>0.25</v>
      </c>
      <c r="BA56" s="21">
        <v>0.25</v>
      </c>
      <c r="BB56" s="49" t="s">
        <v>761</v>
      </c>
      <c r="BC56" s="49" t="s">
        <v>762</v>
      </c>
      <c r="BD56" s="49" t="s">
        <v>763</v>
      </c>
      <c r="BE56" s="49" t="s">
        <v>720</v>
      </c>
      <c r="BF56" s="49">
        <v>55</v>
      </c>
      <c r="BG56" s="49" t="s">
        <v>764</v>
      </c>
      <c r="BH56" s="30" t="s">
        <v>620</v>
      </c>
      <c r="BI56" s="49" t="s">
        <v>640</v>
      </c>
      <c r="BJ56" s="49" t="s">
        <v>765</v>
      </c>
      <c r="BK56" s="30" t="s">
        <v>766</v>
      </c>
      <c r="BL56" s="30" t="s">
        <v>767</v>
      </c>
      <c r="BM56" s="30" t="s">
        <v>768</v>
      </c>
      <c r="BN56" s="189"/>
    </row>
    <row r="57" spans="1:66" s="307" customFormat="1" ht="51.75" customHeight="1" x14ac:dyDescent="0.2">
      <c r="A57" s="302"/>
      <c r="B57" s="100" t="s">
        <v>603</v>
      </c>
      <c r="C57" s="100" t="s">
        <v>604</v>
      </c>
      <c r="D57" s="100" t="s">
        <v>769</v>
      </c>
      <c r="E57" s="100"/>
      <c r="F57" s="100" t="s">
        <v>336</v>
      </c>
      <c r="G57" s="101" t="s">
        <v>770</v>
      </c>
      <c r="H57" s="102">
        <v>44136</v>
      </c>
      <c r="I57" s="102">
        <v>45473</v>
      </c>
      <c r="J57" s="100" t="s">
        <v>771</v>
      </c>
      <c r="K57" s="100" t="s">
        <v>772</v>
      </c>
      <c r="L57" s="88" t="s">
        <v>63</v>
      </c>
      <c r="M57" s="100" t="s">
        <v>64</v>
      </c>
      <c r="N57" s="103">
        <v>0.1</v>
      </c>
      <c r="O57" s="89">
        <v>19099644</v>
      </c>
      <c r="P57" s="103">
        <v>0.2</v>
      </c>
      <c r="Q57" s="89">
        <v>1800000</v>
      </c>
      <c r="R57" s="103">
        <v>0.2</v>
      </c>
      <c r="S57" s="89">
        <v>1800000</v>
      </c>
      <c r="T57" s="103">
        <v>0.2</v>
      </c>
      <c r="U57" s="89">
        <v>1800000</v>
      </c>
      <c r="V57" s="103">
        <v>0.3</v>
      </c>
      <c r="W57" s="89">
        <v>1800000</v>
      </c>
      <c r="X57" s="103">
        <v>1</v>
      </c>
      <c r="Y57" s="89">
        <v>26299644</v>
      </c>
      <c r="Z57" s="100"/>
      <c r="AA57" s="100"/>
      <c r="AB57" s="100"/>
      <c r="AC57" s="100" t="s">
        <v>773</v>
      </c>
      <c r="AD57" s="100"/>
      <c r="AE57" s="100" t="s">
        <v>365</v>
      </c>
      <c r="AF57" s="111">
        <v>0</v>
      </c>
      <c r="AG57" s="31">
        <v>0</v>
      </c>
      <c r="AH57" s="31">
        <v>0</v>
      </c>
      <c r="AI57" s="31">
        <v>0</v>
      </c>
      <c r="AJ57" s="31" t="s">
        <v>774</v>
      </c>
      <c r="AK57" s="31" t="s">
        <v>775</v>
      </c>
      <c r="AL57" s="53">
        <v>44100</v>
      </c>
      <c r="AM57" s="245">
        <v>2.4500000000000001E-2</v>
      </c>
      <c r="AN57" s="241">
        <v>0.06</v>
      </c>
      <c r="AO57" s="241">
        <f>AN57/P57</f>
        <v>0.3</v>
      </c>
      <c r="AP57" s="184" t="s">
        <v>776</v>
      </c>
      <c r="AQ57" s="184" t="s">
        <v>777</v>
      </c>
      <c r="AR57" s="296" t="s">
        <v>778</v>
      </c>
      <c r="AS57" s="298">
        <v>0.66849999999999998</v>
      </c>
      <c r="AT57" s="297">
        <v>0.06</v>
      </c>
      <c r="AU57" s="297">
        <v>0.3</v>
      </c>
      <c r="AV57" s="211" t="s">
        <v>779</v>
      </c>
      <c r="AW57" s="211" t="s">
        <v>780</v>
      </c>
      <c r="AX57" s="336">
        <v>1772100</v>
      </c>
      <c r="AY57" s="337">
        <v>0.98450000000000004</v>
      </c>
      <c r="AZ57" s="103">
        <v>0.2</v>
      </c>
      <c r="BA57" s="338">
        <v>1</v>
      </c>
      <c r="BB57" s="100" t="s">
        <v>781</v>
      </c>
      <c r="BC57" s="100" t="s">
        <v>782</v>
      </c>
      <c r="BD57" s="100" t="s">
        <v>783</v>
      </c>
      <c r="BE57" s="100" t="s">
        <v>720</v>
      </c>
      <c r="BF57" s="100" t="s">
        <v>784</v>
      </c>
      <c r="BG57" s="100" t="s">
        <v>785</v>
      </c>
      <c r="BH57" s="30" t="s">
        <v>620</v>
      </c>
      <c r="BI57" s="100" t="s">
        <v>640</v>
      </c>
      <c r="BJ57" s="100" t="s">
        <v>786</v>
      </c>
      <c r="BK57" s="100" t="s">
        <v>787</v>
      </c>
      <c r="BL57" s="100" t="s">
        <v>788</v>
      </c>
      <c r="BM57" s="100" t="s">
        <v>789</v>
      </c>
      <c r="BN57" s="189"/>
    </row>
    <row r="58" spans="1:66" s="307" customFormat="1" ht="51.75" customHeight="1" x14ac:dyDescent="0.2">
      <c r="A58" s="302"/>
      <c r="B58" s="100" t="s">
        <v>603</v>
      </c>
      <c r="C58" s="100" t="s">
        <v>604</v>
      </c>
      <c r="D58" s="100" t="s">
        <v>790</v>
      </c>
      <c r="E58" s="100"/>
      <c r="F58" s="100" t="s">
        <v>336</v>
      </c>
      <c r="G58" s="101" t="s">
        <v>770</v>
      </c>
      <c r="H58" s="102">
        <v>44136</v>
      </c>
      <c r="I58" s="102">
        <v>45473</v>
      </c>
      <c r="J58" s="100" t="s">
        <v>791</v>
      </c>
      <c r="K58" s="100" t="s">
        <v>792</v>
      </c>
      <c r="L58" s="88" t="s">
        <v>63</v>
      </c>
      <c r="M58" s="100" t="s">
        <v>64</v>
      </c>
      <c r="N58" s="100"/>
      <c r="O58" s="89">
        <v>2954538</v>
      </c>
      <c r="P58" s="103">
        <v>1</v>
      </c>
      <c r="Q58" s="89">
        <v>251078</v>
      </c>
      <c r="R58" s="103">
        <v>1</v>
      </c>
      <c r="S58" s="89">
        <v>240068</v>
      </c>
      <c r="T58" s="103">
        <v>1</v>
      </c>
      <c r="U58" s="89">
        <v>253671</v>
      </c>
      <c r="V58" s="103">
        <v>1</v>
      </c>
      <c r="W58" s="89">
        <v>497635</v>
      </c>
      <c r="X58" s="103">
        <v>4</v>
      </c>
      <c r="Y58" s="89">
        <v>4196989</v>
      </c>
      <c r="Z58" s="100"/>
      <c r="AA58" s="100"/>
      <c r="AB58" s="100"/>
      <c r="AC58" s="100">
        <v>0</v>
      </c>
      <c r="AD58" s="100"/>
      <c r="AE58" s="100" t="s">
        <v>365</v>
      </c>
      <c r="AF58" s="111">
        <v>0</v>
      </c>
      <c r="AG58" s="31">
        <v>0</v>
      </c>
      <c r="AH58" s="31">
        <v>0</v>
      </c>
      <c r="AI58" s="31">
        <v>0</v>
      </c>
      <c r="AJ58" s="53" t="s">
        <v>793</v>
      </c>
      <c r="AK58" s="53" t="s">
        <v>794</v>
      </c>
      <c r="AL58" s="53">
        <v>0</v>
      </c>
      <c r="AM58" s="53">
        <v>0</v>
      </c>
      <c r="AN58" s="45">
        <v>0</v>
      </c>
      <c r="AO58" s="45">
        <v>0</v>
      </c>
      <c r="AP58" s="184" t="s">
        <v>795</v>
      </c>
      <c r="AQ58" s="184" t="s">
        <v>796</v>
      </c>
      <c r="AR58" s="296" t="s">
        <v>797</v>
      </c>
      <c r="AS58" s="298">
        <v>0.69699999999999995</v>
      </c>
      <c r="AT58" s="211">
        <v>0</v>
      </c>
      <c r="AU58" s="297">
        <v>0</v>
      </c>
      <c r="AV58" s="211" t="s">
        <v>798</v>
      </c>
      <c r="AW58" s="211" t="s">
        <v>799</v>
      </c>
      <c r="AX58" s="336">
        <v>225468</v>
      </c>
      <c r="AY58" s="337">
        <v>0.89800000000000002</v>
      </c>
      <c r="AZ58" s="100">
        <v>0</v>
      </c>
      <c r="BA58" s="338">
        <v>0</v>
      </c>
      <c r="BB58" s="100" t="s">
        <v>800</v>
      </c>
      <c r="BC58" s="100" t="s">
        <v>801</v>
      </c>
      <c r="BD58" s="100" t="s">
        <v>802</v>
      </c>
      <c r="BE58" s="100" t="s">
        <v>720</v>
      </c>
      <c r="BF58" s="100" t="s">
        <v>803</v>
      </c>
      <c r="BG58" s="100" t="s">
        <v>785</v>
      </c>
      <c r="BH58" s="30" t="s">
        <v>620</v>
      </c>
      <c r="BI58" s="100" t="s">
        <v>640</v>
      </c>
      <c r="BJ58" s="100" t="s">
        <v>786</v>
      </c>
      <c r="BK58" s="100" t="s">
        <v>787</v>
      </c>
      <c r="BL58" s="100" t="s">
        <v>788</v>
      </c>
      <c r="BM58" s="100" t="s">
        <v>789</v>
      </c>
      <c r="BN58" s="189"/>
    </row>
    <row r="59" spans="1:66" s="307" customFormat="1" ht="51.75" customHeight="1" x14ac:dyDescent="0.2">
      <c r="A59" s="302"/>
      <c r="B59" s="49" t="s">
        <v>603</v>
      </c>
      <c r="C59" s="49" t="s">
        <v>706</v>
      </c>
      <c r="D59" s="49" t="s">
        <v>804</v>
      </c>
      <c r="E59" s="49"/>
      <c r="F59" s="28" t="s">
        <v>805</v>
      </c>
      <c r="G59" s="49" t="s">
        <v>806</v>
      </c>
      <c r="H59" s="54">
        <v>44105</v>
      </c>
      <c r="I59" s="54">
        <v>44561</v>
      </c>
      <c r="J59" s="49" t="s">
        <v>807</v>
      </c>
      <c r="K59" s="49" t="s">
        <v>808</v>
      </c>
      <c r="L59" s="88" t="s">
        <v>63</v>
      </c>
      <c r="M59" s="49" t="s">
        <v>531</v>
      </c>
      <c r="N59" s="24">
        <v>0.3</v>
      </c>
      <c r="O59" s="89">
        <v>10646080</v>
      </c>
      <c r="P59" s="24">
        <v>0.7</v>
      </c>
      <c r="Q59" s="89">
        <v>31938240</v>
      </c>
      <c r="R59" s="49"/>
      <c r="S59" s="89"/>
      <c r="T59" s="49"/>
      <c r="U59" s="89"/>
      <c r="V59" s="48"/>
      <c r="W59" s="89"/>
      <c r="X59" s="26">
        <v>1</v>
      </c>
      <c r="Y59" s="89">
        <v>42584320</v>
      </c>
      <c r="Z59" s="48">
        <f>5168000+5168000</f>
        <v>10336000</v>
      </c>
      <c r="AA59" s="21">
        <f>Z59/O59</f>
        <v>0.970873786407767</v>
      </c>
      <c r="AB59" s="49">
        <v>30</v>
      </c>
      <c r="AC59" s="104">
        <f>AB59/N59*1</f>
        <v>100</v>
      </c>
      <c r="AD59" s="110" t="s">
        <v>809</v>
      </c>
      <c r="AE59" s="105"/>
      <c r="AF59" s="111">
        <f>5168000+5168000</f>
        <v>10336000</v>
      </c>
      <c r="AG59" s="45">
        <f>AF59/Q59</f>
        <v>0.32362459546925565</v>
      </c>
      <c r="AH59" s="45">
        <v>0.35</v>
      </c>
      <c r="AI59" s="45">
        <v>0.5</v>
      </c>
      <c r="AJ59" s="49" t="s">
        <v>810</v>
      </c>
      <c r="AK59" s="49" t="s">
        <v>811</v>
      </c>
      <c r="AL59" s="246">
        <v>33156680</v>
      </c>
      <c r="AM59" s="232">
        <v>1.0381498792669852</v>
      </c>
      <c r="AN59" s="247">
        <v>0.7</v>
      </c>
      <c r="AO59" s="232">
        <v>1</v>
      </c>
      <c r="AP59" s="49" t="s">
        <v>812</v>
      </c>
      <c r="AQ59" s="49"/>
      <c r="AR59" s="296" t="s">
        <v>813</v>
      </c>
      <c r="AS59" s="297">
        <v>1.04</v>
      </c>
      <c r="AT59" s="297">
        <v>0.7</v>
      </c>
      <c r="AU59" s="297">
        <v>1</v>
      </c>
      <c r="AV59" s="211" t="s">
        <v>814</v>
      </c>
      <c r="AW59" s="211" t="s">
        <v>326</v>
      </c>
      <c r="AX59" s="48" t="str">
        <f>AR59</f>
        <v>$ 33.156.680</v>
      </c>
      <c r="AY59" s="21">
        <f>AX59/Q59</f>
        <v>1.0381498792669852</v>
      </c>
      <c r="AZ59" s="91">
        <f>70/100</f>
        <v>0.7</v>
      </c>
      <c r="BA59" s="21">
        <f>AZ59/P59</f>
        <v>1</v>
      </c>
      <c r="BB59" s="339" t="s">
        <v>815</v>
      </c>
      <c r="BC59" s="49"/>
      <c r="BD59" s="339" t="s">
        <v>816</v>
      </c>
      <c r="BE59" s="49" t="s">
        <v>681</v>
      </c>
      <c r="BF59" s="49">
        <v>15</v>
      </c>
      <c r="BG59" s="49" t="s">
        <v>817</v>
      </c>
      <c r="BH59" s="30" t="s">
        <v>620</v>
      </c>
      <c r="BI59" s="49" t="s">
        <v>640</v>
      </c>
      <c r="BJ59" s="49" t="s">
        <v>818</v>
      </c>
      <c r="BK59" s="28" t="s">
        <v>819</v>
      </c>
      <c r="BL59" s="28" t="s">
        <v>820</v>
      </c>
      <c r="BM59" s="28" t="s">
        <v>821</v>
      </c>
      <c r="BN59" s="189"/>
    </row>
    <row r="60" spans="1:66" s="307" customFormat="1" ht="51.75" customHeight="1" x14ac:dyDescent="0.2">
      <c r="A60" s="302"/>
      <c r="B60" s="49" t="s">
        <v>603</v>
      </c>
      <c r="C60" s="49" t="s">
        <v>604</v>
      </c>
      <c r="D60" s="49" t="s">
        <v>822</v>
      </c>
      <c r="E60" s="49"/>
      <c r="F60" s="28" t="s">
        <v>805</v>
      </c>
      <c r="G60" s="49" t="s">
        <v>806</v>
      </c>
      <c r="H60" s="54">
        <v>44105</v>
      </c>
      <c r="I60" s="54">
        <v>44377</v>
      </c>
      <c r="J60" s="49" t="s">
        <v>823</v>
      </c>
      <c r="K60" s="49" t="s">
        <v>824</v>
      </c>
      <c r="L60" s="88" t="s">
        <v>63</v>
      </c>
      <c r="M60" s="49" t="s">
        <v>531</v>
      </c>
      <c r="N60" s="24">
        <v>0.1</v>
      </c>
      <c r="O60" s="89">
        <v>13368000</v>
      </c>
      <c r="P60" s="24">
        <v>0.9</v>
      </c>
      <c r="Q60" s="89">
        <v>26736000</v>
      </c>
      <c r="R60" s="49"/>
      <c r="S60" s="89"/>
      <c r="T60" s="49"/>
      <c r="U60" s="89"/>
      <c r="V60" s="48"/>
      <c r="W60" s="89"/>
      <c r="X60" s="26">
        <v>1</v>
      </c>
      <c r="Y60" s="89">
        <v>40104000</v>
      </c>
      <c r="Z60" s="48">
        <v>13368000</v>
      </c>
      <c r="AA60" s="21">
        <f>Z60/O60</f>
        <v>1</v>
      </c>
      <c r="AB60" s="49">
        <v>10</v>
      </c>
      <c r="AC60" s="21">
        <f>AB60/10*1</f>
        <v>1</v>
      </c>
      <c r="AD60" s="49" t="s">
        <v>825</v>
      </c>
      <c r="AE60" s="49"/>
      <c r="AF60" s="111">
        <v>13953600</v>
      </c>
      <c r="AG60" s="45">
        <f>AF60/Q60</f>
        <v>0.52190305206463194</v>
      </c>
      <c r="AH60" s="91">
        <v>0.45</v>
      </c>
      <c r="AI60" s="21">
        <v>0.5</v>
      </c>
      <c r="AJ60" s="49" t="s">
        <v>826</v>
      </c>
      <c r="AK60" s="18" t="s">
        <v>123</v>
      </c>
      <c r="AL60" s="48">
        <v>27970939</v>
      </c>
      <c r="AM60" s="232">
        <v>1.0461901181926989</v>
      </c>
      <c r="AN60" s="91">
        <v>0.9</v>
      </c>
      <c r="AO60" s="232">
        <v>1</v>
      </c>
      <c r="AP60" s="49" t="s">
        <v>827</v>
      </c>
      <c r="AQ60" s="49" t="s">
        <v>828</v>
      </c>
      <c r="AR60" s="296" t="s">
        <v>829</v>
      </c>
      <c r="AS60" s="297">
        <v>1.05</v>
      </c>
      <c r="AT60" s="297">
        <v>0.9</v>
      </c>
      <c r="AU60" s="297">
        <v>1</v>
      </c>
      <c r="AV60" s="211" t="s">
        <v>830</v>
      </c>
      <c r="AW60" s="211" t="s">
        <v>831</v>
      </c>
      <c r="AX60" s="48" t="str">
        <f>AR60</f>
        <v>$ 27.970.939</v>
      </c>
      <c r="AY60" s="21">
        <f>AS60</f>
        <v>1.05</v>
      </c>
      <c r="AZ60" s="91">
        <f>AT60</f>
        <v>0.9</v>
      </c>
      <c r="BA60" s="21">
        <f>AZ60/P60</f>
        <v>1</v>
      </c>
      <c r="BB60" s="339" t="s">
        <v>830</v>
      </c>
      <c r="BC60" s="339" t="s">
        <v>832</v>
      </c>
      <c r="BD60" s="339" t="s">
        <v>833</v>
      </c>
      <c r="BE60" s="49" t="s">
        <v>720</v>
      </c>
      <c r="BF60" s="49">
        <v>60</v>
      </c>
      <c r="BG60" s="49" t="s">
        <v>834</v>
      </c>
      <c r="BH60" s="30" t="s">
        <v>620</v>
      </c>
      <c r="BI60" s="49" t="s">
        <v>640</v>
      </c>
      <c r="BJ60" s="49" t="s">
        <v>818</v>
      </c>
      <c r="BK60" s="28" t="s">
        <v>819</v>
      </c>
      <c r="BL60" s="28" t="s">
        <v>820</v>
      </c>
      <c r="BM60" s="28" t="s">
        <v>821</v>
      </c>
      <c r="BN60" s="189"/>
    </row>
    <row r="61" spans="1:66" s="307" customFormat="1" ht="51.75" customHeight="1" x14ac:dyDescent="0.2">
      <c r="A61" s="302"/>
      <c r="B61" s="49" t="s">
        <v>603</v>
      </c>
      <c r="C61" s="49" t="s">
        <v>706</v>
      </c>
      <c r="D61" s="49" t="s">
        <v>835</v>
      </c>
      <c r="E61" s="49"/>
      <c r="F61" s="28" t="s">
        <v>805</v>
      </c>
      <c r="G61" s="49" t="s">
        <v>806</v>
      </c>
      <c r="H61" s="54">
        <v>44197</v>
      </c>
      <c r="I61" s="54">
        <v>45443</v>
      </c>
      <c r="J61" s="49" t="s">
        <v>836</v>
      </c>
      <c r="K61" s="49" t="s">
        <v>837</v>
      </c>
      <c r="L61" s="49" t="s">
        <v>838</v>
      </c>
      <c r="M61" s="49" t="s">
        <v>64</v>
      </c>
      <c r="N61" s="45"/>
      <c r="O61" s="89"/>
      <c r="P61" s="91">
        <v>1</v>
      </c>
      <c r="Q61" s="89">
        <v>475109</v>
      </c>
      <c r="R61" s="91">
        <v>1</v>
      </c>
      <c r="S61" s="89">
        <v>625109</v>
      </c>
      <c r="T61" s="91">
        <v>1</v>
      </c>
      <c r="U61" s="89">
        <v>625109</v>
      </c>
      <c r="V61" s="91">
        <v>1</v>
      </c>
      <c r="W61" s="89">
        <v>475109</v>
      </c>
      <c r="X61" s="47">
        <v>2200436</v>
      </c>
      <c r="Y61" s="89">
        <v>2200436</v>
      </c>
      <c r="Z61" s="48"/>
      <c r="AA61" s="21"/>
      <c r="AB61" s="49"/>
      <c r="AC61" s="21"/>
      <c r="AD61" s="49" t="s">
        <v>839</v>
      </c>
      <c r="AE61" s="49"/>
      <c r="AF61" s="111"/>
      <c r="AG61" s="21">
        <v>0</v>
      </c>
      <c r="AH61" s="49">
        <v>0</v>
      </c>
      <c r="AI61" s="21">
        <v>0</v>
      </c>
      <c r="AJ61" s="49" t="s">
        <v>840</v>
      </c>
      <c r="AK61" s="49" t="s">
        <v>841</v>
      </c>
      <c r="AL61" s="48">
        <v>750000</v>
      </c>
      <c r="AM61" s="232">
        <v>1.5785851246766531</v>
      </c>
      <c r="AN61" s="91">
        <v>1</v>
      </c>
      <c r="AO61" s="232">
        <v>1</v>
      </c>
      <c r="AP61" s="49" t="s">
        <v>842</v>
      </c>
      <c r="AQ61" s="49"/>
      <c r="AR61" s="296" t="s">
        <v>843</v>
      </c>
      <c r="AS61" s="297">
        <v>4.74</v>
      </c>
      <c r="AT61" s="297">
        <v>1</v>
      </c>
      <c r="AU61" s="297">
        <v>1</v>
      </c>
      <c r="AV61" s="211" t="s">
        <v>844</v>
      </c>
      <c r="AW61" s="211" t="s">
        <v>326</v>
      </c>
      <c r="AX61" s="48" t="str">
        <f>AR61</f>
        <v xml:space="preserve"> $    2.250.000</v>
      </c>
      <c r="AY61" s="21">
        <f>AX61/Q61</f>
        <v>4.7357553740299592</v>
      </c>
      <c r="AZ61" s="91">
        <f>(10+5)/15</f>
        <v>1</v>
      </c>
      <c r="BA61" s="21">
        <f>AZ61/P61</f>
        <v>1</v>
      </c>
      <c r="BB61" s="339" t="s">
        <v>845</v>
      </c>
      <c r="BC61" s="339" t="s">
        <v>846</v>
      </c>
      <c r="BD61" s="339" t="s">
        <v>847</v>
      </c>
      <c r="BE61" s="49" t="s">
        <v>720</v>
      </c>
      <c r="BF61" s="49">
        <v>60</v>
      </c>
      <c r="BG61" s="49" t="s">
        <v>834</v>
      </c>
      <c r="BH61" s="30" t="s">
        <v>620</v>
      </c>
      <c r="BI61" s="49" t="s">
        <v>640</v>
      </c>
      <c r="BJ61" s="49" t="s">
        <v>818</v>
      </c>
      <c r="BK61" s="28" t="s">
        <v>819</v>
      </c>
      <c r="BL61" s="28" t="s">
        <v>820</v>
      </c>
      <c r="BM61" s="48" t="s">
        <v>821</v>
      </c>
      <c r="BN61" s="189"/>
    </row>
    <row r="62" spans="1:66" s="307" customFormat="1" ht="51.75" customHeight="1" x14ac:dyDescent="0.2">
      <c r="A62" s="302"/>
      <c r="B62" s="49" t="s">
        <v>603</v>
      </c>
      <c r="C62" s="49" t="s">
        <v>604</v>
      </c>
      <c r="D62" s="49" t="s">
        <v>848</v>
      </c>
      <c r="E62" s="49"/>
      <c r="F62" s="28" t="s">
        <v>805</v>
      </c>
      <c r="G62" s="49" t="s">
        <v>849</v>
      </c>
      <c r="H62" s="54">
        <v>44197</v>
      </c>
      <c r="I62" s="54">
        <v>45443</v>
      </c>
      <c r="J62" s="49" t="s">
        <v>850</v>
      </c>
      <c r="K62" s="49" t="s">
        <v>851</v>
      </c>
      <c r="L62" s="49" t="s">
        <v>852</v>
      </c>
      <c r="M62" s="49" t="s">
        <v>64</v>
      </c>
      <c r="N62" s="53">
        <v>1</v>
      </c>
      <c r="O62" s="89">
        <v>22280000</v>
      </c>
      <c r="P62" s="49">
        <v>1</v>
      </c>
      <c r="Q62" s="89">
        <v>53230000</v>
      </c>
      <c r="R62" s="49">
        <v>1</v>
      </c>
      <c r="S62" s="89">
        <v>54820000</v>
      </c>
      <c r="T62" s="49">
        <v>1</v>
      </c>
      <c r="U62" s="89">
        <v>56470000</v>
      </c>
      <c r="V62" s="49">
        <v>1</v>
      </c>
      <c r="W62" s="89">
        <v>17448000</v>
      </c>
      <c r="X62" s="47">
        <v>181968000</v>
      </c>
      <c r="Y62" s="89">
        <v>181968000</v>
      </c>
      <c r="Z62" s="48"/>
      <c r="AA62" s="21"/>
      <c r="AB62" s="49"/>
      <c r="AC62" s="21"/>
      <c r="AD62" s="49" t="s">
        <v>853</v>
      </c>
      <c r="AE62" s="49" t="s">
        <v>854</v>
      </c>
      <c r="AF62" s="111">
        <v>11288533</v>
      </c>
      <c r="AG62" s="21">
        <f>AF62/Q62</f>
        <v>0.21207088108209657</v>
      </c>
      <c r="AH62" s="49">
        <v>1</v>
      </c>
      <c r="AI62" s="21">
        <v>1</v>
      </c>
      <c r="AJ62" s="49" t="s">
        <v>855</v>
      </c>
      <c r="AK62" s="49" t="s">
        <v>854</v>
      </c>
      <c r="AL62" s="48">
        <v>22280000</v>
      </c>
      <c r="AM62" s="232">
        <v>0.41856096186361075</v>
      </c>
      <c r="AN62" s="49">
        <v>1</v>
      </c>
      <c r="AO62" s="232">
        <v>1</v>
      </c>
      <c r="AP62" s="49" t="s">
        <v>856</v>
      </c>
      <c r="AQ62" s="49" t="s">
        <v>857</v>
      </c>
      <c r="AR62" s="296" t="s">
        <v>858</v>
      </c>
      <c r="AS62" s="298">
        <v>0.51519999999999999</v>
      </c>
      <c r="AT62" s="211">
        <v>1</v>
      </c>
      <c r="AU62" s="297">
        <v>1</v>
      </c>
      <c r="AV62" s="211" t="s">
        <v>859</v>
      </c>
      <c r="AW62" s="211" t="s">
        <v>326</v>
      </c>
      <c r="AX62" s="48">
        <f>15969120+AR62</f>
        <v>43394725</v>
      </c>
      <c r="AY62" s="21">
        <f>AX62/Q62</f>
        <v>0.81523060304339656</v>
      </c>
      <c r="AZ62" s="335">
        <v>1</v>
      </c>
      <c r="BA62" s="21">
        <f>AZ62/P62</f>
        <v>1</v>
      </c>
      <c r="BB62" s="339" t="s">
        <v>860</v>
      </c>
      <c r="BC62" s="49"/>
      <c r="BD62" s="339" t="s">
        <v>861</v>
      </c>
      <c r="BE62" s="106" t="s">
        <v>862</v>
      </c>
      <c r="BF62" s="49">
        <v>545</v>
      </c>
      <c r="BG62" s="49" t="s">
        <v>863</v>
      </c>
      <c r="BH62" s="30" t="s">
        <v>620</v>
      </c>
      <c r="BI62" s="49" t="s">
        <v>640</v>
      </c>
      <c r="BJ62" s="49" t="s">
        <v>818</v>
      </c>
      <c r="BK62" s="28" t="s">
        <v>819</v>
      </c>
      <c r="BL62" s="28" t="s">
        <v>820</v>
      </c>
      <c r="BM62" s="28" t="s">
        <v>821</v>
      </c>
      <c r="BN62" s="189"/>
    </row>
    <row r="63" spans="1:66" s="307" customFormat="1" ht="51.75" customHeight="1" x14ac:dyDescent="0.2">
      <c r="A63" s="302"/>
      <c r="B63" s="49" t="s">
        <v>603</v>
      </c>
      <c r="C63" s="49" t="s">
        <v>864</v>
      </c>
      <c r="D63" s="49" t="s">
        <v>865</v>
      </c>
      <c r="E63" s="91">
        <v>1</v>
      </c>
      <c r="F63" s="49" t="s">
        <v>866</v>
      </c>
      <c r="G63" s="92" t="s">
        <v>867</v>
      </c>
      <c r="H63" s="54">
        <v>44197</v>
      </c>
      <c r="I63" s="54">
        <v>45442</v>
      </c>
      <c r="J63" s="49" t="s">
        <v>868</v>
      </c>
      <c r="K63" s="49" t="s">
        <v>869</v>
      </c>
      <c r="L63" s="49" t="s">
        <v>870</v>
      </c>
      <c r="M63" s="49" t="s">
        <v>64</v>
      </c>
      <c r="N63" s="45" t="s">
        <v>871</v>
      </c>
      <c r="O63" s="89"/>
      <c r="P63" s="91">
        <v>1</v>
      </c>
      <c r="Q63" s="89">
        <v>11160000</v>
      </c>
      <c r="R63" s="91">
        <v>1</v>
      </c>
      <c r="S63" s="89">
        <v>11494800</v>
      </c>
      <c r="T63" s="91">
        <v>1</v>
      </c>
      <c r="U63" s="89">
        <v>11839644</v>
      </c>
      <c r="V63" s="91">
        <v>1</v>
      </c>
      <c r="W63" s="89">
        <v>12194833</v>
      </c>
      <c r="X63" s="26">
        <v>1</v>
      </c>
      <c r="Y63" s="89">
        <f>O63+Q63+S63+U63+W63</f>
        <v>46689277</v>
      </c>
      <c r="Z63" s="48" t="s">
        <v>365</v>
      </c>
      <c r="AA63" s="48" t="s">
        <v>365</v>
      </c>
      <c r="AB63" s="48" t="s">
        <v>365</v>
      </c>
      <c r="AC63" s="48" t="s">
        <v>365</v>
      </c>
      <c r="AD63" s="48" t="s">
        <v>365</v>
      </c>
      <c r="AE63" s="48" t="s">
        <v>365</v>
      </c>
      <c r="AF63" s="111">
        <v>8651090</v>
      </c>
      <c r="AG63" s="21">
        <f>IF(Q63=0," ",AF63/Q63)</f>
        <v>0.77518727598566306</v>
      </c>
      <c r="AH63" s="91">
        <v>1</v>
      </c>
      <c r="AI63" s="21">
        <f>IF(P63=0," ",AH63/P63)</f>
        <v>1</v>
      </c>
      <c r="AJ63" s="49" t="s">
        <v>872</v>
      </c>
      <c r="AK63" s="49" t="s">
        <v>873</v>
      </c>
      <c r="AL63" s="248">
        <f>467302+AF63</f>
        <v>9118392</v>
      </c>
      <c r="AM63" s="232">
        <f>IF(Q63=0," ",AL63/Q63)</f>
        <v>0.81706021505376347</v>
      </c>
      <c r="AN63" s="91">
        <v>1</v>
      </c>
      <c r="AO63" s="232">
        <f>IF(P63=0," ",AN63/P63)</f>
        <v>1</v>
      </c>
      <c r="AP63" s="29" t="s">
        <v>874</v>
      </c>
      <c r="AQ63" s="29" t="s">
        <v>875</v>
      </c>
      <c r="AR63" s="296" t="s">
        <v>876</v>
      </c>
      <c r="AS63" s="297">
        <v>0.89</v>
      </c>
      <c r="AT63" s="211">
        <v>1</v>
      </c>
      <c r="AU63" s="297">
        <v>1</v>
      </c>
      <c r="AV63" s="211" t="s">
        <v>877</v>
      </c>
      <c r="AW63" s="211" t="s">
        <v>878</v>
      </c>
      <c r="AX63" s="48">
        <f>1194721+AR63</f>
        <v>11160000</v>
      </c>
      <c r="AY63" s="21">
        <f>IF(Q63=0," ",AX63/Q63)</f>
        <v>1</v>
      </c>
      <c r="AZ63" s="91">
        <v>1</v>
      </c>
      <c r="BA63" s="21">
        <f>IF(P63=0," ",AZ63/P63)</f>
        <v>1</v>
      </c>
      <c r="BB63" s="49" t="s">
        <v>879</v>
      </c>
      <c r="BC63" s="49" t="s">
        <v>878</v>
      </c>
      <c r="BD63" s="339" t="s">
        <v>880</v>
      </c>
      <c r="BE63" s="49" t="s">
        <v>720</v>
      </c>
      <c r="BF63" s="49">
        <v>51</v>
      </c>
      <c r="BG63" s="49" t="s">
        <v>881</v>
      </c>
      <c r="BH63" s="30" t="s">
        <v>620</v>
      </c>
      <c r="BI63" s="49" t="s">
        <v>640</v>
      </c>
      <c r="BJ63" s="49" t="s">
        <v>882</v>
      </c>
      <c r="BK63" s="49" t="s">
        <v>883</v>
      </c>
      <c r="BL63" s="49" t="s">
        <v>884</v>
      </c>
      <c r="BM63" s="49" t="s">
        <v>885</v>
      </c>
      <c r="BN63" s="189"/>
    </row>
    <row r="64" spans="1:66" s="307" customFormat="1" ht="51.75" customHeight="1" x14ac:dyDescent="0.2">
      <c r="A64" s="302"/>
      <c r="B64" s="49" t="s">
        <v>603</v>
      </c>
      <c r="C64" s="49" t="s">
        <v>864</v>
      </c>
      <c r="D64" s="49" t="s">
        <v>886</v>
      </c>
      <c r="E64" s="91">
        <v>1</v>
      </c>
      <c r="F64" s="49" t="s">
        <v>866</v>
      </c>
      <c r="G64" s="92" t="s">
        <v>867</v>
      </c>
      <c r="H64" s="54">
        <v>44197</v>
      </c>
      <c r="I64" s="54">
        <v>45442</v>
      </c>
      <c r="J64" s="49" t="s">
        <v>887</v>
      </c>
      <c r="K64" s="49" t="s">
        <v>888</v>
      </c>
      <c r="L64" s="49" t="s">
        <v>889</v>
      </c>
      <c r="M64" s="49" t="s">
        <v>64</v>
      </c>
      <c r="N64" s="45" t="s">
        <v>871</v>
      </c>
      <c r="O64" s="89"/>
      <c r="P64" s="91">
        <v>1</v>
      </c>
      <c r="Q64" s="89">
        <v>15571296</v>
      </c>
      <c r="R64" s="91">
        <v>1</v>
      </c>
      <c r="S64" s="89">
        <v>16038435</v>
      </c>
      <c r="T64" s="91">
        <v>1</v>
      </c>
      <c r="U64" s="89">
        <v>16519588</v>
      </c>
      <c r="V64" s="91">
        <v>1</v>
      </c>
      <c r="W64" s="89">
        <v>17015176</v>
      </c>
      <c r="X64" s="26">
        <v>1</v>
      </c>
      <c r="Y64" s="89">
        <f>O64+Q64+S64+U64+W64</f>
        <v>65144495</v>
      </c>
      <c r="Z64" s="48" t="s">
        <v>365</v>
      </c>
      <c r="AA64" s="48" t="s">
        <v>365</v>
      </c>
      <c r="AB64" s="48" t="s">
        <v>365</v>
      </c>
      <c r="AC64" s="48" t="s">
        <v>365</v>
      </c>
      <c r="AD64" s="48" t="s">
        <v>365</v>
      </c>
      <c r="AE64" s="48" t="s">
        <v>365</v>
      </c>
      <c r="AF64" s="111">
        <v>2447844</v>
      </c>
      <c r="AG64" s="21">
        <f>IF(Q64=0," ",AF64/Q64)</f>
        <v>0.15720232920882116</v>
      </c>
      <c r="AH64" s="91">
        <v>1</v>
      </c>
      <c r="AI64" s="21">
        <f>IF(P64=0," ",AH64/P64)</f>
        <v>1</v>
      </c>
      <c r="AJ64" s="49" t="s">
        <v>890</v>
      </c>
      <c r="AK64" s="49" t="s">
        <v>873</v>
      </c>
      <c r="AL64" s="48">
        <v>4015672.5</v>
      </c>
      <c r="AM64" s="232">
        <f>IF(Q64=0," ",AL64/Q64)</f>
        <v>0.2578894203796524</v>
      </c>
      <c r="AN64" s="91">
        <v>1</v>
      </c>
      <c r="AO64" s="232">
        <f>IF(P64=0," ",AN64/P64)</f>
        <v>1</v>
      </c>
      <c r="AP64" s="49" t="s">
        <v>891</v>
      </c>
      <c r="AQ64" s="49" t="s">
        <v>878</v>
      </c>
      <c r="AR64" s="296" t="s">
        <v>892</v>
      </c>
      <c r="AS64" s="297">
        <v>0.31</v>
      </c>
      <c r="AT64" s="297">
        <v>1</v>
      </c>
      <c r="AU64" s="297">
        <v>1</v>
      </c>
      <c r="AV64" s="211" t="s">
        <v>893</v>
      </c>
      <c r="AW64" s="211" t="s">
        <v>878</v>
      </c>
      <c r="AX64" s="48">
        <f>AR64+AL64+AF64+4589340</f>
        <v>15833419.5</v>
      </c>
      <c r="AY64" s="21">
        <f>IF(Q64=0," ",AX64/Q64)</f>
        <v>1.0168337625846944</v>
      </c>
      <c r="AZ64" s="335">
        <v>1</v>
      </c>
      <c r="BA64" s="21">
        <f>IF(P64=0," ",AZ64/P64)</f>
        <v>1</v>
      </c>
      <c r="BB64" s="49" t="s">
        <v>894</v>
      </c>
      <c r="BC64" s="49" t="s">
        <v>878</v>
      </c>
      <c r="BD64" s="49" t="s">
        <v>895</v>
      </c>
      <c r="BE64" s="49" t="s">
        <v>720</v>
      </c>
      <c r="BF64" s="49">
        <v>50</v>
      </c>
      <c r="BG64" s="49" t="s">
        <v>881</v>
      </c>
      <c r="BH64" s="30" t="s">
        <v>620</v>
      </c>
      <c r="BI64" s="49" t="s">
        <v>640</v>
      </c>
      <c r="BJ64" s="49" t="s">
        <v>882</v>
      </c>
      <c r="BK64" s="49" t="s">
        <v>883</v>
      </c>
      <c r="BL64" s="49" t="s">
        <v>884</v>
      </c>
      <c r="BM64" s="49" t="s">
        <v>885</v>
      </c>
      <c r="BN64" s="189"/>
    </row>
    <row r="65" spans="1:66" s="307" customFormat="1" ht="51.75" customHeight="1" x14ac:dyDescent="0.2">
      <c r="A65" s="302"/>
      <c r="B65" s="28" t="s">
        <v>603</v>
      </c>
      <c r="C65" s="28" t="s">
        <v>604</v>
      </c>
      <c r="D65" s="28" t="s">
        <v>896</v>
      </c>
      <c r="E65" s="33">
        <v>1</v>
      </c>
      <c r="F65" s="28" t="s">
        <v>866</v>
      </c>
      <c r="G65" s="43" t="s">
        <v>867</v>
      </c>
      <c r="H65" s="44">
        <v>44197</v>
      </c>
      <c r="I65" s="44">
        <v>45442</v>
      </c>
      <c r="J65" s="28" t="s">
        <v>897</v>
      </c>
      <c r="K65" s="28" t="s">
        <v>898</v>
      </c>
      <c r="L65" s="88" t="s">
        <v>63</v>
      </c>
      <c r="M65" s="28"/>
      <c r="N65" s="107"/>
      <c r="O65" s="89"/>
      <c r="P65" s="33">
        <v>1</v>
      </c>
      <c r="Q65" s="89"/>
      <c r="R65" s="33">
        <v>1</v>
      </c>
      <c r="S65" s="89"/>
      <c r="T65" s="33">
        <v>1</v>
      </c>
      <c r="U65" s="89"/>
      <c r="V65" s="33">
        <v>1</v>
      </c>
      <c r="W65" s="89"/>
      <c r="X65" s="107">
        <v>1</v>
      </c>
      <c r="Y65" s="89">
        <v>0</v>
      </c>
      <c r="Z65" s="48" t="s">
        <v>365</v>
      </c>
      <c r="AA65" s="48" t="s">
        <v>365</v>
      </c>
      <c r="AB65" s="48" t="s">
        <v>365</v>
      </c>
      <c r="AC65" s="48" t="s">
        <v>365</v>
      </c>
      <c r="AD65" s="48" t="s">
        <v>365</v>
      </c>
      <c r="AE65" s="48" t="s">
        <v>365</v>
      </c>
      <c r="AF65" s="111">
        <v>0</v>
      </c>
      <c r="AG65" s="21">
        <v>0</v>
      </c>
      <c r="AH65" s="49">
        <v>0</v>
      </c>
      <c r="AI65" s="21">
        <f>IF(P65=0," ",AH65/P65)</f>
        <v>0</v>
      </c>
      <c r="AJ65" s="49" t="s">
        <v>899</v>
      </c>
      <c r="AK65" s="49" t="s">
        <v>873</v>
      </c>
      <c r="AL65" s="48">
        <v>0</v>
      </c>
      <c r="AM65" s="232">
        <v>0</v>
      </c>
      <c r="AN65" s="49">
        <v>0</v>
      </c>
      <c r="AO65" s="232">
        <f>IF(P65=0," ",AN65/P65)</f>
        <v>0</v>
      </c>
      <c r="AP65" s="49" t="s">
        <v>900</v>
      </c>
      <c r="AQ65" s="49" t="s">
        <v>901</v>
      </c>
      <c r="AR65" s="296" t="s">
        <v>124</v>
      </c>
      <c r="AS65" s="297">
        <v>0</v>
      </c>
      <c r="AT65" s="211">
        <v>0</v>
      </c>
      <c r="AU65" s="297">
        <v>0</v>
      </c>
      <c r="AV65" s="211" t="s">
        <v>902</v>
      </c>
      <c r="AW65" s="211" t="s">
        <v>878</v>
      </c>
      <c r="AX65" s="48">
        <v>1985760</v>
      </c>
      <c r="AY65" s="21" t="str">
        <f>IF(Q65=0," ",AX65/Q65)</f>
        <v xml:space="preserve"> </v>
      </c>
      <c r="AZ65" s="335">
        <v>1</v>
      </c>
      <c r="BA65" s="21">
        <f>IF(P65=0," ",AZ65/P65)</f>
        <v>1</v>
      </c>
      <c r="BB65" s="49" t="s">
        <v>903</v>
      </c>
      <c r="BC65" s="49" t="s">
        <v>878</v>
      </c>
      <c r="BD65" s="49" t="s">
        <v>904</v>
      </c>
      <c r="BE65" s="49" t="s">
        <v>720</v>
      </c>
      <c r="BF65" s="49">
        <v>54</v>
      </c>
      <c r="BG65" s="49" t="s">
        <v>881</v>
      </c>
      <c r="BH65" s="30" t="s">
        <v>620</v>
      </c>
      <c r="BI65" s="49" t="s">
        <v>640</v>
      </c>
      <c r="BJ65" s="49" t="s">
        <v>882</v>
      </c>
      <c r="BK65" s="49" t="s">
        <v>883</v>
      </c>
      <c r="BL65" s="49" t="s">
        <v>884</v>
      </c>
      <c r="BM65" s="49" t="s">
        <v>885</v>
      </c>
      <c r="BN65" s="189"/>
    </row>
    <row r="66" spans="1:66" s="307" customFormat="1" ht="51.75" customHeight="1" x14ac:dyDescent="0.2">
      <c r="A66" s="302"/>
      <c r="B66" s="49" t="s">
        <v>603</v>
      </c>
      <c r="C66" s="49" t="s">
        <v>864</v>
      </c>
      <c r="D66" s="49" t="s">
        <v>905</v>
      </c>
      <c r="E66" s="91">
        <v>1</v>
      </c>
      <c r="F66" s="49" t="s">
        <v>866</v>
      </c>
      <c r="G66" s="92" t="s">
        <v>867</v>
      </c>
      <c r="H66" s="54">
        <v>44197</v>
      </c>
      <c r="I66" s="54">
        <v>45413</v>
      </c>
      <c r="J66" s="49" t="s">
        <v>906</v>
      </c>
      <c r="K66" s="49" t="s">
        <v>907</v>
      </c>
      <c r="L66" s="49" t="s">
        <v>908</v>
      </c>
      <c r="M66" s="49"/>
      <c r="N66" s="45" t="s">
        <v>871</v>
      </c>
      <c r="O66" s="89"/>
      <c r="P66" s="91">
        <v>1</v>
      </c>
      <c r="Q66" s="89">
        <f>100000*7*12</f>
        <v>8400000</v>
      </c>
      <c r="R66" s="91">
        <v>1</v>
      </c>
      <c r="S66" s="89">
        <v>8652000</v>
      </c>
      <c r="T66" s="91">
        <v>1</v>
      </c>
      <c r="U66" s="89">
        <v>8911560</v>
      </c>
      <c r="V66" s="91">
        <v>1</v>
      </c>
      <c r="W66" s="89">
        <v>9178906.8000000007</v>
      </c>
      <c r="X66" s="26">
        <v>1</v>
      </c>
      <c r="Y66" s="89">
        <f t="shared" ref="Y66:Y71" si="12">O66+Q66+S66+U66+W66</f>
        <v>35142466.799999997</v>
      </c>
      <c r="Z66" s="48" t="s">
        <v>365</v>
      </c>
      <c r="AA66" s="48" t="s">
        <v>365</v>
      </c>
      <c r="AB66" s="48" t="s">
        <v>365</v>
      </c>
      <c r="AC66" s="48" t="s">
        <v>365</v>
      </c>
      <c r="AD66" s="48" t="s">
        <v>365</v>
      </c>
      <c r="AE66" s="48" t="s">
        <v>365</v>
      </c>
      <c r="AF66" s="111">
        <v>0</v>
      </c>
      <c r="AG66" s="21">
        <f>IF(Q66=0," ",AF66/Q66)</f>
        <v>0</v>
      </c>
      <c r="AH66" s="49">
        <v>0</v>
      </c>
      <c r="AI66" s="21">
        <f>IF(P66=0," ",AH66/P66)</f>
        <v>0</v>
      </c>
      <c r="AJ66" s="49" t="s">
        <v>909</v>
      </c>
      <c r="AK66" s="49" t="s">
        <v>910</v>
      </c>
      <c r="AL66" s="48">
        <v>120000</v>
      </c>
      <c r="AM66" s="232">
        <f>IF(Q66=0," ",AL66/Q66)</f>
        <v>1.4285714285714285E-2</v>
      </c>
      <c r="AN66" s="91">
        <v>1</v>
      </c>
      <c r="AO66" s="232">
        <f>IF(P66=0," ",AN66/P66)</f>
        <v>1</v>
      </c>
      <c r="AP66" s="49" t="s">
        <v>911</v>
      </c>
      <c r="AQ66" s="49" t="s">
        <v>912</v>
      </c>
      <c r="AR66" s="296" t="s">
        <v>913</v>
      </c>
      <c r="AS66" s="297">
        <v>0.31</v>
      </c>
      <c r="AT66" s="297">
        <v>1</v>
      </c>
      <c r="AU66" s="297">
        <v>1</v>
      </c>
      <c r="AV66" s="211" t="s">
        <v>914</v>
      </c>
      <c r="AW66" s="211" t="s">
        <v>915</v>
      </c>
      <c r="AX66" s="48">
        <f>8760000+AR66</f>
        <v>11400000</v>
      </c>
      <c r="AY66" s="21">
        <f>IF(Q66=0," ",AX66/Q66)</f>
        <v>1.3571428571428572</v>
      </c>
      <c r="AZ66" s="335">
        <v>1</v>
      </c>
      <c r="BA66" s="21">
        <f>IF(P66=0," ",AZ66/P66)</f>
        <v>1</v>
      </c>
      <c r="BB66" s="49" t="s">
        <v>916</v>
      </c>
      <c r="BC66" s="49" t="s">
        <v>917</v>
      </c>
      <c r="BD66" s="49" t="s">
        <v>918</v>
      </c>
      <c r="BE66" s="49" t="s">
        <v>720</v>
      </c>
      <c r="BF66" s="49">
        <v>45</v>
      </c>
      <c r="BG66" s="49" t="s">
        <v>881</v>
      </c>
      <c r="BH66" s="30" t="s">
        <v>620</v>
      </c>
      <c r="BI66" s="49" t="s">
        <v>640</v>
      </c>
      <c r="BJ66" s="49" t="s">
        <v>882</v>
      </c>
      <c r="BK66" s="49" t="s">
        <v>883</v>
      </c>
      <c r="BL66" s="49" t="s">
        <v>884</v>
      </c>
      <c r="BM66" s="49" t="s">
        <v>885</v>
      </c>
      <c r="BN66" s="189"/>
    </row>
    <row r="67" spans="1:66" s="23" customFormat="1" ht="144.75" customHeight="1" x14ac:dyDescent="0.25">
      <c r="A67" s="196"/>
      <c r="B67" s="28" t="s">
        <v>919</v>
      </c>
      <c r="C67" s="28" t="s">
        <v>920</v>
      </c>
      <c r="D67" s="28" t="s">
        <v>921</v>
      </c>
      <c r="E67" s="28"/>
      <c r="F67" s="28" t="s">
        <v>922</v>
      </c>
      <c r="G67" s="28" t="s">
        <v>923</v>
      </c>
      <c r="H67" s="63">
        <v>44256</v>
      </c>
      <c r="I67" s="63">
        <v>45473</v>
      </c>
      <c r="J67" s="28" t="s">
        <v>924</v>
      </c>
      <c r="K67" s="28" t="s">
        <v>925</v>
      </c>
      <c r="L67" s="88" t="s">
        <v>63</v>
      </c>
      <c r="M67" s="32" t="s">
        <v>64</v>
      </c>
      <c r="N67" s="33">
        <v>0</v>
      </c>
      <c r="O67" s="89">
        <v>0</v>
      </c>
      <c r="P67" s="33">
        <v>1</v>
      </c>
      <c r="Q67" s="89">
        <v>92736000</v>
      </c>
      <c r="R67" s="33">
        <v>1</v>
      </c>
      <c r="S67" s="89">
        <v>95518000</v>
      </c>
      <c r="T67" s="33">
        <v>1</v>
      </c>
      <c r="U67" s="89">
        <v>98384000</v>
      </c>
      <c r="V67" s="33">
        <v>1</v>
      </c>
      <c r="W67" s="89">
        <v>101336000</v>
      </c>
      <c r="X67" s="33">
        <v>1</v>
      </c>
      <c r="Y67" s="89">
        <f t="shared" si="12"/>
        <v>387974000</v>
      </c>
      <c r="Z67" s="66"/>
      <c r="AA67" s="21"/>
      <c r="AB67" s="32"/>
      <c r="AC67" s="21"/>
      <c r="AD67" s="32"/>
      <c r="AE67" s="32"/>
      <c r="AF67" s="111">
        <v>0</v>
      </c>
      <c r="AG67" s="21">
        <v>0</v>
      </c>
      <c r="AH67" s="32">
        <v>309</v>
      </c>
      <c r="AI67" s="21">
        <v>1</v>
      </c>
      <c r="AJ67" s="32" t="s">
        <v>926</v>
      </c>
      <c r="AK67" s="18" t="s">
        <v>123</v>
      </c>
      <c r="AL67" s="66">
        <v>34401100</v>
      </c>
      <c r="AM67" s="154">
        <f>(AL67*100%)/Q67</f>
        <v>0.37095734126984126</v>
      </c>
      <c r="AN67" s="154">
        <f>664/1587</f>
        <v>0.41839949590422182</v>
      </c>
      <c r="AO67" s="41">
        <f>IFERROR(+AN67/$P67,"")</f>
        <v>0.41839949590422182</v>
      </c>
      <c r="AP67" s="32" t="s">
        <v>927</v>
      </c>
      <c r="AQ67" s="18" t="s">
        <v>871</v>
      </c>
      <c r="AR67" s="249" t="s">
        <v>928</v>
      </c>
      <c r="AS67" s="250">
        <v>0.64900000000000002</v>
      </c>
      <c r="AT67" s="250">
        <v>0.58160000000000001</v>
      </c>
      <c r="AU67" s="250">
        <v>0.58199999999999996</v>
      </c>
      <c r="AV67" s="251" t="s">
        <v>929</v>
      </c>
      <c r="AW67" s="251" t="s">
        <v>930</v>
      </c>
      <c r="AX67" s="66">
        <v>86002598</v>
      </c>
      <c r="AY67" s="373">
        <f>IFERROR(+AX67/Q67,0)</f>
        <v>0.92739171411318155</v>
      </c>
      <c r="AZ67" s="374">
        <f>1231/1728</f>
        <v>0.7123842592592593</v>
      </c>
      <c r="BA67" s="373">
        <f>IFERROR(+AZ67/P67,0)</f>
        <v>0.7123842592592593</v>
      </c>
      <c r="BB67" s="32" t="s">
        <v>931</v>
      </c>
      <c r="BC67" s="32" t="s">
        <v>932</v>
      </c>
      <c r="BD67" s="32" t="s">
        <v>933</v>
      </c>
      <c r="BE67" s="28" t="s">
        <v>934</v>
      </c>
      <c r="BF67" s="28" t="s">
        <v>935</v>
      </c>
      <c r="BG67" s="28">
        <v>7829</v>
      </c>
      <c r="BH67" s="30" t="s">
        <v>936</v>
      </c>
      <c r="BI67" s="28" t="s">
        <v>937</v>
      </c>
      <c r="BJ67" s="28" t="s">
        <v>938</v>
      </c>
      <c r="BK67" s="28" t="s">
        <v>939</v>
      </c>
      <c r="BL67" s="28" t="s">
        <v>940</v>
      </c>
      <c r="BM67" s="28" t="s">
        <v>941</v>
      </c>
      <c r="BN67" s="71"/>
    </row>
    <row r="68" spans="1:66" s="23" customFormat="1" ht="51.75" customHeight="1" x14ac:dyDescent="0.25">
      <c r="A68" s="196"/>
      <c r="B68" s="28" t="s">
        <v>919</v>
      </c>
      <c r="C68" s="28" t="s">
        <v>920</v>
      </c>
      <c r="D68" s="28" t="s">
        <v>942</v>
      </c>
      <c r="E68" s="28"/>
      <c r="F68" s="28" t="s">
        <v>922</v>
      </c>
      <c r="G68" s="28" t="s">
        <v>923</v>
      </c>
      <c r="H68" s="44">
        <v>44256</v>
      </c>
      <c r="I68" s="44">
        <v>45473</v>
      </c>
      <c r="J68" s="28" t="s">
        <v>943</v>
      </c>
      <c r="K68" s="28" t="s">
        <v>944</v>
      </c>
      <c r="L68" s="28" t="s">
        <v>945</v>
      </c>
      <c r="M68" s="32" t="s">
        <v>64</v>
      </c>
      <c r="N68" s="33">
        <v>0</v>
      </c>
      <c r="O68" s="89">
        <v>0</v>
      </c>
      <c r="P68" s="28">
        <v>1</v>
      </c>
      <c r="Q68" s="89">
        <v>57408000</v>
      </c>
      <c r="R68" s="28">
        <v>1</v>
      </c>
      <c r="S68" s="89">
        <v>59130000</v>
      </c>
      <c r="T68" s="28">
        <v>1</v>
      </c>
      <c r="U68" s="89">
        <v>60904000</v>
      </c>
      <c r="V68" s="28">
        <v>1</v>
      </c>
      <c r="W68" s="89">
        <v>62731000</v>
      </c>
      <c r="X68" s="28">
        <v>1</v>
      </c>
      <c r="Y68" s="89">
        <f t="shared" si="12"/>
        <v>240173000</v>
      </c>
      <c r="Z68" s="66"/>
      <c r="AA68" s="21"/>
      <c r="AB68" s="32"/>
      <c r="AC68" s="21"/>
      <c r="AD68" s="32"/>
      <c r="AE68" s="32"/>
      <c r="AF68" s="111">
        <v>0</v>
      </c>
      <c r="AG68" s="21">
        <v>0</v>
      </c>
      <c r="AH68" s="32">
        <v>2</v>
      </c>
      <c r="AI68" s="21">
        <v>1</v>
      </c>
      <c r="AJ68" s="32" t="s">
        <v>946</v>
      </c>
      <c r="AK68" s="18" t="s">
        <v>123</v>
      </c>
      <c r="AL68" s="89">
        <v>57408000</v>
      </c>
      <c r="AM68" s="154">
        <f>(AL68*100%)/Q68</f>
        <v>1</v>
      </c>
      <c r="AN68" s="32">
        <v>1</v>
      </c>
      <c r="AO68" s="41">
        <f t="shared" ref="AO68:AO73" si="13">IFERROR(+AN68/$P68,"")</f>
        <v>1</v>
      </c>
      <c r="AP68" s="32" t="s">
        <v>947</v>
      </c>
      <c r="AQ68" s="18" t="s">
        <v>871</v>
      </c>
      <c r="AR68" s="252" t="s">
        <v>948</v>
      </c>
      <c r="AS68" s="253">
        <v>1.254</v>
      </c>
      <c r="AT68" s="254">
        <v>1</v>
      </c>
      <c r="AU68" s="253">
        <v>1</v>
      </c>
      <c r="AV68" s="254" t="s">
        <v>949</v>
      </c>
      <c r="AW68" s="254" t="s">
        <v>365</v>
      </c>
      <c r="AX68" s="66">
        <v>86574582</v>
      </c>
      <c r="AY68" s="373">
        <f t="shared" ref="AY68:AY73" si="14">IFERROR(+AX68/Q68,0)</f>
        <v>1.5080577968227424</v>
      </c>
      <c r="AZ68" s="32">
        <v>1</v>
      </c>
      <c r="BA68" s="373">
        <f t="shared" ref="BA68:BA73" si="15">IFERROR(+AZ68/P68,0)</f>
        <v>1</v>
      </c>
      <c r="BB68" s="32" t="s">
        <v>950</v>
      </c>
      <c r="BC68" s="32" t="s">
        <v>871</v>
      </c>
      <c r="BD68" s="32" t="s">
        <v>951</v>
      </c>
      <c r="BE68" s="28" t="s">
        <v>934</v>
      </c>
      <c r="BF68" s="28" t="s">
        <v>935</v>
      </c>
      <c r="BG68" s="28">
        <v>7829</v>
      </c>
      <c r="BH68" s="30" t="s">
        <v>936</v>
      </c>
      <c r="BI68" s="28" t="s">
        <v>937</v>
      </c>
      <c r="BJ68" s="28" t="s">
        <v>938</v>
      </c>
      <c r="BK68" s="28" t="s">
        <v>952</v>
      </c>
      <c r="BL68" s="28" t="s">
        <v>940</v>
      </c>
      <c r="BM68" s="28" t="s">
        <v>941</v>
      </c>
      <c r="BN68" s="71"/>
    </row>
    <row r="69" spans="1:66" s="23" customFormat="1" ht="112.5" customHeight="1" x14ac:dyDescent="0.25">
      <c r="A69" s="196"/>
      <c r="B69" s="28" t="s">
        <v>919</v>
      </c>
      <c r="C69" s="28" t="s">
        <v>920</v>
      </c>
      <c r="D69" s="28" t="s">
        <v>953</v>
      </c>
      <c r="E69" s="28"/>
      <c r="F69" s="28" t="s">
        <v>922</v>
      </c>
      <c r="G69" s="28" t="s">
        <v>923</v>
      </c>
      <c r="H69" s="44">
        <v>44256</v>
      </c>
      <c r="I69" s="44">
        <v>45290</v>
      </c>
      <c r="J69" s="28" t="s">
        <v>954</v>
      </c>
      <c r="K69" s="171" t="s">
        <v>955</v>
      </c>
      <c r="L69" s="28" t="s">
        <v>956</v>
      </c>
      <c r="M69" s="32" t="s">
        <v>64</v>
      </c>
      <c r="N69" s="33">
        <v>0</v>
      </c>
      <c r="O69" s="89">
        <v>0</v>
      </c>
      <c r="P69" s="33">
        <v>0</v>
      </c>
      <c r="Q69" s="89">
        <v>0</v>
      </c>
      <c r="R69" s="33">
        <v>0</v>
      </c>
      <c r="S69" s="89">
        <v>0</v>
      </c>
      <c r="T69" s="33">
        <v>1</v>
      </c>
      <c r="U69" s="89">
        <v>140548000</v>
      </c>
      <c r="V69" s="33">
        <v>0</v>
      </c>
      <c r="W69" s="89">
        <v>0</v>
      </c>
      <c r="X69" s="33">
        <v>1</v>
      </c>
      <c r="Y69" s="89">
        <f t="shared" si="12"/>
        <v>140548000</v>
      </c>
      <c r="Z69" s="66"/>
      <c r="AA69" s="21"/>
      <c r="AB69" s="32"/>
      <c r="AC69" s="21"/>
      <c r="AD69" s="32"/>
      <c r="AE69" s="32"/>
      <c r="AF69" s="111">
        <v>0</v>
      </c>
      <c r="AG69" s="21">
        <v>0</v>
      </c>
      <c r="AH69" s="32">
        <v>0</v>
      </c>
      <c r="AI69" s="21">
        <v>0</v>
      </c>
      <c r="AJ69" s="21" t="s">
        <v>957</v>
      </c>
      <c r="AK69" s="32" t="s">
        <v>958</v>
      </c>
      <c r="AL69" s="66">
        <v>0</v>
      </c>
      <c r="AM69" s="21">
        <v>0</v>
      </c>
      <c r="AN69" s="32">
        <v>0</v>
      </c>
      <c r="AO69" s="41" t="str">
        <f t="shared" si="13"/>
        <v/>
      </c>
      <c r="AP69" s="32" t="s">
        <v>959</v>
      </c>
      <c r="AQ69" s="32" t="s">
        <v>871</v>
      </c>
      <c r="AR69" s="252" t="s">
        <v>124</v>
      </c>
      <c r="AS69" s="255">
        <v>0</v>
      </c>
      <c r="AT69" s="254">
        <v>0</v>
      </c>
      <c r="AU69" s="255">
        <v>0</v>
      </c>
      <c r="AV69" s="254" t="s">
        <v>960</v>
      </c>
      <c r="AW69" s="254" t="s">
        <v>961</v>
      </c>
      <c r="AX69" s="66">
        <v>0</v>
      </c>
      <c r="AY69" s="373">
        <f t="shared" si="14"/>
        <v>0</v>
      </c>
      <c r="AZ69" s="32">
        <v>0</v>
      </c>
      <c r="BA69" s="373">
        <f t="shared" si="15"/>
        <v>0</v>
      </c>
      <c r="BB69" s="32" t="s">
        <v>960</v>
      </c>
      <c r="BC69" s="32" t="s">
        <v>962</v>
      </c>
      <c r="BD69" s="32" t="s">
        <v>871</v>
      </c>
      <c r="BE69" s="28" t="s">
        <v>934</v>
      </c>
      <c r="BF69" s="28" t="s">
        <v>963</v>
      </c>
      <c r="BG69" s="28">
        <v>7829</v>
      </c>
      <c r="BH69" s="30" t="s">
        <v>936</v>
      </c>
      <c r="BI69" s="28" t="s">
        <v>937</v>
      </c>
      <c r="BJ69" s="28" t="s">
        <v>938</v>
      </c>
      <c r="BK69" s="28" t="s">
        <v>939</v>
      </c>
      <c r="BL69" s="28" t="s">
        <v>940</v>
      </c>
      <c r="BM69" s="28" t="s">
        <v>941</v>
      </c>
      <c r="BN69" s="71"/>
    </row>
    <row r="70" spans="1:66" s="23" customFormat="1" ht="315" x14ac:dyDescent="0.25">
      <c r="A70" s="196"/>
      <c r="B70" s="28" t="s">
        <v>919</v>
      </c>
      <c r="C70" s="28" t="s">
        <v>920</v>
      </c>
      <c r="D70" s="28" t="s">
        <v>964</v>
      </c>
      <c r="E70" s="28"/>
      <c r="F70" s="28" t="s">
        <v>922</v>
      </c>
      <c r="G70" s="28" t="s">
        <v>923</v>
      </c>
      <c r="H70" s="44">
        <v>44197</v>
      </c>
      <c r="I70" s="44">
        <v>45107</v>
      </c>
      <c r="J70" s="28" t="s">
        <v>965</v>
      </c>
      <c r="K70" s="28" t="s">
        <v>966</v>
      </c>
      <c r="L70" s="88" t="s">
        <v>63</v>
      </c>
      <c r="M70" s="32" t="s">
        <v>64</v>
      </c>
      <c r="N70" s="33">
        <v>0</v>
      </c>
      <c r="O70" s="89">
        <v>0</v>
      </c>
      <c r="P70" s="33">
        <v>1</v>
      </c>
      <c r="Q70" s="89">
        <v>9129600</v>
      </c>
      <c r="R70" s="33">
        <v>1</v>
      </c>
      <c r="S70" s="89">
        <v>9129600</v>
      </c>
      <c r="T70" s="33">
        <v>1</v>
      </c>
      <c r="U70" s="89">
        <v>9129600</v>
      </c>
      <c r="V70" s="33">
        <v>0</v>
      </c>
      <c r="W70" s="89">
        <v>0</v>
      </c>
      <c r="X70" s="33">
        <v>1</v>
      </c>
      <c r="Y70" s="89">
        <f t="shared" si="12"/>
        <v>27388800</v>
      </c>
      <c r="Z70" s="66"/>
      <c r="AA70" s="21"/>
      <c r="AB70" s="32"/>
      <c r="AC70" s="21"/>
      <c r="AD70" s="32"/>
      <c r="AE70" s="32"/>
      <c r="AF70" s="111">
        <v>2282400</v>
      </c>
      <c r="AG70" s="21">
        <v>0.25</v>
      </c>
      <c r="AH70" s="28">
        <v>100</v>
      </c>
      <c r="AI70" s="21">
        <v>1</v>
      </c>
      <c r="AJ70" s="32" t="s">
        <v>967</v>
      </c>
      <c r="AK70" s="32" t="s">
        <v>968</v>
      </c>
      <c r="AL70" s="66">
        <f>9129600/4*2</f>
        <v>4564800</v>
      </c>
      <c r="AM70" s="21">
        <v>0.5</v>
      </c>
      <c r="AN70" s="67">
        <v>1</v>
      </c>
      <c r="AO70" s="41">
        <f t="shared" si="13"/>
        <v>1</v>
      </c>
      <c r="AP70" s="32" t="s">
        <v>969</v>
      </c>
      <c r="AQ70" s="32" t="s">
        <v>970</v>
      </c>
      <c r="AR70" s="252" t="s">
        <v>971</v>
      </c>
      <c r="AS70" s="253">
        <v>0.75</v>
      </c>
      <c r="AT70" s="255">
        <v>1</v>
      </c>
      <c r="AU70" s="253">
        <v>1</v>
      </c>
      <c r="AV70" s="254" t="s">
        <v>972</v>
      </c>
      <c r="AW70" s="254" t="s">
        <v>973</v>
      </c>
      <c r="AX70" s="66">
        <v>9129600</v>
      </c>
      <c r="AY70" s="373">
        <f t="shared" si="14"/>
        <v>1</v>
      </c>
      <c r="AZ70" s="67">
        <v>1</v>
      </c>
      <c r="BA70" s="373">
        <f t="shared" si="15"/>
        <v>1</v>
      </c>
      <c r="BB70" s="32" t="s">
        <v>974</v>
      </c>
      <c r="BC70" s="32" t="s">
        <v>975</v>
      </c>
      <c r="BD70" s="32" t="s">
        <v>976</v>
      </c>
      <c r="BE70" s="28" t="s">
        <v>934</v>
      </c>
      <c r="BF70" s="28" t="s">
        <v>977</v>
      </c>
      <c r="BG70" s="28">
        <v>7750</v>
      </c>
      <c r="BH70" s="30" t="s">
        <v>936</v>
      </c>
      <c r="BI70" s="28" t="s">
        <v>937</v>
      </c>
      <c r="BJ70" s="28" t="s">
        <v>978</v>
      </c>
      <c r="BK70" s="28" t="s">
        <v>979</v>
      </c>
      <c r="BL70" s="28" t="s">
        <v>980</v>
      </c>
      <c r="BM70" s="28" t="s">
        <v>981</v>
      </c>
      <c r="BN70" s="71"/>
    </row>
    <row r="71" spans="1:66" s="23" customFormat="1" ht="247.5" customHeight="1" x14ac:dyDescent="0.25">
      <c r="A71" s="196"/>
      <c r="B71" s="28" t="s">
        <v>919</v>
      </c>
      <c r="C71" s="28" t="s">
        <v>920</v>
      </c>
      <c r="D71" s="28" t="s">
        <v>982</v>
      </c>
      <c r="E71" s="28"/>
      <c r="F71" s="28" t="s">
        <v>983</v>
      </c>
      <c r="G71" s="28" t="s">
        <v>923</v>
      </c>
      <c r="H71" s="44">
        <v>44228</v>
      </c>
      <c r="I71" s="63">
        <v>45290</v>
      </c>
      <c r="J71" s="28" t="s">
        <v>984</v>
      </c>
      <c r="K71" s="28" t="s">
        <v>985</v>
      </c>
      <c r="L71" s="32" t="s">
        <v>986</v>
      </c>
      <c r="M71" s="32" t="s">
        <v>580</v>
      </c>
      <c r="N71" s="33">
        <v>0</v>
      </c>
      <c r="O71" s="89">
        <v>0</v>
      </c>
      <c r="P71" s="33">
        <v>0.3</v>
      </c>
      <c r="Q71" s="89">
        <v>25850000</v>
      </c>
      <c r="R71" s="33">
        <v>0.35</v>
      </c>
      <c r="S71" s="89">
        <v>24000000</v>
      </c>
      <c r="T71" s="33">
        <v>0.35</v>
      </c>
      <c r="U71" s="89">
        <v>26000000</v>
      </c>
      <c r="V71" s="33">
        <v>0</v>
      </c>
      <c r="W71" s="89">
        <v>0</v>
      </c>
      <c r="X71" s="33">
        <v>1</v>
      </c>
      <c r="Y71" s="89">
        <f t="shared" si="12"/>
        <v>75850000</v>
      </c>
      <c r="Z71" s="66"/>
      <c r="AA71" s="21"/>
      <c r="AB71" s="32"/>
      <c r="AC71" s="21"/>
      <c r="AD71" s="32"/>
      <c r="AE71" s="32"/>
      <c r="AF71" s="111">
        <v>0</v>
      </c>
      <c r="AG71" s="21">
        <v>1</v>
      </c>
      <c r="AH71" s="28">
        <v>7.5</v>
      </c>
      <c r="AI71" s="21">
        <v>0.25</v>
      </c>
      <c r="AJ71" s="32" t="s">
        <v>987</v>
      </c>
      <c r="AK71" s="18" t="s">
        <v>123</v>
      </c>
      <c r="AL71" s="89">
        <v>25850000</v>
      </c>
      <c r="AM71" s="21">
        <v>1</v>
      </c>
      <c r="AN71" s="256">
        <v>0.15</v>
      </c>
      <c r="AO71" s="41">
        <f t="shared" si="13"/>
        <v>0.5</v>
      </c>
      <c r="AP71" s="32" t="s">
        <v>988</v>
      </c>
      <c r="AQ71" s="32" t="s">
        <v>989</v>
      </c>
      <c r="AR71" s="252" t="s">
        <v>990</v>
      </c>
      <c r="AS71" s="253">
        <v>1</v>
      </c>
      <c r="AT71" s="254" t="s">
        <v>991</v>
      </c>
      <c r="AU71" s="255">
        <v>0.75</v>
      </c>
      <c r="AV71" s="299" t="s">
        <v>992</v>
      </c>
      <c r="AW71" s="252" t="s">
        <v>993</v>
      </c>
      <c r="AX71" s="66" t="s">
        <v>994</v>
      </c>
      <c r="AY71" s="373">
        <f t="shared" si="14"/>
        <v>0</v>
      </c>
      <c r="AZ71" s="67">
        <v>0.3</v>
      </c>
      <c r="BA71" s="373">
        <f t="shared" si="15"/>
        <v>1</v>
      </c>
      <c r="BB71" s="32" t="s">
        <v>995</v>
      </c>
      <c r="BC71" s="32" t="s">
        <v>996</v>
      </c>
      <c r="BD71" s="32" t="s">
        <v>997</v>
      </c>
      <c r="BE71" s="28" t="s">
        <v>998</v>
      </c>
      <c r="BF71" s="28" t="s">
        <v>999</v>
      </c>
      <c r="BG71" s="28">
        <v>7904</v>
      </c>
      <c r="BH71" s="30" t="s">
        <v>936</v>
      </c>
      <c r="BI71" s="28" t="s">
        <v>937</v>
      </c>
      <c r="BJ71" s="28" t="s">
        <v>1000</v>
      </c>
      <c r="BK71" s="28" t="s">
        <v>1001</v>
      </c>
      <c r="BL71" s="28" t="s">
        <v>1002</v>
      </c>
      <c r="BM71" s="28" t="s">
        <v>1003</v>
      </c>
      <c r="BN71" s="71"/>
    </row>
    <row r="72" spans="1:66" s="23" customFormat="1" ht="202.5" customHeight="1" x14ac:dyDescent="0.25">
      <c r="A72" s="196"/>
      <c r="B72" s="28" t="s">
        <v>919</v>
      </c>
      <c r="C72" s="28" t="s">
        <v>920</v>
      </c>
      <c r="D72" s="28" t="s">
        <v>1004</v>
      </c>
      <c r="E72" s="28"/>
      <c r="F72" s="28" t="s">
        <v>1005</v>
      </c>
      <c r="G72" s="28" t="s">
        <v>1006</v>
      </c>
      <c r="H72" s="44">
        <v>44211</v>
      </c>
      <c r="I72" s="63">
        <v>45442</v>
      </c>
      <c r="J72" s="28" t="s">
        <v>1007</v>
      </c>
      <c r="K72" s="28" t="s">
        <v>1008</v>
      </c>
      <c r="L72" s="88" t="s">
        <v>63</v>
      </c>
      <c r="M72" s="32" t="s">
        <v>580</v>
      </c>
      <c r="N72" s="33">
        <v>0</v>
      </c>
      <c r="O72" s="89">
        <v>0</v>
      </c>
      <c r="P72" s="28">
        <v>1</v>
      </c>
      <c r="Q72" s="89">
        <v>12000000</v>
      </c>
      <c r="R72" s="28">
        <v>4</v>
      </c>
      <c r="S72" s="89">
        <v>12000000</v>
      </c>
      <c r="T72" s="28">
        <v>4</v>
      </c>
      <c r="U72" s="89" t="s">
        <v>1009</v>
      </c>
      <c r="V72" s="28">
        <v>4</v>
      </c>
      <c r="W72" s="89" t="s">
        <v>1009</v>
      </c>
      <c r="X72" s="28">
        <v>4</v>
      </c>
      <c r="Y72" s="89" t="s">
        <v>1009</v>
      </c>
      <c r="Z72" s="66"/>
      <c r="AA72" s="21"/>
      <c r="AB72" s="32"/>
      <c r="AC72" s="21"/>
      <c r="AD72" s="32"/>
      <c r="AE72" s="32"/>
      <c r="AF72" s="111">
        <v>0</v>
      </c>
      <c r="AG72" s="21">
        <v>0</v>
      </c>
      <c r="AH72" s="32">
        <v>0</v>
      </c>
      <c r="AI72" s="21">
        <v>0</v>
      </c>
      <c r="AJ72" s="32" t="s">
        <v>1010</v>
      </c>
      <c r="AK72" s="171" t="s">
        <v>1011</v>
      </c>
      <c r="AL72" s="66">
        <v>0</v>
      </c>
      <c r="AM72" s="21">
        <v>0</v>
      </c>
      <c r="AN72" s="32">
        <v>0</v>
      </c>
      <c r="AO72" s="41">
        <f t="shared" si="13"/>
        <v>0</v>
      </c>
      <c r="AP72" s="32" t="s">
        <v>1012</v>
      </c>
      <c r="AQ72" s="32" t="s">
        <v>1013</v>
      </c>
      <c r="AR72" s="252" t="s">
        <v>124</v>
      </c>
      <c r="AS72" s="255">
        <v>0</v>
      </c>
      <c r="AT72" s="254">
        <v>0</v>
      </c>
      <c r="AU72" s="255">
        <v>0</v>
      </c>
      <c r="AV72" s="251" t="s">
        <v>1014</v>
      </c>
      <c r="AW72" s="254" t="s">
        <v>1015</v>
      </c>
      <c r="AX72" s="66">
        <v>12000000</v>
      </c>
      <c r="AY72" s="373">
        <f t="shared" si="14"/>
        <v>1</v>
      </c>
      <c r="AZ72" s="32">
        <v>1</v>
      </c>
      <c r="BA72" s="373">
        <f t="shared" si="15"/>
        <v>1</v>
      </c>
      <c r="BB72" s="375" t="s">
        <v>1016</v>
      </c>
      <c r="BC72" s="32" t="s">
        <v>871</v>
      </c>
      <c r="BD72" s="375" t="s">
        <v>1017</v>
      </c>
      <c r="BE72" s="28" t="s">
        <v>1018</v>
      </c>
      <c r="BF72" s="28" t="s">
        <v>1019</v>
      </c>
      <c r="BG72" s="28">
        <v>7750</v>
      </c>
      <c r="BH72" s="30" t="s">
        <v>936</v>
      </c>
      <c r="BI72" s="28" t="s">
        <v>937</v>
      </c>
      <c r="BJ72" s="28" t="s">
        <v>1020</v>
      </c>
      <c r="BK72" s="28" t="s">
        <v>1021</v>
      </c>
      <c r="BL72" s="28" t="s">
        <v>1022</v>
      </c>
      <c r="BM72" s="28" t="s">
        <v>1023</v>
      </c>
      <c r="BN72" s="71"/>
    </row>
    <row r="73" spans="1:66" s="23" customFormat="1" ht="120" x14ac:dyDescent="0.25">
      <c r="A73" s="196"/>
      <c r="B73" s="28" t="s">
        <v>919</v>
      </c>
      <c r="C73" s="28" t="s">
        <v>920</v>
      </c>
      <c r="D73" s="28" t="s">
        <v>1024</v>
      </c>
      <c r="E73" s="28"/>
      <c r="F73" s="28" t="s">
        <v>1005</v>
      </c>
      <c r="G73" s="28" t="s">
        <v>1006</v>
      </c>
      <c r="H73" s="44">
        <v>44211</v>
      </c>
      <c r="I73" s="44">
        <v>45442</v>
      </c>
      <c r="J73" s="28" t="s">
        <v>1025</v>
      </c>
      <c r="K73" s="28" t="s">
        <v>1026</v>
      </c>
      <c r="L73" s="88" t="s">
        <v>63</v>
      </c>
      <c r="M73" s="32" t="s">
        <v>580</v>
      </c>
      <c r="N73" s="33">
        <v>0</v>
      </c>
      <c r="O73" s="89">
        <v>0</v>
      </c>
      <c r="P73" s="28">
        <v>1</v>
      </c>
      <c r="Q73" s="89" t="s">
        <v>1027</v>
      </c>
      <c r="R73" s="28">
        <v>2</v>
      </c>
      <c r="S73" s="89" t="s">
        <v>1027</v>
      </c>
      <c r="T73" s="28">
        <v>2</v>
      </c>
      <c r="U73" s="89" t="s">
        <v>1027</v>
      </c>
      <c r="V73" s="28">
        <v>1</v>
      </c>
      <c r="W73" s="89" t="s">
        <v>1027</v>
      </c>
      <c r="X73" s="28">
        <v>7</v>
      </c>
      <c r="Y73" s="89" t="s">
        <v>1028</v>
      </c>
      <c r="Z73" s="32"/>
      <c r="AA73" s="21"/>
      <c r="AB73" s="32"/>
      <c r="AC73" s="21"/>
      <c r="AD73" s="32"/>
      <c r="AE73" s="32"/>
      <c r="AF73" s="111">
        <v>0</v>
      </c>
      <c r="AG73" s="21">
        <v>0</v>
      </c>
      <c r="AH73" s="32">
        <v>0</v>
      </c>
      <c r="AI73" s="21">
        <v>0</v>
      </c>
      <c r="AJ73" s="32" t="s">
        <v>1010</v>
      </c>
      <c r="AK73" s="171" t="s">
        <v>1011</v>
      </c>
      <c r="AL73" s="32">
        <v>0</v>
      </c>
      <c r="AM73" s="21">
        <v>0</v>
      </c>
      <c r="AN73" s="32">
        <v>0</v>
      </c>
      <c r="AO73" s="41">
        <f t="shared" si="13"/>
        <v>0</v>
      </c>
      <c r="AP73" s="32" t="s">
        <v>1029</v>
      </c>
      <c r="AQ73" s="32" t="s">
        <v>871</v>
      </c>
      <c r="AR73" s="252">
        <v>0</v>
      </c>
      <c r="AS73" s="255">
        <v>0</v>
      </c>
      <c r="AT73" s="254">
        <v>0</v>
      </c>
      <c r="AU73" s="255">
        <v>0</v>
      </c>
      <c r="AV73" s="254" t="s">
        <v>1030</v>
      </c>
      <c r="AW73" s="254" t="s">
        <v>365</v>
      </c>
      <c r="AX73" s="66">
        <v>7000000</v>
      </c>
      <c r="AY73" s="373">
        <f t="shared" si="14"/>
        <v>1</v>
      </c>
      <c r="AZ73" s="32">
        <v>1</v>
      </c>
      <c r="BA73" s="373">
        <f t="shared" si="15"/>
        <v>1</v>
      </c>
      <c r="BB73" s="32" t="s">
        <v>1031</v>
      </c>
      <c r="BC73" s="32" t="s">
        <v>871</v>
      </c>
      <c r="BD73" s="32" t="s">
        <v>1032</v>
      </c>
      <c r="BE73" s="28" t="s">
        <v>1018</v>
      </c>
      <c r="BF73" s="28" t="s">
        <v>1019</v>
      </c>
      <c r="BG73" s="28">
        <v>7750</v>
      </c>
      <c r="BH73" s="30" t="s">
        <v>936</v>
      </c>
      <c r="BI73" s="28" t="s">
        <v>937</v>
      </c>
      <c r="BJ73" s="28" t="s">
        <v>1020</v>
      </c>
      <c r="BK73" s="28" t="s">
        <v>1033</v>
      </c>
      <c r="BL73" s="28" t="s">
        <v>1034</v>
      </c>
      <c r="BM73" s="28" t="s">
        <v>1035</v>
      </c>
      <c r="BN73" s="71"/>
    </row>
    <row r="74" spans="1:66" s="23" customFormat="1" ht="120" x14ac:dyDescent="0.25">
      <c r="A74" s="302"/>
      <c r="B74" s="35" t="s">
        <v>603</v>
      </c>
      <c r="C74" s="35" t="s">
        <v>604</v>
      </c>
      <c r="D74" s="35" t="s">
        <v>1036</v>
      </c>
      <c r="E74" s="35"/>
      <c r="F74" s="30"/>
      <c r="G74" s="257" t="s">
        <v>1037</v>
      </c>
      <c r="H74" s="36">
        <v>44197</v>
      </c>
      <c r="I74" s="36">
        <v>45473</v>
      </c>
      <c r="J74" s="35" t="s">
        <v>1038</v>
      </c>
      <c r="K74" s="35" t="s">
        <v>1039</v>
      </c>
      <c r="L74" s="88" t="s">
        <v>63</v>
      </c>
      <c r="M74" s="35" t="s">
        <v>531</v>
      </c>
      <c r="N74" s="228" t="s">
        <v>871</v>
      </c>
      <c r="O74" s="89"/>
      <c r="P74" s="38" t="s">
        <v>1040</v>
      </c>
      <c r="Q74" s="89">
        <v>13262295</v>
      </c>
      <c r="R74" s="38" t="s">
        <v>1041</v>
      </c>
      <c r="S74" s="89">
        <v>13262295</v>
      </c>
      <c r="T74" s="38" t="s">
        <v>1041</v>
      </c>
      <c r="U74" s="89">
        <v>13262295</v>
      </c>
      <c r="V74" s="38" t="s">
        <v>1040</v>
      </c>
      <c r="W74" s="89">
        <v>13262295</v>
      </c>
      <c r="X74" s="39" t="s">
        <v>1041</v>
      </c>
      <c r="Y74" s="89">
        <f>O74+Q74+S74+U74+W74</f>
        <v>53049180</v>
      </c>
      <c r="Z74" s="37"/>
      <c r="AA74" s="21"/>
      <c r="AB74" s="35"/>
      <c r="AC74" s="21"/>
      <c r="AD74" s="35"/>
      <c r="AE74" s="35"/>
      <c r="AF74" s="258">
        <v>1591475.4</v>
      </c>
      <c r="AG74" s="35">
        <v>3</v>
      </c>
      <c r="AH74" s="21">
        <v>0.12</v>
      </c>
      <c r="AI74" s="21">
        <v>0.12</v>
      </c>
      <c r="AJ74" s="35" t="s">
        <v>1042</v>
      </c>
      <c r="AK74" s="35" t="s">
        <v>1043</v>
      </c>
      <c r="AL74" s="259">
        <v>5304918</v>
      </c>
      <c r="AM74" s="21">
        <f>IF(Q74=0," ",AL74/Q74)</f>
        <v>0.4</v>
      </c>
      <c r="AN74" s="35">
        <v>10</v>
      </c>
      <c r="AO74" s="21">
        <v>0.48</v>
      </c>
      <c r="AP74" s="35" t="s">
        <v>1042</v>
      </c>
      <c r="AQ74" s="35" t="s">
        <v>1043</v>
      </c>
      <c r="AR74" s="309">
        <f>(Q74/25)*AT74</f>
        <v>3713442.6000000006</v>
      </c>
      <c r="AS74" s="21">
        <f>IF(Q74=0," ",AR74/Q74)</f>
        <v>0.28000000000000003</v>
      </c>
      <c r="AT74" s="35">
        <v>7</v>
      </c>
      <c r="AU74" s="21">
        <v>0.28000000000000003</v>
      </c>
      <c r="AV74" s="35" t="s">
        <v>1044</v>
      </c>
      <c r="AW74" s="35" t="s">
        <v>1045</v>
      </c>
      <c r="AX74" s="376">
        <f>(W74/25)*AZ74</f>
        <v>9018360.6000000015</v>
      </c>
      <c r="AY74" s="377">
        <f>AX74/Q74</f>
        <v>0.68000000000000016</v>
      </c>
      <c r="AZ74" s="334">
        <v>17</v>
      </c>
      <c r="BA74" s="377">
        <v>1</v>
      </c>
      <c r="BB74" s="310" t="s">
        <v>1046</v>
      </c>
      <c r="BC74" s="35" t="s">
        <v>1047</v>
      </c>
      <c r="BD74" s="35" t="s">
        <v>1048</v>
      </c>
      <c r="BE74" s="35" t="s">
        <v>1049</v>
      </c>
      <c r="BF74" s="35" t="s">
        <v>1050</v>
      </c>
      <c r="BG74" s="35" t="s">
        <v>1051</v>
      </c>
      <c r="BH74" s="30" t="s">
        <v>1052</v>
      </c>
      <c r="BI74" s="30" t="s">
        <v>1053</v>
      </c>
      <c r="BJ74" s="35" t="s">
        <v>1054</v>
      </c>
      <c r="BK74" s="30" t="s">
        <v>1055</v>
      </c>
      <c r="BL74" s="40" t="s">
        <v>1056</v>
      </c>
      <c r="BM74" s="260" t="s">
        <v>1057</v>
      </c>
      <c r="BN74" s="71"/>
    </row>
    <row r="75" spans="1:66" s="23" customFormat="1" ht="51.75" customHeight="1" x14ac:dyDescent="0.25">
      <c r="A75" s="302"/>
      <c r="B75" s="35" t="s">
        <v>603</v>
      </c>
      <c r="C75" s="35" t="s">
        <v>604</v>
      </c>
      <c r="D75" s="35" t="s">
        <v>1058</v>
      </c>
      <c r="E75" s="35"/>
      <c r="F75" s="30"/>
      <c r="G75" s="261" t="s">
        <v>1037</v>
      </c>
      <c r="H75" s="36">
        <v>44197</v>
      </c>
      <c r="I75" s="36">
        <v>45291</v>
      </c>
      <c r="J75" s="35" t="s">
        <v>1059</v>
      </c>
      <c r="K75" s="35" t="s">
        <v>1060</v>
      </c>
      <c r="L75" s="88" t="s">
        <v>63</v>
      </c>
      <c r="M75" s="35" t="s">
        <v>64</v>
      </c>
      <c r="N75" s="228"/>
      <c r="O75" s="89"/>
      <c r="P75" s="38" t="s">
        <v>1061</v>
      </c>
      <c r="Q75" s="89">
        <v>15500000</v>
      </c>
      <c r="R75" s="38" t="s">
        <v>1041</v>
      </c>
      <c r="S75" s="89">
        <v>15500000</v>
      </c>
      <c r="T75" s="38" t="s">
        <v>1041</v>
      </c>
      <c r="U75" s="89">
        <v>15500000</v>
      </c>
      <c r="V75" s="38"/>
      <c r="W75" s="89"/>
      <c r="X75" s="39" t="s">
        <v>1041</v>
      </c>
      <c r="Y75" s="89">
        <f t="shared" ref="Y75:Y80" si="16">O75+Q75+S75+U75+W75</f>
        <v>46500000</v>
      </c>
      <c r="Z75" s="37"/>
      <c r="AA75" s="21"/>
      <c r="AB75" s="35"/>
      <c r="AC75" s="21"/>
      <c r="AD75" s="35"/>
      <c r="AE75" s="35"/>
      <c r="AF75" s="37">
        <v>0</v>
      </c>
      <c r="AG75" s="21">
        <v>0</v>
      </c>
      <c r="AH75" s="35">
        <v>0</v>
      </c>
      <c r="AI75" s="21">
        <v>0</v>
      </c>
      <c r="AJ75" s="35" t="s">
        <v>1062</v>
      </c>
      <c r="AK75" s="35" t="s">
        <v>871</v>
      </c>
      <c r="AL75" s="111">
        <v>0</v>
      </c>
      <c r="AM75" s="21">
        <v>0</v>
      </c>
      <c r="AN75" s="35">
        <v>0</v>
      </c>
      <c r="AO75" s="21">
        <v>0</v>
      </c>
      <c r="AP75" s="40" t="s">
        <v>1063</v>
      </c>
      <c r="AQ75" s="18" t="s">
        <v>1064</v>
      </c>
      <c r="AR75" s="37">
        <v>0</v>
      </c>
      <c r="AS75" s="21">
        <v>0</v>
      </c>
      <c r="AT75" s="35">
        <v>0</v>
      </c>
      <c r="AU75" s="21">
        <v>0</v>
      </c>
      <c r="AV75" s="35" t="s">
        <v>1065</v>
      </c>
      <c r="AW75" s="35" t="s">
        <v>1066</v>
      </c>
      <c r="AX75" s="37">
        <v>0</v>
      </c>
      <c r="AY75" s="377">
        <f t="shared" ref="AY75:AY80" si="17">AX75/Q75</f>
        <v>0</v>
      </c>
      <c r="AZ75" s="35">
        <v>0</v>
      </c>
      <c r="BA75" s="377" t="e">
        <f t="shared" ref="BA75:BA80" si="18">AZ75/P75</f>
        <v>#VALUE!</v>
      </c>
      <c r="BB75" s="310" t="s">
        <v>1067</v>
      </c>
      <c r="BC75" s="35" t="s">
        <v>1068</v>
      </c>
      <c r="BD75" s="35" t="s">
        <v>1069</v>
      </c>
      <c r="BE75" s="35" t="s">
        <v>1049</v>
      </c>
      <c r="BF75" s="35" t="s">
        <v>1070</v>
      </c>
      <c r="BG75" s="35" t="s">
        <v>1071</v>
      </c>
      <c r="BH75" s="30" t="s">
        <v>1052</v>
      </c>
      <c r="BI75" s="30" t="s">
        <v>1053</v>
      </c>
      <c r="BJ75" s="35" t="s">
        <v>1054</v>
      </c>
      <c r="BK75" s="30" t="s">
        <v>1055</v>
      </c>
      <c r="BL75" s="40" t="s">
        <v>1056</v>
      </c>
      <c r="BM75" s="260" t="s">
        <v>1057</v>
      </c>
      <c r="BN75" s="71"/>
    </row>
    <row r="76" spans="1:66" s="23" customFormat="1" ht="135" x14ac:dyDescent="0.25">
      <c r="A76" s="302"/>
      <c r="B76" s="35" t="s">
        <v>603</v>
      </c>
      <c r="C76" s="35" t="s">
        <v>706</v>
      </c>
      <c r="D76" s="35" t="s">
        <v>1072</v>
      </c>
      <c r="E76" s="35"/>
      <c r="F76" s="30"/>
      <c r="G76" s="261" t="s">
        <v>1037</v>
      </c>
      <c r="H76" s="36">
        <v>44197</v>
      </c>
      <c r="I76" s="36">
        <v>45473</v>
      </c>
      <c r="J76" s="35" t="s">
        <v>1073</v>
      </c>
      <c r="K76" s="35" t="s">
        <v>1074</v>
      </c>
      <c r="L76" s="88" t="s">
        <v>63</v>
      </c>
      <c r="M76" s="35" t="s">
        <v>64</v>
      </c>
      <c r="N76" s="228" t="s">
        <v>871</v>
      </c>
      <c r="O76" s="89"/>
      <c r="P76" s="38" t="s">
        <v>1040</v>
      </c>
      <c r="Q76" s="89">
        <v>7600000</v>
      </c>
      <c r="R76" s="38" t="s">
        <v>1041</v>
      </c>
      <c r="S76" s="89">
        <v>7828000</v>
      </c>
      <c r="T76" s="38" t="s">
        <v>1041</v>
      </c>
      <c r="U76" s="89">
        <v>8062840</v>
      </c>
      <c r="V76" s="38" t="s">
        <v>1040</v>
      </c>
      <c r="W76" s="89">
        <v>8304725</v>
      </c>
      <c r="X76" s="39" t="s">
        <v>1041</v>
      </c>
      <c r="Y76" s="89">
        <f t="shared" si="16"/>
        <v>31795565</v>
      </c>
      <c r="Z76" s="37"/>
      <c r="AA76" s="21"/>
      <c r="AB76" s="35"/>
      <c r="AC76" s="21"/>
      <c r="AD76" s="35"/>
      <c r="AE76" s="35"/>
      <c r="AF76" s="37"/>
      <c r="AG76" s="21"/>
      <c r="AH76" s="35"/>
      <c r="AI76" s="21"/>
      <c r="AJ76" s="35" t="s">
        <v>1075</v>
      </c>
      <c r="AK76" s="35" t="s">
        <v>1076</v>
      </c>
      <c r="AL76" s="111"/>
      <c r="AM76" s="21"/>
      <c r="AN76" s="35"/>
      <c r="AO76" s="21"/>
      <c r="AP76" s="35" t="s">
        <v>1075</v>
      </c>
      <c r="AQ76" s="18" t="s">
        <v>1064</v>
      </c>
      <c r="AR76" s="37">
        <v>0</v>
      </c>
      <c r="AS76" s="21">
        <v>0.45</v>
      </c>
      <c r="AT76" s="35">
        <v>0</v>
      </c>
      <c r="AU76" s="21">
        <v>0.45</v>
      </c>
      <c r="AV76" s="35" t="s">
        <v>1077</v>
      </c>
      <c r="AW76" s="35" t="s">
        <v>1045</v>
      </c>
      <c r="AX76" s="37">
        <v>7600000</v>
      </c>
      <c r="AY76" s="377">
        <f t="shared" si="17"/>
        <v>1</v>
      </c>
      <c r="AZ76" s="38">
        <v>1</v>
      </c>
      <c r="BA76" s="377" t="e">
        <f t="shared" si="18"/>
        <v>#VALUE!</v>
      </c>
      <c r="BB76" s="310" t="s">
        <v>1078</v>
      </c>
      <c r="BC76" s="35" t="s">
        <v>1079</v>
      </c>
      <c r="BD76" s="35" t="s">
        <v>1080</v>
      </c>
      <c r="BE76" s="35" t="s">
        <v>1049</v>
      </c>
      <c r="BF76" s="40" t="s">
        <v>1081</v>
      </c>
      <c r="BG76" s="35" t="s">
        <v>1082</v>
      </c>
      <c r="BH76" s="30" t="s">
        <v>1052</v>
      </c>
      <c r="BI76" s="30" t="s">
        <v>1053</v>
      </c>
      <c r="BJ76" s="35" t="s">
        <v>1054</v>
      </c>
      <c r="BK76" s="30" t="s">
        <v>1055</v>
      </c>
      <c r="BL76" s="40" t="s">
        <v>1056</v>
      </c>
      <c r="BM76" s="260" t="s">
        <v>1057</v>
      </c>
      <c r="BN76" s="71"/>
    </row>
    <row r="77" spans="1:66" s="23" customFormat="1" ht="210" x14ac:dyDescent="0.25">
      <c r="A77" s="302"/>
      <c r="B77" s="35" t="s">
        <v>333</v>
      </c>
      <c r="C77" s="35" t="s">
        <v>426</v>
      </c>
      <c r="D77" s="35" t="s">
        <v>1083</v>
      </c>
      <c r="E77" s="35"/>
      <c r="F77" s="30"/>
      <c r="G77" s="261" t="s">
        <v>1037</v>
      </c>
      <c r="H77" s="36">
        <v>44197</v>
      </c>
      <c r="I77" s="36">
        <v>45473</v>
      </c>
      <c r="J77" s="35" t="s">
        <v>1084</v>
      </c>
      <c r="K77" s="35" t="s">
        <v>1085</v>
      </c>
      <c r="L77" s="88" t="s">
        <v>63</v>
      </c>
      <c r="M77" s="35" t="s">
        <v>64</v>
      </c>
      <c r="N77" s="228" t="s">
        <v>871</v>
      </c>
      <c r="O77" s="89"/>
      <c r="P77" s="35">
        <v>1</v>
      </c>
      <c r="Q77" s="89">
        <v>10000000</v>
      </c>
      <c r="R77" s="35">
        <v>1</v>
      </c>
      <c r="S77" s="89">
        <v>10300000</v>
      </c>
      <c r="T77" s="35">
        <v>1</v>
      </c>
      <c r="U77" s="89">
        <v>10609000</v>
      </c>
      <c r="V77" s="35">
        <v>1</v>
      </c>
      <c r="W77" s="89">
        <v>10927270</v>
      </c>
      <c r="X77" s="40">
        <v>4</v>
      </c>
      <c r="Y77" s="89">
        <f t="shared" si="16"/>
        <v>41836270</v>
      </c>
      <c r="Z77" s="37"/>
      <c r="AA77" s="21"/>
      <c r="AB77" s="35"/>
      <c r="AC77" s="21"/>
      <c r="AD77" s="35"/>
      <c r="AE77" s="35"/>
      <c r="AF77" s="37"/>
      <c r="AG77" s="21"/>
      <c r="AH77" s="35"/>
      <c r="AI77" s="21"/>
      <c r="AJ77" s="35" t="s">
        <v>1086</v>
      </c>
      <c r="AK77" s="35" t="s">
        <v>1087</v>
      </c>
      <c r="AL77" s="111"/>
      <c r="AM77" s="21"/>
      <c r="AN77" s="35"/>
      <c r="AO77" s="21"/>
      <c r="AP77" s="35" t="s">
        <v>1088</v>
      </c>
      <c r="AQ77" s="18" t="s">
        <v>1064</v>
      </c>
      <c r="AR77" s="37">
        <v>10000000</v>
      </c>
      <c r="AS77" s="21">
        <v>0.7</v>
      </c>
      <c r="AT77" s="35"/>
      <c r="AU77" s="21">
        <v>0.7</v>
      </c>
      <c r="AV77" s="35" t="s">
        <v>1089</v>
      </c>
      <c r="AW77" s="35" t="s">
        <v>1045</v>
      </c>
      <c r="AX77" s="37">
        <v>10000000</v>
      </c>
      <c r="AY77" s="377">
        <f t="shared" si="17"/>
        <v>1</v>
      </c>
      <c r="AZ77" s="35">
        <v>1</v>
      </c>
      <c r="BA77" s="377">
        <f t="shared" si="18"/>
        <v>1</v>
      </c>
      <c r="BB77" s="310" t="s">
        <v>1090</v>
      </c>
      <c r="BC77" s="35" t="s">
        <v>1091</v>
      </c>
      <c r="BD77" s="35" t="s">
        <v>1092</v>
      </c>
      <c r="BE77" s="35" t="s">
        <v>1093</v>
      </c>
      <c r="BF77" s="35" t="s">
        <v>1094</v>
      </c>
      <c r="BG77" s="35" t="s">
        <v>1082</v>
      </c>
      <c r="BH77" s="30" t="s">
        <v>1052</v>
      </c>
      <c r="BI77" s="30" t="s">
        <v>1053</v>
      </c>
      <c r="BJ77" s="35" t="s">
        <v>1054</v>
      </c>
      <c r="BK77" s="30" t="s">
        <v>1055</v>
      </c>
      <c r="BL77" s="40" t="s">
        <v>1056</v>
      </c>
      <c r="BM77" s="260" t="s">
        <v>1057</v>
      </c>
      <c r="BN77" s="71"/>
    </row>
    <row r="78" spans="1:66" s="23" customFormat="1" ht="51.75" customHeight="1" x14ac:dyDescent="0.25">
      <c r="A78" s="302"/>
      <c r="B78" s="35" t="s">
        <v>1095</v>
      </c>
      <c r="C78" s="35" t="s">
        <v>1096</v>
      </c>
      <c r="D78" s="35" t="s">
        <v>1097</v>
      </c>
      <c r="E78" s="35"/>
      <c r="F78" s="30"/>
      <c r="G78" s="261" t="s">
        <v>1037</v>
      </c>
      <c r="H78" s="36">
        <v>44197</v>
      </c>
      <c r="I78" s="36">
        <v>44560</v>
      </c>
      <c r="J78" s="35" t="s">
        <v>1098</v>
      </c>
      <c r="K78" s="35" t="s">
        <v>1099</v>
      </c>
      <c r="L78" s="88" t="s">
        <v>63</v>
      </c>
      <c r="M78" s="35" t="s">
        <v>531</v>
      </c>
      <c r="N78" s="228" t="s">
        <v>871</v>
      </c>
      <c r="O78" s="89"/>
      <c r="P78" s="35">
        <v>1</v>
      </c>
      <c r="Q78" s="89">
        <v>4300800</v>
      </c>
      <c r="R78" s="35"/>
      <c r="S78" s="89"/>
      <c r="T78" s="35"/>
      <c r="U78" s="89"/>
      <c r="V78" s="35"/>
      <c r="W78" s="89"/>
      <c r="X78" s="40"/>
      <c r="Y78" s="89"/>
      <c r="Z78" s="37"/>
      <c r="AA78" s="21"/>
      <c r="AB78" s="35"/>
      <c r="AC78" s="21"/>
      <c r="AD78" s="35"/>
      <c r="AE78" s="35"/>
      <c r="AF78" s="37">
        <v>2150400</v>
      </c>
      <c r="AG78" s="21">
        <f>+AF78/Q78</f>
        <v>0.5</v>
      </c>
      <c r="AH78" s="35">
        <v>0.5</v>
      </c>
      <c r="AI78" s="41">
        <v>0.5</v>
      </c>
      <c r="AJ78" s="18" t="s">
        <v>1100</v>
      </c>
      <c r="AK78" s="35" t="s">
        <v>871</v>
      </c>
      <c r="AL78" s="111">
        <v>2150400</v>
      </c>
      <c r="AM78" s="21">
        <f>+AL78/Q78</f>
        <v>0.5</v>
      </c>
      <c r="AN78" s="35">
        <v>0.5</v>
      </c>
      <c r="AO78" s="41">
        <v>0.5</v>
      </c>
      <c r="AP78" s="35" t="s">
        <v>1101</v>
      </c>
      <c r="AQ78" s="18" t="s">
        <v>1064</v>
      </c>
      <c r="AR78" s="266" t="s">
        <v>1102</v>
      </c>
      <c r="AS78" s="262">
        <v>1</v>
      </c>
      <c r="AT78" s="207">
        <v>1</v>
      </c>
      <c r="AU78" s="262">
        <v>1</v>
      </c>
      <c r="AV78" s="207" t="s">
        <v>1103</v>
      </c>
      <c r="AW78" s="310" t="s">
        <v>1104</v>
      </c>
      <c r="AX78" s="378">
        <v>4300800</v>
      </c>
      <c r="AY78" s="377">
        <f t="shared" si="17"/>
        <v>1</v>
      </c>
      <c r="AZ78" s="379">
        <v>1</v>
      </c>
      <c r="BA78" s="377">
        <f t="shared" si="18"/>
        <v>1</v>
      </c>
      <c r="BB78" s="380" t="s">
        <v>1105</v>
      </c>
      <c r="BC78" s="379" t="s">
        <v>1106</v>
      </c>
      <c r="BD78" s="379" t="s">
        <v>1107</v>
      </c>
      <c r="BE78" s="35" t="s">
        <v>1108</v>
      </c>
      <c r="BF78" s="35" t="s">
        <v>1109</v>
      </c>
      <c r="BG78" s="35" t="s">
        <v>1110</v>
      </c>
      <c r="BH78" s="30" t="s">
        <v>1052</v>
      </c>
      <c r="BI78" s="30" t="s">
        <v>1053</v>
      </c>
      <c r="BJ78" s="35" t="s">
        <v>1054</v>
      </c>
      <c r="BK78" s="30" t="s">
        <v>1055</v>
      </c>
      <c r="BL78" s="40" t="s">
        <v>1056</v>
      </c>
      <c r="BM78" s="260" t="s">
        <v>1057</v>
      </c>
      <c r="BN78" s="71"/>
    </row>
    <row r="79" spans="1:66" s="23" customFormat="1" ht="291" customHeight="1" x14ac:dyDescent="0.25">
      <c r="A79" s="302"/>
      <c r="B79" s="35" t="s">
        <v>1095</v>
      </c>
      <c r="C79" s="35" t="s">
        <v>1096</v>
      </c>
      <c r="D79" s="35" t="s">
        <v>1111</v>
      </c>
      <c r="E79" s="35"/>
      <c r="F79" s="30"/>
      <c r="G79" s="261" t="s">
        <v>1037</v>
      </c>
      <c r="H79" s="36">
        <v>44197</v>
      </c>
      <c r="I79" s="36">
        <v>45473</v>
      </c>
      <c r="J79" s="35" t="s">
        <v>1112</v>
      </c>
      <c r="K79" s="35" t="s">
        <v>1113</v>
      </c>
      <c r="L79" s="88" t="s">
        <v>63</v>
      </c>
      <c r="M79" s="35" t="s">
        <v>531</v>
      </c>
      <c r="N79" s="228" t="s">
        <v>871</v>
      </c>
      <c r="O79" s="89"/>
      <c r="P79" s="35">
        <v>13</v>
      </c>
      <c r="Q79" s="89">
        <v>10000000</v>
      </c>
      <c r="R79" s="35">
        <v>13</v>
      </c>
      <c r="S79" s="89">
        <v>10000000</v>
      </c>
      <c r="T79" s="35">
        <v>12</v>
      </c>
      <c r="U79" s="89">
        <v>10000000</v>
      </c>
      <c r="V79" s="35">
        <v>12</v>
      </c>
      <c r="W79" s="89">
        <v>10000000</v>
      </c>
      <c r="X79" s="40">
        <v>50</v>
      </c>
      <c r="Y79" s="89">
        <f>O79+Q79+S79+U79+W79</f>
        <v>40000000</v>
      </c>
      <c r="Z79" s="37"/>
      <c r="AA79" s="21"/>
      <c r="AB79" s="35"/>
      <c r="AC79" s="21"/>
      <c r="AD79" s="35"/>
      <c r="AE79" s="35"/>
      <c r="AF79" s="111"/>
      <c r="AG79" s="21">
        <v>0</v>
      </c>
      <c r="AH79" s="35">
        <v>0</v>
      </c>
      <c r="AI79" s="41">
        <v>0</v>
      </c>
      <c r="AJ79" s="35" t="s">
        <v>1114</v>
      </c>
      <c r="AK79" s="35" t="s">
        <v>871</v>
      </c>
      <c r="AL79" s="111"/>
      <c r="AM79" s="21">
        <f>+AL79/Q79</f>
        <v>0</v>
      </c>
      <c r="AN79" s="35">
        <v>0</v>
      </c>
      <c r="AO79" s="41">
        <v>0</v>
      </c>
      <c r="AP79" s="35" t="s">
        <v>1115</v>
      </c>
      <c r="AQ79" s="18" t="s">
        <v>1116</v>
      </c>
      <c r="AR79" s="266" t="s">
        <v>1117</v>
      </c>
      <c r="AS79" s="262">
        <v>0.69</v>
      </c>
      <c r="AT79" s="207">
        <v>1</v>
      </c>
      <c r="AU79" s="311">
        <v>8.0000000000000004E-4</v>
      </c>
      <c r="AV79" s="207" t="s">
        <v>1118</v>
      </c>
      <c r="AW79" s="207" t="s">
        <v>1119</v>
      </c>
      <c r="AX79" s="378">
        <v>9607500</v>
      </c>
      <c r="AY79" s="377">
        <f t="shared" si="17"/>
        <v>0.96074999999999999</v>
      </c>
      <c r="AZ79" s="379">
        <v>6</v>
      </c>
      <c r="BA79" s="377">
        <f t="shared" si="18"/>
        <v>0.46153846153846156</v>
      </c>
      <c r="BB79" s="380" t="s">
        <v>1120</v>
      </c>
      <c r="BC79" s="379" t="s">
        <v>1121</v>
      </c>
      <c r="BD79" s="379" t="s">
        <v>1122</v>
      </c>
      <c r="BE79" s="35" t="s">
        <v>1108</v>
      </c>
      <c r="BF79" s="35" t="s">
        <v>1109</v>
      </c>
      <c r="BG79" s="35" t="s">
        <v>1110</v>
      </c>
      <c r="BH79" s="30" t="s">
        <v>1052</v>
      </c>
      <c r="BI79" s="30" t="s">
        <v>1053</v>
      </c>
      <c r="BJ79" s="35" t="s">
        <v>1054</v>
      </c>
      <c r="BK79" s="30" t="s">
        <v>1055</v>
      </c>
      <c r="BL79" s="40" t="s">
        <v>1056</v>
      </c>
      <c r="BM79" s="260" t="s">
        <v>1057</v>
      </c>
      <c r="BN79" s="71"/>
    </row>
    <row r="80" spans="1:66" s="23" customFormat="1" ht="51.75" customHeight="1" x14ac:dyDescent="0.25">
      <c r="A80" s="302"/>
      <c r="B80" s="35" t="s">
        <v>1123</v>
      </c>
      <c r="C80" s="35" t="s">
        <v>1124</v>
      </c>
      <c r="D80" s="35" t="s">
        <v>1125</v>
      </c>
      <c r="E80" s="35"/>
      <c r="F80" s="30"/>
      <c r="G80" s="261" t="s">
        <v>1037</v>
      </c>
      <c r="H80" s="36">
        <v>44197</v>
      </c>
      <c r="I80" s="36">
        <v>45473</v>
      </c>
      <c r="J80" s="35" t="s">
        <v>1126</v>
      </c>
      <c r="K80" s="35" t="s">
        <v>1127</v>
      </c>
      <c r="L80" s="88" t="s">
        <v>63</v>
      </c>
      <c r="M80" s="35" t="s">
        <v>64</v>
      </c>
      <c r="N80" s="228" t="s">
        <v>871</v>
      </c>
      <c r="O80" s="89"/>
      <c r="P80" s="35">
        <v>1</v>
      </c>
      <c r="Q80" s="89">
        <v>53774897</v>
      </c>
      <c r="R80" s="35">
        <v>1</v>
      </c>
      <c r="S80" s="89">
        <v>55388144</v>
      </c>
      <c r="T80" s="35">
        <v>1</v>
      </c>
      <c r="U80" s="89">
        <v>57049788</v>
      </c>
      <c r="V80" s="35">
        <v>1</v>
      </c>
      <c r="W80" s="89">
        <v>32051608</v>
      </c>
      <c r="X80" s="40">
        <v>1</v>
      </c>
      <c r="Y80" s="89">
        <f t="shared" si="16"/>
        <v>198264437</v>
      </c>
      <c r="Z80" s="37"/>
      <c r="AA80" s="21"/>
      <c r="AB80" s="35"/>
      <c r="AC80" s="21"/>
      <c r="AD80" s="35"/>
      <c r="AE80" s="35"/>
      <c r="AF80" s="37">
        <v>1980000</v>
      </c>
      <c r="AG80" s="21">
        <v>0.04</v>
      </c>
      <c r="AH80" s="35">
        <v>1</v>
      </c>
      <c r="AI80" s="21">
        <v>1</v>
      </c>
      <c r="AJ80" s="35" t="s">
        <v>1128</v>
      </c>
      <c r="AK80" s="35" t="s">
        <v>1129</v>
      </c>
      <c r="AL80" s="111">
        <v>14850000</v>
      </c>
      <c r="AM80" s="21">
        <v>0.28000000000000003</v>
      </c>
      <c r="AN80" s="35">
        <v>1</v>
      </c>
      <c r="AO80" s="21">
        <v>1</v>
      </c>
      <c r="AP80" s="35" t="s">
        <v>1128</v>
      </c>
      <c r="AQ80" s="18" t="s">
        <v>1064</v>
      </c>
      <c r="AR80" s="37">
        <v>14850000</v>
      </c>
      <c r="AS80" s="21">
        <v>0.28000000000000003</v>
      </c>
      <c r="AT80" s="35">
        <v>1</v>
      </c>
      <c r="AU80" s="21">
        <v>1</v>
      </c>
      <c r="AV80" s="35" t="s">
        <v>1130</v>
      </c>
      <c r="AW80" s="35" t="s">
        <v>1131</v>
      </c>
      <c r="AX80" s="37">
        <v>14850000</v>
      </c>
      <c r="AY80" s="377">
        <f t="shared" si="17"/>
        <v>0.27615115655172712</v>
      </c>
      <c r="AZ80" s="35">
        <v>1</v>
      </c>
      <c r="BA80" s="377">
        <f t="shared" si="18"/>
        <v>1</v>
      </c>
      <c r="BB80" s="310" t="s">
        <v>1132</v>
      </c>
      <c r="BC80" s="35" t="s">
        <v>1091</v>
      </c>
      <c r="BD80" s="35" t="s">
        <v>1133</v>
      </c>
      <c r="BE80" s="35" t="s">
        <v>1093</v>
      </c>
      <c r="BF80" s="35" t="s">
        <v>1094</v>
      </c>
      <c r="BG80" s="35" t="s">
        <v>1082</v>
      </c>
      <c r="BH80" s="30" t="s">
        <v>1052</v>
      </c>
      <c r="BI80" s="30" t="s">
        <v>1053</v>
      </c>
      <c r="BJ80" s="35" t="s">
        <v>1054</v>
      </c>
      <c r="BK80" s="30" t="s">
        <v>1055</v>
      </c>
      <c r="BL80" s="40" t="s">
        <v>1056</v>
      </c>
      <c r="BM80" s="260" t="s">
        <v>1057</v>
      </c>
      <c r="BN80" s="71"/>
    </row>
    <row r="81" spans="1:66" s="156" customFormat="1" ht="51.75" customHeight="1" x14ac:dyDescent="0.25">
      <c r="A81" s="196"/>
      <c r="B81" s="28" t="s">
        <v>603</v>
      </c>
      <c r="C81" s="28" t="s">
        <v>604</v>
      </c>
      <c r="D81" s="28" t="s">
        <v>1134</v>
      </c>
      <c r="E81" s="28"/>
      <c r="F81" s="42" t="s">
        <v>1135</v>
      </c>
      <c r="G81" s="43" t="s">
        <v>1136</v>
      </c>
      <c r="H81" s="44">
        <v>44197</v>
      </c>
      <c r="I81" s="44">
        <v>45657</v>
      </c>
      <c r="J81" s="28" t="s">
        <v>1137</v>
      </c>
      <c r="K81" s="28" t="s">
        <v>1138</v>
      </c>
      <c r="L81" s="88" t="s">
        <v>63</v>
      </c>
      <c r="M81" s="28" t="s">
        <v>64</v>
      </c>
      <c r="N81" s="45"/>
      <c r="O81" s="89"/>
      <c r="P81" s="251">
        <v>1</v>
      </c>
      <c r="Q81" s="312" t="s">
        <v>1139</v>
      </c>
      <c r="R81" s="251">
        <v>1</v>
      </c>
      <c r="S81" s="312" t="s">
        <v>1139</v>
      </c>
      <c r="T81" s="251">
        <v>1</v>
      </c>
      <c r="U81" s="312" t="s">
        <v>1140</v>
      </c>
      <c r="V81" s="251">
        <v>1</v>
      </c>
      <c r="W81" s="312" t="s">
        <v>1140</v>
      </c>
      <c r="X81" s="251">
        <v>4</v>
      </c>
      <c r="Y81" s="89" t="s">
        <v>1141</v>
      </c>
      <c r="Z81" s="249"/>
      <c r="AA81" s="313"/>
      <c r="AB81" s="251"/>
      <c r="AC81" s="313"/>
      <c r="AD81" s="251"/>
      <c r="AE81" s="251"/>
      <c r="AF81" s="251">
        <v>0</v>
      </c>
      <c r="AG81" s="313">
        <v>0</v>
      </c>
      <c r="AH81" s="251">
        <v>0</v>
      </c>
      <c r="AI81" s="313">
        <v>0</v>
      </c>
      <c r="AJ81" s="251" t="s">
        <v>1142</v>
      </c>
      <c r="AK81" s="207" t="s">
        <v>1143</v>
      </c>
      <c r="AL81" s="207" t="s">
        <v>124</v>
      </c>
      <c r="AM81" s="262">
        <v>0</v>
      </c>
      <c r="AN81" s="263">
        <v>0</v>
      </c>
      <c r="AO81" s="262">
        <v>0</v>
      </c>
      <c r="AP81" s="207" t="s">
        <v>1144</v>
      </c>
      <c r="AQ81" s="207" t="s">
        <v>1145</v>
      </c>
      <c r="AR81" s="264" t="s">
        <v>1146</v>
      </c>
      <c r="AS81" s="265">
        <v>1</v>
      </c>
      <c r="AT81" s="264">
        <v>1</v>
      </c>
      <c r="AU81" s="265">
        <v>1</v>
      </c>
      <c r="AV81" s="207" t="s">
        <v>1147</v>
      </c>
      <c r="AW81" s="207" t="s">
        <v>110</v>
      </c>
      <c r="AX81" s="264" t="s">
        <v>1146</v>
      </c>
      <c r="AY81" s="265">
        <v>1</v>
      </c>
      <c r="AZ81" s="381">
        <v>1</v>
      </c>
      <c r="BA81" s="265">
        <v>1</v>
      </c>
      <c r="BB81" s="49" t="s">
        <v>1148</v>
      </c>
      <c r="BC81" s="49" t="s">
        <v>110</v>
      </c>
      <c r="BD81" s="49"/>
      <c r="BE81" s="49" t="s">
        <v>1149</v>
      </c>
      <c r="BF81" s="49" t="s">
        <v>1150</v>
      </c>
      <c r="BG81" s="49" t="s">
        <v>1151</v>
      </c>
      <c r="BH81" s="49" t="s">
        <v>1152</v>
      </c>
      <c r="BI81" s="49" t="s">
        <v>1153</v>
      </c>
      <c r="BJ81" s="49" t="s">
        <v>1154</v>
      </c>
      <c r="BK81" s="49" t="s">
        <v>1155</v>
      </c>
      <c r="BL81" s="49" t="s">
        <v>1156</v>
      </c>
      <c r="BM81" s="49" t="s">
        <v>1157</v>
      </c>
    </row>
    <row r="82" spans="1:66" s="156" customFormat="1" ht="51.75" customHeight="1" x14ac:dyDescent="0.25">
      <c r="A82" s="196"/>
      <c r="B82" s="28" t="s">
        <v>603</v>
      </c>
      <c r="C82" s="28" t="s">
        <v>604</v>
      </c>
      <c r="D82" s="28" t="s">
        <v>1134</v>
      </c>
      <c r="E82" s="28"/>
      <c r="F82" s="42" t="s">
        <v>380</v>
      </c>
      <c r="G82" s="43" t="s">
        <v>1158</v>
      </c>
      <c r="H82" s="44">
        <v>44197</v>
      </c>
      <c r="I82" s="44">
        <v>45657</v>
      </c>
      <c r="J82" s="28" t="s">
        <v>1159</v>
      </c>
      <c r="K82" s="28" t="s">
        <v>1160</v>
      </c>
      <c r="L82" s="88" t="s">
        <v>63</v>
      </c>
      <c r="M82" s="28" t="s">
        <v>64</v>
      </c>
      <c r="N82" s="45"/>
      <c r="O82" s="89"/>
      <c r="P82" s="28">
        <v>20</v>
      </c>
      <c r="Q82" s="89">
        <v>20657000</v>
      </c>
      <c r="R82" s="28">
        <v>20</v>
      </c>
      <c r="S82" s="89">
        <v>21689000</v>
      </c>
      <c r="T82" s="28">
        <v>20</v>
      </c>
      <c r="U82" s="89">
        <v>22774000</v>
      </c>
      <c r="V82" s="28">
        <v>20</v>
      </c>
      <c r="W82" s="89">
        <v>23913000</v>
      </c>
      <c r="X82" s="47"/>
      <c r="Y82" s="89">
        <f>O82+Q82+S82+U82+W82</f>
        <v>89033000</v>
      </c>
      <c r="Z82" s="266"/>
      <c r="AA82" s="262"/>
      <c r="AB82" s="207"/>
      <c r="AC82" s="262"/>
      <c r="AD82" s="207"/>
      <c r="AE82" s="207"/>
      <c r="AF82" s="267" t="s">
        <v>124</v>
      </c>
      <c r="AG82" s="262">
        <v>0</v>
      </c>
      <c r="AH82" s="207">
        <v>0</v>
      </c>
      <c r="AI82" s="262">
        <v>0</v>
      </c>
      <c r="AJ82" s="207" t="s">
        <v>1161</v>
      </c>
      <c r="AK82" s="207" t="s">
        <v>1162</v>
      </c>
      <c r="AL82" s="207" t="s">
        <v>1163</v>
      </c>
      <c r="AM82" s="262">
        <v>0.05</v>
      </c>
      <c r="AN82" s="263">
        <v>1</v>
      </c>
      <c r="AO82" s="262">
        <v>0.05</v>
      </c>
      <c r="AP82" s="207" t="s">
        <v>1164</v>
      </c>
      <c r="AQ82" s="207" t="s">
        <v>1165</v>
      </c>
      <c r="AR82" s="267" t="s">
        <v>1166</v>
      </c>
      <c r="AS82" s="268">
        <v>0.05</v>
      </c>
      <c r="AT82" s="267">
        <v>1</v>
      </c>
      <c r="AU82" s="268">
        <v>0.05</v>
      </c>
      <c r="AV82" s="207" t="s">
        <v>1167</v>
      </c>
      <c r="AW82" s="207" t="s">
        <v>1168</v>
      </c>
      <c r="AX82" s="382" t="s">
        <v>1169</v>
      </c>
      <c r="AY82" s="383">
        <v>0.2</v>
      </c>
      <c r="AZ82" s="384">
        <v>4</v>
      </c>
      <c r="BA82" s="383">
        <v>0.3</v>
      </c>
      <c r="BB82" s="384" t="s">
        <v>1170</v>
      </c>
      <c r="BC82" s="384" t="s">
        <v>1171</v>
      </c>
      <c r="BD82" s="49"/>
      <c r="BE82" s="49" t="s">
        <v>1149</v>
      </c>
      <c r="BF82" s="49" t="s">
        <v>1150</v>
      </c>
      <c r="BG82" s="49" t="s">
        <v>1151</v>
      </c>
      <c r="BH82" s="49" t="s">
        <v>1152</v>
      </c>
      <c r="BI82" s="49" t="s">
        <v>1153</v>
      </c>
      <c r="BJ82" s="49" t="s">
        <v>1154</v>
      </c>
      <c r="BK82" s="49" t="s">
        <v>1155</v>
      </c>
      <c r="BL82" s="49" t="s">
        <v>1156</v>
      </c>
      <c r="BM82" s="49" t="s">
        <v>1157</v>
      </c>
    </row>
    <row r="83" spans="1:66" s="156" customFormat="1" ht="51.75" customHeight="1" x14ac:dyDescent="0.2">
      <c r="A83" s="196"/>
      <c r="B83" s="28" t="s">
        <v>603</v>
      </c>
      <c r="C83" s="28" t="s">
        <v>604</v>
      </c>
      <c r="D83" s="28" t="s">
        <v>1172</v>
      </c>
      <c r="E83" s="28"/>
      <c r="F83" s="42" t="s">
        <v>1135</v>
      </c>
      <c r="G83" s="28" t="s">
        <v>627</v>
      </c>
      <c r="H83" s="44">
        <v>44197</v>
      </c>
      <c r="I83" s="44">
        <v>45442</v>
      </c>
      <c r="J83" s="28" t="s">
        <v>1173</v>
      </c>
      <c r="K83" s="28" t="s">
        <v>1174</v>
      </c>
      <c r="L83" s="88" t="s">
        <v>63</v>
      </c>
      <c r="M83" s="28" t="s">
        <v>64</v>
      </c>
      <c r="N83" s="45"/>
      <c r="O83" s="89"/>
      <c r="P83" s="33">
        <v>1</v>
      </c>
      <c r="Q83" s="89">
        <v>20657000</v>
      </c>
      <c r="R83" s="33">
        <v>1</v>
      </c>
      <c r="S83" s="89">
        <v>21689000</v>
      </c>
      <c r="T83" s="33">
        <v>1</v>
      </c>
      <c r="U83" s="89">
        <v>22774000</v>
      </c>
      <c r="V83" s="33">
        <v>1</v>
      </c>
      <c r="W83" s="89">
        <v>23913000</v>
      </c>
      <c r="X83" s="33">
        <v>1</v>
      </c>
      <c r="Y83" s="89">
        <v>89033000</v>
      </c>
      <c r="Z83" s="48"/>
      <c r="AA83" s="48"/>
      <c r="AB83" s="48"/>
      <c r="AC83" s="48"/>
      <c r="AD83" s="48"/>
      <c r="AE83" s="48"/>
      <c r="AF83" s="111"/>
      <c r="AG83" s="28"/>
      <c r="AH83" s="49"/>
      <c r="AI83" s="33"/>
      <c r="AJ83" s="51" t="s">
        <v>1175</v>
      </c>
      <c r="AK83" s="28"/>
      <c r="AL83" s="157">
        <v>9738300</v>
      </c>
      <c r="AM83" s="33">
        <v>0.47</v>
      </c>
      <c r="AN83" s="28">
        <v>13</v>
      </c>
      <c r="AO83" s="33">
        <v>1</v>
      </c>
      <c r="AP83" s="28" t="s">
        <v>1176</v>
      </c>
      <c r="AQ83" s="28"/>
      <c r="AR83" s="300">
        <v>18591300</v>
      </c>
      <c r="AS83" s="33">
        <v>0.9</v>
      </c>
      <c r="AT83" s="33">
        <v>1</v>
      </c>
      <c r="AU83" s="33">
        <v>1</v>
      </c>
      <c r="AV83" s="301" t="s">
        <v>1177</v>
      </c>
      <c r="AW83" s="28"/>
      <c r="AX83" s="28"/>
      <c r="AY83" s="28"/>
      <c r="AZ83" s="28"/>
      <c r="BA83" s="28"/>
      <c r="BB83" s="28"/>
      <c r="BC83" s="28"/>
      <c r="BD83" s="28"/>
      <c r="BE83" s="49" t="s">
        <v>1178</v>
      </c>
      <c r="BF83" s="49" t="s">
        <v>1179</v>
      </c>
      <c r="BG83" s="49" t="s">
        <v>1180</v>
      </c>
      <c r="BH83" s="49" t="s">
        <v>1152</v>
      </c>
      <c r="BI83" s="49" t="s">
        <v>1181</v>
      </c>
      <c r="BJ83" s="49" t="s">
        <v>1182</v>
      </c>
      <c r="BK83" s="30" t="s">
        <v>1183</v>
      </c>
      <c r="BL83" s="30">
        <v>3166234777</v>
      </c>
      <c r="BM83" s="30" t="s">
        <v>1184</v>
      </c>
    </row>
    <row r="84" spans="1:66" s="235" customFormat="1" ht="51.75" customHeight="1" x14ac:dyDescent="0.2">
      <c r="A84" s="196"/>
      <c r="B84" s="28" t="s">
        <v>603</v>
      </c>
      <c r="C84" s="28" t="s">
        <v>604</v>
      </c>
      <c r="D84" s="314" t="s">
        <v>1172</v>
      </c>
      <c r="E84" s="35"/>
      <c r="F84" s="42" t="s">
        <v>380</v>
      </c>
      <c r="G84" s="43" t="s">
        <v>1185</v>
      </c>
      <c r="H84" s="44">
        <v>44197</v>
      </c>
      <c r="I84" s="44">
        <v>45657</v>
      </c>
      <c r="J84" s="28" t="s">
        <v>1186</v>
      </c>
      <c r="K84" s="28" t="s">
        <v>1187</v>
      </c>
      <c r="L84" s="28" t="s">
        <v>1188</v>
      </c>
      <c r="M84" s="28" t="s">
        <v>64</v>
      </c>
      <c r="N84" s="228" t="s">
        <v>871</v>
      </c>
      <c r="O84" s="46" t="s">
        <v>871</v>
      </c>
      <c r="P84" s="28">
        <v>24</v>
      </c>
      <c r="Q84" s="46"/>
      <c r="R84" s="28">
        <v>24</v>
      </c>
      <c r="S84" s="46"/>
      <c r="T84" s="28">
        <v>24</v>
      </c>
      <c r="U84" s="46"/>
      <c r="V84" s="28">
        <v>12</v>
      </c>
      <c r="W84" s="46"/>
      <c r="X84" s="39"/>
      <c r="Y84" s="39" t="e">
        <f>O84+Q84+S84+U84+W84</f>
        <v>#VALUE!</v>
      </c>
      <c r="Z84" s="37"/>
      <c r="AA84" s="21"/>
      <c r="AB84" s="35"/>
      <c r="AC84" s="21"/>
      <c r="AD84" s="35"/>
      <c r="AE84" s="35"/>
      <c r="AF84" s="37">
        <v>0</v>
      </c>
      <c r="AG84" s="37">
        <v>0</v>
      </c>
      <c r="AH84" s="37">
        <v>0</v>
      </c>
      <c r="AI84" s="37">
        <v>0</v>
      </c>
      <c r="AJ84" s="35" t="s">
        <v>1189</v>
      </c>
      <c r="AK84" s="35" t="s">
        <v>1190</v>
      </c>
      <c r="AL84" s="37">
        <v>0</v>
      </c>
      <c r="AM84" s="21">
        <v>0</v>
      </c>
      <c r="AN84" s="35">
        <v>0</v>
      </c>
      <c r="AO84" s="21">
        <v>0</v>
      </c>
      <c r="AP84" s="315" t="s">
        <v>1191</v>
      </c>
      <c r="AQ84" s="35" t="s">
        <v>1190</v>
      </c>
      <c r="AR84" s="37">
        <v>0</v>
      </c>
      <c r="AS84" s="21">
        <v>0</v>
      </c>
      <c r="AT84" s="35">
        <v>0</v>
      </c>
      <c r="AU84" s="21">
        <v>0</v>
      </c>
      <c r="AV84" s="35" t="s">
        <v>1192</v>
      </c>
      <c r="AW84" s="35" t="s">
        <v>1193</v>
      </c>
      <c r="AX84" s="385">
        <v>0</v>
      </c>
      <c r="AY84" s="386">
        <v>0</v>
      </c>
      <c r="AZ84" s="334">
        <v>0</v>
      </c>
      <c r="BA84" s="386">
        <v>0</v>
      </c>
      <c r="BB84" s="334" t="s">
        <v>1194</v>
      </c>
      <c r="BC84" s="334" t="s">
        <v>1195</v>
      </c>
      <c r="BD84" s="35"/>
      <c r="BE84" s="35" t="s">
        <v>1196</v>
      </c>
      <c r="BF84" s="28" t="s">
        <v>1197</v>
      </c>
      <c r="BG84" s="28" t="s">
        <v>1198</v>
      </c>
      <c r="BH84" s="30" t="s">
        <v>1199</v>
      </c>
      <c r="BI84" s="28" t="s">
        <v>1200</v>
      </c>
      <c r="BJ84" s="35" t="s">
        <v>1201</v>
      </c>
      <c r="BK84" s="30" t="s">
        <v>1202</v>
      </c>
      <c r="BL84" s="30">
        <v>3115188547</v>
      </c>
      <c r="BM84" s="30" t="s">
        <v>1203</v>
      </c>
    </row>
    <row r="85" spans="1:66" s="156" customFormat="1" ht="51.75" customHeight="1" x14ac:dyDescent="0.25">
      <c r="A85" s="196"/>
      <c r="B85" s="28" t="s">
        <v>603</v>
      </c>
      <c r="C85" s="28" t="s">
        <v>604</v>
      </c>
      <c r="D85" s="28" t="s">
        <v>1204</v>
      </c>
      <c r="E85" s="28"/>
      <c r="F85" s="42" t="s">
        <v>1135</v>
      </c>
      <c r="G85" s="28" t="s">
        <v>627</v>
      </c>
      <c r="H85" s="44">
        <v>44197</v>
      </c>
      <c r="I85" s="44">
        <v>45442</v>
      </c>
      <c r="J85" s="28" t="s">
        <v>1205</v>
      </c>
      <c r="K85" s="28" t="s">
        <v>1206</v>
      </c>
      <c r="L85" s="28" t="s">
        <v>1207</v>
      </c>
      <c r="M85" s="28" t="s">
        <v>64</v>
      </c>
      <c r="N85" s="45"/>
      <c r="O85" s="89"/>
      <c r="P85" s="52">
        <v>1</v>
      </c>
      <c r="Q85" s="89">
        <v>20657000</v>
      </c>
      <c r="R85" s="52">
        <v>1</v>
      </c>
      <c r="S85" s="89">
        <v>21689000</v>
      </c>
      <c r="T85" s="52">
        <v>1</v>
      </c>
      <c r="U85" s="89">
        <v>22774000</v>
      </c>
      <c r="V85" s="52">
        <v>1</v>
      </c>
      <c r="W85" s="89">
        <v>23913000</v>
      </c>
      <c r="X85" s="52">
        <v>1</v>
      </c>
      <c r="Y85" s="89">
        <v>89033000</v>
      </c>
      <c r="Z85" s="48"/>
      <c r="AA85" s="48"/>
      <c r="AB85" s="48"/>
      <c r="AC85" s="48"/>
      <c r="AD85" s="48"/>
      <c r="AE85" s="48"/>
      <c r="AF85" s="111"/>
      <c r="AG85" s="48"/>
      <c r="AH85" s="49"/>
      <c r="AI85" s="21"/>
      <c r="AJ85" s="28" t="s">
        <v>1208</v>
      </c>
      <c r="AK85" s="28"/>
      <c r="AL85" s="28">
        <v>0</v>
      </c>
      <c r="AM85" s="33">
        <v>0</v>
      </c>
      <c r="AN85" s="28">
        <v>0</v>
      </c>
      <c r="AO85" s="33">
        <v>0</v>
      </c>
      <c r="AP85" s="40" t="s">
        <v>1209</v>
      </c>
      <c r="AQ85" s="28"/>
      <c r="AR85" s="176">
        <v>0</v>
      </c>
      <c r="AS85" s="270">
        <v>0</v>
      </c>
      <c r="AT85" s="271">
        <v>0</v>
      </c>
      <c r="AU85" s="272">
        <v>0</v>
      </c>
      <c r="AV85" s="184" t="s">
        <v>1210</v>
      </c>
      <c r="AW85" s="195"/>
      <c r="AX85" s="28"/>
      <c r="AY85" s="28"/>
      <c r="AZ85" s="28"/>
      <c r="BA85" s="28"/>
      <c r="BB85" s="28"/>
      <c r="BC85" s="28"/>
      <c r="BD85" s="28"/>
      <c r="BE85" s="49" t="s">
        <v>1178</v>
      </c>
      <c r="BF85" s="49" t="s">
        <v>1179</v>
      </c>
      <c r="BG85" s="49" t="s">
        <v>1180</v>
      </c>
      <c r="BH85" s="49" t="s">
        <v>1152</v>
      </c>
      <c r="BI85" s="49" t="s">
        <v>1181</v>
      </c>
      <c r="BJ85" s="49" t="s">
        <v>1182</v>
      </c>
      <c r="BK85" s="30" t="s">
        <v>1183</v>
      </c>
      <c r="BL85" s="30">
        <v>3166234777</v>
      </c>
      <c r="BM85" s="30" t="s">
        <v>1184</v>
      </c>
    </row>
    <row r="86" spans="1:66" s="156" customFormat="1" ht="51.75" customHeight="1" x14ac:dyDescent="0.25">
      <c r="A86" s="196"/>
      <c r="B86" s="28" t="s">
        <v>603</v>
      </c>
      <c r="C86" s="28" t="s">
        <v>604</v>
      </c>
      <c r="D86" s="28" t="s">
        <v>1204</v>
      </c>
      <c r="E86" s="28"/>
      <c r="F86" s="42" t="s">
        <v>1135</v>
      </c>
      <c r="G86" s="43" t="s">
        <v>1211</v>
      </c>
      <c r="H86" s="44" t="s">
        <v>1212</v>
      </c>
      <c r="I86" s="44">
        <v>45657</v>
      </c>
      <c r="J86" s="53" t="s">
        <v>1205</v>
      </c>
      <c r="K86" s="53" t="s">
        <v>1213</v>
      </c>
      <c r="L86" s="88" t="s">
        <v>63</v>
      </c>
      <c r="M86" s="28" t="s">
        <v>64</v>
      </c>
      <c r="N86" s="45"/>
      <c r="O86" s="89"/>
      <c r="P86" s="273">
        <v>1</v>
      </c>
      <c r="Q86" s="274" t="s">
        <v>1214</v>
      </c>
      <c r="R86" s="274">
        <v>1</v>
      </c>
      <c r="S86" s="274" t="s">
        <v>1215</v>
      </c>
      <c r="T86" s="274">
        <v>1</v>
      </c>
      <c r="U86" s="274" t="s">
        <v>1216</v>
      </c>
      <c r="V86" s="274">
        <v>1</v>
      </c>
      <c r="W86" s="274" t="s">
        <v>1217</v>
      </c>
      <c r="X86" s="274">
        <v>1</v>
      </c>
      <c r="Y86" s="275" t="s">
        <v>1218</v>
      </c>
      <c r="Z86" s="263"/>
      <c r="AA86" s="276"/>
      <c r="AB86" s="263"/>
      <c r="AC86" s="276"/>
      <c r="AD86" s="274"/>
      <c r="AE86" s="263"/>
      <c r="AF86" s="275" t="s">
        <v>124</v>
      </c>
      <c r="AG86" s="277">
        <v>0</v>
      </c>
      <c r="AH86" s="275">
        <v>0</v>
      </c>
      <c r="AI86" s="277">
        <v>0</v>
      </c>
      <c r="AJ86" s="251" t="s">
        <v>1208</v>
      </c>
      <c r="AK86" s="274" t="s">
        <v>110</v>
      </c>
      <c r="AL86" s="275" t="s">
        <v>124</v>
      </c>
      <c r="AM86" s="277">
        <v>0</v>
      </c>
      <c r="AN86" s="275">
        <v>0</v>
      </c>
      <c r="AO86" s="278">
        <v>0</v>
      </c>
      <c r="AP86" s="278" t="s">
        <v>1219</v>
      </c>
      <c r="AQ86" s="278" t="s">
        <v>1220</v>
      </c>
      <c r="AR86" s="275" t="s">
        <v>1214</v>
      </c>
      <c r="AS86" s="277">
        <v>1</v>
      </c>
      <c r="AT86" s="275">
        <v>1</v>
      </c>
      <c r="AU86" s="277">
        <v>1</v>
      </c>
      <c r="AV86" s="251" t="s">
        <v>1221</v>
      </c>
      <c r="AW86" s="274" t="s">
        <v>110</v>
      </c>
      <c r="AX86" s="275" t="s">
        <v>1214</v>
      </c>
      <c r="AY86" s="277">
        <v>1</v>
      </c>
      <c r="AZ86" s="275">
        <v>1</v>
      </c>
      <c r="BA86" s="277">
        <v>1</v>
      </c>
      <c r="BB86" s="49" t="s">
        <v>1148</v>
      </c>
      <c r="BC86" s="49"/>
      <c r="BD86" s="49"/>
      <c r="BE86" s="49" t="s">
        <v>1149</v>
      </c>
      <c r="BF86" s="49" t="s">
        <v>1150</v>
      </c>
      <c r="BG86" s="49" t="s">
        <v>1151</v>
      </c>
      <c r="BH86" s="49" t="s">
        <v>1152</v>
      </c>
      <c r="BI86" s="49" t="s">
        <v>1153</v>
      </c>
      <c r="BJ86" s="49" t="s">
        <v>1154</v>
      </c>
      <c r="BK86" s="49" t="s">
        <v>1155</v>
      </c>
      <c r="BL86" s="49" t="s">
        <v>1156</v>
      </c>
      <c r="BM86" s="49" t="s">
        <v>1157</v>
      </c>
    </row>
    <row r="87" spans="1:66" s="156" customFormat="1" ht="51.75" customHeight="1" x14ac:dyDescent="0.25">
      <c r="A87" s="196"/>
      <c r="B87" s="28" t="s">
        <v>603</v>
      </c>
      <c r="C87" s="28" t="s">
        <v>604</v>
      </c>
      <c r="D87" s="28" t="s">
        <v>1222</v>
      </c>
      <c r="E87" s="28"/>
      <c r="F87" s="42" t="s">
        <v>1135</v>
      </c>
      <c r="G87" s="28" t="s">
        <v>627</v>
      </c>
      <c r="H87" s="44">
        <v>44197</v>
      </c>
      <c r="I87" s="54">
        <v>45442</v>
      </c>
      <c r="J87" s="28" t="s">
        <v>1223</v>
      </c>
      <c r="K87" s="28" t="s">
        <v>1223</v>
      </c>
      <c r="L87" s="28" t="s">
        <v>1224</v>
      </c>
      <c r="M87" s="28" t="s">
        <v>64</v>
      </c>
      <c r="N87" s="45"/>
      <c r="O87" s="89"/>
      <c r="P87" s="33">
        <v>0.25</v>
      </c>
      <c r="Q87" s="89">
        <v>20657000</v>
      </c>
      <c r="R87" s="33">
        <v>0.25</v>
      </c>
      <c r="S87" s="89">
        <v>21689000</v>
      </c>
      <c r="T87" s="33">
        <v>0.25</v>
      </c>
      <c r="U87" s="89">
        <v>22774000</v>
      </c>
      <c r="V87" s="33">
        <v>0.25</v>
      </c>
      <c r="W87" s="89">
        <v>23913000</v>
      </c>
      <c r="X87" s="28" t="s">
        <v>1225</v>
      </c>
      <c r="Y87" s="89">
        <v>89033000</v>
      </c>
      <c r="Z87" s="48"/>
      <c r="AA87" s="48"/>
      <c r="AB87" s="48"/>
      <c r="AC87" s="48"/>
      <c r="AD87" s="48"/>
      <c r="AE87" s="48"/>
      <c r="AF87" s="111"/>
      <c r="AG87" s="48"/>
      <c r="AH87" s="49"/>
      <c r="AI87" s="21"/>
      <c r="AJ87" s="28" t="s">
        <v>1226</v>
      </c>
      <c r="AK87" s="28"/>
      <c r="AL87" s="157">
        <v>9738300</v>
      </c>
      <c r="AM87" s="33">
        <v>0.47</v>
      </c>
      <c r="AN87" s="28">
        <v>0</v>
      </c>
      <c r="AO87" s="33">
        <v>0</v>
      </c>
      <c r="AP87" s="28" t="s">
        <v>1227</v>
      </c>
      <c r="AQ87" s="28"/>
      <c r="AR87" s="300">
        <v>18591300</v>
      </c>
      <c r="AS87" s="33">
        <v>0.9</v>
      </c>
      <c r="AT87" s="28" t="s">
        <v>1228</v>
      </c>
      <c r="AU87" s="33">
        <v>0.5</v>
      </c>
      <c r="AV87" s="28"/>
      <c r="AW87" s="28"/>
      <c r="AX87" s="28"/>
      <c r="AY87" s="28"/>
      <c r="AZ87" s="28"/>
      <c r="BA87" s="28"/>
      <c r="BB87" s="28"/>
      <c r="BC87" s="28"/>
      <c r="BD87" s="28"/>
      <c r="BE87" s="49" t="s">
        <v>1178</v>
      </c>
      <c r="BF87" s="49" t="s">
        <v>1179</v>
      </c>
      <c r="BG87" s="49" t="s">
        <v>1180</v>
      </c>
      <c r="BH87" s="49" t="s">
        <v>1152</v>
      </c>
      <c r="BI87" s="49" t="s">
        <v>1181</v>
      </c>
      <c r="BJ87" s="49" t="s">
        <v>1182</v>
      </c>
      <c r="BK87" s="30" t="s">
        <v>1183</v>
      </c>
      <c r="BL87" s="30">
        <v>3166234777</v>
      </c>
      <c r="BM87" s="30" t="s">
        <v>1184</v>
      </c>
    </row>
    <row r="88" spans="1:66" s="156" customFormat="1" ht="51.75" customHeight="1" x14ac:dyDescent="0.25">
      <c r="A88" s="302"/>
      <c r="B88" s="28" t="s">
        <v>603</v>
      </c>
      <c r="C88" s="28" t="s">
        <v>706</v>
      </c>
      <c r="D88" s="28" t="s">
        <v>1229</v>
      </c>
      <c r="E88" s="28"/>
      <c r="F88" s="42" t="s">
        <v>1135</v>
      </c>
      <c r="G88" s="28" t="s">
        <v>1230</v>
      </c>
      <c r="H88" s="44">
        <v>44197</v>
      </c>
      <c r="I88" s="44">
        <v>45442</v>
      </c>
      <c r="J88" s="28" t="s">
        <v>1231</v>
      </c>
      <c r="K88" s="28" t="s">
        <v>1232</v>
      </c>
      <c r="L88" s="28" t="s">
        <v>1233</v>
      </c>
      <c r="M88" s="28" t="s">
        <v>64</v>
      </c>
      <c r="N88" s="28" t="s">
        <v>1234</v>
      </c>
      <c r="O88" s="89" t="s">
        <v>1234</v>
      </c>
      <c r="P88" s="28" t="s">
        <v>1235</v>
      </c>
      <c r="Q88" s="89">
        <v>20657000</v>
      </c>
      <c r="R88" s="28" t="s">
        <v>1235</v>
      </c>
      <c r="S88" s="89">
        <v>21689000</v>
      </c>
      <c r="T88" s="28" t="s">
        <v>1235</v>
      </c>
      <c r="U88" s="89">
        <v>22774000</v>
      </c>
      <c r="V88" s="28" t="s">
        <v>1235</v>
      </c>
      <c r="W88" s="89">
        <v>23913000</v>
      </c>
      <c r="X88" s="28" t="s">
        <v>1235</v>
      </c>
      <c r="Y88" s="89">
        <v>89033000</v>
      </c>
      <c r="Z88" s="48"/>
      <c r="AA88" s="48"/>
      <c r="AB88" s="48"/>
      <c r="AC88" s="48"/>
      <c r="AD88" s="48"/>
      <c r="AE88" s="48"/>
      <c r="AF88" s="111">
        <v>20657000</v>
      </c>
      <c r="AG88" s="24">
        <f>AF88/Q88</f>
        <v>1</v>
      </c>
      <c r="AH88" s="28">
        <v>1</v>
      </c>
      <c r="AI88" s="33">
        <v>1</v>
      </c>
      <c r="AJ88" s="28" t="s">
        <v>1236</v>
      </c>
      <c r="AK88" s="28"/>
      <c r="AL88" s="176" t="s">
        <v>1237</v>
      </c>
      <c r="AM88" s="270">
        <v>1</v>
      </c>
      <c r="AN88" s="158">
        <v>1</v>
      </c>
      <c r="AO88" s="159">
        <v>1</v>
      </c>
      <c r="AP88" s="269" t="s">
        <v>1238</v>
      </c>
      <c r="AQ88" s="28"/>
      <c r="AR88" s="176" t="s">
        <v>1237</v>
      </c>
      <c r="AS88" s="270">
        <v>1</v>
      </c>
      <c r="AT88" s="271">
        <v>1</v>
      </c>
      <c r="AU88" s="270">
        <v>1</v>
      </c>
      <c r="AV88" s="269" t="s">
        <v>1239</v>
      </c>
      <c r="AW88" s="176"/>
      <c r="AX88" s="28"/>
      <c r="AY88" s="28"/>
      <c r="AZ88" s="28"/>
      <c r="BA88" s="28"/>
      <c r="BB88" s="28"/>
      <c r="BC88" s="28"/>
      <c r="BD88" s="28"/>
      <c r="BE88" s="49" t="s">
        <v>1178</v>
      </c>
      <c r="BF88" s="49" t="s">
        <v>1179</v>
      </c>
      <c r="BG88" s="49" t="s">
        <v>1180</v>
      </c>
      <c r="BH88" s="49" t="s">
        <v>1152</v>
      </c>
      <c r="BI88" s="49" t="s">
        <v>1181</v>
      </c>
      <c r="BJ88" s="49" t="s">
        <v>1182</v>
      </c>
      <c r="BK88" s="30" t="s">
        <v>1183</v>
      </c>
      <c r="BL88" s="30">
        <v>3166234777</v>
      </c>
      <c r="BM88" s="30" t="s">
        <v>1184</v>
      </c>
    </row>
    <row r="89" spans="1:66" s="156" customFormat="1" ht="51.75" customHeight="1" x14ac:dyDescent="0.25">
      <c r="A89" s="196"/>
      <c r="B89" s="28" t="s">
        <v>603</v>
      </c>
      <c r="C89" s="28" t="s">
        <v>604</v>
      </c>
      <c r="D89" s="28" t="s">
        <v>1240</v>
      </c>
      <c r="E89" s="28"/>
      <c r="F89" s="42" t="s">
        <v>1135</v>
      </c>
      <c r="G89" s="43" t="s">
        <v>1241</v>
      </c>
      <c r="H89" s="44">
        <v>44197</v>
      </c>
      <c r="I89" s="44">
        <v>45657</v>
      </c>
      <c r="J89" s="28" t="s">
        <v>1242</v>
      </c>
      <c r="K89" s="49" t="s">
        <v>1243</v>
      </c>
      <c r="L89" s="88" t="s">
        <v>63</v>
      </c>
      <c r="M89" s="28" t="s">
        <v>64</v>
      </c>
      <c r="N89" s="45"/>
      <c r="O89" s="89"/>
      <c r="P89" s="228">
        <v>0.9</v>
      </c>
      <c r="Q89" s="278" t="s">
        <v>1244</v>
      </c>
      <c r="R89" s="206">
        <v>0.9</v>
      </c>
      <c r="S89" s="278" t="s">
        <v>1244</v>
      </c>
      <c r="T89" s="206">
        <v>0.9</v>
      </c>
      <c r="U89" s="278" t="s">
        <v>1244</v>
      </c>
      <c r="V89" s="206">
        <v>0.9</v>
      </c>
      <c r="W89" s="278" t="s">
        <v>1244</v>
      </c>
      <c r="X89" s="206">
        <v>0.9</v>
      </c>
      <c r="Y89" s="267" t="s">
        <v>1245</v>
      </c>
      <c r="Z89" s="278"/>
      <c r="AA89" s="206"/>
      <c r="AB89" s="278"/>
      <c r="AC89" s="206"/>
      <c r="AD89" s="278"/>
      <c r="AE89" s="278"/>
      <c r="AF89" s="267" t="s">
        <v>124</v>
      </c>
      <c r="AG89" s="267" t="s">
        <v>124</v>
      </c>
      <c r="AH89" s="267" t="s">
        <v>124</v>
      </c>
      <c r="AI89" s="267" t="s">
        <v>124</v>
      </c>
      <c r="AJ89" s="279" t="s">
        <v>1246</v>
      </c>
      <c r="AK89" s="279" t="s">
        <v>1247</v>
      </c>
      <c r="AL89" s="267" t="s">
        <v>124</v>
      </c>
      <c r="AM89" s="268">
        <v>0</v>
      </c>
      <c r="AN89" s="267">
        <v>0</v>
      </c>
      <c r="AO89" s="268">
        <v>0</v>
      </c>
      <c r="AP89" s="278" t="s">
        <v>1248</v>
      </c>
      <c r="AQ89" s="278" t="s">
        <v>1249</v>
      </c>
      <c r="AR89" s="267" t="s">
        <v>1244</v>
      </c>
      <c r="AS89" s="268">
        <v>0.9</v>
      </c>
      <c r="AT89" s="267">
        <v>1</v>
      </c>
      <c r="AU89" s="268"/>
      <c r="AV89" s="279" t="s">
        <v>1250</v>
      </c>
      <c r="AW89" s="279" t="s">
        <v>110</v>
      </c>
      <c r="AX89" s="267" t="s">
        <v>1244</v>
      </c>
      <c r="AY89" s="268">
        <v>0.9</v>
      </c>
      <c r="AZ89" s="267">
        <v>1</v>
      </c>
      <c r="BA89" s="268">
        <v>1</v>
      </c>
      <c r="BB89" s="49" t="s">
        <v>1148</v>
      </c>
      <c r="BC89" s="49"/>
      <c r="BD89" s="49"/>
      <c r="BE89" s="49" t="s">
        <v>1251</v>
      </c>
      <c r="BF89" s="49" t="s">
        <v>1252</v>
      </c>
      <c r="BG89" s="49" t="s">
        <v>1253</v>
      </c>
      <c r="BH89" s="49" t="s">
        <v>1152</v>
      </c>
      <c r="BI89" s="49" t="s">
        <v>1153</v>
      </c>
      <c r="BJ89" s="49" t="s">
        <v>1254</v>
      </c>
      <c r="BK89" s="49" t="s">
        <v>1255</v>
      </c>
      <c r="BL89" s="49" t="s">
        <v>1256</v>
      </c>
      <c r="BM89" s="49" t="s">
        <v>1257</v>
      </c>
    </row>
    <row r="90" spans="1:66" s="156" customFormat="1" ht="51.75" customHeight="1" x14ac:dyDescent="0.25">
      <c r="A90" s="302"/>
      <c r="B90" s="28" t="s">
        <v>603</v>
      </c>
      <c r="C90" s="28" t="s">
        <v>604</v>
      </c>
      <c r="D90" s="28" t="s">
        <v>1258</v>
      </c>
      <c r="E90" s="28"/>
      <c r="F90" s="42" t="s">
        <v>380</v>
      </c>
      <c r="G90" s="43" t="s">
        <v>1241</v>
      </c>
      <c r="H90" s="44">
        <v>44197</v>
      </c>
      <c r="I90" s="44">
        <v>45657</v>
      </c>
      <c r="J90" s="28" t="s">
        <v>1259</v>
      </c>
      <c r="K90" s="49" t="s">
        <v>1260</v>
      </c>
      <c r="L90" s="88" t="s">
        <v>63</v>
      </c>
      <c r="M90" s="28" t="s">
        <v>64</v>
      </c>
      <c r="N90" s="45"/>
      <c r="O90" s="89"/>
      <c r="P90" s="280">
        <v>0.9</v>
      </c>
      <c r="Q90" s="281" t="s">
        <v>1261</v>
      </c>
      <c r="R90" s="282">
        <v>0.9</v>
      </c>
      <c r="S90" s="281" t="s">
        <v>1261</v>
      </c>
      <c r="T90" s="282">
        <v>0.9</v>
      </c>
      <c r="U90" s="281" t="s">
        <v>1261</v>
      </c>
      <c r="V90" s="282">
        <v>0.9</v>
      </c>
      <c r="W90" s="281" t="s">
        <v>1261</v>
      </c>
      <c r="X90" s="282">
        <v>0.9</v>
      </c>
      <c r="Y90" s="275" t="s">
        <v>1262</v>
      </c>
      <c r="Z90" s="274"/>
      <c r="AA90" s="283"/>
      <c r="AB90" s="274"/>
      <c r="AC90" s="283"/>
      <c r="AD90" s="274"/>
      <c r="AE90" s="263"/>
      <c r="AF90" s="267" t="s">
        <v>124</v>
      </c>
      <c r="AG90" s="267" t="s">
        <v>124</v>
      </c>
      <c r="AH90" s="267" t="s">
        <v>124</v>
      </c>
      <c r="AI90" s="267" t="s">
        <v>124</v>
      </c>
      <c r="AJ90" s="207" t="s">
        <v>1263</v>
      </c>
      <c r="AK90" s="207" t="s">
        <v>1264</v>
      </c>
      <c r="AL90" s="267" t="s">
        <v>124</v>
      </c>
      <c r="AM90" s="262">
        <v>0</v>
      </c>
      <c r="AN90" s="207">
        <v>0</v>
      </c>
      <c r="AO90" s="262">
        <v>0</v>
      </c>
      <c r="AP90" s="278" t="s">
        <v>1265</v>
      </c>
      <c r="AQ90" s="279" t="s">
        <v>1266</v>
      </c>
      <c r="AR90" s="267" t="s">
        <v>1267</v>
      </c>
      <c r="AS90" s="268">
        <v>0.55000000000000004</v>
      </c>
      <c r="AT90" s="267">
        <v>5</v>
      </c>
      <c r="AU90" s="268"/>
      <c r="AV90" s="207" t="s">
        <v>1268</v>
      </c>
      <c r="AW90" s="207" t="s">
        <v>110</v>
      </c>
      <c r="AX90" s="382" t="s">
        <v>1269</v>
      </c>
      <c r="AY90" s="383">
        <v>1</v>
      </c>
      <c r="AZ90" s="384">
        <v>6</v>
      </c>
      <c r="BA90" s="383">
        <v>1</v>
      </c>
      <c r="BB90" s="384" t="s">
        <v>1270</v>
      </c>
      <c r="BC90" s="384" t="s">
        <v>110</v>
      </c>
      <c r="BD90" s="49"/>
      <c r="BE90" s="49" t="s">
        <v>1251</v>
      </c>
      <c r="BF90" s="49" t="s">
        <v>1252</v>
      </c>
      <c r="BG90" s="49" t="s">
        <v>1253</v>
      </c>
      <c r="BH90" s="49" t="s">
        <v>1152</v>
      </c>
      <c r="BI90" s="49" t="s">
        <v>1153</v>
      </c>
      <c r="BJ90" s="49" t="s">
        <v>1254</v>
      </c>
      <c r="BK90" s="49" t="s">
        <v>1255</v>
      </c>
      <c r="BL90" s="49" t="s">
        <v>1256</v>
      </c>
      <c r="BM90" s="49" t="s">
        <v>1257</v>
      </c>
    </row>
    <row r="91" spans="1:66" s="23" customFormat="1" ht="51.75" customHeight="1" x14ac:dyDescent="0.25">
      <c r="A91" s="302"/>
      <c r="B91" s="28" t="s">
        <v>1095</v>
      </c>
      <c r="C91" s="28" t="s">
        <v>1271</v>
      </c>
      <c r="D91" s="28" t="s">
        <v>1272</v>
      </c>
      <c r="E91" s="28"/>
      <c r="F91" s="28" t="s">
        <v>380</v>
      </c>
      <c r="G91" s="43" t="s">
        <v>1273</v>
      </c>
      <c r="H91" s="36">
        <v>44116</v>
      </c>
      <c r="I91" s="36">
        <v>45443</v>
      </c>
      <c r="J91" s="28" t="s">
        <v>1274</v>
      </c>
      <c r="K91" s="28" t="s">
        <v>1275</v>
      </c>
      <c r="L91" s="88" t="s">
        <v>63</v>
      </c>
      <c r="M91" s="35" t="s">
        <v>531</v>
      </c>
      <c r="N91" s="33">
        <v>1</v>
      </c>
      <c r="O91" s="89" t="s">
        <v>1276</v>
      </c>
      <c r="P91" s="33">
        <v>1</v>
      </c>
      <c r="Q91" s="89" t="s">
        <v>1276</v>
      </c>
      <c r="R91" s="33">
        <v>1</v>
      </c>
      <c r="S91" s="89" t="s">
        <v>1276</v>
      </c>
      <c r="T91" s="33">
        <v>1</v>
      </c>
      <c r="U91" s="89" t="s">
        <v>1276</v>
      </c>
      <c r="V91" s="33">
        <v>1</v>
      </c>
      <c r="W91" s="89" t="s">
        <v>1276</v>
      </c>
      <c r="X91" s="55" t="s">
        <v>871</v>
      </c>
      <c r="Y91" s="89" t="s">
        <v>1276</v>
      </c>
      <c r="Z91" s="37"/>
      <c r="AA91" s="21" t="e">
        <f>IF(O91=0," ",Z91/O91)</f>
        <v>#VALUE!</v>
      </c>
      <c r="AB91" s="35"/>
      <c r="AC91" s="21">
        <f>IF(N91=0," ",AB91/N91)</f>
        <v>0</v>
      </c>
      <c r="AD91" s="35"/>
      <c r="AE91" s="35"/>
      <c r="AF91" s="111"/>
      <c r="AG91" s="21" t="e">
        <f>IF(Q91=0," ",AF91/Q91)</f>
        <v>#VALUE!</v>
      </c>
      <c r="AH91" s="35"/>
      <c r="AI91" s="28">
        <f>IF(P91=0," ",AH91/P91)</f>
        <v>0</v>
      </c>
      <c r="AJ91" s="28" t="s">
        <v>1277</v>
      </c>
      <c r="AK91" s="28" t="s">
        <v>1278</v>
      </c>
      <c r="AL91" s="37">
        <v>0</v>
      </c>
      <c r="AM91" s="21" t="s">
        <v>365</v>
      </c>
      <c r="AN91" s="35">
        <v>1</v>
      </c>
      <c r="AO91" s="21">
        <f>IF(P91=0," ",AN91/P91)</f>
        <v>1</v>
      </c>
      <c r="AP91" s="35" t="s">
        <v>1279</v>
      </c>
      <c r="AQ91" s="35" t="s">
        <v>1280</v>
      </c>
      <c r="AR91" s="37" t="s">
        <v>365</v>
      </c>
      <c r="AS91" s="21" t="s">
        <v>365</v>
      </c>
      <c r="AT91" s="35" t="s">
        <v>365</v>
      </c>
      <c r="AU91" s="21" t="s">
        <v>365</v>
      </c>
      <c r="AV91" s="310" t="s">
        <v>1281</v>
      </c>
      <c r="AW91" s="35" t="s">
        <v>1282</v>
      </c>
      <c r="AX91" s="176" t="s">
        <v>124</v>
      </c>
      <c r="AY91" s="271" t="e">
        <v>#VALUE!</v>
      </c>
      <c r="AZ91" s="271">
        <v>0</v>
      </c>
      <c r="BA91" s="270">
        <v>0</v>
      </c>
      <c r="BB91" s="340" t="s">
        <v>1283</v>
      </c>
      <c r="BC91" s="340" t="s">
        <v>1284</v>
      </c>
      <c r="BD91" s="35" t="s">
        <v>365</v>
      </c>
      <c r="BE91" s="28" t="s">
        <v>1285</v>
      </c>
      <c r="BF91" s="28" t="s">
        <v>1286</v>
      </c>
      <c r="BG91" s="28"/>
      <c r="BH91" s="30" t="s">
        <v>1287</v>
      </c>
      <c r="BI91" s="35" t="s">
        <v>1288</v>
      </c>
      <c r="BJ91" s="35" t="s">
        <v>1289</v>
      </c>
      <c r="BK91" s="30" t="s">
        <v>1290</v>
      </c>
      <c r="BL91" s="30">
        <v>3581600</v>
      </c>
      <c r="BM91" s="30" t="s">
        <v>1291</v>
      </c>
      <c r="BN91" s="71"/>
    </row>
    <row r="92" spans="1:66" s="23" customFormat="1" ht="51.75" customHeight="1" x14ac:dyDescent="0.25">
      <c r="A92" s="302"/>
      <c r="B92" s="28" t="s">
        <v>1095</v>
      </c>
      <c r="C92" s="28" t="s">
        <v>1271</v>
      </c>
      <c r="D92" s="28" t="s">
        <v>1292</v>
      </c>
      <c r="E92" s="28"/>
      <c r="F92" s="28" t="s">
        <v>380</v>
      </c>
      <c r="G92" s="43" t="s">
        <v>1273</v>
      </c>
      <c r="H92" s="36">
        <v>44116</v>
      </c>
      <c r="I92" s="36">
        <v>45443</v>
      </c>
      <c r="J92" s="28" t="s">
        <v>1293</v>
      </c>
      <c r="K92" s="28" t="s">
        <v>1294</v>
      </c>
      <c r="L92" s="33">
        <v>1</v>
      </c>
      <c r="M92" s="35" t="s">
        <v>64</v>
      </c>
      <c r="N92" s="33">
        <v>1</v>
      </c>
      <c r="O92" s="89" t="s">
        <v>1276</v>
      </c>
      <c r="P92" s="33">
        <v>1</v>
      </c>
      <c r="Q92" s="89" t="s">
        <v>1276</v>
      </c>
      <c r="R92" s="33">
        <v>1</v>
      </c>
      <c r="S92" s="89" t="s">
        <v>1276</v>
      </c>
      <c r="T92" s="33">
        <v>1</v>
      </c>
      <c r="U92" s="89" t="s">
        <v>1276</v>
      </c>
      <c r="V92" s="33">
        <v>1</v>
      </c>
      <c r="W92" s="89" t="s">
        <v>1276</v>
      </c>
      <c r="X92" s="55">
        <v>1</v>
      </c>
      <c r="Y92" s="89" t="s">
        <v>1276</v>
      </c>
      <c r="Z92" s="37"/>
      <c r="AA92" s="21"/>
      <c r="AB92" s="35"/>
      <c r="AC92" s="21">
        <f>IF(N92=0," ",AB92/N92)</f>
        <v>0</v>
      </c>
      <c r="AD92" s="35"/>
      <c r="AE92" s="35"/>
      <c r="AF92" s="111"/>
      <c r="AG92" s="21"/>
      <c r="AH92" s="35"/>
      <c r="AI92" s="33" t="s">
        <v>871</v>
      </c>
      <c r="AJ92" s="28" t="s">
        <v>1295</v>
      </c>
      <c r="AK92" s="28" t="s">
        <v>1296</v>
      </c>
      <c r="AL92" s="35">
        <v>0</v>
      </c>
      <c r="AM92" s="21" t="s">
        <v>365</v>
      </c>
      <c r="AN92" s="35" t="s">
        <v>365</v>
      </c>
      <c r="AO92" s="21" t="s">
        <v>365</v>
      </c>
      <c r="AP92" s="21" t="s">
        <v>871</v>
      </c>
      <c r="AQ92" s="35" t="s">
        <v>1297</v>
      </c>
      <c r="AR92" s="387">
        <v>0</v>
      </c>
      <c r="AS92" s="388">
        <v>0</v>
      </c>
      <c r="AT92" s="340">
        <v>0</v>
      </c>
      <c r="AU92" s="388">
        <v>0</v>
      </c>
      <c r="AV92" s="389" t="s">
        <v>1298</v>
      </c>
      <c r="AW92" s="389" t="s">
        <v>365</v>
      </c>
      <c r="AX92" s="37" t="s">
        <v>365</v>
      </c>
      <c r="AY92" s="21" t="s">
        <v>365</v>
      </c>
      <c r="AZ92" s="35" t="s">
        <v>365</v>
      </c>
      <c r="BA92" s="21" t="s">
        <v>365</v>
      </c>
      <c r="BB92" s="340" t="s">
        <v>1299</v>
      </c>
      <c r="BC92" s="340" t="s">
        <v>1300</v>
      </c>
      <c r="BD92" s="340" t="s">
        <v>1301</v>
      </c>
      <c r="BE92" s="28" t="s">
        <v>1302</v>
      </c>
      <c r="BF92" s="35">
        <v>12500</v>
      </c>
      <c r="BG92" s="28" t="s">
        <v>1303</v>
      </c>
      <c r="BH92" s="30" t="s">
        <v>1287</v>
      </c>
      <c r="BI92" s="35" t="s">
        <v>1304</v>
      </c>
      <c r="BJ92" s="35" t="s">
        <v>1305</v>
      </c>
      <c r="BK92" s="30" t="s">
        <v>1306</v>
      </c>
      <c r="BL92" s="30">
        <v>7710017</v>
      </c>
      <c r="BM92" s="30" t="s">
        <v>1307</v>
      </c>
      <c r="BN92" s="71"/>
    </row>
    <row r="93" spans="1:66" s="23" customFormat="1" ht="51.75" customHeight="1" x14ac:dyDescent="0.25">
      <c r="A93" s="302"/>
      <c r="B93" s="28" t="s">
        <v>1095</v>
      </c>
      <c r="C93" s="28" t="s">
        <v>1271</v>
      </c>
      <c r="D93" s="28" t="s">
        <v>1308</v>
      </c>
      <c r="E93" s="28"/>
      <c r="F93" s="35" t="s">
        <v>336</v>
      </c>
      <c r="G93" s="35" t="s">
        <v>1309</v>
      </c>
      <c r="H93" s="36">
        <v>44116</v>
      </c>
      <c r="I93" s="36">
        <v>45443</v>
      </c>
      <c r="J93" s="28" t="s">
        <v>1310</v>
      </c>
      <c r="K93" s="28" t="s">
        <v>1311</v>
      </c>
      <c r="L93" s="28">
        <v>1</v>
      </c>
      <c r="M93" s="35" t="s">
        <v>531</v>
      </c>
      <c r="N93" s="28">
        <v>1</v>
      </c>
      <c r="O93" s="89">
        <v>0</v>
      </c>
      <c r="P93" s="28">
        <v>1</v>
      </c>
      <c r="Q93" s="89">
        <v>0</v>
      </c>
      <c r="R93" s="28">
        <v>1</v>
      </c>
      <c r="S93" s="89"/>
      <c r="T93" s="28">
        <v>1</v>
      </c>
      <c r="U93" s="89"/>
      <c r="V93" s="52">
        <v>1</v>
      </c>
      <c r="W93" s="89"/>
      <c r="X93" s="113">
        <v>1</v>
      </c>
      <c r="Y93" s="89" t="s">
        <v>871</v>
      </c>
      <c r="Z93" s="37"/>
      <c r="AA93" s="21" t="str">
        <f>IF(O93=0," ",Z93/O93)</f>
        <v xml:space="preserve"> </v>
      </c>
      <c r="AB93" s="35"/>
      <c r="AC93" s="21">
        <f>IF(N93=0," ",AB93/N93)</f>
        <v>0</v>
      </c>
      <c r="AD93" s="35"/>
      <c r="AE93" s="35"/>
      <c r="AF93" s="111"/>
      <c r="AG93" s="21" t="str">
        <f>IF(Q93=0," ",AF93/Q93)</f>
        <v xml:space="preserve"> </v>
      </c>
      <c r="AH93" s="35"/>
      <c r="AI93" s="28">
        <v>0</v>
      </c>
      <c r="AJ93" s="28" t="s">
        <v>1312</v>
      </c>
      <c r="AK93" s="18" t="s">
        <v>123</v>
      </c>
      <c r="AL93" s="37">
        <v>0</v>
      </c>
      <c r="AM93" s="21" t="str">
        <f>IF(Q93=0," ",AL93/Q93)</f>
        <v xml:space="preserve"> </v>
      </c>
      <c r="AN93" s="35">
        <v>1</v>
      </c>
      <c r="AO93" s="21">
        <f>IF(P93=0," ",AN93/P93)</f>
        <v>1</v>
      </c>
      <c r="AP93" s="35" t="s">
        <v>1313</v>
      </c>
      <c r="AQ93" s="35" t="s">
        <v>1314</v>
      </c>
      <c r="AR93" s="390">
        <v>0</v>
      </c>
      <c r="AS93" s="391" t="str">
        <f t="shared" ref="AS93" si="19">IF(Q93=0," ",AR93/Q93)</f>
        <v xml:space="preserve"> </v>
      </c>
      <c r="AT93" s="310">
        <v>1</v>
      </c>
      <c r="AU93" s="391">
        <f t="shared" ref="AU93:AU94" si="20">IF(P93=0," ",AT93/P93)</f>
        <v>1</v>
      </c>
      <c r="AV93" s="310" t="s">
        <v>1315</v>
      </c>
      <c r="AW93" s="310" t="s">
        <v>365</v>
      </c>
      <c r="AX93" s="37">
        <v>0</v>
      </c>
      <c r="AY93" s="21" t="str">
        <f t="shared" ref="AY93" si="21">IF(Q93=0," ",AX93/Q93)</f>
        <v xml:space="preserve"> </v>
      </c>
      <c r="AZ93" s="35">
        <v>1</v>
      </c>
      <c r="BA93" s="21">
        <f t="shared" ref="BA93" si="22">IF(P93=0," ",AZ93/P93)</f>
        <v>1</v>
      </c>
      <c r="BB93" s="340" t="s">
        <v>1315</v>
      </c>
      <c r="BC93" s="340" t="s">
        <v>1316</v>
      </c>
      <c r="BD93" s="340"/>
      <c r="BE93" s="35" t="s">
        <v>1317</v>
      </c>
      <c r="BF93" s="35">
        <v>2</v>
      </c>
      <c r="BG93" s="35" t="s">
        <v>1318</v>
      </c>
      <c r="BH93" s="30" t="s">
        <v>1287</v>
      </c>
      <c r="BI93" s="35" t="s">
        <v>1288</v>
      </c>
      <c r="BJ93" s="35" t="s">
        <v>1319</v>
      </c>
      <c r="BK93" s="30" t="s">
        <v>1290</v>
      </c>
      <c r="BL93" s="30">
        <v>3581600</v>
      </c>
      <c r="BM93" s="30" t="s">
        <v>1291</v>
      </c>
      <c r="BN93" s="71"/>
    </row>
    <row r="94" spans="1:66" s="23" customFormat="1" ht="268.5" customHeight="1" x14ac:dyDescent="0.25">
      <c r="A94" s="302"/>
      <c r="B94" s="28" t="s">
        <v>1123</v>
      </c>
      <c r="C94" s="28" t="s">
        <v>1320</v>
      </c>
      <c r="D94" s="28" t="s">
        <v>1321</v>
      </c>
      <c r="E94" s="28"/>
      <c r="F94" s="28" t="s">
        <v>380</v>
      </c>
      <c r="G94" s="28" t="s">
        <v>1185</v>
      </c>
      <c r="H94" s="44">
        <v>44197</v>
      </c>
      <c r="I94" s="44">
        <v>45443</v>
      </c>
      <c r="J94" s="28" t="s">
        <v>1322</v>
      </c>
      <c r="K94" s="28" t="s">
        <v>1323</v>
      </c>
      <c r="L94" s="88" t="s">
        <v>63</v>
      </c>
      <c r="M94" s="35" t="s">
        <v>64</v>
      </c>
      <c r="N94" s="28"/>
      <c r="O94" s="89">
        <v>0</v>
      </c>
      <c r="P94" s="28">
        <v>1</v>
      </c>
      <c r="Q94" s="89" t="s">
        <v>1324</v>
      </c>
      <c r="R94" s="28">
        <v>1</v>
      </c>
      <c r="S94" s="89" t="s">
        <v>1324</v>
      </c>
      <c r="T94" s="28">
        <v>1</v>
      </c>
      <c r="U94" s="89" t="s">
        <v>1324</v>
      </c>
      <c r="V94" s="28">
        <v>1</v>
      </c>
      <c r="W94" s="89" t="s">
        <v>1324</v>
      </c>
      <c r="X94" s="28">
        <f>+V94+T94+R94+P94</f>
        <v>4</v>
      </c>
      <c r="Y94" s="89" t="s">
        <v>1324</v>
      </c>
      <c r="Z94" s="37"/>
      <c r="AA94" s="21" t="str">
        <f>IF(O94=0," ",Z94/O94)</f>
        <v xml:space="preserve"> </v>
      </c>
      <c r="AB94" s="35"/>
      <c r="AC94" s="21" t="str">
        <f>IF(N94=0," ",AB94/N94)</f>
        <v xml:space="preserve"> </v>
      </c>
      <c r="AD94" s="35"/>
      <c r="AE94" s="35"/>
      <c r="AF94" s="111"/>
      <c r="AG94" s="21" t="s">
        <v>871</v>
      </c>
      <c r="AH94" s="35"/>
      <c r="AI94" s="28">
        <f>IF(P94=0," ",AH94/P94)</f>
        <v>0</v>
      </c>
      <c r="AJ94" s="28" t="s">
        <v>1325</v>
      </c>
      <c r="AK94" s="18" t="s">
        <v>123</v>
      </c>
      <c r="AL94" s="37">
        <v>15000000</v>
      </c>
      <c r="AM94" s="21" t="e">
        <f>IF(Q94=0," ",AL94/Q94)</f>
        <v>#VALUE!</v>
      </c>
      <c r="AN94" s="35"/>
      <c r="AO94" s="21">
        <f>IF(P94=0," ",AN94/P94)</f>
        <v>0</v>
      </c>
      <c r="AP94" s="35" t="s">
        <v>1326</v>
      </c>
      <c r="AQ94" s="35" t="s">
        <v>365</v>
      </c>
      <c r="AR94" s="37">
        <v>15000000</v>
      </c>
      <c r="AS94" s="21">
        <v>0</v>
      </c>
      <c r="AT94" s="35">
        <v>1</v>
      </c>
      <c r="AU94" s="21">
        <f t="shared" si="20"/>
        <v>1</v>
      </c>
      <c r="AV94" s="310" t="s">
        <v>1327</v>
      </c>
      <c r="AW94" s="35" t="s">
        <v>365</v>
      </c>
      <c r="AX94" s="341">
        <v>15000000</v>
      </c>
      <c r="AY94" s="21">
        <v>0</v>
      </c>
      <c r="AZ94" s="342">
        <v>0</v>
      </c>
      <c r="BA94" s="21">
        <v>0</v>
      </c>
      <c r="BB94" s="340" t="s">
        <v>1328</v>
      </c>
      <c r="BC94" s="340" t="s">
        <v>1329</v>
      </c>
      <c r="BD94" s="340" t="s">
        <v>1330</v>
      </c>
      <c r="BE94" s="28" t="s">
        <v>1331</v>
      </c>
      <c r="BF94" s="28" t="s">
        <v>1332</v>
      </c>
      <c r="BG94" s="28">
        <v>7590</v>
      </c>
      <c r="BH94" s="30" t="s">
        <v>1287</v>
      </c>
      <c r="BI94" s="35" t="s">
        <v>1288</v>
      </c>
      <c r="BJ94" s="35" t="s">
        <v>1333</v>
      </c>
      <c r="BK94" s="30" t="s">
        <v>1334</v>
      </c>
      <c r="BL94" s="30" t="s">
        <v>1335</v>
      </c>
      <c r="BM94" s="50" t="s">
        <v>1336</v>
      </c>
      <c r="BN94" s="71"/>
    </row>
    <row r="95" spans="1:66" s="23" customFormat="1" ht="135.75" customHeight="1" x14ac:dyDescent="0.2">
      <c r="A95" s="302"/>
      <c r="B95" s="28" t="s">
        <v>1123</v>
      </c>
      <c r="C95" s="28" t="s">
        <v>1320</v>
      </c>
      <c r="D95" s="28" t="str">
        <f>'[3]Focalización metas '!$N$3</f>
        <v>Apoyo técnico y financiero al proceso organizativo de la comunidad raizal,  con asesoría técnica permanente de acuerdo al modelo de fortalecimiento.</v>
      </c>
      <c r="E95" s="28"/>
      <c r="F95" s="28" t="s">
        <v>336</v>
      </c>
      <c r="G95" s="28" t="s">
        <v>1337</v>
      </c>
      <c r="H95" s="44" t="s">
        <v>1338</v>
      </c>
      <c r="I95" s="44" t="s">
        <v>1339</v>
      </c>
      <c r="J95" s="28" t="s">
        <v>1340</v>
      </c>
      <c r="K95" s="28" t="s">
        <v>1341</v>
      </c>
      <c r="L95" s="88" t="s">
        <v>63</v>
      </c>
      <c r="M95" s="28"/>
      <c r="N95" s="28">
        <v>0</v>
      </c>
      <c r="O95" s="89">
        <v>0</v>
      </c>
      <c r="P95" s="33">
        <v>1</v>
      </c>
      <c r="Q95" s="89">
        <v>7000000</v>
      </c>
      <c r="R95" s="28">
        <v>0</v>
      </c>
      <c r="S95" s="89">
        <v>0</v>
      </c>
      <c r="T95" s="28">
        <v>0</v>
      </c>
      <c r="U95" s="89">
        <v>0</v>
      </c>
      <c r="V95" s="28">
        <v>0</v>
      </c>
      <c r="W95" s="89">
        <v>0</v>
      </c>
      <c r="X95" s="33">
        <v>1</v>
      </c>
      <c r="Y95" s="89">
        <f>O95+Q95+S95+U95+W95</f>
        <v>7000000</v>
      </c>
      <c r="Z95" s="35"/>
      <c r="AA95" s="108" t="s">
        <v>871</v>
      </c>
      <c r="AB95" s="108" t="s">
        <v>871</v>
      </c>
      <c r="AC95" s="108" t="s">
        <v>871</v>
      </c>
      <c r="AD95" s="108" t="s">
        <v>871</v>
      </c>
      <c r="AE95" s="40" t="s">
        <v>871</v>
      </c>
      <c r="AF95" s="111" t="s">
        <v>871</v>
      </c>
      <c r="AG95" s="40">
        <v>0</v>
      </c>
      <c r="AH95" s="114">
        <v>0</v>
      </c>
      <c r="AI95" s="40">
        <v>0</v>
      </c>
      <c r="AJ95" s="284" t="s">
        <v>1342</v>
      </c>
      <c r="AK95" s="200" t="s">
        <v>305</v>
      </c>
      <c r="AL95" s="200" t="s">
        <v>1343</v>
      </c>
      <c r="AM95" s="200">
        <v>0</v>
      </c>
      <c r="AN95" s="285" t="s">
        <v>1344</v>
      </c>
      <c r="AO95" s="201">
        <v>0</v>
      </c>
      <c r="AP95" s="200" t="s">
        <v>1345</v>
      </c>
      <c r="AQ95" s="200" t="s">
        <v>1346</v>
      </c>
      <c r="AR95" s="286" t="s">
        <v>1347</v>
      </c>
      <c r="AS95" s="287">
        <v>0</v>
      </c>
      <c r="AT95" s="288">
        <v>0</v>
      </c>
      <c r="AU95" s="287">
        <v>0</v>
      </c>
      <c r="AV95" s="284" t="s">
        <v>1348</v>
      </c>
      <c r="AW95" s="200" t="s">
        <v>1349</v>
      </c>
      <c r="AX95" s="343">
        <v>7000000</v>
      </c>
      <c r="AY95" s="24">
        <v>1</v>
      </c>
      <c r="AZ95" s="18">
        <v>1</v>
      </c>
      <c r="BA95" s="24">
        <v>1</v>
      </c>
      <c r="BB95" s="18" t="s">
        <v>1350</v>
      </c>
      <c r="BC95" s="18" t="s">
        <v>168</v>
      </c>
      <c r="BD95" s="18" t="s">
        <v>1351</v>
      </c>
      <c r="BE95" s="35"/>
      <c r="BF95" s="28" t="s">
        <v>1352</v>
      </c>
      <c r="BG95" s="28" t="s">
        <v>1353</v>
      </c>
      <c r="BH95" s="30" t="s">
        <v>1354</v>
      </c>
      <c r="BI95" s="30" t="s">
        <v>1355</v>
      </c>
      <c r="BJ95" s="35" t="s">
        <v>1356</v>
      </c>
      <c r="BK95" s="35" t="s">
        <v>1357</v>
      </c>
      <c r="BL95" s="35">
        <v>3132877964</v>
      </c>
      <c r="BM95" s="50" t="s">
        <v>1358</v>
      </c>
      <c r="BN95" s="71"/>
    </row>
    <row r="96" spans="1:66" s="23" customFormat="1" ht="216.75" customHeight="1" x14ac:dyDescent="0.2">
      <c r="A96" s="302"/>
      <c r="B96" s="28" t="s">
        <v>1123</v>
      </c>
      <c r="C96" s="28" t="s">
        <v>1359</v>
      </c>
      <c r="D96" s="28" t="s">
        <v>1360</v>
      </c>
      <c r="E96" s="28"/>
      <c r="F96" s="28" t="s">
        <v>336</v>
      </c>
      <c r="G96" s="28" t="s">
        <v>1337</v>
      </c>
      <c r="H96" s="44" t="s">
        <v>1338</v>
      </c>
      <c r="I96" s="44" t="s">
        <v>1339</v>
      </c>
      <c r="J96" s="28" t="s">
        <v>1361</v>
      </c>
      <c r="K96" s="28" t="s">
        <v>1362</v>
      </c>
      <c r="L96" s="88" t="s">
        <v>63</v>
      </c>
      <c r="M96" s="28" t="s">
        <v>64</v>
      </c>
      <c r="N96" s="28" t="s">
        <v>871</v>
      </c>
      <c r="O96" s="89" t="s">
        <v>871</v>
      </c>
      <c r="P96" s="33">
        <v>1</v>
      </c>
      <c r="Q96" s="89">
        <v>12000000</v>
      </c>
      <c r="R96" s="28">
        <v>1</v>
      </c>
      <c r="S96" s="89">
        <v>12000000</v>
      </c>
      <c r="T96" s="28" t="s">
        <v>1344</v>
      </c>
      <c r="U96" s="89" t="s">
        <v>1344</v>
      </c>
      <c r="V96" s="28" t="s">
        <v>1344</v>
      </c>
      <c r="W96" s="89" t="s">
        <v>1344</v>
      </c>
      <c r="X96" s="33">
        <v>1</v>
      </c>
      <c r="Y96" s="89">
        <v>24000000</v>
      </c>
      <c r="Z96" s="35" t="s">
        <v>1363</v>
      </c>
      <c r="AA96" s="108" t="s">
        <v>871</v>
      </c>
      <c r="AB96" s="108" t="s">
        <v>871</v>
      </c>
      <c r="AC96" s="108" t="s">
        <v>871</v>
      </c>
      <c r="AD96" s="108" t="s">
        <v>871</v>
      </c>
      <c r="AE96" s="108" t="s">
        <v>871</v>
      </c>
      <c r="AF96" s="111" t="s">
        <v>871</v>
      </c>
      <c r="AG96" s="56">
        <v>0</v>
      </c>
      <c r="AH96" s="104">
        <v>0</v>
      </c>
      <c r="AI96" s="56">
        <v>0</v>
      </c>
      <c r="AJ96" s="289" t="s">
        <v>1364</v>
      </c>
      <c r="AK96" s="290" t="s">
        <v>305</v>
      </c>
      <c r="AL96" s="286" t="s">
        <v>1343</v>
      </c>
      <c r="AM96" s="287">
        <v>0</v>
      </c>
      <c r="AN96" s="288">
        <v>0</v>
      </c>
      <c r="AO96" s="287">
        <v>0</v>
      </c>
      <c r="AP96" s="288" t="s">
        <v>1365</v>
      </c>
      <c r="AQ96" s="288" t="s">
        <v>1366</v>
      </c>
      <c r="AR96" s="288" t="s">
        <v>1347</v>
      </c>
      <c r="AS96" s="287">
        <v>0</v>
      </c>
      <c r="AT96" s="288">
        <v>0</v>
      </c>
      <c r="AU96" s="287">
        <v>0</v>
      </c>
      <c r="AV96" s="284" t="s">
        <v>1367</v>
      </c>
      <c r="AW96" s="200" t="s">
        <v>1349</v>
      </c>
      <c r="AX96" s="343">
        <v>6233600</v>
      </c>
      <c r="AY96" s="392">
        <f>AX96*100/Q96</f>
        <v>51.946666666666665</v>
      </c>
      <c r="AZ96" s="18">
        <v>0.47</v>
      </c>
      <c r="BA96" s="24">
        <v>0.47</v>
      </c>
      <c r="BB96" s="18" t="s">
        <v>1368</v>
      </c>
      <c r="BC96" s="18" t="s">
        <v>1369</v>
      </c>
      <c r="BD96" s="18" t="s">
        <v>1370</v>
      </c>
      <c r="BE96" s="35" t="s">
        <v>1363</v>
      </c>
      <c r="BF96" s="28" t="s">
        <v>1371</v>
      </c>
      <c r="BG96" s="35" t="s">
        <v>1372</v>
      </c>
      <c r="BH96" s="30" t="s">
        <v>1354</v>
      </c>
      <c r="BI96" s="30" t="s">
        <v>1373</v>
      </c>
      <c r="BJ96" s="30" t="s">
        <v>1374</v>
      </c>
      <c r="BK96" s="30" t="s">
        <v>1375</v>
      </c>
      <c r="BL96" s="30" t="s">
        <v>1376</v>
      </c>
      <c r="BM96" s="30" t="s">
        <v>1377</v>
      </c>
      <c r="BN96" s="71"/>
    </row>
    <row r="97" spans="1:66" s="23" customFormat="1" ht="51.75" customHeight="1" x14ac:dyDescent="0.2">
      <c r="A97" s="302"/>
      <c r="B97" s="28" t="s">
        <v>1123</v>
      </c>
      <c r="C97" s="28" t="s">
        <v>1359</v>
      </c>
      <c r="D97" s="28" t="str">
        <f>'[3]Focalización metas '!$N$5</f>
        <v>Apoyo técnico y financiero aun ejercicio anual o iniciativa presentada por la comunidad raizal de acuerdo a sus particularidades y entendimiento cultural.</v>
      </c>
      <c r="E97" s="28"/>
      <c r="F97" s="28" t="s">
        <v>336</v>
      </c>
      <c r="G97" s="28" t="s">
        <v>1337</v>
      </c>
      <c r="H97" s="44" t="s">
        <v>1338</v>
      </c>
      <c r="I97" s="44" t="s">
        <v>1339</v>
      </c>
      <c r="J97" s="28" t="s">
        <v>1378</v>
      </c>
      <c r="K97" s="28" t="s">
        <v>1379</v>
      </c>
      <c r="L97" s="88" t="s">
        <v>63</v>
      </c>
      <c r="M97" s="28"/>
      <c r="N97" s="28">
        <v>0</v>
      </c>
      <c r="O97" s="89">
        <v>0</v>
      </c>
      <c r="P97" s="28">
        <v>1</v>
      </c>
      <c r="Q97" s="89">
        <v>5000000</v>
      </c>
      <c r="R97" s="28">
        <v>1</v>
      </c>
      <c r="S97" s="89">
        <v>5000000</v>
      </c>
      <c r="T97" s="28">
        <v>1</v>
      </c>
      <c r="U97" s="89">
        <v>5000000</v>
      </c>
      <c r="V97" s="28">
        <v>1</v>
      </c>
      <c r="W97" s="89">
        <v>5000000</v>
      </c>
      <c r="X97" s="28">
        <v>4</v>
      </c>
      <c r="Y97" s="89">
        <f t="shared" ref="Y97:Y106" si="23">O97+Q97+S97+U97+W97</f>
        <v>20000000</v>
      </c>
      <c r="Z97" s="35"/>
      <c r="AA97" s="108" t="s">
        <v>871</v>
      </c>
      <c r="AB97" s="108" t="s">
        <v>871</v>
      </c>
      <c r="AC97" s="108" t="s">
        <v>871</v>
      </c>
      <c r="AD97" s="108" t="s">
        <v>871</v>
      </c>
      <c r="AE97" s="108" t="s">
        <v>871</v>
      </c>
      <c r="AF97" s="111" t="s">
        <v>871</v>
      </c>
      <c r="AG97" s="56">
        <v>0</v>
      </c>
      <c r="AH97" s="104">
        <v>0</v>
      </c>
      <c r="AI97" s="56">
        <v>0</v>
      </c>
      <c r="AJ97" s="284" t="s">
        <v>1380</v>
      </c>
      <c r="AK97" s="200" t="s">
        <v>305</v>
      </c>
      <c r="AL97" s="200" t="s">
        <v>1343</v>
      </c>
      <c r="AM97" s="200">
        <v>0</v>
      </c>
      <c r="AN97" s="285" t="s">
        <v>1344</v>
      </c>
      <c r="AO97" s="200">
        <v>0</v>
      </c>
      <c r="AP97" s="200" t="s">
        <v>1381</v>
      </c>
      <c r="AQ97" s="200" t="s">
        <v>1346</v>
      </c>
      <c r="AR97" s="286" t="s">
        <v>1347</v>
      </c>
      <c r="AS97" s="287">
        <v>0</v>
      </c>
      <c r="AT97" s="288">
        <v>0</v>
      </c>
      <c r="AU97" s="287">
        <v>0</v>
      </c>
      <c r="AV97" s="284" t="s">
        <v>1382</v>
      </c>
      <c r="AW97" s="200" t="s">
        <v>1349</v>
      </c>
      <c r="AX97" s="343">
        <v>5000000</v>
      </c>
      <c r="AY97" s="24">
        <v>1</v>
      </c>
      <c r="AZ97" s="18">
        <v>1</v>
      </c>
      <c r="BA97" s="24">
        <v>1</v>
      </c>
      <c r="BB97" s="393" t="s">
        <v>1383</v>
      </c>
      <c r="BC97" s="18" t="s">
        <v>168</v>
      </c>
      <c r="BD97" s="18" t="s">
        <v>1384</v>
      </c>
      <c r="BE97" s="35"/>
      <c r="BF97" s="28" t="s">
        <v>1352</v>
      </c>
      <c r="BG97" s="28" t="s">
        <v>1353</v>
      </c>
      <c r="BH97" s="30" t="s">
        <v>1354</v>
      </c>
      <c r="BI97" s="30" t="s">
        <v>1355</v>
      </c>
      <c r="BJ97" s="35" t="s">
        <v>1356</v>
      </c>
      <c r="BK97" s="35" t="s">
        <v>1357</v>
      </c>
      <c r="BL97" s="35">
        <v>3132877964</v>
      </c>
      <c r="BM97" s="50" t="s">
        <v>1358</v>
      </c>
      <c r="BN97" s="71"/>
    </row>
    <row r="98" spans="1:66" s="23" customFormat="1" ht="285" x14ac:dyDescent="0.2">
      <c r="A98" s="302"/>
      <c r="B98" s="28" t="s">
        <v>1123</v>
      </c>
      <c r="C98" s="28" t="s">
        <v>1124</v>
      </c>
      <c r="D98" s="28" t="str">
        <f>'[3]Focalización metas '!$N$6</f>
        <v>Apoyo técnico y logístico anual a la realización de la Semana Raizal, en relación al apoyo con equidad al cuatrienio según las dinámicas y cosmovisión de la comunidad Raizal. Se establece un porcentaje de recursos,  sobre la bolsa logística, para esta conmemoración, del 12%( si se aumentara el techo presupuestal en los años siguientes, esta asignación aumentara al 15%) . Se buscará una alternativa que procure el menor costo de intermediación posible.  Se pone  a disposición los recursos logísticos y de comunicaciones de la entidad y  se realizará acciones de gestión de recursos a través de una mesa de trabajo  interinstitucional anual.</v>
      </c>
      <c r="E98" s="28"/>
      <c r="F98" s="28" t="s">
        <v>336</v>
      </c>
      <c r="G98" s="28" t="s">
        <v>1337</v>
      </c>
      <c r="H98" s="44" t="s">
        <v>1338</v>
      </c>
      <c r="I98" s="44" t="s">
        <v>1339</v>
      </c>
      <c r="J98" s="28" t="s">
        <v>1385</v>
      </c>
      <c r="K98" s="28" t="s">
        <v>1386</v>
      </c>
      <c r="L98" s="28" t="s">
        <v>340</v>
      </c>
      <c r="M98" s="28"/>
      <c r="N98" s="28">
        <v>0</v>
      </c>
      <c r="O98" s="89">
        <v>0</v>
      </c>
      <c r="P98" s="28">
        <v>1</v>
      </c>
      <c r="Q98" s="89">
        <v>7200000</v>
      </c>
      <c r="R98" s="28">
        <v>1</v>
      </c>
      <c r="S98" s="89">
        <v>7200000</v>
      </c>
      <c r="T98" s="28">
        <v>1</v>
      </c>
      <c r="U98" s="89">
        <v>7200000</v>
      </c>
      <c r="V98" s="28">
        <v>1</v>
      </c>
      <c r="W98" s="89">
        <v>7200000</v>
      </c>
      <c r="X98" s="39">
        <v>4</v>
      </c>
      <c r="Y98" s="89">
        <f t="shared" si="23"/>
        <v>28800000</v>
      </c>
      <c r="Z98" s="35"/>
      <c r="AA98" s="108" t="s">
        <v>871</v>
      </c>
      <c r="AB98" s="108" t="s">
        <v>871</v>
      </c>
      <c r="AC98" s="108" t="s">
        <v>871</v>
      </c>
      <c r="AD98" s="108" t="s">
        <v>871</v>
      </c>
      <c r="AE98" s="108" t="s">
        <v>1387</v>
      </c>
      <c r="AF98" s="111" t="s">
        <v>871</v>
      </c>
      <c r="AG98" s="56">
        <v>0</v>
      </c>
      <c r="AH98" s="104">
        <v>0</v>
      </c>
      <c r="AI98" s="56">
        <v>0</v>
      </c>
      <c r="AJ98" s="284" t="s">
        <v>1388</v>
      </c>
      <c r="AK98" s="200" t="s">
        <v>305</v>
      </c>
      <c r="AL98" s="200" t="s">
        <v>1343</v>
      </c>
      <c r="AM98" s="200">
        <v>0</v>
      </c>
      <c r="AN98" s="285" t="s">
        <v>1344</v>
      </c>
      <c r="AO98" s="200">
        <v>0</v>
      </c>
      <c r="AP98" s="200" t="s">
        <v>1389</v>
      </c>
      <c r="AQ98" s="200" t="s">
        <v>1346</v>
      </c>
      <c r="AR98" s="286" t="s">
        <v>1347</v>
      </c>
      <c r="AS98" s="287">
        <v>0</v>
      </c>
      <c r="AT98" s="288">
        <v>0</v>
      </c>
      <c r="AU98" s="287">
        <v>0</v>
      </c>
      <c r="AV98" s="284" t="s">
        <v>1390</v>
      </c>
      <c r="AW98" s="200" t="s">
        <v>1391</v>
      </c>
      <c r="AX98" s="343">
        <v>7200000</v>
      </c>
      <c r="AY98" s="24">
        <v>1</v>
      </c>
      <c r="AZ98" s="18">
        <v>1</v>
      </c>
      <c r="BA98" s="24">
        <v>1</v>
      </c>
      <c r="BB98" s="394" t="s">
        <v>1392</v>
      </c>
      <c r="BC98" s="18" t="s">
        <v>168</v>
      </c>
      <c r="BD98" s="18" t="s">
        <v>1393</v>
      </c>
      <c r="BE98" s="35"/>
      <c r="BF98" s="28" t="s">
        <v>1352</v>
      </c>
      <c r="BG98" s="28" t="s">
        <v>1353</v>
      </c>
      <c r="BH98" s="30" t="s">
        <v>1354</v>
      </c>
      <c r="BI98" s="30" t="s">
        <v>1355</v>
      </c>
      <c r="BJ98" s="35" t="s">
        <v>1356</v>
      </c>
      <c r="BK98" s="35" t="s">
        <v>1357</v>
      </c>
      <c r="BL98" s="35">
        <v>3132877964</v>
      </c>
      <c r="BM98" s="50" t="s">
        <v>1358</v>
      </c>
      <c r="BN98" s="71"/>
    </row>
    <row r="99" spans="1:66" s="23" customFormat="1" ht="180" x14ac:dyDescent="0.2">
      <c r="A99" s="302"/>
      <c r="B99" s="28" t="s">
        <v>1123</v>
      </c>
      <c r="C99" s="28" t="s">
        <v>1124</v>
      </c>
      <c r="D99" s="28" t="str">
        <f>'[3]Focalización metas '!$N$7</f>
        <v>La Gerencia de Etnias, dará continuidad a la ya establecida necesidad de contar con un dinamizador,  que territorialice las acciones que se desarrollen en el marco misional de la Entidad, en cuyo perfil se incluya la necesidad de que sea conocedora de la dinámica organizativa y cultural de la comunidad Raizal,  de acuerdo a los lineamientos de enfoque diferencial étnico.  Dado que la Necesidad del Servicio  se mantiene, en tanto exista la organización étnica Raizal ORFA, se mantiene la vinculación de una persona con pertenencia étnica Raizal.</v>
      </c>
      <c r="E99" s="28"/>
      <c r="F99" s="28" t="s">
        <v>336</v>
      </c>
      <c r="G99" s="28" t="s">
        <v>1337</v>
      </c>
      <c r="H99" s="44" t="s">
        <v>1338</v>
      </c>
      <c r="I99" s="44" t="s">
        <v>1339</v>
      </c>
      <c r="J99" s="28" t="s">
        <v>1394</v>
      </c>
      <c r="K99" s="28" t="s">
        <v>1395</v>
      </c>
      <c r="L99" s="28" t="s">
        <v>340</v>
      </c>
      <c r="M99" s="28"/>
      <c r="N99" s="28">
        <v>0</v>
      </c>
      <c r="O99" s="89">
        <v>0</v>
      </c>
      <c r="P99" s="28">
        <v>1</v>
      </c>
      <c r="Q99" s="89">
        <v>18000000</v>
      </c>
      <c r="R99" s="28">
        <v>1</v>
      </c>
      <c r="S99" s="89">
        <v>18000000</v>
      </c>
      <c r="T99" s="28">
        <v>1</v>
      </c>
      <c r="U99" s="89">
        <v>18000000</v>
      </c>
      <c r="V99" s="28">
        <v>1</v>
      </c>
      <c r="W99" s="89">
        <v>18000000</v>
      </c>
      <c r="X99" s="39">
        <v>1</v>
      </c>
      <c r="Y99" s="89">
        <f t="shared" si="23"/>
        <v>72000000</v>
      </c>
      <c r="Z99" s="35"/>
      <c r="AA99" s="108" t="s">
        <v>871</v>
      </c>
      <c r="AB99" s="108" t="s">
        <v>871</v>
      </c>
      <c r="AC99" s="108" t="s">
        <v>871</v>
      </c>
      <c r="AD99" s="108" t="s">
        <v>871</v>
      </c>
      <c r="AE99" s="108" t="s">
        <v>1396</v>
      </c>
      <c r="AF99" s="284" t="s">
        <v>1397</v>
      </c>
      <c r="AG99" s="201">
        <v>0.03</v>
      </c>
      <c r="AH99" s="200">
        <v>1</v>
      </c>
      <c r="AI99" s="201">
        <v>0.03</v>
      </c>
      <c r="AJ99" s="200" t="s">
        <v>1398</v>
      </c>
      <c r="AK99" s="200" t="s">
        <v>305</v>
      </c>
      <c r="AL99" s="291">
        <v>6000000</v>
      </c>
      <c r="AM99" s="292">
        <v>0.33300000000000002</v>
      </c>
      <c r="AN99" s="200">
        <v>1</v>
      </c>
      <c r="AO99" s="201">
        <v>0.36</v>
      </c>
      <c r="AP99" s="200" t="s">
        <v>1399</v>
      </c>
      <c r="AQ99" s="200" t="s">
        <v>1346</v>
      </c>
      <c r="AR99" s="291">
        <v>7845000</v>
      </c>
      <c r="AS99" s="201">
        <v>0.22</v>
      </c>
      <c r="AT99" s="200">
        <v>1</v>
      </c>
      <c r="AU99" s="201">
        <v>1</v>
      </c>
      <c r="AV99" s="200" t="s">
        <v>1400</v>
      </c>
      <c r="AW99" s="200" t="s">
        <v>1401</v>
      </c>
      <c r="AX99" s="343">
        <v>6150000</v>
      </c>
      <c r="AY99" s="24">
        <v>0.34160000000000001</v>
      </c>
      <c r="AZ99" s="18">
        <v>1</v>
      </c>
      <c r="BA99" s="373">
        <f>+AY99+AU99</f>
        <v>1.3416000000000001</v>
      </c>
      <c r="BB99" s="18" t="s">
        <v>1402</v>
      </c>
      <c r="BC99" s="18" t="s">
        <v>168</v>
      </c>
      <c r="BD99" s="18" t="s">
        <v>1403</v>
      </c>
      <c r="BE99" s="35"/>
      <c r="BF99" s="28" t="s">
        <v>1352</v>
      </c>
      <c r="BG99" s="28" t="s">
        <v>1353</v>
      </c>
      <c r="BH99" s="30" t="s">
        <v>1354</v>
      </c>
      <c r="BI99" s="30" t="s">
        <v>1355</v>
      </c>
      <c r="BJ99" s="35" t="s">
        <v>1356</v>
      </c>
      <c r="BK99" s="35" t="s">
        <v>1357</v>
      </c>
      <c r="BL99" s="35">
        <v>3132877964</v>
      </c>
      <c r="BM99" s="50" t="s">
        <v>1358</v>
      </c>
      <c r="BN99" s="71"/>
    </row>
    <row r="100" spans="1:66" s="23" customFormat="1" ht="51.75" customHeight="1" x14ac:dyDescent="0.25">
      <c r="A100" s="302"/>
      <c r="B100" s="57" t="s">
        <v>525</v>
      </c>
      <c r="C100" s="57" t="s">
        <v>526</v>
      </c>
      <c r="D100" s="172" t="s">
        <v>1404</v>
      </c>
      <c r="E100" s="172"/>
      <c r="F100" s="172" t="s">
        <v>577</v>
      </c>
      <c r="G100" s="172" t="s">
        <v>1185</v>
      </c>
      <c r="H100" s="173">
        <v>44197</v>
      </c>
      <c r="I100" s="173">
        <v>45473</v>
      </c>
      <c r="J100" s="172" t="s">
        <v>1405</v>
      </c>
      <c r="K100" s="172" t="s">
        <v>1406</v>
      </c>
      <c r="L100" s="172" t="s">
        <v>1407</v>
      </c>
      <c r="M100" s="172" t="s">
        <v>64</v>
      </c>
      <c r="N100" s="119" t="s">
        <v>871</v>
      </c>
      <c r="O100" s="89"/>
      <c r="P100" s="119">
        <v>1</v>
      </c>
      <c r="Q100" s="89">
        <v>32300000</v>
      </c>
      <c r="R100" s="119">
        <v>1</v>
      </c>
      <c r="S100" s="89">
        <v>32300000</v>
      </c>
      <c r="T100" s="119">
        <v>1</v>
      </c>
      <c r="U100" s="89">
        <v>32300000</v>
      </c>
      <c r="V100" s="119">
        <v>1</v>
      </c>
      <c r="W100" s="89">
        <v>32300000</v>
      </c>
      <c r="X100" s="119">
        <v>1</v>
      </c>
      <c r="Y100" s="89">
        <f t="shared" si="23"/>
        <v>129200000</v>
      </c>
      <c r="Z100" s="174"/>
      <c r="AA100" s="119"/>
      <c r="AB100" s="172"/>
      <c r="AC100" s="119"/>
      <c r="AD100" s="172"/>
      <c r="AE100" s="172"/>
      <c r="AF100" s="111"/>
      <c r="AG100" s="119"/>
      <c r="AH100" s="172"/>
      <c r="AI100" s="119"/>
      <c r="AJ100" s="35" t="s">
        <v>1408</v>
      </c>
      <c r="AK100" s="35" t="s">
        <v>1409</v>
      </c>
      <c r="AL100" s="174"/>
      <c r="AM100" s="119"/>
      <c r="AN100" s="172"/>
      <c r="AO100" s="119"/>
      <c r="AP100" s="172"/>
      <c r="AQ100" s="172"/>
      <c r="AR100" s="174"/>
      <c r="AS100" s="119"/>
      <c r="AT100" s="172"/>
      <c r="AU100" s="119"/>
      <c r="AV100" s="172"/>
      <c r="AW100" s="172"/>
      <c r="AX100" s="174"/>
      <c r="AY100" s="119"/>
      <c r="AZ100" s="172"/>
      <c r="BA100" s="119"/>
      <c r="BB100" s="172"/>
      <c r="BC100" s="172"/>
      <c r="BD100" s="172"/>
      <c r="BE100" s="172" t="s">
        <v>1410</v>
      </c>
      <c r="BF100" s="172" t="s">
        <v>1411</v>
      </c>
      <c r="BG100" s="172" t="s">
        <v>1412</v>
      </c>
      <c r="BH100" s="172" t="str">
        <f>UPPER("Desarrollo económico")</f>
        <v>DESARROLLO ECONÓMICO</v>
      </c>
      <c r="BI100" s="172" t="s">
        <v>1413</v>
      </c>
      <c r="BJ100" s="172" t="s">
        <v>1414</v>
      </c>
      <c r="BK100" s="172" t="s">
        <v>1415</v>
      </c>
      <c r="BL100" s="172">
        <v>3172144089</v>
      </c>
      <c r="BM100" s="172" t="s">
        <v>1416</v>
      </c>
      <c r="BN100" s="71"/>
    </row>
    <row r="101" spans="1:66" s="23" customFormat="1" ht="51.75" customHeight="1" x14ac:dyDescent="0.25">
      <c r="A101" s="302"/>
      <c r="B101" s="57" t="s">
        <v>525</v>
      </c>
      <c r="C101" s="57" t="s">
        <v>526</v>
      </c>
      <c r="D101" s="172" t="s">
        <v>1417</v>
      </c>
      <c r="E101" s="172"/>
      <c r="F101" s="172" t="s">
        <v>577</v>
      </c>
      <c r="G101" s="172" t="s">
        <v>1185</v>
      </c>
      <c r="H101" s="173">
        <v>44197</v>
      </c>
      <c r="I101" s="173">
        <v>45473</v>
      </c>
      <c r="J101" s="172" t="s">
        <v>1418</v>
      </c>
      <c r="K101" s="172" t="s">
        <v>1419</v>
      </c>
      <c r="L101" s="172" t="s">
        <v>1420</v>
      </c>
      <c r="M101" s="172" t="s">
        <v>64</v>
      </c>
      <c r="N101" s="119" t="s">
        <v>871</v>
      </c>
      <c r="O101" s="89"/>
      <c r="P101" s="119">
        <v>1</v>
      </c>
      <c r="Q101" s="89">
        <v>1200000</v>
      </c>
      <c r="R101" s="119">
        <v>1</v>
      </c>
      <c r="S101" s="89">
        <v>1200000</v>
      </c>
      <c r="T101" s="119">
        <v>1</v>
      </c>
      <c r="U101" s="89">
        <v>1200000</v>
      </c>
      <c r="V101" s="119">
        <v>1</v>
      </c>
      <c r="W101" s="89">
        <v>1200000</v>
      </c>
      <c r="X101" s="119">
        <v>1</v>
      </c>
      <c r="Y101" s="89">
        <f t="shared" si="23"/>
        <v>4800000</v>
      </c>
      <c r="Z101" s="174"/>
      <c r="AA101" s="119"/>
      <c r="AB101" s="172"/>
      <c r="AC101" s="119"/>
      <c r="AD101" s="172"/>
      <c r="AE101" s="172"/>
      <c r="AF101" s="111"/>
      <c r="AG101" s="119"/>
      <c r="AH101" s="172"/>
      <c r="AI101" s="119"/>
      <c r="AJ101" s="35" t="s">
        <v>1421</v>
      </c>
      <c r="AK101" s="35" t="s">
        <v>1409</v>
      </c>
      <c r="AL101" s="174"/>
      <c r="AM101" s="119"/>
      <c r="AN101" s="172"/>
      <c r="AO101" s="119"/>
      <c r="AP101" s="172"/>
      <c r="AQ101" s="172"/>
      <c r="AR101" s="174"/>
      <c r="AS101" s="119"/>
      <c r="AT101" s="172"/>
      <c r="AU101" s="119"/>
      <c r="AV101" s="172"/>
      <c r="AW101" s="172"/>
      <c r="AX101" s="174"/>
      <c r="AY101" s="119"/>
      <c r="AZ101" s="172"/>
      <c r="BA101" s="119"/>
      <c r="BB101" s="172"/>
      <c r="BC101" s="172"/>
      <c r="BD101" s="172"/>
      <c r="BE101" s="172" t="s">
        <v>1410</v>
      </c>
      <c r="BF101" s="172" t="s">
        <v>1422</v>
      </c>
      <c r="BG101" s="172" t="s">
        <v>1423</v>
      </c>
      <c r="BH101" s="172" t="str">
        <f t="shared" ref="BH101:BH106" si="24">UPPER("Desarrollo económico")</f>
        <v>DESARROLLO ECONÓMICO</v>
      </c>
      <c r="BI101" s="172" t="s">
        <v>1413</v>
      </c>
      <c r="BJ101" s="172" t="s">
        <v>1424</v>
      </c>
      <c r="BK101" s="172" t="s">
        <v>1425</v>
      </c>
      <c r="BL101" s="172">
        <v>3693777</v>
      </c>
      <c r="BM101" s="172" t="s">
        <v>1426</v>
      </c>
      <c r="BN101" s="71"/>
    </row>
    <row r="102" spans="1:66" s="23" customFormat="1" ht="51.75" customHeight="1" x14ac:dyDescent="0.25">
      <c r="A102" s="302"/>
      <c r="B102" s="57" t="s">
        <v>525</v>
      </c>
      <c r="C102" s="57" t="s">
        <v>526</v>
      </c>
      <c r="D102" s="172" t="s">
        <v>1427</v>
      </c>
      <c r="E102" s="172"/>
      <c r="F102" s="172" t="s">
        <v>577</v>
      </c>
      <c r="G102" s="172" t="s">
        <v>1185</v>
      </c>
      <c r="H102" s="173">
        <v>44197</v>
      </c>
      <c r="I102" s="173">
        <v>45473</v>
      </c>
      <c r="J102" s="172" t="s">
        <v>1428</v>
      </c>
      <c r="K102" s="172" t="s">
        <v>1429</v>
      </c>
      <c r="L102" s="172" t="s">
        <v>1430</v>
      </c>
      <c r="M102" s="172" t="s">
        <v>531</v>
      </c>
      <c r="N102" s="119" t="s">
        <v>871</v>
      </c>
      <c r="O102" s="89"/>
      <c r="P102" s="172">
        <v>1</v>
      </c>
      <c r="Q102" s="89">
        <v>10000000</v>
      </c>
      <c r="R102" s="172">
        <v>1</v>
      </c>
      <c r="S102" s="89">
        <v>10000000</v>
      </c>
      <c r="T102" s="172">
        <v>1</v>
      </c>
      <c r="U102" s="89">
        <v>10000000</v>
      </c>
      <c r="V102" s="172">
        <v>1</v>
      </c>
      <c r="W102" s="89">
        <v>10000000</v>
      </c>
      <c r="X102" s="172">
        <v>4</v>
      </c>
      <c r="Y102" s="89">
        <f t="shared" si="23"/>
        <v>40000000</v>
      </c>
      <c r="Z102" s="174"/>
      <c r="AA102" s="119"/>
      <c r="AB102" s="172"/>
      <c r="AC102" s="119"/>
      <c r="AD102" s="172"/>
      <c r="AE102" s="172"/>
      <c r="AF102" s="111"/>
      <c r="AG102" s="119"/>
      <c r="AH102" s="172"/>
      <c r="AI102" s="119"/>
      <c r="AJ102" s="35" t="s">
        <v>1408</v>
      </c>
      <c r="AK102" s="35" t="s">
        <v>1409</v>
      </c>
      <c r="AL102" s="174"/>
      <c r="AM102" s="119"/>
      <c r="AN102" s="172"/>
      <c r="AO102" s="119"/>
      <c r="AP102" s="172"/>
      <c r="AQ102" s="172"/>
      <c r="AR102" s="174"/>
      <c r="AS102" s="119"/>
      <c r="AT102" s="172"/>
      <c r="AU102" s="119"/>
      <c r="AV102" s="172"/>
      <c r="AW102" s="172"/>
      <c r="AX102" s="174"/>
      <c r="AY102" s="119"/>
      <c r="AZ102" s="172"/>
      <c r="BA102" s="119"/>
      <c r="BB102" s="172"/>
      <c r="BC102" s="172"/>
      <c r="BD102" s="172"/>
      <c r="BE102" s="172" t="s">
        <v>871</v>
      </c>
      <c r="BF102" s="172" t="s">
        <v>871</v>
      </c>
      <c r="BG102" s="172" t="s">
        <v>871</v>
      </c>
      <c r="BH102" s="172" t="str">
        <f t="shared" si="24"/>
        <v>DESARROLLO ECONÓMICO</v>
      </c>
      <c r="BI102" s="172" t="s">
        <v>1413</v>
      </c>
      <c r="BJ102" s="172" t="s">
        <v>1431</v>
      </c>
      <c r="BK102" s="172" t="s">
        <v>1432</v>
      </c>
      <c r="BL102" s="172"/>
      <c r="BM102" s="175" t="s">
        <v>1433</v>
      </c>
      <c r="BN102" s="71"/>
    </row>
    <row r="103" spans="1:66" s="23" customFormat="1" ht="51.75" customHeight="1" x14ac:dyDescent="0.25">
      <c r="A103" s="302"/>
      <c r="B103" s="57" t="s">
        <v>525</v>
      </c>
      <c r="C103" s="57" t="s">
        <v>526</v>
      </c>
      <c r="D103" s="172" t="s">
        <v>1434</v>
      </c>
      <c r="E103" s="172"/>
      <c r="F103" s="172" t="s">
        <v>577</v>
      </c>
      <c r="G103" s="172" t="s">
        <v>1185</v>
      </c>
      <c r="H103" s="173">
        <v>44197</v>
      </c>
      <c r="I103" s="173">
        <v>45473</v>
      </c>
      <c r="J103" s="172" t="s">
        <v>1435</v>
      </c>
      <c r="K103" s="172" t="s">
        <v>1436</v>
      </c>
      <c r="L103" s="172" t="s">
        <v>1437</v>
      </c>
      <c r="M103" s="172" t="s">
        <v>64</v>
      </c>
      <c r="N103" s="119" t="s">
        <v>871</v>
      </c>
      <c r="O103" s="89"/>
      <c r="P103" s="172">
        <v>1</v>
      </c>
      <c r="Q103" s="89">
        <v>32000000</v>
      </c>
      <c r="R103" s="172">
        <v>1</v>
      </c>
      <c r="S103" s="89">
        <v>32000000</v>
      </c>
      <c r="T103" s="172">
        <v>1</v>
      </c>
      <c r="U103" s="89">
        <v>32000000</v>
      </c>
      <c r="V103" s="172">
        <v>1</v>
      </c>
      <c r="W103" s="89">
        <v>32000000</v>
      </c>
      <c r="X103" s="172">
        <v>4</v>
      </c>
      <c r="Y103" s="89">
        <f t="shared" si="23"/>
        <v>128000000</v>
      </c>
      <c r="Z103" s="172"/>
      <c r="AA103" s="119"/>
      <c r="AB103" s="172"/>
      <c r="AC103" s="119"/>
      <c r="AD103" s="172"/>
      <c r="AE103" s="172"/>
      <c r="AF103" s="111"/>
      <c r="AG103" s="119"/>
      <c r="AH103" s="172"/>
      <c r="AI103" s="119"/>
      <c r="AJ103" s="35" t="s">
        <v>1438</v>
      </c>
      <c r="AK103" s="35" t="s">
        <v>1409</v>
      </c>
      <c r="AL103" s="172"/>
      <c r="AM103" s="119"/>
      <c r="AN103" s="172"/>
      <c r="AO103" s="119"/>
      <c r="AP103" s="172"/>
      <c r="AQ103" s="172"/>
      <c r="AR103" s="172"/>
      <c r="AS103" s="119"/>
      <c r="AT103" s="172"/>
      <c r="AU103" s="119"/>
      <c r="AV103" s="172"/>
      <c r="AW103" s="172"/>
      <c r="AX103" s="172"/>
      <c r="AY103" s="119"/>
      <c r="AZ103" s="172"/>
      <c r="BA103" s="119"/>
      <c r="BB103" s="172"/>
      <c r="BC103" s="172"/>
      <c r="BD103" s="172"/>
      <c r="BE103" s="172" t="s">
        <v>1410</v>
      </c>
      <c r="BF103" s="172" t="s">
        <v>1439</v>
      </c>
      <c r="BG103" s="172" t="s">
        <v>1412</v>
      </c>
      <c r="BH103" s="172" t="str">
        <f t="shared" si="24"/>
        <v>DESARROLLO ECONÓMICO</v>
      </c>
      <c r="BI103" s="172" t="s">
        <v>1413</v>
      </c>
      <c r="BJ103" s="172" t="s">
        <v>1414</v>
      </c>
      <c r="BK103" s="172" t="s">
        <v>1415</v>
      </c>
      <c r="BL103" s="172">
        <v>3172144089</v>
      </c>
      <c r="BM103" s="172" t="s">
        <v>1416</v>
      </c>
      <c r="BN103" s="71"/>
    </row>
    <row r="104" spans="1:66" s="23" customFormat="1" ht="51.75" customHeight="1" x14ac:dyDescent="0.25">
      <c r="A104" s="302"/>
      <c r="B104" s="57" t="s">
        <v>525</v>
      </c>
      <c r="C104" s="57" t="s">
        <v>526</v>
      </c>
      <c r="D104" s="172" t="s">
        <v>1440</v>
      </c>
      <c r="E104" s="172"/>
      <c r="F104" s="172" t="s">
        <v>577</v>
      </c>
      <c r="G104" s="172" t="s">
        <v>1185</v>
      </c>
      <c r="H104" s="173">
        <v>44197</v>
      </c>
      <c r="I104" s="173">
        <v>45473</v>
      </c>
      <c r="J104" s="172" t="s">
        <v>1441</v>
      </c>
      <c r="K104" s="172" t="s">
        <v>1442</v>
      </c>
      <c r="L104" s="172" t="s">
        <v>1443</v>
      </c>
      <c r="M104" s="172" t="s">
        <v>64</v>
      </c>
      <c r="N104" s="119" t="s">
        <v>871</v>
      </c>
      <c r="O104" s="89"/>
      <c r="P104" s="119">
        <v>1</v>
      </c>
      <c r="Q104" s="89">
        <v>11210000</v>
      </c>
      <c r="R104" s="119">
        <v>1</v>
      </c>
      <c r="S104" s="89">
        <v>11210000</v>
      </c>
      <c r="T104" s="119">
        <v>1</v>
      </c>
      <c r="U104" s="89">
        <v>11210000</v>
      </c>
      <c r="V104" s="119">
        <v>1</v>
      </c>
      <c r="W104" s="89">
        <v>11210000</v>
      </c>
      <c r="X104" s="119">
        <v>1</v>
      </c>
      <c r="Y104" s="89">
        <f t="shared" si="23"/>
        <v>44840000</v>
      </c>
      <c r="Z104" s="172"/>
      <c r="AA104" s="119"/>
      <c r="AB104" s="172"/>
      <c r="AC104" s="119"/>
      <c r="AD104" s="172"/>
      <c r="AE104" s="172"/>
      <c r="AF104" s="111"/>
      <c r="AG104" s="119"/>
      <c r="AH104" s="172"/>
      <c r="AI104" s="119"/>
      <c r="AJ104" s="35" t="s">
        <v>1408</v>
      </c>
      <c r="AK104" s="35" t="s">
        <v>1409</v>
      </c>
      <c r="AL104" s="172"/>
      <c r="AM104" s="119"/>
      <c r="AN104" s="172"/>
      <c r="AO104" s="119"/>
      <c r="AP104" s="172"/>
      <c r="AQ104" s="172"/>
      <c r="AR104" s="172"/>
      <c r="AS104" s="119"/>
      <c r="AT104" s="172"/>
      <c r="AU104" s="119"/>
      <c r="AV104" s="172"/>
      <c r="AW104" s="172"/>
      <c r="AX104" s="172"/>
      <c r="AY104" s="119"/>
      <c r="AZ104" s="172"/>
      <c r="BA104" s="119"/>
      <c r="BB104" s="172"/>
      <c r="BC104" s="172"/>
      <c r="BD104" s="172"/>
      <c r="BE104" s="172" t="s">
        <v>1410</v>
      </c>
      <c r="BF104" s="172" t="s">
        <v>1439</v>
      </c>
      <c r="BG104" s="172" t="s">
        <v>1444</v>
      </c>
      <c r="BH104" s="172" t="str">
        <f t="shared" si="24"/>
        <v>DESARROLLO ECONÓMICO</v>
      </c>
      <c r="BI104" s="172" t="s">
        <v>1413</v>
      </c>
      <c r="BJ104" s="172" t="s">
        <v>1414</v>
      </c>
      <c r="BK104" s="172" t="s">
        <v>1415</v>
      </c>
      <c r="BL104" s="172">
        <v>3172144089</v>
      </c>
      <c r="BM104" s="172" t="s">
        <v>1416</v>
      </c>
      <c r="BN104" s="71"/>
    </row>
    <row r="105" spans="1:66" s="23" customFormat="1" ht="51.75" customHeight="1" x14ac:dyDescent="0.25">
      <c r="A105" s="302"/>
      <c r="B105" s="57" t="s">
        <v>525</v>
      </c>
      <c r="C105" s="57" t="s">
        <v>526</v>
      </c>
      <c r="D105" s="172" t="s">
        <v>1445</v>
      </c>
      <c r="E105" s="172"/>
      <c r="F105" s="172" t="s">
        <v>577</v>
      </c>
      <c r="G105" s="172" t="s">
        <v>1185</v>
      </c>
      <c r="H105" s="173">
        <v>44197</v>
      </c>
      <c r="I105" s="173">
        <v>45473</v>
      </c>
      <c r="J105" s="172" t="s">
        <v>1446</v>
      </c>
      <c r="K105" s="172" t="s">
        <v>1447</v>
      </c>
      <c r="L105" s="172" t="s">
        <v>1448</v>
      </c>
      <c r="M105" s="172" t="s">
        <v>64</v>
      </c>
      <c r="N105" s="119" t="s">
        <v>871</v>
      </c>
      <c r="O105" s="89"/>
      <c r="P105" s="119">
        <v>1</v>
      </c>
      <c r="Q105" s="89">
        <v>2000000</v>
      </c>
      <c r="R105" s="119">
        <v>1</v>
      </c>
      <c r="S105" s="89">
        <v>2000000</v>
      </c>
      <c r="T105" s="119">
        <v>1</v>
      </c>
      <c r="U105" s="89">
        <v>2000000</v>
      </c>
      <c r="V105" s="119">
        <v>1</v>
      </c>
      <c r="W105" s="89">
        <v>2000000</v>
      </c>
      <c r="X105" s="119">
        <v>1</v>
      </c>
      <c r="Y105" s="89">
        <f t="shared" si="23"/>
        <v>8000000</v>
      </c>
      <c r="Z105" s="172"/>
      <c r="AA105" s="119"/>
      <c r="AB105" s="172"/>
      <c r="AC105" s="119"/>
      <c r="AD105" s="172"/>
      <c r="AE105" s="172"/>
      <c r="AF105" s="111"/>
      <c r="AG105" s="119"/>
      <c r="AH105" s="172"/>
      <c r="AI105" s="119"/>
      <c r="AJ105" s="35" t="s">
        <v>1408</v>
      </c>
      <c r="AK105" s="35" t="s">
        <v>1409</v>
      </c>
      <c r="AL105" s="172"/>
      <c r="AM105" s="119"/>
      <c r="AN105" s="172"/>
      <c r="AO105" s="119"/>
      <c r="AP105" s="172"/>
      <c r="AQ105" s="172"/>
      <c r="AR105" s="172"/>
      <c r="AS105" s="119"/>
      <c r="AT105" s="172"/>
      <c r="AU105" s="119"/>
      <c r="AV105" s="172"/>
      <c r="AW105" s="172"/>
      <c r="AX105" s="172"/>
      <c r="AY105" s="119"/>
      <c r="AZ105" s="172"/>
      <c r="BA105" s="119"/>
      <c r="BB105" s="172"/>
      <c r="BC105" s="172"/>
      <c r="BD105" s="172"/>
      <c r="BE105" s="172" t="s">
        <v>1410</v>
      </c>
      <c r="BF105" s="172" t="s">
        <v>1422</v>
      </c>
      <c r="BG105" s="172" t="s">
        <v>1423</v>
      </c>
      <c r="BH105" s="172" t="str">
        <f t="shared" si="24"/>
        <v>DESARROLLO ECONÓMICO</v>
      </c>
      <c r="BI105" s="172" t="s">
        <v>1413</v>
      </c>
      <c r="BJ105" s="172" t="s">
        <v>1449</v>
      </c>
      <c r="BK105" s="172" t="s">
        <v>1450</v>
      </c>
      <c r="BL105" s="172" t="s">
        <v>1451</v>
      </c>
      <c r="BM105" s="172" t="s">
        <v>1452</v>
      </c>
      <c r="BN105" s="71"/>
    </row>
    <row r="106" spans="1:66" s="23" customFormat="1" ht="51.75" customHeight="1" x14ac:dyDescent="0.25">
      <c r="A106" s="302"/>
      <c r="B106" s="57" t="s">
        <v>525</v>
      </c>
      <c r="C106" s="57" t="s">
        <v>526</v>
      </c>
      <c r="D106" s="172" t="s">
        <v>1453</v>
      </c>
      <c r="E106" s="172"/>
      <c r="F106" s="172" t="s">
        <v>577</v>
      </c>
      <c r="G106" s="172" t="s">
        <v>1185</v>
      </c>
      <c r="H106" s="173">
        <v>44197</v>
      </c>
      <c r="I106" s="173">
        <v>45473</v>
      </c>
      <c r="J106" s="172" t="s">
        <v>1454</v>
      </c>
      <c r="K106" s="172" t="s">
        <v>1455</v>
      </c>
      <c r="L106" s="88" t="s">
        <v>63</v>
      </c>
      <c r="M106" s="172" t="s">
        <v>64</v>
      </c>
      <c r="N106" s="119" t="s">
        <v>871</v>
      </c>
      <c r="O106" s="89"/>
      <c r="P106" s="119">
        <v>1</v>
      </c>
      <c r="Q106" s="89">
        <v>2000000</v>
      </c>
      <c r="R106" s="119">
        <v>1</v>
      </c>
      <c r="S106" s="89">
        <v>2000000</v>
      </c>
      <c r="T106" s="119">
        <v>1</v>
      </c>
      <c r="U106" s="89">
        <v>2000000</v>
      </c>
      <c r="V106" s="119">
        <v>1</v>
      </c>
      <c r="W106" s="89">
        <v>2000000</v>
      </c>
      <c r="X106" s="119">
        <v>1</v>
      </c>
      <c r="Y106" s="89">
        <f t="shared" si="23"/>
        <v>8000000</v>
      </c>
      <c r="Z106" s="172"/>
      <c r="AA106" s="119"/>
      <c r="AB106" s="172"/>
      <c r="AC106" s="119"/>
      <c r="AD106" s="172"/>
      <c r="AE106" s="172"/>
      <c r="AF106" s="111"/>
      <c r="AG106" s="119"/>
      <c r="AH106" s="172"/>
      <c r="AI106" s="119"/>
      <c r="AJ106" s="35" t="s">
        <v>1408</v>
      </c>
      <c r="AK106" s="35" t="s">
        <v>1409</v>
      </c>
      <c r="AL106" s="172"/>
      <c r="AM106" s="119"/>
      <c r="AN106" s="172"/>
      <c r="AO106" s="119"/>
      <c r="AP106" s="172"/>
      <c r="AQ106" s="172"/>
      <c r="AR106" s="172"/>
      <c r="AS106" s="119"/>
      <c r="AT106" s="172"/>
      <c r="AU106" s="119"/>
      <c r="AV106" s="172"/>
      <c r="AW106" s="172"/>
      <c r="AX106" s="172"/>
      <c r="AY106" s="119"/>
      <c r="AZ106" s="172"/>
      <c r="BA106" s="119"/>
      <c r="BB106" s="172"/>
      <c r="BC106" s="172"/>
      <c r="BD106" s="172"/>
      <c r="BE106" s="172" t="s">
        <v>1410</v>
      </c>
      <c r="BF106" s="172" t="s">
        <v>1456</v>
      </c>
      <c r="BG106" s="172" t="s">
        <v>1457</v>
      </c>
      <c r="BH106" s="172" t="str">
        <f t="shared" si="24"/>
        <v>DESARROLLO ECONÓMICO</v>
      </c>
      <c r="BI106" s="172" t="s">
        <v>1413</v>
      </c>
      <c r="BJ106" s="172" t="s">
        <v>1458</v>
      </c>
      <c r="BK106" s="172" t="s">
        <v>1459</v>
      </c>
      <c r="BL106" s="172">
        <v>369777</v>
      </c>
      <c r="BM106" s="172" t="s">
        <v>1460</v>
      </c>
      <c r="BN106" s="71"/>
    </row>
    <row r="107" spans="1:66" s="23" customFormat="1" ht="51.75" customHeight="1" x14ac:dyDescent="0.2">
      <c r="A107" s="302"/>
      <c r="B107" s="53" t="s">
        <v>1123</v>
      </c>
      <c r="C107" s="53" t="s">
        <v>1320</v>
      </c>
      <c r="D107" s="53" t="s">
        <v>1461</v>
      </c>
      <c r="E107" s="53">
        <v>25</v>
      </c>
      <c r="F107" s="53" t="s">
        <v>1462</v>
      </c>
      <c r="G107" s="58" t="s">
        <v>606</v>
      </c>
      <c r="H107" s="59">
        <v>44228</v>
      </c>
      <c r="I107" s="59">
        <v>45442</v>
      </c>
      <c r="J107" s="53" t="s">
        <v>1463</v>
      </c>
      <c r="K107" s="53" t="s">
        <v>1464</v>
      </c>
      <c r="L107" s="88" t="s">
        <v>63</v>
      </c>
      <c r="M107" s="53" t="s">
        <v>531</v>
      </c>
      <c r="N107" s="45">
        <v>0</v>
      </c>
      <c r="O107" s="89">
        <v>0</v>
      </c>
      <c r="P107" s="53">
        <v>1</v>
      </c>
      <c r="Q107" s="89">
        <v>44946400</v>
      </c>
      <c r="R107" s="53">
        <v>1</v>
      </c>
      <c r="S107" s="89">
        <v>44946400</v>
      </c>
      <c r="T107" s="53">
        <v>1</v>
      </c>
      <c r="U107" s="89">
        <v>44946640</v>
      </c>
      <c r="V107" s="53">
        <v>1</v>
      </c>
      <c r="W107" s="89">
        <v>44946400</v>
      </c>
      <c r="X107" s="53">
        <v>4</v>
      </c>
      <c r="Y107" s="89">
        <f>Q107+S107+U107+W107</f>
        <v>179785840</v>
      </c>
      <c r="Z107" s="47"/>
      <c r="AA107" s="47"/>
      <c r="AB107" s="47"/>
      <c r="AC107" s="47"/>
      <c r="AD107" s="47"/>
      <c r="AE107" s="47"/>
      <c r="AF107" s="111">
        <v>13483920</v>
      </c>
      <c r="AG107" s="26">
        <v>0.25</v>
      </c>
      <c r="AH107" s="60"/>
      <c r="AI107" s="45">
        <v>0.5</v>
      </c>
      <c r="AJ107" s="53" t="s">
        <v>1465</v>
      </c>
      <c r="AK107" s="18" t="s">
        <v>123</v>
      </c>
      <c r="AL107" s="141">
        <v>13483920</v>
      </c>
      <c r="AM107" s="241">
        <v>0.25</v>
      </c>
      <c r="AN107" s="184">
        <v>1</v>
      </c>
      <c r="AO107" s="241">
        <v>1</v>
      </c>
      <c r="AP107" s="184" t="s">
        <v>1466</v>
      </c>
      <c r="AQ107" s="184"/>
      <c r="AR107" s="316" t="s">
        <v>1467</v>
      </c>
      <c r="AS107" s="287">
        <v>0.25</v>
      </c>
      <c r="AT107" s="184">
        <v>1</v>
      </c>
      <c r="AU107" s="241">
        <v>1</v>
      </c>
      <c r="AV107" s="288" t="s">
        <v>326</v>
      </c>
      <c r="AW107" s="288" t="s">
        <v>326</v>
      </c>
      <c r="AX107" s="395" t="s">
        <v>1467</v>
      </c>
      <c r="AY107" s="396">
        <v>0.25</v>
      </c>
      <c r="AZ107" s="397">
        <v>0</v>
      </c>
      <c r="BA107" s="396">
        <v>0</v>
      </c>
      <c r="BB107" s="398" t="s">
        <v>1468</v>
      </c>
      <c r="BC107" s="53"/>
      <c r="BD107" s="53"/>
      <c r="BE107" s="53" t="s">
        <v>871</v>
      </c>
      <c r="BF107" s="53" t="s">
        <v>871</v>
      </c>
      <c r="BG107" s="53" t="s">
        <v>871</v>
      </c>
      <c r="BH107" s="53" t="s">
        <v>1469</v>
      </c>
      <c r="BI107" s="53" t="s">
        <v>1470</v>
      </c>
      <c r="BJ107" s="53" t="s">
        <v>1471</v>
      </c>
      <c r="BK107" s="53" t="s">
        <v>1472</v>
      </c>
      <c r="BL107" s="53">
        <v>3649400</v>
      </c>
      <c r="BM107" s="53" t="s">
        <v>1473</v>
      </c>
      <c r="BN107" s="71"/>
    </row>
    <row r="108" spans="1:66" s="23" customFormat="1" ht="51.75" customHeight="1" x14ac:dyDescent="0.2">
      <c r="A108" s="302"/>
      <c r="B108" s="53" t="s">
        <v>333</v>
      </c>
      <c r="C108" s="53" t="s">
        <v>334</v>
      </c>
      <c r="D108" s="53" t="s">
        <v>1474</v>
      </c>
      <c r="E108" s="53">
        <v>25</v>
      </c>
      <c r="F108" s="53" t="s">
        <v>1462</v>
      </c>
      <c r="G108" s="58" t="s">
        <v>606</v>
      </c>
      <c r="H108" s="59">
        <v>44228</v>
      </c>
      <c r="I108" s="59">
        <v>45442</v>
      </c>
      <c r="J108" s="53" t="s">
        <v>1475</v>
      </c>
      <c r="K108" s="53" t="s">
        <v>1476</v>
      </c>
      <c r="L108" s="88" t="s">
        <v>63</v>
      </c>
      <c r="M108" s="53" t="s">
        <v>531</v>
      </c>
      <c r="N108" s="45">
        <v>0</v>
      </c>
      <c r="O108" s="89">
        <v>0</v>
      </c>
      <c r="P108" s="53">
        <v>1</v>
      </c>
      <c r="Q108" s="89">
        <v>44946400</v>
      </c>
      <c r="R108" s="53">
        <v>1</v>
      </c>
      <c r="S108" s="89">
        <v>44946400</v>
      </c>
      <c r="T108" s="53">
        <v>1</v>
      </c>
      <c r="U108" s="89">
        <v>44946400</v>
      </c>
      <c r="V108" s="53">
        <v>1</v>
      </c>
      <c r="W108" s="89">
        <v>44946400</v>
      </c>
      <c r="X108" s="53">
        <v>4</v>
      </c>
      <c r="Y108" s="89">
        <f>Q108+S108+U108+W108</f>
        <v>179785600</v>
      </c>
      <c r="Z108" s="47"/>
      <c r="AA108" s="47"/>
      <c r="AB108" s="47"/>
      <c r="AC108" s="47"/>
      <c r="AD108" s="47"/>
      <c r="AE108" s="47"/>
      <c r="AF108" s="111">
        <v>13483920</v>
      </c>
      <c r="AG108" s="26">
        <v>0.25</v>
      </c>
      <c r="AH108" s="60"/>
      <c r="AI108" s="45">
        <v>0.25</v>
      </c>
      <c r="AJ108" s="53" t="s">
        <v>1477</v>
      </c>
      <c r="AK108" s="53" t="s">
        <v>1478</v>
      </c>
      <c r="AL108" s="141">
        <v>13483920</v>
      </c>
      <c r="AM108" s="241">
        <v>0.25</v>
      </c>
      <c r="AN108" s="184"/>
      <c r="AO108" s="241">
        <v>0.25</v>
      </c>
      <c r="AP108" s="184" t="s">
        <v>1479</v>
      </c>
      <c r="AQ108" s="184"/>
      <c r="AR108" s="316" t="s">
        <v>1467</v>
      </c>
      <c r="AS108" s="317">
        <v>0.25</v>
      </c>
      <c r="AT108" s="318">
        <v>0</v>
      </c>
      <c r="AU108" s="317">
        <v>0</v>
      </c>
      <c r="AV108" s="318" t="s">
        <v>326</v>
      </c>
      <c r="AW108" s="318" t="s">
        <v>326</v>
      </c>
      <c r="AX108" s="395" t="s">
        <v>1467</v>
      </c>
      <c r="AY108" s="396">
        <v>0.25</v>
      </c>
      <c r="AZ108" s="398">
        <v>1</v>
      </c>
      <c r="BA108" s="396">
        <v>1</v>
      </c>
      <c r="BB108" s="397" t="s">
        <v>1480</v>
      </c>
      <c r="BC108" s="53"/>
      <c r="BD108" s="53"/>
      <c r="BE108" s="53" t="s">
        <v>871</v>
      </c>
      <c r="BF108" s="53" t="s">
        <v>871</v>
      </c>
      <c r="BG108" s="53" t="s">
        <v>871</v>
      </c>
      <c r="BH108" s="53" t="s">
        <v>1469</v>
      </c>
      <c r="BI108" s="53" t="s">
        <v>1470</v>
      </c>
      <c r="BJ108" s="53" t="s">
        <v>1471</v>
      </c>
      <c r="BK108" s="53" t="s">
        <v>1472</v>
      </c>
      <c r="BL108" s="53">
        <v>3649400</v>
      </c>
      <c r="BM108" s="53" t="s">
        <v>1473</v>
      </c>
      <c r="BN108" s="71"/>
    </row>
    <row r="109" spans="1:66" s="23" customFormat="1" ht="51.75" customHeight="1" x14ac:dyDescent="0.2">
      <c r="A109" s="302"/>
      <c r="B109" s="53" t="s">
        <v>1481</v>
      </c>
      <c r="C109" s="53" t="s">
        <v>1482</v>
      </c>
      <c r="D109" s="53" t="s">
        <v>1483</v>
      </c>
      <c r="E109" s="53">
        <v>25</v>
      </c>
      <c r="F109" s="53" t="s">
        <v>1462</v>
      </c>
      <c r="G109" s="53" t="s">
        <v>606</v>
      </c>
      <c r="H109" s="59">
        <v>44228</v>
      </c>
      <c r="I109" s="59">
        <v>45442</v>
      </c>
      <c r="J109" s="53" t="s">
        <v>1484</v>
      </c>
      <c r="K109" s="53" t="s">
        <v>1485</v>
      </c>
      <c r="L109" s="88" t="s">
        <v>63</v>
      </c>
      <c r="M109" s="53" t="s">
        <v>64</v>
      </c>
      <c r="N109" s="45">
        <v>0</v>
      </c>
      <c r="O109" s="89">
        <v>0</v>
      </c>
      <c r="P109" s="53">
        <v>2</v>
      </c>
      <c r="Q109" s="89">
        <v>556250</v>
      </c>
      <c r="R109" s="53">
        <v>2</v>
      </c>
      <c r="S109" s="89">
        <v>5729375</v>
      </c>
      <c r="T109" s="53">
        <v>2</v>
      </c>
      <c r="U109" s="89">
        <v>5901256</v>
      </c>
      <c r="V109" s="53">
        <v>2</v>
      </c>
      <c r="W109" s="89">
        <v>6078294</v>
      </c>
      <c r="X109" s="53">
        <v>8</v>
      </c>
      <c r="Y109" s="89">
        <f>Q109+S109+U109+W109</f>
        <v>18265175</v>
      </c>
      <c r="Z109" s="47"/>
      <c r="AA109" s="47"/>
      <c r="AB109" s="47"/>
      <c r="AC109" s="47"/>
      <c r="AD109" s="47"/>
      <c r="AE109" s="47"/>
      <c r="AF109" s="111">
        <f>(54200*2)+31000</f>
        <v>139400</v>
      </c>
      <c r="AG109" s="45">
        <f>AF109/Q109</f>
        <v>0.2506067415730337</v>
      </c>
      <c r="AH109" s="53">
        <v>1</v>
      </c>
      <c r="AI109" s="45">
        <f>AH109/P109</f>
        <v>0.5</v>
      </c>
      <c r="AJ109" s="53" t="s">
        <v>1486</v>
      </c>
      <c r="AK109" s="18" t="s">
        <v>123</v>
      </c>
      <c r="AL109" s="184">
        <v>144000</v>
      </c>
      <c r="AM109" s="241">
        <f>AL109/Q109</f>
        <v>0.25887640449438204</v>
      </c>
      <c r="AN109" s="184">
        <v>1</v>
      </c>
      <c r="AO109" s="241">
        <f>AN109/P109</f>
        <v>0.5</v>
      </c>
      <c r="AP109" s="184" t="s">
        <v>1487</v>
      </c>
      <c r="AQ109" s="184"/>
      <c r="AR109" s="316">
        <v>450000</v>
      </c>
      <c r="AS109" s="317">
        <v>0.81</v>
      </c>
      <c r="AT109" s="184">
        <v>1</v>
      </c>
      <c r="AU109" s="241">
        <f>AT109/V109</f>
        <v>0.5</v>
      </c>
      <c r="AV109" s="318" t="s">
        <v>1488</v>
      </c>
      <c r="AW109" s="318" t="s">
        <v>326</v>
      </c>
      <c r="AX109" s="399">
        <v>0</v>
      </c>
      <c r="AY109" s="400">
        <v>0</v>
      </c>
      <c r="AZ109" s="401" t="s">
        <v>326</v>
      </c>
      <c r="BA109" s="400">
        <v>1</v>
      </c>
      <c r="BB109" s="401" t="s">
        <v>1489</v>
      </c>
      <c r="BC109" s="401" t="s">
        <v>365</v>
      </c>
      <c r="BD109" s="53"/>
      <c r="BE109" s="53" t="s">
        <v>1490</v>
      </c>
      <c r="BF109" s="53" t="s">
        <v>1491</v>
      </c>
      <c r="BG109" s="53" t="s">
        <v>1492</v>
      </c>
      <c r="BH109" s="53" t="s">
        <v>1469</v>
      </c>
      <c r="BI109" s="53" t="s">
        <v>1493</v>
      </c>
      <c r="BJ109" s="53" t="s">
        <v>1494</v>
      </c>
      <c r="BK109" s="53" t="s">
        <v>1495</v>
      </c>
      <c r="BL109" s="53">
        <v>3649400</v>
      </c>
      <c r="BM109" s="53" t="s">
        <v>1496</v>
      </c>
      <c r="BN109" s="71"/>
    </row>
    <row r="110" spans="1:66" s="23" customFormat="1" ht="255" x14ac:dyDescent="0.2">
      <c r="A110" s="302"/>
      <c r="B110" s="53" t="s">
        <v>1481</v>
      </c>
      <c r="C110" s="53" t="s">
        <v>1497</v>
      </c>
      <c r="D110" s="53" t="s">
        <v>1498</v>
      </c>
      <c r="E110" s="53">
        <v>25</v>
      </c>
      <c r="F110" s="53" t="s">
        <v>1462</v>
      </c>
      <c r="G110" s="53" t="s">
        <v>606</v>
      </c>
      <c r="H110" s="59">
        <v>44228</v>
      </c>
      <c r="I110" s="59">
        <v>45442</v>
      </c>
      <c r="J110" s="53" t="s">
        <v>1499</v>
      </c>
      <c r="K110" s="53" t="s">
        <v>1500</v>
      </c>
      <c r="L110" s="88" t="s">
        <v>63</v>
      </c>
      <c r="M110" s="53" t="s">
        <v>64</v>
      </c>
      <c r="N110" s="45">
        <v>0</v>
      </c>
      <c r="O110" s="89">
        <v>0</v>
      </c>
      <c r="P110" s="53">
        <v>1</v>
      </c>
      <c r="Q110" s="89">
        <v>1112933</v>
      </c>
      <c r="R110" s="53">
        <v>1</v>
      </c>
      <c r="S110" s="89">
        <v>735892</v>
      </c>
      <c r="T110" s="53">
        <v>1</v>
      </c>
      <c r="U110" s="89">
        <v>820534</v>
      </c>
      <c r="V110" s="53">
        <v>1</v>
      </c>
      <c r="W110" s="89">
        <v>970296</v>
      </c>
      <c r="X110" s="53">
        <v>4</v>
      </c>
      <c r="Y110" s="89">
        <f>Q110+S110+U110+W110</f>
        <v>3639655</v>
      </c>
      <c r="Z110" s="47"/>
      <c r="AA110" s="47"/>
      <c r="AB110" s="47"/>
      <c r="AC110" s="47"/>
      <c r="AD110" s="47"/>
      <c r="AE110" s="47"/>
      <c r="AF110" s="111">
        <f>Q110/4</f>
        <v>278233.25</v>
      </c>
      <c r="AG110" s="45">
        <f>AF110/Q110</f>
        <v>0.25</v>
      </c>
      <c r="AH110" s="61">
        <v>0</v>
      </c>
      <c r="AI110" s="26">
        <v>0</v>
      </c>
      <c r="AJ110" s="53" t="s">
        <v>1501</v>
      </c>
      <c r="AK110" s="18" t="s">
        <v>123</v>
      </c>
      <c r="AL110" s="293">
        <f>Q110/2</f>
        <v>556466.5</v>
      </c>
      <c r="AM110" s="241">
        <f>IF(Q110=0," ",AL110/Q110)</f>
        <v>0.5</v>
      </c>
      <c r="AN110" s="294">
        <v>0</v>
      </c>
      <c r="AO110" s="241">
        <v>0</v>
      </c>
      <c r="AP110" s="184" t="s">
        <v>1502</v>
      </c>
      <c r="AQ110" s="184"/>
      <c r="AR110" s="319">
        <v>834699.75</v>
      </c>
      <c r="AS110" s="317">
        <v>0.75</v>
      </c>
      <c r="AT110" s="318">
        <v>0</v>
      </c>
      <c r="AU110" s="317">
        <v>0</v>
      </c>
      <c r="AV110" s="318" t="s">
        <v>1503</v>
      </c>
      <c r="AW110" s="318" t="s">
        <v>326</v>
      </c>
      <c r="AX110" s="402">
        <v>1112933</v>
      </c>
      <c r="AY110" s="403">
        <v>1</v>
      </c>
      <c r="AZ110" s="404">
        <v>0</v>
      </c>
      <c r="BA110" s="405">
        <v>0</v>
      </c>
      <c r="BB110" s="406" t="s">
        <v>1504</v>
      </c>
      <c r="BC110" s="406" t="s">
        <v>1505</v>
      </c>
      <c r="BD110" s="53"/>
      <c r="BE110" s="53" t="s">
        <v>1506</v>
      </c>
      <c r="BF110" s="53" t="s">
        <v>1507</v>
      </c>
      <c r="BG110" s="53" t="s">
        <v>1508</v>
      </c>
      <c r="BH110" s="53" t="s">
        <v>1469</v>
      </c>
      <c r="BI110" s="53" t="s">
        <v>1493</v>
      </c>
      <c r="BJ110" s="53" t="s">
        <v>1509</v>
      </c>
      <c r="BK110" s="53" t="s">
        <v>1510</v>
      </c>
      <c r="BL110" s="53">
        <v>3649400</v>
      </c>
      <c r="BM110" s="53" t="s">
        <v>1511</v>
      </c>
      <c r="BN110" s="71"/>
    </row>
    <row r="111" spans="1:66" s="23" customFormat="1" ht="307.5" customHeight="1" x14ac:dyDescent="0.25">
      <c r="A111" s="302"/>
      <c r="B111" s="28" t="s">
        <v>603</v>
      </c>
      <c r="C111" s="28" t="s">
        <v>604</v>
      </c>
      <c r="D111" s="109" t="s">
        <v>1512</v>
      </c>
      <c r="E111" s="28"/>
      <c r="F111" s="30" t="s">
        <v>336</v>
      </c>
      <c r="G111" s="28" t="s">
        <v>923</v>
      </c>
      <c r="H111" s="63">
        <v>44105</v>
      </c>
      <c r="I111" s="44">
        <v>45473</v>
      </c>
      <c r="J111" s="62" t="s">
        <v>1513</v>
      </c>
      <c r="K111" s="62" t="s">
        <v>1514</v>
      </c>
      <c r="L111" s="88" t="s">
        <v>63</v>
      </c>
      <c r="M111" s="28" t="s">
        <v>64</v>
      </c>
      <c r="N111" s="28">
        <v>1</v>
      </c>
      <c r="O111" s="89">
        <v>0</v>
      </c>
      <c r="P111" s="28">
        <v>2</v>
      </c>
      <c r="Q111" s="89">
        <v>5420640</v>
      </c>
      <c r="R111" s="28">
        <v>2</v>
      </c>
      <c r="S111" s="89">
        <v>5583259</v>
      </c>
      <c r="T111" s="28">
        <v>2</v>
      </c>
      <c r="U111" s="89">
        <v>5750756</v>
      </c>
      <c r="V111" s="28">
        <v>2</v>
      </c>
      <c r="W111" s="89">
        <v>5923279</v>
      </c>
      <c r="X111" s="28">
        <v>9</v>
      </c>
      <c r="Y111" s="89">
        <v>22677934</v>
      </c>
      <c r="Z111" s="46">
        <v>0</v>
      </c>
      <c r="AA111" s="21">
        <v>0</v>
      </c>
      <c r="AB111" s="28">
        <v>1</v>
      </c>
      <c r="AC111" s="21">
        <v>1</v>
      </c>
      <c r="AD111" s="28" t="s">
        <v>1515</v>
      </c>
      <c r="AE111" s="28"/>
      <c r="AF111" s="111">
        <v>0</v>
      </c>
      <c r="AG111" s="21">
        <v>0</v>
      </c>
      <c r="AH111" s="28">
        <v>0</v>
      </c>
      <c r="AI111" s="21">
        <v>0</v>
      </c>
      <c r="AJ111" s="28" t="s">
        <v>1516</v>
      </c>
      <c r="AK111" s="18" t="s">
        <v>123</v>
      </c>
      <c r="AL111" s="160">
        <v>0</v>
      </c>
      <c r="AM111" s="161">
        <v>0</v>
      </c>
      <c r="AN111" s="158">
        <v>2</v>
      </c>
      <c r="AO111" s="161">
        <f>+AN111/P111</f>
        <v>1</v>
      </c>
      <c r="AP111" s="191" t="s">
        <v>1517</v>
      </c>
      <c r="AQ111" s="191" t="s">
        <v>1518</v>
      </c>
      <c r="AR111" s="46">
        <v>0</v>
      </c>
      <c r="AS111" s="21">
        <f>+AR111/Q111</f>
        <v>0</v>
      </c>
      <c r="AT111" s="28">
        <v>3</v>
      </c>
      <c r="AU111" s="21">
        <f>+AT111/P111</f>
        <v>1.5</v>
      </c>
      <c r="AV111" s="320" t="s">
        <v>1519</v>
      </c>
      <c r="AW111" s="28" t="s">
        <v>110</v>
      </c>
      <c r="AX111" s="344">
        <v>2044841</v>
      </c>
      <c r="AY111" s="345">
        <f>+AX111/Q111</f>
        <v>0.37723239322294044</v>
      </c>
      <c r="AZ111" s="346">
        <v>5</v>
      </c>
      <c r="BA111" s="345">
        <f>+AZ111/P111</f>
        <v>2.5</v>
      </c>
      <c r="BB111" s="347" t="s">
        <v>1520</v>
      </c>
      <c r="BC111" s="347"/>
      <c r="BD111" s="347" t="s">
        <v>1521</v>
      </c>
      <c r="BE111" s="62" t="s">
        <v>1522</v>
      </c>
      <c r="BF111" s="62" t="s">
        <v>1523</v>
      </c>
      <c r="BG111" s="28" t="s">
        <v>1524</v>
      </c>
      <c r="BH111" s="30" t="s">
        <v>1525</v>
      </c>
      <c r="BI111" s="30" t="s">
        <v>1526</v>
      </c>
      <c r="BJ111" s="28" t="s">
        <v>1527</v>
      </c>
      <c r="BK111" s="30" t="s">
        <v>1528</v>
      </c>
      <c r="BL111" s="30">
        <v>3358000</v>
      </c>
      <c r="BM111" s="50" t="s">
        <v>1529</v>
      </c>
      <c r="BN111" s="71"/>
    </row>
    <row r="112" spans="1:66" s="23" customFormat="1" ht="51.75" customHeight="1" x14ac:dyDescent="0.25">
      <c r="A112" s="302"/>
      <c r="B112" s="28" t="s">
        <v>603</v>
      </c>
      <c r="C112" s="28" t="s">
        <v>604</v>
      </c>
      <c r="D112" s="109" t="s">
        <v>1530</v>
      </c>
      <c r="E112" s="28"/>
      <c r="F112" s="30" t="s">
        <v>336</v>
      </c>
      <c r="G112" s="28" t="s">
        <v>923</v>
      </c>
      <c r="H112" s="63">
        <v>44105</v>
      </c>
      <c r="I112" s="63">
        <v>45473</v>
      </c>
      <c r="J112" s="62" t="s">
        <v>1531</v>
      </c>
      <c r="K112" s="62" t="s">
        <v>1532</v>
      </c>
      <c r="L112" s="88" t="s">
        <v>63</v>
      </c>
      <c r="M112" s="28" t="s">
        <v>64</v>
      </c>
      <c r="N112" s="28">
        <v>1</v>
      </c>
      <c r="O112" s="89"/>
      <c r="P112" s="28">
        <v>1</v>
      </c>
      <c r="Q112" s="89">
        <v>2710320</v>
      </c>
      <c r="R112" s="28">
        <v>1</v>
      </c>
      <c r="S112" s="89">
        <v>2791630</v>
      </c>
      <c r="T112" s="28">
        <v>1</v>
      </c>
      <c r="U112" s="89">
        <v>2875378</v>
      </c>
      <c r="V112" s="28">
        <v>1</v>
      </c>
      <c r="W112" s="89">
        <v>2961640</v>
      </c>
      <c r="X112" s="28">
        <v>5</v>
      </c>
      <c r="Y112" s="89">
        <v>11338968</v>
      </c>
      <c r="Z112" s="46">
        <v>0</v>
      </c>
      <c r="AA112" s="21">
        <v>0</v>
      </c>
      <c r="AB112" s="28">
        <v>1</v>
      </c>
      <c r="AC112" s="21">
        <v>1</v>
      </c>
      <c r="AD112" s="28" t="s">
        <v>1533</v>
      </c>
      <c r="AE112" s="28" t="s">
        <v>1534</v>
      </c>
      <c r="AF112" s="111">
        <v>0</v>
      </c>
      <c r="AG112" s="21">
        <v>0</v>
      </c>
      <c r="AH112" s="28">
        <v>0</v>
      </c>
      <c r="AI112" s="21">
        <v>0</v>
      </c>
      <c r="AJ112" s="28" t="s">
        <v>1535</v>
      </c>
      <c r="AK112" s="18" t="s">
        <v>123</v>
      </c>
      <c r="AL112" s="46">
        <v>0</v>
      </c>
      <c r="AM112" s="21">
        <v>0</v>
      </c>
      <c r="AN112" s="28">
        <v>0</v>
      </c>
      <c r="AO112" s="21">
        <v>0</v>
      </c>
      <c r="AP112" s="192" t="s">
        <v>1536</v>
      </c>
      <c r="AQ112" s="28"/>
      <c r="AR112" s="46">
        <v>0</v>
      </c>
      <c r="AS112" s="21">
        <f>+AR112/Q112</f>
        <v>0</v>
      </c>
      <c r="AT112" s="28">
        <v>0</v>
      </c>
      <c r="AU112" s="21">
        <f>+AT112/P112</f>
        <v>0</v>
      </c>
      <c r="AV112" s="320" t="s">
        <v>1537</v>
      </c>
      <c r="AW112" s="28" t="s">
        <v>110</v>
      </c>
      <c r="AX112" s="348">
        <v>0</v>
      </c>
      <c r="AY112" s="345">
        <f>+AX112/Q112</f>
        <v>0</v>
      </c>
      <c r="AZ112" s="346">
        <v>1</v>
      </c>
      <c r="BA112" s="345">
        <f>+AZ112/P112</f>
        <v>1</v>
      </c>
      <c r="BB112" s="347" t="s">
        <v>1538</v>
      </c>
      <c r="BC112" s="347" t="s">
        <v>1539</v>
      </c>
      <c r="BD112" s="347" t="s">
        <v>1540</v>
      </c>
      <c r="BE112" s="62" t="s">
        <v>1522</v>
      </c>
      <c r="BF112" s="62" t="s">
        <v>1523</v>
      </c>
      <c r="BG112" s="28" t="s">
        <v>1524</v>
      </c>
      <c r="BH112" s="30" t="s">
        <v>1525</v>
      </c>
      <c r="BI112" s="30" t="s">
        <v>1526</v>
      </c>
      <c r="BJ112" s="28" t="s">
        <v>1527</v>
      </c>
      <c r="BK112" s="30" t="s">
        <v>1528</v>
      </c>
      <c r="BL112" s="30">
        <v>3358000</v>
      </c>
      <c r="BM112" s="50" t="s">
        <v>1529</v>
      </c>
      <c r="BN112" s="71"/>
    </row>
    <row r="113" spans="1:66" s="23" customFormat="1" ht="51.75" customHeight="1" x14ac:dyDescent="0.25">
      <c r="A113" s="302"/>
      <c r="B113" s="32" t="s">
        <v>1123</v>
      </c>
      <c r="C113" s="32" t="s">
        <v>1124</v>
      </c>
      <c r="D113" s="32" t="s">
        <v>1541</v>
      </c>
      <c r="E113" s="32"/>
      <c r="F113" s="42" t="s">
        <v>336</v>
      </c>
      <c r="G113" s="32" t="s">
        <v>1542</v>
      </c>
      <c r="H113" s="64">
        <v>44256</v>
      </c>
      <c r="I113" s="64">
        <v>45473</v>
      </c>
      <c r="J113" s="32" t="s">
        <v>1543</v>
      </c>
      <c r="K113" s="32" t="s">
        <v>1544</v>
      </c>
      <c r="L113" s="32" t="s">
        <v>1545</v>
      </c>
      <c r="M113" s="171" t="s">
        <v>1546</v>
      </c>
      <c r="N113" s="65"/>
      <c r="O113" s="89"/>
      <c r="P113" s="67">
        <v>1</v>
      </c>
      <c r="Q113" s="89"/>
      <c r="R113" s="67">
        <v>1</v>
      </c>
      <c r="S113" s="89"/>
      <c r="T113" s="67">
        <v>1</v>
      </c>
      <c r="U113" s="89"/>
      <c r="V113" s="67">
        <v>1</v>
      </c>
      <c r="W113" s="89"/>
      <c r="X113" s="67">
        <v>1</v>
      </c>
      <c r="Y113" s="89"/>
      <c r="Z113" s="21" t="str">
        <f t="shared" ref="Z113:Z118" si="25">IF(O113=0," ",Y113/O113)</f>
        <v xml:space="preserve"> </v>
      </c>
      <c r="AA113" s="35"/>
      <c r="AB113" s="21" t="str">
        <f>IF(N113=0," ",AA113/N113)</f>
        <v xml:space="preserve"> </v>
      </c>
      <c r="AC113" s="35"/>
      <c r="AD113" s="35"/>
      <c r="AE113" s="37"/>
      <c r="AF113" s="111">
        <v>0</v>
      </c>
      <c r="AG113" s="21">
        <v>0</v>
      </c>
      <c r="AH113" s="21">
        <f>IF(P113=0," ",AG113/P113)</f>
        <v>0</v>
      </c>
      <c r="AI113" s="35"/>
      <c r="AJ113" s="115" t="s">
        <v>1547</v>
      </c>
      <c r="AK113" s="115" t="s">
        <v>1548</v>
      </c>
      <c r="AL113" s="194">
        <v>0</v>
      </c>
      <c r="AM113" s="21" t="e">
        <f t="shared" ref="AM113:AM119" si="26">+AL113/Q113</f>
        <v>#DIV/0!</v>
      </c>
      <c r="AN113" s="21" t="e">
        <f>IF(P113=0," ",AM113/P113)</f>
        <v>#DIV/0!</v>
      </c>
      <c r="AO113" s="35"/>
      <c r="AP113" s="35" t="s">
        <v>1549</v>
      </c>
      <c r="AQ113" s="35" t="s">
        <v>1549</v>
      </c>
      <c r="AR113" s="21" t="str">
        <f>IF(Q113=0," ",AQ113/Q113)</f>
        <v xml:space="preserve"> </v>
      </c>
      <c r="AS113" s="35"/>
      <c r="AU113" s="35"/>
      <c r="AV113" s="35" t="s">
        <v>1549</v>
      </c>
      <c r="AW113" s="21">
        <f>IF(P113=0," ",AS113/P113)</f>
        <v>0</v>
      </c>
      <c r="AX113" s="21" t="str">
        <f>IF(Q113=0," ",#REF!/Q113)</f>
        <v xml:space="preserve"> </v>
      </c>
      <c r="AY113" s="35"/>
      <c r="AZ113" s="21">
        <f t="shared" ref="AZ113:AZ119" si="27">IF(P113=0," ",AY113/P113)</f>
        <v>0</v>
      </c>
      <c r="BA113" s="35"/>
      <c r="BB113" s="35" t="s">
        <v>1549</v>
      </c>
      <c r="BC113" s="35" t="s">
        <v>1549</v>
      </c>
      <c r="BD113" s="176"/>
      <c r="BE113" s="68" t="s">
        <v>1550</v>
      </c>
      <c r="BF113" s="68" t="s">
        <v>1551</v>
      </c>
      <c r="BG113" s="32" t="s">
        <v>1552</v>
      </c>
      <c r="BH113" s="30" t="s">
        <v>1354</v>
      </c>
      <c r="BI113" s="30" t="s">
        <v>1553</v>
      </c>
      <c r="BJ113" s="30" t="s">
        <v>1554</v>
      </c>
      <c r="BK113" s="30" t="s">
        <v>1555</v>
      </c>
      <c r="BL113" s="30" t="s">
        <v>1556</v>
      </c>
      <c r="BM113" s="177" t="s">
        <v>1557</v>
      </c>
      <c r="BN113" s="71"/>
    </row>
    <row r="114" spans="1:66" s="23" customFormat="1" ht="51.75" customHeight="1" x14ac:dyDescent="0.25">
      <c r="A114" s="302"/>
      <c r="B114" s="32" t="s">
        <v>1123</v>
      </c>
      <c r="C114" s="32" t="s">
        <v>1124</v>
      </c>
      <c r="D114" s="32" t="s">
        <v>1558</v>
      </c>
      <c r="E114" s="32"/>
      <c r="F114" s="42" t="s">
        <v>336</v>
      </c>
      <c r="G114" s="32" t="s">
        <v>606</v>
      </c>
      <c r="H114" s="64">
        <v>44256</v>
      </c>
      <c r="I114" s="64">
        <v>45473</v>
      </c>
      <c r="J114" s="32" t="s">
        <v>1559</v>
      </c>
      <c r="K114" s="32" t="s">
        <v>1560</v>
      </c>
      <c r="L114" s="32" t="s">
        <v>1561</v>
      </c>
      <c r="M114" s="171" t="s">
        <v>64</v>
      </c>
      <c r="N114" s="65" t="s">
        <v>871</v>
      </c>
      <c r="O114" s="89"/>
      <c r="P114" s="32">
        <v>2</v>
      </c>
      <c r="Q114" s="89">
        <f>8722000*8</f>
        <v>69776000</v>
      </c>
      <c r="R114" s="32">
        <v>2</v>
      </c>
      <c r="S114" s="89">
        <f>8722000*8</f>
        <v>69776000</v>
      </c>
      <c r="T114" s="32">
        <v>2</v>
      </c>
      <c r="U114" s="89">
        <f>8722000*8</f>
        <v>69776000</v>
      </c>
      <c r="V114" s="32">
        <v>2</v>
      </c>
      <c r="W114" s="89">
        <f>4361000*6</f>
        <v>26166000</v>
      </c>
      <c r="X114" s="34">
        <f t="shared" ref="X114:X119" si="28">O114+Q114+S114+U114+W114</f>
        <v>235494000</v>
      </c>
      <c r="Y114" s="89"/>
      <c r="Z114" s="21" t="str">
        <f t="shared" si="25"/>
        <v xml:space="preserve"> </v>
      </c>
      <c r="AA114" s="35"/>
      <c r="AB114" s="21" t="e">
        <f>IF(N114=0," ",AA114/N114)</f>
        <v>#VALUE!</v>
      </c>
      <c r="AC114" s="35"/>
      <c r="AD114" s="35"/>
      <c r="AE114" s="37"/>
      <c r="AF114" s="111">
        <v>0</v>
      </c>
      <c r="AG114" s="21">
        <v>0</v>
      </c>
      <c r="AH114" s="21">
        <f t="shared" ref="AH114:AH119" si="29">IF(P114=0," ",AG114/P114)</f>
        <v>0</v>
      </c>
      <c r="AI114" s="35"/>
      <c r="AJ114" s="35" t="s">
        <v>1562</v>
      </c>
      <c r="AK114" s="37" t="s">
        <v>1563</v>
      </c>
      <c r="AL114" s="194">
        <v>0</v>
      </c>
      <c r="AM114" s="21">
        <f t="shared" si="26"/>
        <v>0</v>
      </c>
      <c r="AN114" s="21">
        <f t="shared" ref="AN114:AN119" si="30">IF(P114=0," ",AM114/P114)</f>
        <v>0</v>
      </c>
      <c r="AO114" s="35"/>
      <c r="AP114" s="35" t="s">
        <v>1564</v>
      </c>
      <c r="AQ114" s="37" t="s">
        <v>1565</v>
      </c>
      <c r="AR114" s="21" t="e">
        <f t="shared" ref="AR114:AR119" si="31">IF(Q114=0," ",AQ114/Q114)</f>
        <v>#VALUE!</v>
      </c>
      <c r="AS114" s="35"/>
      <c r="AT114" s="21">
        <f t="shared" ref="AT114:AT119" si="32">IF(P114=0," ",AS114/P114)</f>
        <v>0</v>
      </c>
      <c r="AU114" s="35"/>
      <c r="AV114" s="35" t="s">
        <v>1566</v>
      </c>
      <c r="AW114" s="37" t="s">
        <v>1567</v>
      </c>
      <c r="AX114" s="21" t="e">
        <f t="shared" ref="AX114:AX119" si="33">IF(Q114=0," ",AW114/Q114)</f>
        <v>#VALUE!</v>
      </c>
      <c r="AY114" s="35"/>
      <c r="AZ114" s="21">
        <f t="shared" si="27"/>
        <v>0</v>
      </c>
      <c r="BA114" s="35"/>
      <c r="BB114" s="35" t="s">
        <v>1568</v>
      </c>
      <c r="BC114" s="35" t="s">
        <v>94</v>
      </c>
      <c r="BD114" s="178"/>
      <c r="BE114" s="69" t="s">
        <v>1550</v>
      </c>
      <c r="BF114" s="69" t="s">
        <v>1551</v>
      </c>
      <c r="BG114" s="32" t="s">
        <v>1552</v>
      </c>
      <c r="BH114" s="30" t="s">
        <v>1354</v>
      </c>
      <c r="BI114" s="30" t="s">
        <v>1553</v>
      </c>
      <c r="BJ114" s="30" t="s">
        <v>1554</v>
      </c>
      <c r="BK114" s="30" t="s">
        <v>1555</v>
      </c>
      <c r="BL114" s="30" t="s">
        <v>1569</v>
      </c>
      <c r="BM114" s="177" t="s">
        <v>1557</v>
      </c>
      <c r="BN114" s="71"/>
    </row>
    <row r="115" spans="1:66" s="23" customFormat="1" ht="51.75" customHeight="1" x14ac:dyDescent="0.25">
      <c r="A115" s="302"/>
      <c r="B115" s="32" t="s">
        <v>1123</v>
      </c>
      <c r="C115" s="32" t="s">
        <v>1570</v>
      </c>
      <c r="D115" s="32" t="s">
        <v>1571</v>
      </c>
      <c r="E115" s="32"/>
      <c r="F115" s="42" t="s">
        <v>336</v>
      </c>
      <c r="G115" s="70" t="s">
        <v>1572</v>
      </c>
      <c r="H115" s="64">
        <v>44256</v>
      </c>
      <c r="I115" s="64">
        <v>45473</v>
      </c>
      <c r="J115" s="32" t="s">
        <v>1573</v>
      </c>
      <c r="K115" s="32" t="s">
        <v>1574</v>
      </c>
      <c r="L115" s="32" t="s">
        <v>1575</v>
      </c>
      <c r="M115" s="171" t="s">
        <v>64</v>
      </c>
      <c r="N115" s="65"/>
      <c r="O115" s="89"/>
      <c r="P115" s="32">
        <v>4</v>
      </c>
      <c r="Q115" s="89">
        <f>5120000*11</f>
        <v>56320000</v>
      </c>
      <c r="R115" s="32">
        <v>4</v>
      </c>
      <c r="S115" s="89">
        <f>5120000*11</f>
        <v>56320000</v>
      </c>
      <c r="T115" s="32">
        <v>4</v>
      </c>
      <c r="U115" s="89"/>
      <c r="V115" s="32">
        <v>3</v>
      </c>
      <c r="W115" s="89"/>
      <c r="X115" s="34">
        <f t="shared" si="28"/>
        <v>112640000</v>
      </c>
      <c r="Y115" s="89"/>
      <c r="Z115" s="21" t="str">
        <f t="shared" si="25"/>
        <v xml:space="preserve"> </v>
      </c>
      <c r="AA115" s="35"/>
      <c r="AB115" s="21" t="str">
        <f>IF(N115=0," ",AA115/N115)</f>
        <v xml:space="preserve"> </v>
      </c>
      <c r="AC115" s="35"/>
      <c r="AD115" s="35"/>
      <c r="AE115" s="37"/>
      <c r="AF115" s="111">
        <v>15360000</v>
      </c>
      <c r="AG115" s="38">
        <v>0.33</v>
      </c>
      <c r="AH115" s="21">
        <f t="shared" si="29"/>
        <v>8.2500000000000004E-2</v>
      </c>
      <c r="AI115" s="35">
        <v>1</v>
      </c>
      <c r="AJ115" s="115" t="s">
        <v>1576</v>
      </c>
      <c r="AK115" s="37" t="s">
        <v>1577</v>
      </c>
      <c r="AL115" s="194">
        <v>30720000</v>
      </c>
      <c r="AM115" s="21">
        <f t="shared" si="26"/>
        <v>0.54545454545454541</v>
      </c>
      <c r="AN115" s="21">
        <f t="shared" si="30"/>
        <v>0.13636363636363635</v>
      </c>
      <c r="AO115" s="35"/>
      <c r="AP115" s="35" t="s">
        <v>1578</v>
      </c>
      <c r="AQ115" s="37" t="s">
        <v>1577</v>
      </c>
      <c r="AR115" s="21" t="e">
        <f t="shared" si="31"/>
        <v>#VALUE!</v>
      </c>
      <c r="AS115" s="35"/>
      <c r="AT115" s="21">
        <f t="shared" si="32"/>
        <v>0</v>
      </c>
      <c r="AU115" s="35"/>
      <c r="AV115" s="35" t="s">
        <v>1579</v>
      </c>
      <c r="AW115" s="37" t="s">
        <v>1567</v>
      </c>
      <c r="AX115" s="21" t="e">
        <f t="shared" si="33"/>
        <v>#VALUE!</v>
      </c>
      <c r="AY115" s="35"/>
      <c r="AZ115" s="21">
        <f t="shared" si="27"/>
        <v>0</v>
      </c>
      <c r="BA115" s="35"/>
      <c r="BB115" s="35" t="s">
        <v>1580</v>
      </c>
      <c r="BC115" s="35" t="s">
        <v>94</v>
      </c>
      <c r="BD115" s="178"/>
      <c r="BE115" s="69" t="s">
        <v>1550</v>
      </c>
      <c r="BF115" s="68" t="s">
        <v>1581</v>
      </c>
      <c r="BG115" s="32" t="s">
        <v>1552</v>
      </c>
      <c r="BH115" s="30" t="s">
        <v>1354</v>
      </c>
      <c r="BI115" s="30" t="s">
        <v>1553</v>
      </c>
      <c r="BJ115" s="30" t="s">
        <v>1554</v>
      </c>
      <c r="BK115" s="30" t="s">
        <v>1555</v>
      </c>
      <c r="BL115" s="30" t="s">
        <v>1582</v>
      </c>
      <c r="BM115" s="177" t="s">
        <v>1557</v>
      </c>
      <c r="BN115" s="71"/>
    </row>
    <row r="116" spans="1:66" s="23" customFormat="1" ht="51.75" customHeight="1" x14ac:dyDescent="0.25">
      <c r="A116" s="302"/>
      <c r="B116" s="32" t="s">
        <v>1123</v>
      </c>
      <c r="C116" s="32" t="s">
        <v>1570</v>
      </c>
      <c r="D116" s="32" t="s">
        <v>1583</v>
      </c>
      <c r="E116" s="32"/>
      <c r="F116" s="42" t="s">
        <v>336</v>
      </c>
      <c r="G116" s="32" t="s">
        <v>606</v>
      </c>
      <c r="H116" s="64">
        <v>44348</v>
      </c>
      <c r="I116" s="64">
        <v>45291</v>
      </c>
      <c r="J116" s="32" t="s">
        <v>1584</v>
      </c>
      <c r="K116" s="32" t="s">
        <v>1585</v>
      </c>
      <c r="L116" s="32" t="s">
        <v>1586</v>
      </c>
      <c r="M116" s="171" t="s">
        <v>64</v>
      </c>
      <c r="N116" s="65"/>
      <c r="O116" s="89"/>
      <c r="P116" s="67">
        <v>0.5</v>
      </c>
      <c r="Q116" s="89"/>
      <c r="R116" s="67">
        <v>0.5</v>
      </c>
      <c r="S116" s="89"/>
      <c r="T116" s="67"/>
      <c r="U116" s="89"/>
      <c r="V116" s="32"/>
      <c r="W116" s="89"/>
      <c r="X116" s="67">
        <v>1</v>
      </c>
      <c r="Y116" s="89">
        <f>SUBTOTAL(9,U116,S116,Q116)</f>
        <v>0</v>
      </c>
      <c r="Z116" s="21" t="str">
        <f t="shared" si="25"/>
        <v xml:space="preserve"> </v>
      </c>
      <c r="AA116" s="35"/>
      <c r="AB116" s="21" t="s">
        <v>1587</v>
      </c>
      <c r="AC116" s="35"/>
      <c r="AD116" s="35" t="s">
        <v>1587</v>
      </c>
      <c r="AE116" s="37"/>
      <c r="AF116" s="111">
        <v>0</v>
      </c>
      <c r="AG116" s="35">
        <v>0</v>
      </c>
      <c r="AH116" s="41">
        <v>0</v>
      </c>
      <c r="AI116" s="35">
        <v>0</v>
      </c>
      <c r="AJ116" s="35" t="s">
        <v>1588</v>
      </c>
      <c r="AK116" s="37" t="s">
        <v>1589</v>
      </c>
      <c r="AL116" s="194">
        <v>0</v>
      </c>
      <c r="AM116" s="21" t="e">
        <f t="shared" si="26"/>
        <v>#DIV/0!</v>
      </c>
      <c r="AN116" s="21" t="e">
        <f t="shared" si="30"/>
        <v>#DIV/0!</v>
      </c>
      <c r="AO116" s="35"/>
      <c r="AP116" s="35" t="s">
        <v>1590</v>
      </c>
      <c r="AQ116" s="35" t="s">
        <v>1590</v>
      </c>
      <c r="AR116" s="21" t="str">
        <f t="shared" si="31"/>
        <v xml:space="preserve"> </v>
      </c>
      <c r="AS116" s="35"/>
      <c r="AT116" s="21">
        <f t="shared" si="32"/>
        <v>0</v>
      </c>
      <c r="AU116" s="35"/>
      <c r="AV116" s="35" t="s">
        <v>1591</v>
      </c>
      <c r="AW116" s="35" t="s">
        <v>1592</v>
      </c>
      <c r="AX116" s="21" t="str">
        <f t="shared" si="33"/>
        <v xml:space="preserve"> </v>
      </c>
      <c r="AY116" s="35"/>
      <c r="AZ116" s="21">
        <f t="shared" si="27"/>
        <v>0</v>
      </c>
      <c r="BA116" s="35"/>
      <c r="BB116" s="35" t="s">
        <v>1590</v>
      </c>
      <c r="BC116" s="35" t="s">
        <v>1590</v>
      </c>
      <c r="BD116" s="178"/>
      <c r="BE116" s="69" t="s">
        <v>1550</v>
      </c>
      <c r="BF116" s="68" t="s">
        <v>1593</v>
      </c>
      <c r="BG116" s="32" t="s">
        <v>1552</v>
      </c>
      <c r="BH116" s="30" t="s">
        <v>1354</v>
      </c>
      <c r="BI116" s="30" t="s">
        <v>1553</v>
      </c>
      <c r="BJ116" s="30" t="s">
        <v>1554</v>
      </c>
      <c r="BK116" s="30" t="s">
        <v>1555</v>
      </c>
      <c r="BL116" s="30" t="s">
        <v>1594</v>
      </c>
      <c r="BM116" s="177" t="s">
        <v>1557</v>
      </c>
      <c r="BN116" s="71"/>
    </row>
    <row r="117" spans="1:66" s="23" customFormat="1" ht="51.75" customHeight="1" x14ac:dyDescent="0.25">
      <c r="A117" s="302"/>
      <c r="B117" s="32" t="s">
        <v>1123</v>
      </c>
      <c r="C117" s="32" t="s">
        <v>1320</v>
      </c>
      <c r="D117" s="32" t="s">
        <v>1595</v>
      </c>
      <c r="E117" s="32"/>
      <c r="F117" s="42" t="s">
        <v>336</v>
      </c>
      <c r="G117" s="32" t="s">
        <v>1596</v>
      </c>
      <c r="H117" s="64">
        <v>44256</v>
      </c>
      <c r="I117" s="64">
        <v>44926</v>
      </c>
      <c r="J117" s="32" t="s">
        <v>1597</v>
      </c>
      <c r="K117" s="32" t="s">
        <v>1598</v>
      </c>
      <c r="L117" s="32" t="s">
        <v>1545</v>
      </c>
      <c r="M117" s="171" t="s">
        <v>1546</v>
      </c>
      <c r="N117" s="65"/>
      <c r="O117" s="89"/>
      <c r="P117" s="32"/>
      <c r="Q117" s="89"/>
      <c r="R117" s="32">
        <v>1</v>
      </c>
      <c r="S117" s="89"/>
      <c r="T117" s="32"/>
      <c r="U117" s="89"/>
      <c r="V117" s="66"/>
      <c r="W117" s="89"/>
      <c r="X117" s="34">
        <f t="shared" si="28"/>
        <v>0</v>
      </c>
      <c r="Y117" s="89"/>
      <c r="Z117" s="21" t="str">
        <f t="shared" si="25"/>
        <v xml:space="preserve"> </v>
      </c>
      <c r="AA117" s="35"/>
      <c r="AB117" s="21" t="str">
        <f>IF(N117=0," ",AA117/N117)</f>
        <v xml:space="preserve"> </v>
      </c>
      <c r="AC117" s="35"/>
      <c r="AD117" s="35"/>
      <c r="AE117" s="37"/>
      <c r="AF117" s="111" t="str">
        <f>IF(Q117=0," ",AE117/Q117)</f>
        <v xml:space="preserve"> </v>
      </c>
      <c r="AG117" s="35"/>
      <c r="AH117" s="21" t="str">
        <f t="shared" si="29"/>
        <v xml:space="preserve"> </v>
      </c>
      <c r="AI117" s="35"/>
      <c r="AJ117" s="35" t="s">
        <v>1599</v>
      </c>
      <c r="AK117" s="179" t="s">
        <v>1600</v>
      </c>
      <c r="AL117" s="194">
        <v>0</v>
      </c>
      <c r="AM117" s="21" t="e">
        <f t="shared" si="26"/>
        <v>#DIV/0!</v>
      </c>
      <c r="AN117" s="21" t="str">
        <f t="shared" si="30"/>
        <v xml:space="preserve"> </v>
      </c>
      <c r="AO117" s="35"/>
      <c r="AP117" s="35" t="s">
        <v>1601</v>
      </c>
      <c r="AQ117" s="37" t="s">
        <v>1567</v>
      </c>
      <c r="AR117" s="21" t="str">
        <f t="shared" si="31"/>
        <v xml:space="preserve"> </v>
      </c>
      <c r="AS117" s="35"/>
      <c r="AT117" s="21" t="str">
        <f t="shared" si="32"/>
        <v xml:space="preserve"> </v>
      </c>
      <c r="AU117" s="35"/>
      <c r="AV117" s="35" t="s">
        <v>1602</v>
      </c>
      <c r="AW117" s="37" t="s">
        <v>1567</v>
      </c>
      <c r="AX117" s="21" t="str">
        <f t="shared" si="33"/>
        <v xml:space="preserve"> </v>
      </c>
      <c r="AY117" s="35"/>
      <c r="AZ117" s="21" t="str">
        <f t="shared" si="27"/>
        <v xml:space="preserve"> </v>
      </c>
      <c r="BA117" s="35"/>
      <c r="BB117" s="35" t="s">
        <v>1603</v>
      </c>
      <c r="BC117" s="35" t="s">
        <v>1567</v>
      </c>
      <c r="BD117" s="178"/>
      <c r="BE117" s="69" t="s">
        <v>1550</v>
      </c>
      <c r="BF117" s="69" t="s">
        <v>1581</v>
      </c>
      <c r="BG117" s="32" t="s">
        <v>1552</v>
      </c>
      <c r="BH117" s="30" t="s">
        <v>1354</v>
      </c>
      <c r="BI117" s="30" t="s">
        <v>1553</v>
      </c>
      <c r="BJ117" s="30" t="s">
        <v>1554</v>
      </c>
      <c r="BK117" s="30" t="s">
        <v>1555</v>
      </c>
      <c r="BL117" s="30" t="s">
        <v>1604</v>
      </c>
      <c r="BM117" s="177" t="s">
        <v>1557</v>
      </c>
      <c r="BN117" s="71"/>
    </row>
    <row r="118" spans="1:66" s="23" customFormat="1" ht="51.75" customHeight="1" x14ac:dyDescent="0.25">
      <c r="A118" s="321"/>
      <c r="B118" s="124" t="s">
        <v>1123</v>
      </c>
      <c r="C118" s="124" t="s">
        <v>1124</v>
      </c>
      <c r="D118" s="124" t="s">
        <v>1605</v>
      </c>
      <c r="E118" s="124"/>
      <c r="F118" s="125" t="s">
        <v>336</v>
      </c>
      <c r="G118" s="124" t="s">
        <v>606</v>
      </c>
      <c r="H118" s="126">
        <v>43983</v>
      </c>
      <c r="I118" s="126">
        <v>45473</v>
      </c>
      <c r="J118" s="124" t="s">
        <v>1606</v>
      </c>
      <c r="K118" s="124" t="s">
        <v>1607</v>
      </c>
      <c r="L118" s="124" t="s">
        <v>1561</v>
      </c>
      <c r="M118" s="180" t="s">
        <v>64</v>
      </c>
      <c r="N118" s="124">
        <v>1</v>
      </c>
      <c r="O118" s="128"/>
      <c r="P118" s="124">
        <v>1</v>
      </c>
      <c r="Q118" s="128">
        <f>5000000*11</f>
        <v>55000000</v>
      </c>
      <c r="R118" s="124">
        <v>1</v>
      </c>
      <c r="S118" s="128">
        <f>5000000*11</f>
        <v>55000000</v>
      </c>
      <c r="T118" s="124">
        <v>1</v>
      </c>
      <c r="U118" s="128">
        <f>5000000*11</f>
        <v>55000000</v>
      </c>
      <c r="V118" s="124"/>
      <c r="W118" s="128"/>
      <c r="X118" s="148">
        <f t="shared" si="28"/>
        <v>165000000</v>
      </c>
      <c r="Y118" s="128"/>
      <c r="Z118" s="130" t="str">
        <f t="shared" si="25"/>
        <v xml:space="preserve"> </v>
      </c>
      <c r="AA118" s="127"/>
      <c r="AB118" s="130">
        <f>IF(N118=0," ",AA118/N118)</f>
        <v>0</v>
      </c>
      <c r="AC118" s="127"/>
      <c r="AD118" s="127"/>
      <c r="AE118" s="181"/>
      <c r="AF118" s="131">
        <v>15360000</v>
      </c>
      <c r="AG118" s="129">
        <v>0.33</v>
      </c>
      <c r="AH118" s="130">
        <f t="shared" si="29"/>
        <v>0.33</v>
      </c>
      <c r="AI118" s="127">
        <v>1</v>
      </c>
      <c r="AJ118" s="127" t="s">
        <v>1608</v>
      </c>
      <c r="AK118" s="181" t="s">
        <v>1609</v>
      </c>
      <c r="AL118" s="194">
        <v>0</v>
      </c>
      <c r="AM118" s="21">
        <f t="shared" si="26"/>
        <v>0</v>
      </c>
      <c r="AN118" s="130">
        <f t="shared" si="30"/>
        <v>0</v>
      </c>
      <c r="AO118" s="127"/>
      <c r="AP118" s="127" t="s">
        <v>1608</v>
      </c>
      <c r="AQ118" s="181" t="s">
        <v>1609</v>
      </c>
      <c r="AR118" s="130" t="e">
        <f t="shared" si="31"/>
        <v>#VALUE!</v>
      </c>
      <c r="AS118" s="127"/>
      <c r="AT118" s="130">
        <f t="shared" si="32"/>
        <v>0</v>
      </c>
      <c r="AU118" s="127"/>
      <c r="AV118" s="127" t="s">
        <v>1608</v>
      </c>
      <c r="AW118" s="37" t="s">
        <v>1567</v>
      </c>
      <c r="AX118" s="130" t="e">
        <f t="shared" si="33"/>
        <v>#VALUE!</v>
      </c>
      <c r="AY118" s="127"/>
      <c r="AZ118" s="130">
        <f t="shared" si="27"/>
        <v>0</v>
      </c>
      <c r="BA118" s="127"/>
      <c r="BB118" s="127" t="s">
        <v>1610</v>
      </c>
      <c r="BC118" s="35" t="s">
        <v>1567</v>
      </c>
      <c r="BD118" s="182"/>
      <c r="BE118" s="132" t="s">
        <v>1550</v>
      </c>
      <c r="BF118" s="132" t="s">
        <v>1593</v>
      </c>
      <c r="BG118" s="124" t="s">
        <v>1552</v>
      </c>
      <c r="BH118" s="133" t="s">
        <v>1354</v>
      </c>
      <c r="BI118" s="133" t="s">
        <v>1553</v>
      </c>
      <c r="BJ118" s="133" t="s">
        <v>1554</v>
      </c>
      <c r="BK118" s="133" t="s">
        <v>1555</v>
      </c>
      <c r="BL118" s="133" t="s">
        <v>1611</v>
      </c>
      <c r="BM118" s="183" t="s">
        <v>1557</v>
      </c>
      <c r="BN118" s="71"/>
    </row>
    <row r="119" spans="1:66" s="322" customFormat="1" ht="51.75" customHeight="1" x14ac:dyDescent="0.25">
      <c r="A119" s="190"/>
      <c r="B119" s="135" t="s">
        <v>1123</v>
      </c>
      <c r="C119" s="135" t="s">
        <v>1124</v>
      </c>
      <c r="D119" s="135" t="s">
        <v>1612</v>
      </c>
      <c r="E119" s="135"/>
      <c r="F119" s="136" t="s">
        <v>336</v>
      </c>
      <c r="G119" s="135" t="s">
        <v>1613</v>
      </c>
      <c r="H119" s="137">
        <v>44348</v>
      </c>
      <c r="I119" s="137">
        <v>45080</v>
      </c>
      <c r="J119" s="135" t="s">
        <v>1614</v>
      </c>
      <c r="K119" s="135" t="s">
        <v>1615</v>
      </c>
      <c r="L119" s="138" t="s">
        <v>1545</v>
      </c>
      <c r="M119" s="184" t="s">
        <v>1616</v>
      </c>
      <c r="N119" s="138"/>
      <c r="O119" s="139"/>
      <c r="P119" s="140">
        <v>0.05</v>
      </c>
      <c r="Q119" s="139" t="s">
        <v>1617</v>
      </c>
      <c r="R119" s="140">
        <v>0.05</v>
      </c>
      <c r="S119" s="139"/>
      <c r="T119" s="140">
        <v>0.05</v>
      </c>
      <c r="U119" s="139"/>
      <c r="V119" s="140">
        <v>0.05</v>
      </c>
      <c r="W119" s="139"/>
      <c r="X119" s="141" t="e">
        <f t="shared" si="28"/>
        <v>#VALUE!</v>
      </c>
      <c r="Y119" s="139"/>
      <c r="Z119" s="185" t="s">
        <v>1344</v>
      </c>
      <c r="AA119" s="138" t="s">
        <v>1344</v>
      </c>
      <c r="AB119" s="142" t="s">
        <v>1344</v>
      </c>
      <c r="AC119" s="138" t="s">
        <v>1344</v>
      </c>
      <c r="AD119" s="138"/>
      <c r="AE119" s="138"/>
      <c r="AF119" s="143">
        <v>0</v>
      </c>
      <c r="AG119" s="138"/>
      <c r="AH119" s="142">
        <f t="shared" si="29"/>
        <v>0</v>
      </c>
      <c r="AI119" s="138"/>
      <c r="AJ119" s="138" t="s">
        <v>1618</v>
      </c>
      <c r="AK119" s="186" t="s">
        <v>1619</v>
      </c>
      <c r="AL119" s="194">
        <v>0</v>
      </c>
      <c r="AM119" s="21" t="e">
        <f t="shared" si="26"/>
        <v>#VALUE!</v>
      </c>
      <c r="AN119" s="142" t="e">
        <f t="shared" si="30"/>
        <v>#VALUE!</v>
      </c>
      <c r="AO119" s="138"/>
      <c r="AP119" s="138" t="s">
        <v>1618</v>
      </c>
      <c r="AQ119" s="138" t="s">
        <v>1620</v>
      </c>
      <c r="AR119" s="142" t="e">
        <f t="shared" si="31"/>
        <v>#VALUE!</v>
      </c>
      <c r="AS119" s="138"/>
      <c r="AT119" s="142">
        <f t="shared" si="32"/>
        <v>0</v>
      </c>
      <c r="AU119" s="138"/>
      <c r="AV119" s="138" t="s">
        <v>1621</v>
      </c>
      <c r="AW119" s="138" t="s">
        <v>1622</v>
      </c>
      <c r="AX119" s="142" t="e">
        <f t="shared" si="33"/>
        <v>#VALUE!</v>
      </c>
      <c r="AY119" s="138"/>
      <c r="AZ119" s="142">
        <f t="shared" si="27"/>
        <v>0</v>
      </c>
      <c r="BA119" s="138"/>
      <c r="BB119" s="35" t="s">
        <v>1623</v>
      </c>
      <c r="BC119" s="35" t="s">
        <v>1624</v>
      </c>
      <c r="BD119" s="187"/>
      <c r="BE119" s="144" t="s">
        <v>1550</v>
      </c>
      <c r="BF119" s="145" t="s">
        <v>1625</v>
      </c>
      <c r="BG119" s="135" t="s">
        <v>1552</v>
      </c>
      <c r="BH119" s="146" t="s">
        <v>1354</v>
      </c>
      <c r="BI119" s="146" t="s">
        <v>1553</v>
      </c>
      <c r="BJ119" s="146" t="s">
        <v>1626</v>
      </c>
      <c r="BK119" s="146" t="s">
        <v>1627</v>
      </c>
      <c r="BL119" s="146" t="s">
        <v>1628</v>
      </c>
      <c r="BM119" s="147" t="s">
        <v>1629</v>
      </c>
      <c r="BN119" s="190"/>
    </row>
    <row r="120" spans="1:66" s="3" customFormat="1" ht="51.75" customHeight="1" x14ac:dyDescent="0.25">
      <c r="A120" s="12"/>
      <c r="B120" s="27"/>
      <c r="C120" s="27"/>
      <c r="D120" s="27"/>
      <c r="E120" s="27"/>
      <c r="F120" s="27"/>
      <c r="G120" s="27"/>
      <c r="H120" s="27"/>
      <c r="I120" s="27"/>
      <c r="J120" s="27"/>
      <c r="K120" s="27"/>
      <c r="L120" s="27"/>
      <c r="M120" s="27"/>
      <c r="N120" s="27"/>
      <c r="O120" s="121"/>
      <c r="P120" s="27"/>
      <c r="Q120" s="121"/>
      <c r="R120" s="27"/>
      <c r="S120" s="121"/>
      <c r="T120" s="27"/>
      <c r="U120" s="121"/>
      <c r="V120" s="27"/>
      <c r="W120" s="121"/>
      <c r="X120" s="27"/>
      <c r="Y120" s="121" t="e">
        <f>SUM(Y11:Y119)</f>
        <v>#VALUE!</v>
      </c>
      <c r="Z120" s="27"/>
      <c r="AA120" s="122"/>
      <c r="AB120" s="27"/>
      <c r="AC120" s="122"/>
      <c r="AD120" s="27"/>
      <c r="AE120" s="27"/>
      <c r="AF120" s="123"/>
      <c r="AG120" s="122"/>
      <c r="AH120" s="27"/>
      <c r="AI120" s="122"/>
      <c r="AJ120" s="27"/>
      <c r="AK120" s="27"/>
      <c r="AL120" s="27"/>
      <c r="AM120" s="122"/>
      <c r="AN120" s="27"/>
      <c r="AO120" s="122"/>
      <c r="AP120" s="27"/>
      <c r="AQ120" s="27"/>
      <c r="AR120" s="27"/>
      <c r="AS120" s="122"/>
      <c r="AT120" s="27"/>
      <c r="AU120" s="122"/>
      <c r="AV120" s="27"/>
      <c r="AW120" s="27"/>
      <c r="AX120" s="27"/>
      <c r="AY120" s="122"/>
      <c r="AZ120" s="27"/>
      <c r="BA120" s="122"/>
      <c r="BB120" s="27"/>
      <c r="BC120" s="27"/>
      <c r="BD120" s="27"/>
      <c r="BE120" s="27"/>
      <c r="BF120" s="27"/>
      <c r="BG120" s="27"/>
      <c r="BH120" s="27"/>
      <c r="BI120" s="27"/>
      <c r="BJ120" s="27"/>
      <c r="BK120" s="27"/>
      <c r="BL120" s="27"/>
      <c r="BM120" s="27"/>
    </row>
    <row r="121" spans="1:66" s="3" customFormat="1" ht="51.75" customHeight="1" x14ac:dyDescent="0.25">
      <c r="A121" s="12"/>
      <c r="B121" s="27"/>
      <c r="C121" s="27"/>
      <c r="D121" s="27"/>
      <c r="E121" s="27"/>
      <c r="F121" s="27"/>
      <c r="G121" s="27"/>
      <c r="H121" s="27"/>
      <c r="I121" s="27"/>
      <c r="J121" s="27"/>
      <c r="K121" s="27"/>
      <c r="L121" s="27"/>
      <c r="M121" s="27"/>
      <c r="N121" s="27"/>
      <c r="O121" s="123"/>
      <c r="P121" s="27"/>
      <c r="Q121" s="27"/>
      <c r="R121" s="27"/>
      <c r="S121" s="27"/>
      <c r="T121" s="27"/>
      <c r="U121" s="27"/>
      <c r="V121" s="27"/>
      <c r="W121" s="121"/>
      <c r="X121" s="27"/>
      <c r="Y121" s="121"/>
      <c r="Z121" s="27"/>
      <c r="AA121" s="122"/>
      <c r="AB121" s="27"/>
      <c r="AC121" s="122"/>
      <c r="AD121" s="27"/>
      <c r="AE121" s="27"/>
      <c r="AF121" s="123"/>
      <c r="AG121" s="122"/>
      <c r="AH121" s="27"/>
      <c r="AI121" s="122"/>
      <c r="AJ121" s="27"/>
      <c r="AK121" s="27"/>
      <c r="AL121" s="27"/>
      <c r="AM121" s="122"/>
      <c r="AN121" s="27"/>
      <c r="AO121" s="122"/>
      <c r="AP121" s="27"/>
      <c r="AQ121" s="27"/>
      <c r="AR121" s="27"/>
      <c r="AS121" s="122"/>
      <c r="AT121" s="27"/>
      <c r="AU121" s="122"/>
      <c r="AV121" s="27"/>
      <c r="AW121" s="27"/>
      <c r="AX121" s="27"/>
      <c r="AY121" s="122"/>
      <c r="AZ121" s="27"/>
      <c r="BA121" s="122"/>
      <c r="BB121" s="27"/>
      <c r="BC121" s="27"/>
      <c r="BD121" s="27"/>
      <c r="BE121" s="27"/>
      <c r="BF121" s="27"/>
      <c r="BG121" s="27"/>
      <c r="BH121" s="27"/>
      <c r="BI121" s="27"/>
      <c r="BJ121" s="27"/>
      <c r="BK121" s="27"/>
      <c r="BL121" s="27"/>
      <c r="BM121" s="27"/>
    </row>
    <row r="122" spans="1:66" s="3" customFormat="1" ht="51.75" customHeight="1" x14ac:dyDescent="0.25">
      <c r="B122" s="27"/>
      <c r="C122" s="27"/>
      <c r="D122" s="27"/>
      <c r="E122" s="27"/>
      <c r="F122" s="27"/>
      <c r="G122" s="27"/>
      <c r="H122" s="27"/>
      <c r="I122" s="27"/>
      <c r="J122" s="27"/>
      <c r="K122" s="27"/>
      <c r="L122" s="27"/>
      <c r="M122" s="27"/>
      <c r="N122" s="27"/>
      <c r="O122" s="27"/>
      <c r="P122" s="27"/>
      <c r="Q122" s="27"/>
      <c r="R122" s="27"/>
      <c r="S122" s="27"/>
      <c r="T122" s="27"/>
      <c r="U122" s="27"/>
      <c r="V122" s="27"/>
      <c r="W122" s="134"/>
      <c r="X122" s="27"/>
      <c r="Y122" s="134"/>
      <c r="Z122" s="27"/>
      <c r="AA122" s="120"/>
      <c r="AB122" s="27"/>
      <c r="AC122" s="120"/>
      <c r="AD122" s="27"/>
      <c r="AE122" s="27"/>
      <c r="AF122" s="27"/>
      <c r="AG122" s="120"/>
      <c r="AH122" s="27"/>
      <c r="AI122" s="120"/>
      <c r="AJ122" s="27"/>
      <c r="AK122" s="27"/>
      <c r="AL122" s="27"/>
      <c r="AM122" s="120"/>
      <c r="AN122" s="27"/>
      <c r="AO122" s="120"/>
      <c r="AP122" s="27"/>
      <c r="AQ122" s="27"/>
      <c r="AR122" s="27"/>
      <c r="AS122" s="120"/>
      <c r="AT122" s="27"/>
      <c r="AU122" s="120"/>
      <c r="AV122" s="27"/>
      <c r="AW122" s="27"/>
      <c r="AX122" s="27"/>
      <c r="AY122" s="120"/>
      <c r="AZ122" s="27"/>
      <c r="BA122" s="120"/>
      <c r="BB122" s="27"/>
      <c r="BC122" s="27"/>
      <c r="BD122" s="27"/>
      <c r="BE122" s="27"/>
      <c r="BF122" s="27"/>
      <c r="BG122" s="27"/>
      <c r="BH122" s="27"/>
      <c r="BI122" s="27"/>
      <c r="BJ122" s="27"/>
      <c r="BK122" s="27"/>
      <c r="BL122" s="27"/>
      <c r="BM122" s="27"/>
    </row>
    <row r="123" spans="1:66" s="3" customFormat="1" ht="51.75" customHeight="1" x14ac:dyDescent="0.25">
      <c r="W123" s="89"/>
      <c r="AA123" s="11"/>
      <c r="AC123" s="11"/>
      <c r="AG123" s="11"/>
      <c r="AI123" s="11"/>
      <c r="AM123" s="11"/>
      <c r="AO123" s="11"/>
      <c r="AS123" s="11"/>
      <c r="AU123" s="11"/>
      <c r="AY123" s="11"/>
      <c r="BA123" s="11"/>
      <c r="BE123" s="12"/>
      <c r="BG123" s="12"/>
      <c r="BH123" s="12"/>
      <c r="BI123" s="12"/>
      <c r="BJ123" s="12"/>
    </row>
    <row r="124" spans="1:66" s="3" customFormat="1" ht="51.75" customHeight="1" x14ac:dyDescent="0.25">
      <c r="AA124" s="11"/>
      <c r="AC124" s="11"/>
      <c r="AG124" s="11"/>
      <c r="AI124" s="11"/>
      <c r="AM124" s="11"/>
      <c r="AO124" s="11"/>
      <c r="AS124" s="11"/>
      <c r="AU124" s="11"/>
      <c r="AY124" s="11"/>
      <c r="BA124" s="11"/>
      <c r="BE124" s="12"/>
      <c r="BG124" s="12"/>
      <c r="BH124" s="12"/>
      <c r="BI124" s="12"/>
      <c r="BJ124" s="12"/>
    </row>
    <row r="125" spans="1:66" s="3" customFormat="1" ht="51.75" customHeight="1" x14ac:dyDescent="0.25">
      <c r="AA125" s="11"/>
      <c r="AC125" s="11"/>
      <c r="AG125" s="11"/>
      <c r="AI125" s="11"/>
      <c r="AM125" s="11"/>
      <c r="AO125" s="11"/>
      <c r="AS125" s="11"/>
      <c r="AU125" s="11"/>
      <c r="AY125" s="11"/>
      <c r="BA125" s="11"/>
      <c r="BE125" s="12"/>
      <c r="BG125" s="12"/>
      <c r="BH125" s="12"/>
      <c r="BI125" s="12"/>
      <c r="BJ125" s="12"/>
    </row>
    <row r="126" spans="1:66" s="3" customFormat="1" ht="51.75" customHeight="1" x14ac:dyDescent="0.25">
      <c r="AA126" s="11"/>
      <c r="AC126" s="11"/>
      <c r="AG126" s="11"/>
      <c r="AI126" s="11"/>
      <c r="AM126" s="11"/>
      <c r="AO126" s="11"/>
      <c r="AS126" s="11"/>
      <c r="AU126" s="11"/>
      <c r="AY126" s="11"/>
      <c r="BA126" s="11"/>
      <c r="BE126" s="12"/>
      <c r="BG126" s="12"/>
      <c r="BH126" s="12"/>
      <c r="BI126" s="12"/>
      <c r="BJ126" s="12"/>
    </row>
    <row r="127" spans="1:66" s="3" customFormat="1" ht="51.75" customHeight="1" x14ac:dyDescent="0.25">
      <c r="AA127" s="11"/>
      <c r="AC127" s="11"/>
      <c r="AG127" s="11"/>
      <c r="AI127" s="11"/>
      <c r="AM127" s="11"/>
      <c r="AO127" s="11"/>
      <c r="AS127" s="11"/>
      <c r="AU127" s="11"/>
      <c r="AY127" s="11"/>
      <c r="BA127" s="11"/>
      <c r="BE127" s="12"/>
      <c r="BG127" s="12"/>
      <c r="BH127" s="12"/>
      <c r="BI127" s="12"/>
      <c r="BJ127" s="12"/>
    </row>
    <row r="128" spans="1:66" s="3" customFormat="1" ht="51.75" customHeight="1" x14ac:dyDescent="0.25">
      <c r="AA128" s="11"/>
      <c r="AC128" s="11"/>
      <c r="AG128" s="11"/>
      <c r="AI128" s="11"/>
      <c r="AM128" s="11"/>
      <c r="AO128" s="11"/>
      <c r="AS128" s="11"/>
      <c r="AU128" s="11"/>
      <c r="AY128" s="11"/>
      <c r="BA128" s="11"/>
      <c r="BE128" s="12"/>
      <c r="BG128" s="12"/>
      <c r="BH128" s="12"/>
      <c r="BI128" s="12"/>
      <c r="BJ128" s="12"/>
    </row>
    <row r="129" spans="27:62" s="3" customFormat="1" ht="51.75" customHeight="1" x14ac:dyDescent="0.25">
      <c r="AA129" s="11"/>
      <c r="AC129" s="11"/>
      <c r="AG129" s="11"/>
      <c r="AI129" s="11"/>
      <c r="AM129" s="11"/>
      <c r="AO129" s="11"/>
      <c r="AS129" s="11"/>
      <c r="AU129" s="11"/>
      <c r="AY129" s="11"/>
      <c r="BA129" s="11"/>
      <c r="BE129" s="12"/>
      <c r="BG129" s="12"/>
      <c r="BH129" s="12"/>
      <c r="BI129" s="12"/>
      <c r="BJ129" s="12"/>
    </row>
    <row r="130" spans="27:62" s="3" customFormat="1" ht="51.75" customHeight="1" x14ac:dyDescent="0.25">
      <c r="AA130" s="11"/>
      <c r="AC130" s="11"/>
      <c r="AG130" s="11"/>
      <c r="AI130" s="11"/>
      <c r="AM130" s="11"/>
      <c r="AO130" s="11"/>
      <c r="AS130" s="11"/>
      <c r="AU130" s="11"/>
      <c r="AY130" s="11"/>
      <c r="BA130" s="11"/>
      <c r="BE130" s="12"/>
      <c r="BG130" s="12"/>
      <c r="BH130" s="12"/>
      <c r="BI130" s="12"/>
      <c r="BJ130" s="12"/>
    </row>
    <row r="131" spans="27:62" s="3" customFormat="1" ht="51.75" customHeight="1" x14ac:dyDescent="0.25">
      <c r="AA131" s="11"/>
      <c r="AC131" s="11"/>
      <c r="AG131" s="11"/>
      <c r="AI131" s="11"/>
      <c r="AM131" s="11"/>
      <c r="AO131" s="11"/>
      <c r="AS131" s="11"/>
      <c r="AU131" s="11"/>
      <c r="AY131" s="11"/>
      <c r="BA131" s="11"/>
      <c r="BE131" s="12"/>
      <c r="BG131" s="12"/>
      <c r="BH131" s="12"/>
      <c r="BI131" s="12"/>
      <c r="BJ131" s="12"/>
    </row>
    <row r="132" spans="27:62" s="3" customFormat="1" ht="51.75" customHeight="1" x14ac:dyDescent="0.25">
      <c r="AA132" s="11"/>
      <c r="AC132" s="11"/>
      <c r="AG132" s="11"/>
      <c r="AI132" s="11"/>
      <c r="AM132" s="11"/>
      <c r="AO132" s="11"/>
      <c r="AS132" s="11"/>
      <c r="AU132" s="11"/>
      <c r="AY132" s="11"/>
      <c r="BA132" s="11"/>
      <c r="BE132" s="12"/>
      <c r="BG132" s="12"/>
      <c r="BH132" s="12"/>
      <c r="BI132" s="12"/>
      <c r="BJ132" s="12"/>
    </row>
    <row r="133" spans="27:62" s="3" customFormat="1" ht="51.75" customHeight="1" x14ac:dyDescent="0.25">
      <c r="AA133" s="11"/>
      <c r="AC133" s="11"/>
      <c r="AG133" s="11"/>
      <c r="AI133" s="11"/>
      <c r="AM133" s="11"/>
      <c r="AO133" s="11"/>
      <c r="AS133" s="11"/>
      <c r="AU133" s="11"/>
      <c r="AY133" s="11"/>
      <c r="BA133" s="11"/>
      <c r="BE133" s="12"/>
      <c r="BG133" s="12"/>
      <c r="BH133" s="12"/>
      <c r="BI133" s="12"/>
      <c r="BJ133" s="12"/>
    </row>
    <row r="134" spans="27:62" s="3" customFormat="1" ht="51.75" customHeight="1" x14ac:dyDescent="0.25">
      <c r="AA134" s="11"/>
      <c r="AC134" s="11"/>
      <c r="AG134" s="11"/>
      <c r="AI134" s="11"/>
      <c r="AM134" s="11"/>
      <c r="AO134" s="11"/>
      <c r="AS134" s="11"/>
      <c r="AU134" s="11"/>
      <c r="AY134" s="11"/>
      <c r="BA134" s="11"/>
      <c r="BE134" s="12"/>
      <c r="BG134" s="12"/>
      <c r="BH134" s="12"/>
      <c r="BI134" s="12"/>
      <c r="BJ134" s="12"/>
    </row>
    <row r="135" spans="27:62" s="3" customFormat="1" ht="51.75" customHeight="1" x14ac:dyDescent="0.25">
      <c r="AA135" s="11"/>
      <c r="AC135" s="11"/>
      <c r="AG135" s="11"/>
      <c r="AI135" s="11"/>
      <c r="AM135" s="11"/>
      <c r="AO135" s="11"/>
      <c r="AS135" s="11"/>
      <c r="AU135" s="11"/>
      <c r="AY135" s="11"/>
      <c r="BA135" s="11"/>
      <c r="BE135" s="12"/>
      <c r="BG135" s="12"/>
      <c r="BH135" s="12"/>
      <c r="BI135" s="12"/>
      <c r="BJ135" s="12"/>
    </row>
    <row r="136" spans="27:62" s="3" customFormat="1" ht="51.75" customHeight="1" x14ac:dyDescent="0.25">
      <c r="AA136" s="11"/>
      <c r="AC136" s="11"/>
      <c r="AG136" s="11"/>
      <c r="AI136" s="11"/>
      <c r="AM136" s="11"/>
      <c r="AO136" s="11"/>
      <c r="AS136" s="11"/>
      <c r="AU136" s="11"/>
      <c r="AY136" s="11"/>
      <c r="BA136" s="11"/>
      <c r="BE136" s="12"/>
      <c r="BG136" s="12"/>
      <c r="BH136" s="12"/>
      <c r="BI136" s="12"/>
      <c r="BJ136" s="12"/>
    </row>
    <row r="137" spans="27:62" s="3" customFormat="1" ht="51.75" customHeight="1" x14ac:dyDescent="0.25">
      <c r="AA137" s="11"/>
      <c r="AC137" s="11"/>
      <c r="AG137" s="11"/>
      <c r="AI137" s="11"/>
      <c r="AM137" s="11"/>
      <c r="AO137" s="11"/>
      <c r="AS137" s="11"/>
      <c r="AU137" s="11"/>
      <c r="AY137" s="11"/>
      <c r="BA137" s="11"/>
      <c r="BE137" s="12"/>
      <c r="BG137" s="12"/>
      <c r="BH137" s="12"/>
      <c r="BI137" s="12"/>
      <c r="BJ137" s="12"/>
    </row>
    <row r="138" spans="27:62" s="3" customFormat="1" ht="51.75" customHeight="1" x14ac:dyDescent="0.25">
      <c r="AA138" s="11"/>
      <c r="AC138" s="11"/>
      <c r="AG138" s="11"/>
      <c r="AI138" s="11"/>
      <c r="AM138" s="11"/>
      <c r="AO138" s="11"/>
      <c r="AS138" s="11"/>
      <c r="AU138" s="11"/>
      <c r="AY138" s="11"/>
      <c r="BA138" s="11"/>
      <c r="BE138" s="12"/>
      <c r="BG138" s="12"/>
      <c r="BH138" s="12"/>
      <c r="BI138" s="12"/>
      <c r="BJ138" s="12"/>
    </row>
    <row r="139" spans="27:62" s="3" customFormat="1" ht="51.75" customHeight="1" x14ac:dyDescent="0.25">
      <c r="AA139" s="11"/>
      <c r="AC139" s="11"/>
      <c r="AG139" s="11"/>
      <c r="AI139" s="11"/>
      <c r="AM139" s="11"/>
      <c r="AO139" s="11"/>
      <c r="AS139" s="11"/>
      <c r="AU139" s="11"/>
      <c r="AY139" s="11"/>
      <c r="BA139" s="11"/>
      <c r="BE139" s="12"/>
      <c r="BG139" s="12"/>
      <c r="BH139" s="12"/>
      <c r="BI139" s="12"/>
      <c r="BJ139" s="12"/>
    </row>
    <row r="140" spans="27:62" s="3" customFormat="1" ht="51.75" customHeight="1" x14ac:dyDescent="0.25">
      <c r="AA140" s="11"/>
      <c r="AC140" s="11"/>
      <c r="AG140" s="11"/>
      <c r="AI140" s="11"/>
      <c r="AM140" s="11"/>
      <c r="AO140" s="11"/>
      <c r="AS140" s="11"/>
      <c r="AU140" s="11"/>
      <c r="AY140" s="11"/>
      <c r="BA140" s="11"/>
      <c r="BE140" s="12"/>
      <c r="BG140" s="12"/>
      <c r="BH140" s="12"/>
      <c r="BI140" s="12"/>
      <c r="BJ140" s="12"/>
    </row>
    <row r="141" spans="27:62" s="3" customFormat="1" ht="51.75" customHeight="1" x14ac:dyDescent="0.25">
      <c r="AA141" s="11"/>
      <c r="AC141" s="11"/>
      <c r="AG141" s="11"/>
      <c r="AI141" s="11"/>
      <c r="AM141" s="11"/>
      <c r="AO141" s="11"/>
      <c r="AS141" s="11"/>
      <c r="AU141" s="11"/>
      <c r="AY141" s="11"/>
      <c r="BA141" s="11"/>
      <c r="BE141" s="12"/>
      <c r="BG141" s="12"/>
      <c r="BH141" s="12"/>
      <c r="BI141" s="12"/>
      <c r="BJ141" s="12"/>
    </row>
    <row r="142" spans="27:62" s="3" customFormat="1" ht="51.75" customHeight="1" x14ac:dyDescent="0.25">
      <c r="AA142" s="11"/>
      <c r="AC142" s="11"/>
      <c r="AG142" s="11"/>
      <c r="AI142" s="11"/>
      <c r="AM142" s="11"/>
      <c r="AO142" s="11"/>
      <c r="AS142" s="11"/>
      <c r="AU142" s="11"/>
      <c r="AY142" s="11"/>
      <c r="BA142" s="11"/>
      <c r="BE142" s="12"/>
      <c r="BG142" s="12"/>
      <c r="BH142" s="12"/>
      <c r="BI142" s="12"/>
      <c r="BJ142" s="12"/>
    </row>
    <row r="143" spans="27:62" s="3" customFormat="1" ht="51.75" customHeight="1" x14ac:dyDescent="0.25">
      <c r="AA143" s="11"/>
      <c r="AC143" s="11"/>
      <c r="AG143" s="11"/>
      <c r="AI143" s="11"/>
      <c r="AM143" s="11"/>
      <c r="AO143" s="11"/>
      <c r="AS143" s="11"/>
      <c r="AU143" s="11"/>
      <c r="AY143" s="11"/>
      <c r="BA143" s="11"/>
      <c r="BE143" s="12"/>
      <c r="BG143" s="12"/>
      <c r="BH143" s="12"/>
      <c r="BI143" s="12"/>
      <c r="BJ143" s="12"/>
    </row>
    <row r="144" spans="27:62" s="3" customFormat="1" ht="51.75" customHeight="1" x14ac:dyDescent="0.25">
      <c r="AA144" s="11"/>
      <c r="AC144" s="11"/>
      <c r="AG144" s="11"/>
      <c r="AI144" s="11"/>
      <c r="AM144" s="11"/>
      <c r="AO144" s="11"/>
      <c r="AS144" s="11"/>
      <c r="AU144" s="11"/>
      <c r="AY144" s="11"/>
      <c r="BA144" s="11"/>
      <c r="BE144" s="12"/>
      <c r="BG144" s="12"/>
      <c r="BH144" s="12"/>
      <c r="BI144" s="12"/>
      <c r="BJ144" s="12"/>
    </row>
    <row r="145" spans="27:62" s="3" customFormat="1" ht="51.75" customHeight="1" x14ac:dyDescent="0.25">
      <c r="AA145" s="11"/>
      <c r="AC145" s="11"/>
      <c r="AG145" s="11"/>
      <c r="AI145" s="11"/>
      <c r="AM145" s="11"/>
      <c r="AO145" s="11"/>
      <c r="AS145" s="11"/>
      <c r="AU145" s="11"/>
      <c r="AY145" s="11"/>
      <c r="BA145" s="11"/>
      <c r="BE145" s="12"/>
      <c r="BG145" s="12"/>
      <c r="BH145" s="12"/>
      <c r="BI145" s="12"/>
      <c r="BJ145" s="12"/>
    </row>
    <row r="146" spans="27:62" s="3" customFormat="1" ht="51.75" customHeight="1" x14ac:dyDescent="0.25">
      <c r="AA146" s="11"/>
      <c r="AC146" s="11"/>
      <c r="AG146" s="11"/>
      <c r="AI146" s="11"/>
      <c r="AM146" s="11"/>
      <c r="AO146" s="11"/>
      <c r="AS146" s="11"/>
      <c r="AU146" s="11"/>
      <c r="AY146" s="11"/>
      <c r="BA146" s="11"/>
      <c r="BE146" s="12"/>
      <c r="BG146" s="12"/>
      <c r="BH146" s="12"/>
      <c r="BI146" s="12"/>
      <c r="BJ146" s="12"/>
    </row>
    <row r="1048576" ht="15" customHeight="1" x14ac:dyDescent="0.25"/>
  </sheetData>
  <autoFilter ref="A9:BN120">
    <filterColumn colId="13" showButton="0"/>
    <filterColumn colId="15" showButton="0"/>
    <filterColumn colId="17" showButton="0"/>
    <filterColumn colId="19" showButton="0"/>
    <filterColumn colId="21" showButton="0"/>
    <filterColumn colId="23" showButton="0"/>
  </autoFilter>
  <mergeCells count="78">
    <mergeCell ref="A1:A6"/>
    <mergeCell ref="B1:L1"/>
    <mergeCell ref="C2:L2"/>
    <mergeCell ref="C3:L3"/>
    <mergeCell ref="C4:L4"/>
    <mergeCell ref="C5:L5"/>
    <mergeCell ref="C6:L6"/>
    <mergeCell ref="BH8:BM8"/>
    <mergeCell ref="A8:C8"/>
    <mergeCell ref="D8:G8"/>
    <mergeCell ref="H8:I8"/>
    <mergeCell ref="J8:L8"/>
    <mergeCell ref="M8:Y8"/>
    <mergeCell ref="Z8:AE8"/>
    <mergeCell ref="AF8:AK8"/>
    <mergeCell ref="AL8:AQ8"/>
    <mergeCell ref="AR8:AW8"/>
    <mergeCell ref="AX8:BD8"/>
    <mergeCell ref="BE8:BG8"/>
    <mergeCell ref="L9:L10"/>
    <mergeCell ref="A9:A10"/>
    <mergeCell ref="B9:B10"/>
    <mergeCell ref="C9:C10"/>
    <mergeCell ref="D9:D10"/>
    <mergeCell ref="E9:E10"/>
    <mergeCell ref="F9:F10"/>
    <mergeCell ref="G9:G10"/>
    <mergeCell ref="H9:H10"/>
    <mergeCell ref="I9:I10"/>
    <mergeCell ref="J9:J10"/>
    <mergeCell ref="K9:K10"/>
    <mergeCell ref="AD9:AD10"/>
    <mergeCell ref="M9:M10"/>
    <mergeCell ref="N9:O9"/>
    <mergeCell ref="P9:Q9"/>
    <mergeCell ref="R9:S9"/>
    <mergeCell ref="T9:U9"/>
    <mergeCell ref="V9:W9"/>
    <mergeCell ref="X9:Y9"/>
    <mergeCell ref="Z9:Z10"/>
    <mergeCell ref="AA9:AA10"/>
    <mergeCell ref="AB9:AB10"/>
    <mergeCell ref="AC9:AC10"/>
    <mergeCell ref="AP9:AP10"/>
    <mergeCell ref="AE9:AE10"/>
    <mergeCell ref="AF9:AF10"/>
    <mergeCell ref="AG9:AG10"/>
    <mergeCell ref="AH9:AH10"/>
    <mergeCell ref="AI9:AI10"/>
    <mergeCell ref="AJ9:AJ10"/>
    <mergeCell ref="AK9:AK10"/>
    <mergeCell ref="AL9:AL10"/>
    <mergeCell ref="AM9:AM10"/>
    <mergeCell ref="AN9:AN10"/>
    <mergeCell ref="AO9:AO10"/>
    <mergeCell ref="BM9:BM10"/>
    <mergeCell ref="BB9:BB10"/>
    <mergeCell ref="AQ9:AQ10"/>
    <mergeCell ref="AR9:AR10"/>
    <mergeCell ref="AS9:AS10"/>
    <mergeCell ref="AT9:AT10"/>
    <mergeCell ref="AU9:AU10"/>
    <mergeCell ref="AV9:AV10"/>
    <mergeCell ref="AW9:AW10"/>
    <mergeCell ref="AX9:AX10"/>
    <mergeCell ref="AY9:AY10"/>
    <mergeCell ref="AZ9:AZ10"/>
    <mergeCell ref="BA9:BA10"/>
    <mergeCell ref="BH9:BH10"/>
    <mergeCell ref="BI9:BI10"/>
    <mergeCell ref="BJ9:BJ10"/>
    <mergeCell ref="BK9:BK10"/>
    <mergeCell ref="BL9:BL10"/>
    <mergeCell ref="BC9:BC10"/>
    <mergeCell ref="BD9:BD10"/>
    <mergeCell ref="BE9:BE10"/>
    <mergeCell ref="BF9:BF10"/>
    <mergeCell ref="BG9:BG10"/>
  </mergeCells>
  <dataValidations count="52">
    <dataValidation allowBlank="1" showInputMessage="1" showErrorMessage="1" prompt="Escribir el número y el nombre del Proyecto de Inversión en el cual se enmarca la acción afirmativa y del cual salen los recursos para su implementación, separados por dos puntos (:). " sqref="BG9"/>
    <dataValidation allowBlank="1" showInputMessage="1" showErrorMessage="1" prompt="Escriba el nombre del indicador para cada acción afirmativa concertada de política. _x000a__x000a_Debe evidenciar con precisión la propiedad a medir, ser auto explicativo y conciso. _x000a_" sqref="J9"/>
    <dataValidation allowBlank="1" showInputMessage="1" showErrorMessage="1" prompt="Escriba la expresión matemática con la cual se calcula el indicador. _x000a_ _x000a_Debe ser coherente con el nombre del indicador y ser explicita la unidad de medida." sqref="K9"/>
    <dataValidation allowBlank="1" showInputMessage="1" showErrorMessage="1" prompt="Periodo que se requiere para ejecutar la acción concertada" sqref="H8:I8"/>
    <dataValidation allowBlank="1" showInputMessage="1" showErrorMessage="1" prompt="Fecha en la cual inicia la acción _x000a_dd/mn/aaaa" sqref="H9"/>
    <dataValidation allowBlank="1" showInputMessage="1" showErrorMessage="1" prompt="Determine si la acción concertada responde a un enfoque (Derechos Humanos, Género, Poblacional - Diferencial, Ambiental y Territorial). Si responde a más de un enfoque mencionelos y separelos con punto y coma." sqref="G9:G10"/>
    <dataValidation allowBlank="1" showInputMessage="1" showErrorMessage="1" prompt="Escribir el número y el nombre del Programa General en el cual se enmarca la acción afirmativa, separados por dos puntos (:)." sqref="BE9"/>
    <dataValidation allowBlank="1" showInputMessage="1" showErrorMessage="1" prompt="Escribir el número y el nombre de la Meta Sectorial en la cual se enmarca la acción afirmativa, separados por dos puntos (:). " sqref="BF9"/>
    <dataValidation allowBlank="1" showInputMessage="1" showErrorMessage="1" prompt="Escribir el número y nombre del proyecto del PDD dento de la cual se ejecuta la acción. _x000a__x000a_Nº: Nombre del proyecto PDD" sqref="BG9"/>
    <dataValidation allowBlank="1" showInputMessage="1" showErrorMessage="1" prompt="Información correspondiente a las acciones afirmativas concertadas en el marco del Artículo 66 del PDD." sqref="D8"/>
    <dataValidation allowBlank="1" showInputMessage="1" showErrorMessage="1" prompt="Fecha en la cual finaliza la acción _x000a_dd/mm/aaaa" sqref="I9"/>
    <dataValidation allowBlank="1" showInputMessage="1" showErrorMessage="1" prompt="Indique el logro esperado para cada vigencia, con relación a una situación inicial (línea base), de forma cuantitativa y acorde con el indicador definido. " sqref="AF8 AL8 AR8 AX8 Z8"/>
    <dataValidation allowBlank="1" showInputMessage="1" showErrorMessage="1" prompt="Este campo será diligenciado por cada sector con quien se concertó la acción._x000a__x000a_Registre la línea base que se tiene respecto del indicador registrado, indicando el año de corte del dato._x000a__x000a_Si no se cuenta con línea base escriba &quot;Sin Línea Base&quot;." sqref="L9"/>
    <dataValidation allowBlank="1" showInputMessage="1" showErrorMessage="1" prompt="Identifique el ODS al cual le apunta la acción afirmativa._x000a__x000a_Seleccione de la lista desplegable." sqref="F9"/>
    <dataValidation allowBlank="1" showInputMessage="1" showErrorMessage="1" prompt="Aplica para las acciones cuya fuente de financiación es inversión. _x000a__x000a_Corresponde a la información sobre el programa, metas y proyectos de inversión del Plan de Desarrollo Distrittal, en el marco de los cuales se ejecuta la acción afirmativa." sqref="BE8"/>
    <dataValidation allowBlank="1" showInputMessage="1" showErrorMessage="1" prompt="Escriba el nombre completo del sector responsable de la ejecución de la acción." sqref="BH9"/>
    <dataValidation allowBlank="1" showInputMessage="1" showErrorMessage="1" prompt="Escriba el nombre completo de la entidad responsable de la ejecución de la acción." sqref="BI9"/>
    <dataValidation allowBlank="1" showInputMessage="1" showErrorMessage="1" prompt="Escriba el teléfono de contacto de las personas responsables de la ejecución de la acción. Primero registre el teléfono del directivo(a), presione Alt y enter (al mismo tiempor), y luego escriba el teléfono de profesional." sqref="BL9"/>
    <dataValidation allowBlank="1" showInputMessage="1" showErrorMessage="1" prompt="Escriba el correo electrónico de las personas responsables de la ejecución de la acción. Primero registre el correo del directivo(a), presione Alt y enter (al mismo tiempor), y luego escriba el correo de profesional." sqref="BM9"/>
    <dataValidation allowBlank="1" showInputMessage="1" showErrorMessage="1" prompt="Indique la fecha de corte del informe de seguimiento a presentar. Debe ser ajsutada cada vez que se realice el reporte. " sqref="B4"/>
    <dataValidation allowBlank="1" showInputMessage="1" showErrorMessage="1" prompt="Relacione el sector y la entidad que lidera la Política Pública." sqref="B5"/>
    <dataValidation allowBlank="1" showInputMessage="1" showErrorMessage="1" prompt="Escriba los nombres de los sectores que son corresponsables en la formulación e implementación de las acciones. " sqref="B6"/>
    <dataValidation allowBlank="1" showInputMessage="1" showErrorMessage="1" prompt="Escoja de la lista desplegable el nombre completo de la Política Pública sobre la cual se registrarán las acciones concertadas." sqref="B3"/>
    <dataValidation allowBlank="1" showInputMessage="1" showErrorMessage="1" prompt="Información correspondiente a la estructura que presenta la política de acuerdo con el decreto que la adoptó." sqref="A8"/>
    <dataValidation allowBlank="1" showInputMessage="1" showErrorMessage="1" prompt="Escriba la Dirección, Subdirección, Grupo o Unidad responsable de la ejecución de la acción. Utilice nombres completos." sqref="BJ9"/>
    <dataValidation allowBlank="1" showInputMessage="1" showErrorMessage="1" prompt="Escriba el nombre completo de las personas responsables de la ejecución del producto. Primero registre el nombre del directivo(a), presione Alt y enter (al mismo tiempor), y luego escriba el nombre de profesional." sqref="BK9"/>
    <dataValidation allowBlank="1" showInputMessage="1" showErrorMessage="1" prompt="Escribir el número y nombre de la Meta Sectorial en el cual se enmarca la acción afirmativa." sqref="BE9:BF9"/>
    <dataValidation allowBlank="1" showInputMessage="1" showErrorMessage="1" prompt="Corresponde al presupuesto total asignado." sqref="Y10"/>
    <dataValidation allowBlank="1" showInputMessage="1" showErrorMessage="1" prompt="Incorpore el valor de la ejecución presupuestal (compromisos adquiridos para el cumplimiento de la acción). Las cifras deben expresarse en pesos sin aproximaciones" sqref="AF9:AF10 AL9:AL10 AR9:AR10 AX9:AX10 Z9:Z10"/>
    <dataValidation allowBlank="1" showInputMessage="1" showErrorMessage="1" prompt="Resultado de dividir el valor de la ejecución presupuestal sobre la asignación presupuestal. " sqref="AG9:AG10 AM9:AM10 AS9:AS10 AY9:AY10 AA9:AA10"/>
    <dataValidation allowBlank="1" showInputMessage="1" showErrorMessage="1" prompt="Teniendo en cuenta la fórmula de cálculo de cada indicador, registre el resultado de cada uno, para el período del reporte" sqref="AB9:AB10 AT9:AT10 AN9:AN10 AZ9:AZ10 AH9:AH10"/>
    <dataValidation allowBlank="1" showInputMessage="1" showErrorMessage="1" prompt="Corresponde al avance cualitativo que la entidad identifica en el cumplimiento de la acción." sqref="AJ9:AJ10 AV9:AV10 AP9:AP10 BB9:BB10 AD9:AD10"/>
    <dataValidation allowBlank="1" showInputMessage="1" showErrorMessage="1" prompt="Si se han presentado dificultades frente al avance del indicador  se deben describir aquí y  las soluciones para superarlas." sqref="AK9:AK10 AQ9:AQ10 AW9:AW10 BC9:BC10 AE9:AE10"/>
    <dataValidation allowBlank="1" showInputMessage="1" showErrorMessage="1" prompt="Indique el valor de la asignación presupuestal para la implementación de la accción para cada año. Las cifras debe expresarse en pesos sin aproximaciones." sqref="O10 S10 Q10 U10 W10"/>
    <dataValidation allowBlank="1" showInputMessage="1" showErrorMessage="1" prompt="Escriba la meta que tiene programada para el año." sqref="N10 R10 P10 T10 V10"/>
    <dataValidation allowBlank="1" showInputMessage="1" showErrorMessage="1" prompt="Resultado de dividir el avance cuantitativo del indicador sobre la meta anual programada." sqref="AI9:AI10 AO9:AO10 AU9:AU10 BA9:BA10 AC9:AC10"/>
    <dataValidation allowBlank="1" showInputMessage="1" showErrorMessage="1" prompt="Señalar cómo han implementado los enfoques que se establecieron, quienes conforman la población beneficiada, qué acciones diferenciales se han desarrollado. revisar instructivo. Máximo 300 palabras por indicador." sqref="BD9:BD10"/>
    <dataValidation type="list" allowBlank="1" showInputMessage="1" showErrorMessage="1" sqref="C2:M2">
      <formula1>Politica</formula1>
    </dataValidation>
    <dataValidation type="list" allowBlank="1" showInputMessage="1" showErrorMessage="1" sqref="B12:B21 B30:B41 B53 B59 B64 B66 B114:B119 B75:B81">
      <formula1>INDIRECT(Política_Pública)</formula1>
    </dataValidation>
    <dataValidation type="list" showInputMessage="1" showErrorMessage="1" sqref="B11 B29 B56 B63 B113 B74">
      <formula1>INDIRECT(Política_Pública)</formula1>
    </dataValidation>
    <dataValidation allowBlank="1" showInputMessage="1" showErrorMessage="1" prompt="Identifique la fuente de financiación: Inversión o Funcionamiento._x000a_" sqref="M9:M10"/>
    <dataValidation allowBlank="1" showInputMessage="1" showErrorMessage="1" prompt="Escoja de la lista desplegable el grupo étnico con el cual se concertaron las acciones que registrará en la presente matriz. " sqref="B2"/>
    <dataValidation allowBlank="1" showInputMessage="1" showErrorMessage="1" prompt="Escoja de la lista desplegable el nombre del componente en el cual se estructura la política y dentro del cual se enmarca la acción afirmativa a registrar en la siguiente sección. Este campo es diligenciado por la SAE." sqref="B9:B10"/>
    <dataValidation allowBlank="1" showInputMessage="1" showErrorMessage="1" prompt="Escoja de la lista desplegable el nombre el subcomponente de acuerdo con el componente registrado en el campo anterior; esto para las políticas que aplique subcomponente. Este campo es diligenciado por la SAE." sqref="C9:C10"/>
    <dataValidation allowBlank="1" showInputMessage="1" showErrorMessage="1" prompt="Este campo será diligenciado por la SDP." sqref="A9:A10"/>
    <dataValidation allowBlank="1" showInputMessage="1" showErrorMessage="1" prompt="Este campo será diligenciado por la SAE en articulación con cada sector. _x000a__x000a_La ponderación de cada acción estará definida de acuerdo con su nivel de importancia en el cumplimiento de los propósitos de la política." sqref="E9:E10"/>
    <dataValidation allowBlank="1" showInputMessage="1" showErrorMessage="1" prompt="Escriba las acciones afirmativaa concertadas entre la ciudadanía y cada entidad. Este campo es diligenciado por la SAE." sqref="D9:D10"/>
    <dataValidation allowBlank="1" showInputMessage="1" showErrorMessage="1" prompt="Registre el total de las metas." sqref="X10"/>
    <dataValidation allowBlank="1" showInputMessage="1" showErrorMessage="1" prompt="Seleccione de la lista desplegable, la entidad responsable de la ejecución del producto o acción." sqref="BH111:BH112 BH11:BH28 BH60:BH66 BH59:BI59 BH53:BI53 BI63:BI64 BH46:BH52 BH54:BH58 AP59 BI113:BI119 BH67:BI81 BH82:BH90"/>
    <dataValidation type="date" operator="greaterThan" allowBlank="1" showErrorMessage="1" sqref="H59:I64 I76 H100:I102 H66:I66 H29:I29 H31:I35 H74:I75 H113:I119 H77:I81 H107:I108 H39:I45 H47:I56 H68:H73 I68:I70">
      <formula1>42736</formula1>
    </dataValidation>
    <dataValidation allowBlank="1" showInputMessage="1" showErrorMessage="1" prompt="Escriba la Dirección, Subdirección, Grupo o Unidad responsable de la ejecución del producto o acción._x000a_Utilice nombres completos." sqref="BJ113:BJ119 BJ63:BJ64 BJ53 BJ59 BJ74:BJ80"/>
    <dataValidation type="list" allowBlank="1" showErrorMessage="1" sqref="B42 B50:B52 B100:B102 B107:B108">
      <formula1>INDIRECT(Política_Pública)</formula1>
    </dataValidation>
  </dataValidations>
  <hyperlinks>
    <hyperlink ref="BM111" r:id="rId1" display="ngarzon@sdp.gov.co"/>
    <hyperlink ref="BM112" r:id="rId2" display="ngarzon@sdp.gov.co"/>
    <hyperlink ref="BM119" r:id="rId3"/>
    <hyperlink ref="BM113" r:id="rId4"/>
    <hyperlink ref="BM114" r:id="rId5"/>
    <hyperlink ref="BM115" r:id="rId6"/>
    <hyperlink ref="BM116" r:id="rId7"/>
    <hyperlink ref="BM117" r:id="rId8"/>
    <hyperlink ref="BM118" r:id="rId9"/>
    <hyperlink ref="BM36" r:id="rId10"/>
    <hyperlink ref="BM37" r:id="rId11"/>
    <hyperlink ref="BM97" r:id="rId12"/>
    <hyperlink ref="BM98" r:id="rId13"/>
    <hyperlink ref="BM99" r:id="rId14"/>
    <hyperlink ref="BM95" r:id="rId15"/>
    <hyperlink ref="BM78" r:id="rId16"/>
    <hyperlink ref="BM80" r:id="rId17"/>
    <hyperlink ref="BM76" r:id="rId18"/>
    <hyperlink ref="BM75" r:id="rId19"/>
    <hyperlink ref="BM77" r:id="rId20"/>
    <hyperlink ref="BM74" r:id="rId21"/>
    <hyperlink ref="BM79" r:id="rId22"/>
    <hyperlink ref="BM94" r:id="rId23"/>
    <hyperlink ref="BM102" r:id="rId24"/>
    <hyperlink ref="BM52" r:id="rId25"/>
    <hyperlink ref="BM41" r:id="rId26"/>
  </hyperlinks>
  <pageMargins left="0.7" right="0.7" top="0.75" bottom="0.75" header="0.3" footer="0.3"/>
  <pageSetup orientation="portrait" r:id="rId27"/>
  <legacyDrawing r:id="rId2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AA7112791FD8B408C189ED58F96E83A" ma:contentTypeVersion="13" ma:contentTypeDescription="Crear nuevo documento." ma:contentTypeScope="" ma:versionID="ebc07db6e9cdcb1d53ed0e60a0aeee22">
  <xsd:schema xmlns:xsd="http://www.w3.org/2001/XMLSchema" xmlns:xs="http://www.w3.org/2001/XMLSchema" xmlns:p="http://schemas.microsoft.com/office/2006/metadata/properties" xmlns:ns3="3479b657-e0b5-488b-ab62-eca46f607dff" xmlns:ns4="86813d1c-9480-49ae-92dc-0b1592d8c5fd" targetNamespace="http://schemas.microsoft.com/office/2006/metadata/properties" ma:root="true" ma:fieldsID="66f2ea83fd05d87f2f3f0f16c7edac36" ns3:_="" ns4:_="">
    <xsd:import namespace="3479b657-e0b5-488b-ab62-eca46f607dff"/>
    <xsd:import namespace="86813d1c-9480-49ae-92dc-0b1592d8c5fd"/>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LengthInSeconds" minOccurs="0"/>
                <xsd:element ref="ns4:MediaServiceAutoTags" minOccurs="0"/>
                <xsd:element ref="ns4:MediaServiceOCR"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79b657-e0b5-488b-ab62-eca46f607dff"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6813d1c-9480-49ae-92dc-0b1592d8c5f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CA7725F-5518-465D-95FD-C24286439D98}">
  <ds:schemaRefs>
    <ds:schemaRef ds:uri="http://schemas.microsoft.com/office/2006/documentManagement/types"/>
    <ds:schemaRef ds:uri="http://purl.org/dc/dcmitype/"/>
    <ds:schemaRef ds:uri="http://purl.org/dc/terms/"/>
    <ds:schemaRef ds:uri="3479b657-e0b5-488b-ab62-eca46f607dff"/>
    <ds:schemaRef ds:uri="http://schemas.microsoft.com/office/2006/metadata/properties"/>
    <ds:schemaRef ds:uri="86813d1c-9480-49ae-92dc-0b1592d8c5fd"/>
    <ds:schemaRef ds:uri="http://schemas.openxmlformats.org/package/2006/metadata/core-properties"/>
    <ds:schemaRef ds:uri="http://schemas.microsoft.com/office/infopath/2007/PartnerControls"/>
    <ds:schemaRef ds:uri="http://www.w3.org/XML/1998/namespace"/>
    <ds:schemaRef ds:uri="http://purl.org/dc/elements/1.1/"/>
  </ds:schemaRefs>
</ds:datastoreItem>
</file>

<file path=customXml/itemProps2.xml><?xml version="1.0" encoding="utf-8"?>
<ds:datastoreItem xmlns:ds="http://schemas.openxmlformats.org/officeDocument/2006/customXml" ds:itemID="{174BEAE9-1939-4389-BA36-03F602BDCA6F}">
  <ds:schemaRefs>
    <ds:schemaRef ds:uri="http://schemas.microsoft.com/sharepoint/v3/contenttype/forms"/>
  </ds:schemaRefs>
</ds:datastoreItem>
</file>

<file path=customXml/itemProps3.xml><?xml version="1.0" encoding="utf-8"?>
<ds:datastoreItem xmlns:ds="http://schemas.openxmlformats.org/officeDocument/2006/customXml" ds:itemID="{0AF78797-FF60-420C-A2F2-3F13169302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79b657-e0b5-488b-ab62-eca46f607dff"/>
    <ds:schemaRef ds:uri="86813d1c-9480-49ae-92dc-0b1592d8c5f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IV TRIM SEGUIMIENTO AA RAIZAL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SDG</dc:creator>
  <cp:keywords/>
  <dc:description/>
  <cp:lastModifiedBy>Luz Stella Bohorquez Velasco</cp:lastModifiedBy>
  <cp:revision/>
  <dcterms:created xsi:type="dcterms:W3CDTF">2021-05-27T20:02:42Z</dcterms:created>
  <dcterms:modified xsi:type="dcterms:W3CDTF">2022-06-29T19:39:33Z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0x010100EAA7112791FD8B408C189ED58F96E83A</vt:lpwstr>
  </property>
</Properties>
</file>