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PLANEACION DISTRITAL\2019\Planesde_accion_de_la_Politica_Publica\Planes_distritales\ppa_2018\PPA WEB 2018\"/>
    </mc:Choice>
  </mc:AlternateContent>
  <bookViews>
    <workbookView xWindow="0" yWindow="0" windowWidth="28800" windowHeight="12330"/>
  </bookViews>
  <sheets>
    <sheet name="PPA 2018 (seg.)" sheetId="1" r:id="rId1"/>
    <sheet name="Validadores (2)" sheetId="3" state="hidden" r:id="rId2"/>
  </sheets>
  <externalReferences>
    <externalReference r:id="rId3"/>
  </externalReference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'PPA 2018 (seg.)'!$A$10:$AV$92</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62913"/>
</workbook>
</file>

<file path=xl/calcChain.xml><?xml version="1.0" encoding="utf-8"?>
<calcChain xmlns="http://schemas.openxmlformats.org/spreadsheetml/2006/main">
  <c r="X68" i="1" l="1"/>
  <c r="W34" i="1" l="1"/>
  <c r="X59" i="1" l="1"/>
  <c r="X28" i="1" l="1"/>
  <c r="X27" i="1"/>
  <c r="X22" i="1"/>
  <c r="X23" i="1"/>
  <c r="X24" i="1"/>
  <c r="X25" i="1"/>
  <c r="X26" i="1"/>
  <c r="V17" i="1" l="1"/>
  <c r="AN40" i="1" l="1"/>
  <c r="F92" i="1" l="1"/>
  <c r="X12" i="1" l="1"/>
  <c r="X75" i="1" l="1"/>
  <c r="V75" i="1"/>
  <c r="X74" i="1"/>
  <c r="V74" i="1"/>
  <c r="W52" i="1"/>
  <c r="X42" i="1"/>
  <c r="X43" i="1"/>
  <c r="X44" i="1"/>
  <c r="X41" i="1"/>
  <c r="V22" i="1" l="1"/>
  <c r="X21" i="1"/>
  <c r="X20" i="1"/>
  <c r="X19" i="1"/>
  <c r="X18" i="1"/>
  <c r="X17" i="1"/>
  <c r="X16" i="1"/>
  <c r="X14" i="1"/>
  <c r="X13" i="1"/>
  <c r="X11" i="1"/>
  <c r="V46" i="1" l="1"/>
  <c r="V90" i="1"/>
  <c r="V66" i="1"/>
  <c r="V56" i="1"/>
  <c r="V57" i="1"/>
  <c r="V55" i="1"/>
  <c r="V51" i="1"/>
  <c r="V48" i="1"/>
  <c r="V49" i="1"/>
  <c r="V50" i="1"/>
  <c r="V47" i="1"/>
  <c r="V28" i="1" l="1"/>
  <c r="V25" i="1"/>
  <c r="V26" i="1"/>
  <c r="V27" i="1"/>
  <c r="V23" i="1"/>
  <c r="V24" i="1"/>
  <c r="V19" i="1"/>
  <c r="V20" i="1"/>
  <c r="V21" i="1"/>
  <c r="V18" i="1"/>
  <c r="V15" i="1"/>
  <c r="V16" i="1"/>
  <c r="V14" i="1"/>
  <c r="V12" i="1"/>
  <c r="V13" i="1"/>
  <c r="V11" i="1"/>
  <c r="AI29" i="1"/>
  <c r="AI30" i="1"/>
  <c r="AI31" i="1"/>
  <c r="AI32" i="1"/>
  <c r="AI33" i="1"/>
  <c r="AI38" i="1"/>
  <c r="AI39" i="1"/>
  <c r="AI45" i="1"/>
  <c r="AK46" i="1"/>
  <c r="AL46" i="1"/>
  <c r="AK47" i="1"/>
  <c r="AL47" i="1"/>
  <c r="AK48" i="1"/>
  <c r="AL48" i="1"/>
  <c r="AK49" i="1"/>
  <c r="AL49" i="1"/>
  <c r="AK50" i="1"/>
  <c r="AL50" i="1"/>
  <c r="AK51" i="1"/>
  <c r="AL51" i="1"/>
  <c r="AI54" i="1"/>
  <c r="AI55" i="1"/>
  <c r="AI56" i="1"/>
  <c r="AI57" i="1"/>
  <c r="AJ59" i="1"/>
  <c r="AJ60" i="1"/>
  <c r="AJ61" i="1"/>
  <c r="AJ62" i="1"/>
  <c r="AJ63" i="1"/>
  <c r="AJ64" i="1"/>
  <c r="AI66" i="1"/>
  <c r="AK76" i="1"/>
  <c r="AK81" i="1"/>
  <c r="AK82" i="1"/>
  <c r="AK83" i="1"/>
  <c r="V84" i="1"/>
  <c r="V85" i="1"/>
  <c r="V86" i="1"/>
  <c r="V87" i="1"/>
</calcChain>
</file>

<file path=xl/sharedStrings.xml><?xml version="1.0" encoding="utf-8"?>
<sst xmlns="http://schemas.openxmlformats.org/spreadsheetml/2006/main" count="2282" uniqueCount="1207">
  <si>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</si>
  <si>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</si>
  <si>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</si>
  <si>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</si>
  <si>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</si>
  <si>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</si>
  <si>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</si>
  <si>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</si>
  <si>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</si>
  <si>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</si>
  <si>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</si>
  <si>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</si>
  <si>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</si>
  <si>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</si>
  <si>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</si>
  <si>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</si>
  <si>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</si>
  <si>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</si>
  <si>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</si>
  <si>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</si>
  <si>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</si>
  <si>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</si>
  <si>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</si>
  <si>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</si>
  <si>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</si>
  <si>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</si>
  <si>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</si>
  <si>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</si>
  <si>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</si>
  <si>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</si>
  <si>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</si>
  <si>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Gestar_procesos_de_discusión_y_promover_acciones_concretas_acerca_de_las_políticas_y_las_disposiciones_legales_que_rigen_el_sistema_educativo_nacional_y_reevaluarlos_para_adaptarlos_a_las_necesidades_reales_de_las_y_los_jóvenes</t>
  </si>
  <si>
    <t>Promover_procesos_pedagógicos_que_permitan_rescatar_y_sensibilizar_sobre_la_historia_las_identidades_las_tradiciones_la_interculturalidad_las_Necesidades_Educativas_Especiales_la_diversidad_étnica_las_expresiones_juveniles_y_las_culturas_de_nuestros_pueblos</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</si>
  <si>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</si>
  <si>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</si>
  <si>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Matriz de Seguimiento Políticas Públicas Poblacionales</t>
  </si>
  <si>
    <t>Entidad que diligencia</t>
  </si>
  <si>
    <t>Profesional que diligencia</t>
  </si>
  <si>
    <t>Fecha de entrega</t>
  </si>
  <si>
    <t>Política Pública</t>
  </si>
  <si>
    <t>Acciones</t>
  </si>
  <si>
    <t>Fecha de finalización</t>
  </si>
  <si>
    <t>Fecha de inicio</t>
  </si>
  <si>
    <t>Sector Distrital
(Elegir sector al que reporta)</t>
  </si>
  <si>
    <t>Otro 
(Nivel Nacional, ONG, Sociedad Civil, por favor indicar el nombre)</t>
  </si>
  <si>
    <t>Contacto</t>
  </si>
  <si>
    <t>Teléfono</t>
  </si>
  <si>
    <t xml:space="preserve">Presupuesto programado </t>
  </si>
  <si>
    <t>Semestre 1</t>
  </si>
  <si>
    <t>Semestre 2</t>
  </si>
  <si>
    <t>Importancia relativa de la acción (%)</t>
  </si>
  <si>
    <t>Tiempo de ejecución de la acción</t>
  </si>
  <si>
    <t>Dimensiones</t>
  </si>
  <si>
    <t>_02_Pilar_Democracia_Urbana</t>
  </si>
  <si>
    <t>_03_Pilar_Construcción_de_Comunidad_y_Cultura_Ciudadana</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</si>
  <si>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</si>
  <si>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</si>
  <si>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</si>
  <si>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</si>
  <si>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</si>
  <si>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</si>
  <si>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</si>
  <si>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</si>
  <si>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</si>
  <si>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</si>
  <si>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_19_Seguridad_y_convivencia_para_todos</t>
  </si>
  <si>
    <t>_21_Justicia_para_todos_consolidación_del_sistema_distrital_de_justicia</t>
  </si>
  <si>
    <t>_22_Bogotá_vive_los_derechos_humanos</t>
  </si>
  <si>
    <t xml:space="preserve">_25_Cambio_cultural_y_construcción_del_tejido_social_para_la_vida </t>
  </si>
  <si>
    <t>Política_Pública_de_Juventud</t>
  </si>
  <si>
    <t>_102_Desarrollo_integral_desde_la_gestación_hasta_la_adolescencia</t>
  </si>
  <si>
    <t>_111_Calles_Alternativas</t>
  </si>
  <si>
    <t>_117_Acceso_y_permanencia_con_enfoque_local</t>
  </si>
  <si>
    <t>_148_Seguridad_y_convivencia_para_Bogotá</t>
  </si>
  <si>
    <t>_151_Acceso_a_la_Justicia</t>
  </si>
  <si>
    <t>_112_Distrito_joven</t>
  </si>
  <si>
    <t>_157_Intervención_integral_en_territorios_y_poblaciones_priorizadas_a_través_de_cultura,_recreación_y_deporte</t>
  </si>
  <si>
    <t>Formulación PA</t>
  </si>
  <si>
    <t xml:space="preserve">Código del Proyecto 
</t>
  </si>
  <si>
    <t>Meta del Proyecto</t>
  </si>
  <si>
    <t xml:space="preserve">Presupuesto ejecutado
</t>
  </si>
  <si>
    <t>Porcentaje del presupuesto programado para las acciones
(0 a 100)</t>
  </si>
  <si>
    <t>Pilar o Eje 
Plan de Desarrollo Distrital</t>
  </si>
  <si>
    <t xml:space="preserve">Programa
Plan de Desarrollo Distrital </t>
  </si>
  <si>
    <t>Proyectos Estratégicos 
Plan de Desarrollo Distrital</t>
  </si>
  <si>
    <t>PLAN DE DESARROLLO DISTRITAL</t>
  </si>
  <si>
    <t>Estructura de la Política</t>
  </si>
  <si>
    <t>Acciones Priorizadas</t>
  </si>
  <si>
    <t>Nombre Indicador</t>
  </si>
  <si>
    <t>Fórmula de cálculo</t>
  </si>
  <si>
    <t>Meta año 2017</t>
  </si>
  <si>
    <t>Meta año 2018</t>
  </si>
  <si>
    <t>Meta año 2019</t>
  </si>
  <si>
    <t>Meta año 2020</t>
  </si>
  <si>
    <t>Resultado indicador año 2017</t>
  </si>
  <si>
    <t>Resultado indicador año 2018</t>
  </si>
  <si>
    <t>Resultado indicador año 2020</t>
  </si>
  <si>
    <t>Indicador por cada acción de política</t>
  </si>
  <si>
    <t>Seguimiento Indicador</t>
  </si>
  <si>
    <t>% de Avance Indicador año 2017</t>
  </si>
  <si>
    <t>% de Avance Indicador año 2018</t>
  </si>
  <si>
    <t>% de Avance Indicador año 2019</t>
  </si>
  <si>
    <t>% de Avance Indicador año 2020</t>
  </si>
  <si>
    <t>Identificación Fuente de Financiación</t>
  </si>
  <si>
    <t>Periodo</t>
  </si>
  <si>
    <t xml:space="preserve">POLÍTICA PÚBLICA </t>
  </si>
  <si>
    <t>Pilar Eje/Programa</t>
  </si>
  <si>
    <t>Programa/Proyecto</t>
  </si>
  <si>
    <t>Proyecto/Metas</t>
  </si>
  <si>
    <t>MetaR/Indicador</t>
  </si>
  <si>
    <t>zº</t>
  </si>
  <si>
    <t>Política_Pública</t>
  </si>
  <si>
    <t xml:space="preserve">_Pilar_Eje 
</t>
  </si>
  <si>
    <t>_01_Pilar_Igualdad_de_Calidad_de_Vida</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</si>
  <si>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</si>
  <si>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</si>
  <si>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</si>
  <si>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</si>
  <si>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</si>
  <si>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</si>
  <si>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</si>
  <si>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</si>
  <si>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</si>
  <si>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</si>
  <si>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</si>
  <si>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</si>
  <si>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</si>
  <si>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</si>
  <si>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</si>
  <si>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</si>
  <si>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</si>
  <si>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</si>
  <si>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</si>
  <si>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</si>
  <si>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</si>
  <si>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</si>
  <si>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</si>
  <si>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</si>
  <si>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</si>
  <si>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</si>
  <si>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</si>
  <si>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</si>
  <si>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</si>
  <si>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</si>
  <si>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</si>
  <si>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</si>
  <si>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</si>
  <si>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</si>
  <si>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</si>
  <si>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</si>
  <si>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</si>
  <si>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</si>
  <si>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</si>
  <si>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</si>
  <si>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</si>
  <si>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</si>
  <si>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</si>
  <si>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</si>
  <si>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</si>
  <si>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</si>
  <si>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</si>
  <si>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</si>
  <si>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</si>
  <si>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</si>
  <si>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</si>
  <si>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</si>
  <si>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</si>
  <si>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</si>
  <si>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</si>
  <si>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</si>
  <si>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</si>
  <si>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</si>
  <si>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</si>
  <si>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</si>
  <si>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</si>
  <si>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</si>
  <si>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</si>
  <si>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</si>
  <si>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</si>
  <si>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</si>
  <si>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</si>
  <si>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</si>
  <si>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</si>
  <si>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</si>
  <si>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</si>
  <si>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</si>
  <si>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</si>
  <si>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</si>
  <si>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</si>
  <si>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</si>
  <si>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</si>
  <si>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</si>
  <si>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</si>
  <si>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</si>
  <si>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</si>
  <si>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</si>
  <si>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</si>
  <si>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</si>
  <si>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</si>
  <si>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</si>
  <si>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</si>
  <si>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</si>
  <si>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</si>
  <si>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</si>
  <si>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</si>
  <si>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</si>
  <si>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</si>
  <si>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</si>
  <si>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</si>
  <si>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</si>
  <si>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</si>
  <si>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</si>
  <si>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</si>
  <si>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</si>
  <si>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</si>
  <si>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</si>
  <si>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</si>
  <si>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</si>
  <si>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</si>
  <si>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</si>
  <si>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</si>
  <si>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</si>
  <si>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</si>
  <si>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</si>
  <si>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</si>
  <si>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</si>
  <si>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</si>
  <si>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</si>
  <si>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</si>
  <si>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</si>
  <si>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</si>
  <si>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</si>
  <si>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</si>
  <si>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</si>
  <si>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</si>
  <si>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</si>
  <si>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</si>
  <si>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</si>
  <si>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</si>
  <si>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</si>
  <si>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</si>
  <si>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</si>
  <si>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</si>
  <si>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</si>
  <si>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</si>
  <si>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</si>
  <si>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</si>
  <si>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</si>
  <si>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</si>
  <si>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</si>
  <si>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</si>
  <si>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</si>
  <si>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</si>
  <si>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</si>
  <si>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</si>
  <si>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</si>
  <si>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</si>
  <si>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</si>
  <si>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</si>
  <si>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</si>
  <si>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</si>
  <si>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</si>
  <si>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</si>
  <si>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</si>
  <si>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</si>
  <si>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</si>
  <si>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</si>
  <si>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</si>
  <si>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</si>
  <si>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</si>
  <si>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</si>
  <si>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</si>
  <si>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</si>
  <si>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</si>
  <si>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</si>
  <si>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</si>
  <si>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</si>
  <si>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</si>
  <si>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</si>
  <si>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</si>
  <si>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</si>
  <si>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</si>
  <si>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</si>
  <si>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</si>
  <si>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</si>
  <si>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</si>
  <si>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</si>
  <si>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</si>
  <si>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</si>
  <si>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</si>
  <si>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</si>
  <si>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</si>
  <si>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</si>
  <si>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</si>
  <si>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</si>
  <si>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</si>
  <si>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</si>
  <si>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</si>
  <si>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</si>
  <si>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</si>
  <si>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</si>
  <si>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</si>
  <si>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</si>
  <si>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</si>
  <si>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</si>
  <si>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</si>
  <si>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</si>
  <si>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</si>
  <si>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</si>
  <si>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</si>
  <si>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</si>
  <si>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</si>
  <si>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</si>
  <si>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</si>
  <si>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</si>
  <si>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</si>
  <si>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</si>
  <si>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</si>
  <si>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</si>
  <si>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</si>
  <si>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</si>
  <si>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</si>
  <si>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</si>
  <si>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</si>
  <si>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</si>
  <si>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</si>
  <si>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</si>
  <si>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</si>
  <si>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</si>
  <si>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</si>
  <si>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</si>
  <si>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</si>
  <si>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</si>
  <si>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</si>
  <si>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</si>
  <si>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</si>
  <si>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</si>
  <si>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</si>
  <si>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</si>
  <si>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</si>
  <si>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</si>
  <si>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</si>
  <si>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</si>
  <si>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</si>
  <si>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</si>
  <si>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IR_Porcentaje_de_estudiantes_de_IED_en_nivel_insuficiente_en_la_prueba_Saber_de_matemáticas_en_grado_9</t>
  </si>
  <si>
    <t>IP_Porcentaje de estudiantes de IED con alimentación escolar</t>
  </si>
  <si>
    <t>9.Alc.Local Fontibón</t>
  </si>
  <si>
    <t>MP__100PorCiento_IED_acompañadas_en_la_implementación_del_modelo_de_atención_educativa_diferencial</t>
  </si>
  <si>
    <t>10.Alc.Local Engativá</t>
  </si>
  <si>
    <t>MP_Construir_una_línea_de_base_del_número_de_estudiantes_con_trastornos_de_aprendizaje_pertenecientes_al_Sistema_Educativo_Oficial_en_articulación_con_las_estrategias_establecidas_con_el_sector_salud</t>
  </si>
  <si>
    <t>11.Alc.Local Suba</t>
  </si>
  <si>
    <t>MP_10PorCiento_de_estudiantes_de_grado_11_del_sector_oficial_en_nivel_B1_o_superior_de_inglés_como_segunda_lengua</t>
  </si>
  <si>
    <t>12.Alc.Local Barrios Unidos</t>
  </si>
  <si>
    <t>IP_Porcentaje IED acompañadas en la implementación del modelo de atención educativa diferencial</t>
  </si>
  <si>
    <t>13.Alc.Local Teusaquillo</t>
  </si>
  <si>
    <t>IP_Líneas base de la identificación de estudiantes con trastornos de aprendizaje dentro del Sistema Oficial construidas en articulación con las estrategias establecidas con el sector salud</t>
  </si>
  <si>
    <t>14.Alc.Local Los Mártires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</si>
  <si>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</si>
  <si>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</si>
  <si>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</si>
  <si>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</si>
  <si>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</si>
  <si>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</si>
  <si>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</si>
  <si>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Población específica</t>
  </si>
  <si>
    <t>_01_Prevención_y_atención_de_la_maternidad_y_la_paternidad_tempranas</t>
  </si>
  <si>
    <t xml:space="preserve">_101_Prevención_y_atención_integral_de_la_paternidad_y_la_maternidad_temprana </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</si>
  <si>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</si>
  <si>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</si>
  <si>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</si>
  <si>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</si>
  <si>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</si>
  <si>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</si>
  <si>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</si>
  <si>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</si>
  <si>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</si>
  <si>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</si>
  <si>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</si>
  <si>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</si>
  <si>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</si>
  <si>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</si>
  <si>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</si>
  <si>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</si>
  <si>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</si>
  <si>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</si>
  <si>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</si>
  <si>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</si>
  <si>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</si>
  <si>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</si>
  <si>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</si>
  <si>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</si>
  <si>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</si>
  <si>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</si>
  <si>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</si>
  <si>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</si>
  <si>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</si>
  <si>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</si>
  <si>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</si>
  <si>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</si>
  <si>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</si>
  <si>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</si>
  <si>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</si>
  <si>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</si>
  <si>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</si>
  <si>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</si>
  <si>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</si>
  <si>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</si>
  <si>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</si>
  <si>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</si>
  <si>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PRESUPUESTO ASOCIADO</t>
  </si>
  <si>
    <t>Entidad del Distrito responsable del reporte de la ejecución</t>
  </si>
  <si>
    <t>Responsable reporte de Ejecución de cada acción de las políticas</t>
  </si>
  <si>
    <t xml:space="preserve">Nombre del Proyecto
 (si Aplica)
</t>
  </si>
  <si>
    <t>Correo electrónico</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</si>
  <si>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</si>
  <si>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</si>
  <si>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</si>
  <si>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</si>
  <si>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</si>
  <si>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</si>
  <si>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</si>
  <si>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</si>
  <si>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</si>
  <si>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</si>
  <si>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</si>
  <si>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</si>
  <si>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</si>
  <si>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</si>
  <si>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</si>
  <si>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</si>
  <si>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</si>
  <si>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</si>
  <si>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</si>
  <si>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</si>
  <si>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</si>
  <si>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</si>
  <si>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</si>
  <si>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</si>
  <si>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</si>
  <si>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</si>
  <si>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</si>
  <si>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</si>
  <si>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</si>
  <si>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</si>
  <si>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</si>
  <si>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</si>
  <si>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</si>
  <si>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</si>
  <si>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</si>
  <si>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</si>
  <si>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</si>
  <si>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Política Pública de y para la Adultez</t>
  </si>
  <si>
    <t>Secretaría Distrital de Integración Social</t>
  </si>
  <si>
    <t>Dimensiones y Ejes</t>
  </si>
  <si>
    <t xml:space="preserve">Línea de acción </t>
  </si>
  <si>
    <t>Objetivo de la Dimensión</t>
  </si>
  <si>
    <t>Dimensión: Socioeconómica
Eje: Adultas y adultos con trabajo digno y decente, y oportunidades económicas.</t>
  </si>
  <si>
    <t xml:space="preserve">Seguridad económica
</t>
  </si>
  <si>
    <t>Desarrollar estrategias que permitan el goce efectivo de los derechos sociales
(salud, educación, alimentación y nutrición, recreación y deporte) y económicos
(seguridad económica y trabajo digno y decente) de las y los adultos de Bogotá, DC, a
través de la generación de oportunidades para lograr una vida autónoma y plena.</t>
  </si>
  <si>
    <t xml:space="preserve">Formar personas adultas (27 a 59 años)  que ejercen Actividades de Economía Informal a Través de Alianzas para El Empleo </t>
  </si>
  <si>
    <t>Desarrollo Económico, Industria y Turismo</t>
  </si>
  <si>
    <t>200 Instituto para la Economía Social</t>
  </si>
  <si>
    <t>No aplica</t>
  </si>
  <si>
    <t xml:space="preserve">Luis Amparo Osorno
Manuel Vivas </t>
  </si>
  <si>
    <t>2976030 Ext: 156/245</t>
  </si>
  <si>
    <t>laosorno@ipes.gov.co
mavivasg@ipes.gov.co</t>
  </si>
  <si>
    <t xml:space="preserve">
Porcentaje de  personas adultas que ejercen Actividades de Economía Informal  formadas </t>
  </si>
  <si>
    <t xml:space="preserve">(Sumatoria de personas adultas que ejercen Actividades de Economía Informal  formadas/Total de personas adultas que cumplen los criterios para recibir formación) x 100 </t>
  </si>
  <si>
    <t>Desarrollo económico basado en el conocimiento</t>
  </si>
  <si>
    <t>32 Generar alternativas de ingreso y empleo de mejor calidad</t>
  </si>
  <si>
    <t>167  Fortalecimiento de Alternativas para Generación de Ingresos de Vendedores Informales</t>
  </si>
  <si>
    <t>1130  Formación e inserción laboral</t>
  </si>
  <si>
    <t xml:space="preserve">Formar 1000 Personas Que Ejercen Actividades De Economía Informal A Través De Alianzas Para El Empleo
</t>
  </si>
  <si>
    <t>$4,384</t>
  </si>
  <si>
    <t xml:space="preserve">
 5.43%</t>
  </si>
  <si>
    <t>El IPES no entrega reporte de avance con respecto a la acción de Política relacionada, ni tampoco argumenta si la acción fue eliminada por parte de la Entidad.</t>
  </si>
  <si>
    <t>Brindar alternativas comerciales transitorias en Puntos Comerciales para personas adultas (27 a 59 años)   y la Red de Prestación de Servicios al Usuario del Espacio Público REDEP (Quioscos y Puntos de Encuentro).</t>
  </si>
  <si>
    <t>Diseño e implementación de una estrategia de difusión de los servicios del IPES.</t>
  </si>
  <si>
    <t>Una estrategia de difusión diseñada e implementada/estrategia de difusión.</t>
  </si>
  <si>
    <t xml:space="preserve">Diseñar e implementar una estrategia de difusión de los servicios del IPES. </t>
  </si>
  <si>
    <t>1078  Generación de alternativas comerciales transitorias</t>
  </si>
  <si>
    <t>Brindar 1000 Alternativas comerciales transitorias en Puntos Comerciales y la Red de Prestación de Servicios al Usuario del Espacio Público REDEP (Quioscos y Puntos de Encuentro).</t>
  </si>
  <si>
    <t>$8.433</t>
  </si>
  <si>
    <t>24.82%</t>
  </si>
  <si>
    <t>Brindar asistencia técnica a la medida a personas adultas (27 a 59 años) en temas de emprendimientos por oportunidad.</t>
  </si>
  <si>
    <t>117 Secretaría Distrital de Desarrollo Económico</t>
  </si>
  <si>
    <t>Porcentaje de personas adultas beneficiadas con asistencia técnica a la medida en temas de emprendimientos por oportunidad.</t>
  </si>
  <si>
    <t>(Sumatoria  de personas adultas beneficiadas con asistencia técnica a la medida en temas de emprendimientos por oportunidad/Total de personas adultas que scumplen con los requisitos exigidos para la asistencia técnica) x 100</t>
  </si>
  <si>
    <t>31 Fundamentar el desarrollo económico en la generación y uso del conocimiento para mejorar la competitividad de la Ciudad Región</t>
  </si>
  <si>
    <t xml:space="preserve">1022  
</t>
  </si>
  <si>
    <t xml:space="preserve">1022  Consolidación del ecosistema de emprendimiento y mejoramiento de la productividad de las Mipymes
</t>
  </si>
  <si>
    <t>Apoyar unidades productivas (incluidas personas adultas) en su proceso de formalización.</t>
  </si>
  <si>
    <t>Número de  unidades productivas (incluidas personas adultas) apoyadas en su proceso de formalización.</t>
  </si>
  <si>
    <t>Formar personas adultas (27 a 59 años) en competencias blandas y transversales por medio de la Agencia Pública de Gestión y Colocación del Distrito.</t>
  </si>
  <si>
    <t>Porcentaje de personas adultas formadas en competencias blandas y transversales por medio de la Agencia Pública de Gestión y Colocación del Distrito.</t>
  </si>
  <si>
    <t>(Sumatoria de personas adultas formadas en competencias blandas y transversales por medio de la Agencia Pública de Gestión y Colocación del Distrito/Total de personas adultas que acceden al  proceso  de formación en competencias blandas y transversales por medio de la Agencia Pública de Gestión y Colocación del Distrito) x 100</t>
  </si>
  <si>
    <t>1023  Potenciar el trabajo decente en la ciudad</t>
  </si>
  <si>
    <t xml:space="preserve">Brindar  Alternativas Comerciales Transitorias en ferias Comerciales para  personas adultas (27 a 59 años) </t>
  </si>
  <si>
    <t xml:space="preserve">
Número de atenciones a las personas adultas en los servicios de alternativas comerciales transitorias. </t>
  </si>
  <si>
    <t xml:space="preserve">Número de personas adultas atendidas en los servicios de alternativas comerciales transitorias/total de personas atendidas en los servicios de de alternativas comerciales transitorias. </t>
  </si>
  <si>
    <t>Atender personas adultas en los servicios de alternativas comerciales transitorias.</t>
  </si>
  <si>
    <t>Brindar 2000 Alternativas Comerciales Transitorias En Ferias Comerciales.</t>
  </si>
  <si>
    <t xml:space="preserve">
$12,996</t>
  </si>
  <si>
    <t xml:space="preserve">
 10.26%</t>
  </si>
  <si>
    <t xml:space="preserve">Trabajo digno y decente </t>
  </si>
  <si>
    <t xml:space="preserve">1. Caracterizar socioeconomicamente a personas víctimas en edad de trabajar.
(Rango seleccionado para esta PP de 29 a 59 años) 
</t>
  </si>
  <si>
    <t>Gestión Pública</t>
  </si>
  <si>
    <t>104 Secretaría General</t>
  </si>
  <si>
    <t>Clara Bibiana Rodríguez González</t>
  </si>
  <si>
    <t>3813000 Ext. 1133</t>
  </si>
  <si>
    <t>cbrodriguez@alcaldiabogota.gov.co</t>
  </si>
  <si>
    <t>Enero 1 de 2017</t>
  </si>
  <si>
    <t>Mayo 31 de 2020</t>
  </si>
  <si>
    <t xml:space="preserve">Número de personas adultas (27 a 59 años) caracterizadas.
</t>
  </si>
  <si>
    <t>Sumatoria de personas adultas (27 a 59 años) caracterizadas.</t>
  </si>
  <si>
    <t xml:space="preserve">03 Pilar Construcción de comunidad y cultura ciudadana
</t>
  </si>
  <si>
    <t>23 Bogotá mejor para las víctimas, la paz y la reconciliación</t>
  </si>
  <si>
    <t>153 - Fortalecimiento del Sistema Distrital de Atención y Reparación Integral a Víctimas  - SDARIV - como contribución al goce efectivo de derechos de las víctimas del conflicto armado residentes en Bogotá.</t>
  </si>
  <si>
    <t>Bogotá Mejor para las víctimas, la paz y la reconciliación</t>
  </si>
  <si>
    <t>Implementar 100 por ciento de medidas de Reparación Integral que fueron acordadas con los sujetos en el Distrito Capital.</t>
  </si>
  <si>
    <t>N/A</t>
  </si>
  <si>
    <t xml:space="preserve">Gestión para la Estabilización Socioeconómica. 
Logros: 
1. Se estableció la ruta de gestión para 1) formación, 2)empleabilidad y 3) fortalecimiento empresarial.
Bajo la cual  se adelantaron acciones de gestión  para articular la oferta privada y pública con las necesidades de la población víctima en procesos de formación, empleabilidad y fortalecimiento empresarial.  Es importante resaltar la labor de orientación vocacional que se ha realizado en los CLAV por medio de talleres.
2. Durante el período del reporte se caracterizaron a 6.976 personas adultas entre ( 29 y 59 años)  y algunos han sido enrutados a los Centros Locales de Atención a Víctimas CLAV. 
Avances: 
3.  Se realizaron siete (7) ferias PAZiempre, donde las vícitmas del conflicto armado ofrecieron sus productos, con el apoyo de la SDDE.
4. Se beneficiaron 110 estudiantes del programa formación tecnológica a la población víctima a través de los ciclos técnico y tecnólogo, en el marco del convenio con la Corporación Unificada Nacional de Educación Superior –CUN
5.Se realizó el proceso de selección de los beneficiarios (víctimas del conflicto armado que residen en Bogotá) al Fondo de Reparación para el Acceso a Educación Superior, donde fueron beneficiados un total de 188 víctimas, de las cuales 100 fueron directamente apoyadas por el proceso realizado desde la ACVDPR.
6. Con el Convenio del Fondo Emprender del SENA y la ACDVPR, se realizaron 17 talleres de sensibilización, donde fueron convocados 828 personas que cumplían con los criterios de ingreso, de los cuales 59 participaron de los talleres y 12 presentaron el proyecto de negocio para participar en el Fondo.
</t>
  </si>
  <si>
    <t xml:space="preserve">Caracterización Socio-Económica: Es el proceso de recolección, análisis y seguimiento de la información realizado a través del Sistema de Información para Víctimas- SIVIC, el cual permite identificar características de la historia ocupacional y del desempeño productivo de una persona, a través de la identificación de habilidades, intereses, destrezas, formación y experiencia laboral, creando así su perfil ocupacional con la perspectiva de orientar y fomentar la autogestión de ingresos, desde un enfoque transformador.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t>
  </si>
  <si>
    <t xml:space="preserve">2. Realizar Ferias de empleabilidad  para personas víctimas edad de trabajar.
(Se convocan a personas entre 18 a 59 años)
</t>
  </si>
  <si>
    <t>Número de ferias de empleabilidad realizadas para personas víctimas en edad de trabajar.</t>
  </si>
  <si>
    <t>Sumatoria de ferias de empleabilidad realizadas para personas víctimas en edad de trabajar.</t>
  </si>
  <si>
    <t xml:space="preserve">Gestión para la Estabilización Socioeconómica.
Logros: En lo corrido de la vigencia 2017, se realizaron dos (2) Ferias de Servicios de Empleabilidad y Formación para la Reconciliación - SEFRE, la primera realizada el día 29 de marzo de 2017, y la segunda el día 27 de julio de 2017. Estas ferias son un espacio de articulación con el sector privado para la colocación de población víctima en empleos, facilitando el acceso a más de una oferta en un solo espacio y una sola jornada, evitando así sobrecostos en la búsqueda de empleo.   En desarrollo de la primera feria, participaron 355 víctimas; ya en la segunda feria, participaron 375 víctimas residentes en Bogotá. Adicionalmente se realizó una Feria de empleabilidad en la localidad de Suba - Agencia Pública de Empleo de Compensar, donde asistieron 56 víctimas. 
</t>
  </si>
  <si>
    <t>Integrar personas adultas (27 a 59 años) a procesos de enlace social y seguimiento.</t>
  </si>
  <si>
    <t>Integración Social</t>
  </si>
  <si>
    <t>122 Secretaría Distrital de Integración Social</t>
  </si>
  <si>
    <t>Charles Chaves</t>
  </si>
  <si>
    <t>cchaves@sdis.gov.co</t>
  </si>
  <si>
    <t xml:space="preserve">Porcentaje de personas adultas Integradas a procesos de enlace social y seguimiento. </t>
  </si>
  <si>
    <t>(Sumatoria de personas adultas integradas a procesos de enlace social y seguimiento y cumplen con los criterios/Total de personas adultas que solicitan ser integradas a procesos de enlace social y seguimiento) x 100</t>
  </si>
  <si>
    <t>03 Igualdad y autonomía para una Bogotá incluyente</t>
  </si>
  <si>
    <t>1108  Prevención y atención integral del fenómeno de habitabilidad en calle</t>
  </si>
  <si>
    <t>Integrar 550 Personas a procesos de enlace social y seguimiento.</t>
  </si>
  <si>
    <t>Durante 2017 fueron integradas un total de  698 personas adultas (27 a 59 años), dentro de las cuales se identifican 615 hombres, 82 mujeres y 1 intersexual,  a procesos de enlace social y seguimiento.</t>
  </si>
  <si>
    <t>La información presupuestal y de avances frente  a la meta del proyecto  1108 se registra con corte a diciembre de 2017 y es de tipo global. Por tanto no únicamente corresponde a la atención de personas adultas.</t>
  </si>
  <si>
    <t>Formar  personas adultas (27 a 59 años) en competencias laborales.</t>
  </si>
  <si>
    <t>Porcentaje de personas adultas formadas en competencias laborales</t>
  </si>
  <si>
    <t>Vincular personas adultas (27 a 59 años) laboralmente a través de los diferentes procesos de intermediación de la Subdirección de Empleo y Formación-</t>
  </si>
  <si>
    <t>Porcentaje de personas adultas vinculadas laboralmente a través de los diferentes procesos de intermediación de la Subdirección de Empleo y Formación</t>
  </si>
  <si>
    <t>(Sumatoria de personas adultas vinculadas laboralmente a través de los diferentes procesos de intermediación de la Subdirección de Empleo y Formación/ Total de personas adultas que cumplen con los requisitos para acceder al proceso de vinculaci+ón laboral) x 100</t>
  </si>
  <si>
    <t>Beneficiar a  personas adultas (27 a 59 años) con el proceso de remisión de perfiles laborales a  empleadores desde la Agencia.</t>
  </si>
  <si>
    <t>Porcentaje de personas adultas beneficiadas con el proceso de remisión de perfiles laborales a  empleadores desde la Agencia.</t>
  </si>
  <si>
    <t>(Sumatoria de personas adultas beneficiadas con el proceso de remisión de perfiles laborales a  empleadores desde la Agencia/Total de personas adultas que cumplen con los requisitos para acceder al proceso de remisión de perfiles laborales a  empleadores desde la Agencia) x 100</t>
  </si>
  <si>
    <t>Beneficiar a  personas adultas (27 a 59 años) formadas y certificadas con el proceso de remisión de perfiles laborales a  empleadores desde la Agencia.</t>
  </si>
  <si>
    <t>Porcentaje de personas adultas formadas y certificadas, que son beneficiadas con el proceso de remisión de perfiles laborales a  empleadores desde la Agencia.</t>
  </si>
  <si>
    <t>(Sumatoria de personas adultas formadas y certificadas, que son  beneficiadas con el proceso de remisión de perfiles laborales a  empleadores desde la Agencia/Total de personas adultas formadas y certificadas que cumplen con los requisitos para acceder al proceso de remisión de perfiles laborales a  empleadores desde la Agencia) x 100</t>
  </si>
  <si>
    <t>Dimensión: Socioeconómica
Eje: Adultas y adultos gozando efectivamente de sus derechos sociales</t>
  </si>
  <si>
    <t xml:space="preserve">Salud, alimentación y nutrición
</t>
  </si>
  <si>
    <t>Atender personas adultas (27 a 59 años)  por medio de la estrategia de abordaje en calle.</t>
  </si>
  <si>
    <t>Porcentaje de personas adultas atendidas por medio de la estrategia de abordaje en calle</t>
  </si>
  <si>
    <t>(Sumatoria de personas adultas atendidas por medio de la estrategia de abordaje en calle /Total de personas atendidas por medio de la estrategia de abordaje en calle) x 100</t>
  </si>
  <si>
    <t>Atender 9.810 personas por medio de la estrategia de abordaje en calle</t>
  </si>
  <si>
    <t>Durante 2017 fueron atendidas un total de 8787 personas adultas (27 a 59 años) dentro de las cuales se identifican 6981 hombres, 1805 mujeres y 1 intersexual, por medio de la estrategia de abordaje en calle.</t>
  </si>
  <si>
    <t xml:space="preserve">La meta del proyecto de inversión relacionada se modificó en razón a que la estrategia de abordaje en calle se ha venido fortaleciendo con la contratación de mayor talento humano y con la reorganización de los equipos de atención en calle, ubicándolos en cinco corredores estratégicos en la ciudad, distribuidos así: Corredor Sur: conformado por las localidades de Usme, San Cristóbal, Ciudad Bolívar, Tunjuelito y Rafael Uribe Uribe, corredor Occidente: conformado por las localidades de Bosa, Kennedy y Fontibón, corredor Centro: conformado por las localidades de Santa fe, la Candelaria, los Mártires, Puente Aranda y Antonio Nariño, corredor Oriente: conformado por las localidades de Chapinero, Teusaquillo, Barrios unidos y corredor Norte: conformado por las localidades de Usaquén, Suba y Engativá. Así mismo, el talento humano desarrolla sus actividades en dos turnos, lo que ha permitido un cubrimiento de los territorios desde las 5:30 a.m. hasta las 10:00 p.m., en horario continuo, incluso sábados, domingos y festivos. 
Los aspectos mencionados anteriormente han incidido en: 
1. El aumento de las acciones realizadas por los equipos de calle a través de: jornadas de desarrollo personal en calle, activación de rutas de atención a través de la aplicación y seguimiento de la Ruta Individual de Derechos - RID y jornadas de diálogos comunitarios que involucran tanto a la comunidades como a los habitantes de calle. 
2. La atención oportuna a las solicitudes ciudadanas y de las necesidades de los ciudadanos habitantes de calle, a través del accionar del equipo de enlace territorial que acude a los puntos que son reportados por la ciudadanía por la presencia de ciudadanos habitantes de calle, con el fin de adelantar acciones de sensibilización sobre su responsabilidad con la ciudad y socializar la oferta institucional. 
La información presupuestal y de avances frente  a la meta del proyecto  1108 se registra con corte a diciembre de 2017 y es de tipo global. Por tanto no únicamente corresponde a la atención de personas adultas.
</t>
  </si>
  <si>
    <t>Atender personas adultas (27 a 59 años), en centros de atención transitoria para la inclusión social.</t>
  </si>
  <si>
    <t>Porcentaje de personas adultas atendidas en centros de atención transitoria para la inclusión social</t>
  </si>
  <si>
    <t>(Sumatoria de personas adultas atendidas en centros de atención transitoria para la inclusión social /Total de personas atendidas en centros de atención transitoria para la inclusión social) x 100</t>
  </si>
  <si>
    <t>Atender 10.181 personas en centros de atención transitoria para la inclusión social</t>
  </si>
  <si>
    <t>Durante 2017 fueron atendidas un total de 7.505 personas adultas (27 a 59 años)dentro de las cuales se identifican 6363 hombres, 841 mujeres y 1 intersexual, en centros de atención transitoria para la inclusión social.</t>
  </si>
  <si>
    <t xml:space="preserve">Salud, alimentación, nutrición, recreación y deporte
</t>
  </si>
  <si>
    <t>Atender personas adultas (27 a 59 años) en comunidades de vida.</t>
  </si>
  <si>
    <t>Porcentaje de personas adultas atendidas en en comunidades de vida</t>
  </si>
  <si>
    <t>(Sumatoria de personas  adultas atendidas en en comunidades de vida /Total de personas atendidas en comunidades de vida) x 100</t>
  </si>
  <si>
    <t>Atender 946 personas en comunidades de vida</t>
  </si>
  <si>
    <t>Durante 2017 fueron atendidas un total de 546 personas adultas (27 a 59 años)dentro de las cuales se identifican 461 hombres y 85 mujeres, en comunidades de vida.</t>
  </si>
  <si>
    <t>Dimensión Socioeconómica
Eje: Adultas y adultos gozando efectivamente de sus derechos sociales</t>
  </si>
  <si>
    <t xml:space="preserve">Salud 
</t>
  </si>
  <si>
    <t>Salud</t>
  </si>
  <si>
    <t>201 Secretaría Distrital de Salud / Fondo Financiero Distrital de Salud</t>
  </si>
  <si>
    <t>Ruth Estada Buitrago/Astrid Lopez</t>
  </si>
  <si>
    <t>3124102908/3103061084</t>
  </si>
  <si>
    <t>ciudadanosdelacalle.sds@gmail.com/a1lopez@saludcapital.gov.co</t>
  </si>
  <si>
    <t xml:space="preserve">Porcentaje de ejecucion de recursos del regimen subsidiado </t>
  </si>
  <si>
    <t>Porcentaje</t>
  </si>
  <si>
    <t>Primer Pilar: Igualdad de Calidad de Vida</t>
  </si>
  <si>
    <t>09 Atención integral y eficiente en salud</t>
  </si>
  <si>
    <t>1184  Aseguramiento social universal en salud</t>
  </si>
  <si>
    <t>Garantizar la continuidad de 1’291.158 afiliados al régimen subsidiado de salud y ampliar coberturas hasta alcanzar 1'334.667.</t>
  </si>
  <si>
    <t>N.A</t>
  </si>
  <si>
    <t xml:space="preserve">Las acciones no son especificas para la poblacion joven, por lo tanto el presupuesto asignado no esta discriminado por poblacion. </t>
  </si>
  <si>
    <t>Porcentaje de ejecucion de recursos de Inspección, vigilancia y control -  Superintendencia  Nacional de Salud  (Decreto 1020 de 2007 - Modificado por la ley 1438/2011 - Art. 119) en el periodo</t>
  </si>
  <si>
    <t>Porcentaje de ejecucion de recursos disponibles para la Interventoría del Régimen Subsidiado de acuerdo a la normatividad vigente. en el periodo</t>
  </si>
  <si>
    <t>Número</t>
  </si>
  <si>
    <t>1185  Atención a la población pobre no asegurada (PPNA), vinculados y no POSs</t>
  </si>
  <si>
    <t>Garantizar 100% de  atención de la población pobre no asegurada (vinculados) que demande los servicios de salud y la prestación de los servicios de salud No POS-S.</t>
  </si>
  <si>
    <t>Atenciones  No POSS realizadas a la población del Régimen Subsidiado que demande los servicios en la red contratada y no contratada</t>
  </si>
  <si>
    <t>Porcentaje de ejecucion de recursos de gratuidad</t>
  </si>
  <si>
    <t xml:space="preserve">Actividad 1.1  Desarrollo de las acciones de competencia del sector salud en cumplimiento de los compromisos establecidos en los planes de acción de las políticas públicas distritales e inter sectoriales, incluyendo la activación de rutas integrales de atención en salud y las rutas intersectoriales.
Actividad 1.3  Desarrollo de estrategias para la promoción de la salud que fortalezcan el ejercicio del derecho a la salud de las poblaciones diferenciales. 
</t>
  </si>
  <si>
    <t>Porcentaje de avance en el cumplimiento superior al 80% de los planes de acción de las políticas públicas distritales en las que tiene competencia el sector salud</t>
  </si>
  <si>
    <t>1186  Atención integral en salud</t>
  </si>
  <si>
    <t>Garantizar la atención y mejorar el acceso a los servicios a más de 1.500.000 habitantes de Bogotá D.C. con el nuevo modelo de atención integral.</t>
  </si>
  <si>
    <t xml:space="preserve">Actividad 1.3  Desarrollo de estrategias para la promoción de la salud que fortalezcan el ejercicio del derecho a la salud de las poblaciones diferenciales. </t>
  </si>
  <si>
    <t>Porcentaje de avance en el desarrollo de estrategias que fortalezcan el ejercicio del derecho a la salud de las poblaciones diferenciales</t>
  </si>
  <si>
    <t>Actividad 1.6  Adopción y seguimiento a la implementación de la ruta de promoción y mantenimiento de la salud en los espacios de vida cotidiana, en coordinación intersectorial.</t>
  </si>
  <si>
    <t>Porcentaje de avance en la implementación y seguimiemto de la ruta de promoción y mantenimiento de la salud en los espacios de vida cotidiana, en coordinación intersectorial.</t>
  </si>
  <si>
    <t xml:space="preserve">Diseño e implementación de acciones que hacen parte de la estrategia encaminada al desarrollo de mejores prácticas en salud oral en las personas del Distrito Capital. </t>
  </si>
  <si>
    <t>Porcentaje de personas que incrementan sus prácticas adecuadas de cuidado y autocuidado en Salud Oral en un15%</t>
  </si>
  <si>
    <t xml:space="preserve">Porcentaje </t>
  </si>
  <si>
    <t>27,50%</t>
  </si>
  <si>
    <t>Aumentar en un 15% las personas que tienen prácticas adecuadas de cuidado y autocuidado en Salud Oral</t>
  </si>
  <si>
    <t xml:space="preserve">5.1. Diseño e implementación de la estrategia de información, educación y comunicación en salud mental.  
</t>
  </si>
  <si>
    <t xml:space="preserve">Porcentaje de avance en el diseño y la implementación de la estrategia de educación y comunicación en salud mental. </t>
  </si>
  <si>
    <t>Reducir a 2020, en una quinta parte, el diferencial de las localidades en donde se concentra el 64,7% de la proporción de prevalencia de alteraciones en la salud relacionadas con trastorno de ansiedad, trastorno depresivo, trastorno afectivo bipolar, trastorno mental, enfermedad neuropsiquiátrica y consumo problemático de alcohol.</t>
  </si>
  <si>
    <t xml:space="preserve">5.2.  Diseño e implementación de las estrategias para la prevención universal, selectiva e indicada de consumo de SPA en los espacios de vida cotidiana del Distrito Capital. </t>
  </si>
  <si>
    <t>Porcentaje de avance en el diseño e implementación de las acciones de la estrategia para la prevención universal, selectiva e indicada de consumo de SPA en los espacios de vida cotidiana</t>
  </si>
  <si>
    <t xml:space="preserve">5.3. Canalización del 80% de personas identificadas con eventos y/o trastornos mentales y del comportamiento a rutas de atención integral identificadas en los espacios de vida cotidiana. </t>
  </si>
  <si>
    <t>Porcentaje de canalizaciones de personas con eventos y/o trastornos mentales y del comportamiento que son canalizadas a las rutas de atención integral en los espacios de vida cotidiana</t>
  </si>
  <si>
    <t>Actividad 3.2 Diseño e implementación de estrategias para la promoción de hábitos de vida saludables y la detección de riesgos relacionados con condiciones crónicas en los espacios de vida cotidiana priorizados.</t>
  </si>
  <si>
    <t xml:space="preserve">Porcentaje de avance en el diseño e implementación de estrategias para la promoción de hábitos de vida saludables y la detección de riesgos relacionados con condiciones crónicas en los espacios de vida cotidiana priorizados </t>
  </si>
  <si>
    <t>Aumentar al 30% la cobertura en detección temprana de alteraciones relacionadas con condiciones crónicas, (Cardiovascular, Diabetes, EPOC, Cáncer).</t>
  </si>
  <si>
    <t xml:space="preserve">Actividad 20.1 Desarrollo de acciones colectivas dirigidas a organizaciones de personas viviendo con VIH para el reconocimiento de derechos en salud y promoción de prácticas de  cuidado de la salud. 
</t>
  </si>
  <si>
    <t>Avance en el desarrollo de acciones colectivas y organizaciones de personas viviendo con VIH con intervenciones colectivas para el reconocimiento de derechos en salud y promoción de prácticas de cuidado de la salud.</t>
  </si>
  <si>
    <t>A 2020 el 80% de las personas viviendo con VIH en el Distrito Capital, cuentan con tamizaje, conocen su diagnóstico y alcanzan una carga viral indetectable.</t>
  </si>
  <si>
    <t xml:space="preserve">Actividad 20.2 Desarrollo de estrategias para el abordaje integral de una sexualidad placentera y libre de ITS, con énfasis en el acceso al tamizaje en VIH como un derecho en salud, en el marco de los derechos sexuales y derechos reproductivos. 
</t>
  </si>
  <si>
    <t xml:space="preserve">Avance en el desarrollo de estrategias de tamizaje implementadas para el abordaje integral de una sexualidad placentera y libre de ITS. </t>
  </si>
  <si>
    <t xml:space="preserve">Actividad 27.1 Asesoria y asistencia técnica a las IPS y EAPB en atención a eventos de tuberculosis y VIH en el contexto del Modelo de Atención Integral en Salud (AIS).
</t>
  </si>
  <si>
    <t>Porcentaje de IPS y EPS asesoradas con asistencia técnica en atención a eventos de tuberculosis y VIH</t>
  </si>
  <si>
    <t>A 2020 lograr la reducción de la mortalidad por Tuberculosis en el Distrito Capital a menos de 1 caso por 100.000 habitantes</t>
  </si>
  <si>
    <t>Actividad 27.2 Desarrollo de estrategias para la promoción de hábitos saludables que permitan reducir riesgos relacionados con las enfermedades transmisibles, la prevención de la TB, la identificación oportuna de sintomáticos respiratorios y su vinculación a rutas de atención integral en coordinación con las EAPB.</t>
  </si>
  <si>
    <t xml:space="preserve">Porcentaje de Sintomáticos respiratorios identificados vinculados a la ruta integral de atención </t>
  </si>
  <si>
    <t xml:space="preserve">Actividad 27.3  Seguimiento de los casos de tuberculosis mediante el fortalecimiento de la administración del tratamiento estrictamente supervisado para TB y canalizados a las rutas de atención integral con las EAPB y programas de VIH para seguimiento a los casos de la coinfección TB/VIH </t>
  </si>
  <si>
    <t>Porcentaje de personas con TB y TB/VIH con seguimiento</t>
  </si>
  <si>
    <t xml:space="preserve">Educación
</t>
  </si>
  <si>
    <t>Realizar acompañamiento pedagógico, didáctico y curricular a docentes y directivos docentes de las instituciones educativas distritales, en la atención educativa  a la poblacion adulta desde enfoque diferencial.</t>
  </si>
  <si>
    <t>Educación</t>
  </si>
  <si>
    <t>112 Secretaría de Educación del Distrito</t>
  </si>
  <si>
    <t xml:space="preserve">Cesar Mauricio Lopez Alfonso </t>
  </si>
  <si>
    <t>cmlopeza@educacionbogota.gov.co</t>
  </si>
  <si>
    <t xml:space="preserve">Instituciones Educativas Distritales que ofrecen atención educativa formal a personas Adultas </t>
  </si>
  <si>
    <t>(Número de colegios acompañados/Número de colegios que ofertan educación a personas adultas)* 100%</t>
  </si>
  <si>
    <t>01 Pilar Igualdad de Calidad de Vida</t>
  </si>
  <si>
    <t>06 Calidad educativa para todos</t>
  </si>
  <si>
    <t>115 Fortalecimiento institucional desde la gestión pedagógica</t>
  </si>
  <si>
    <t>Oportunidades de aprendizaje desde el enfoque diferencial</t>
  </si>
  <si>
    <t>1 Implementar el 100% del modelo de atención educativa integral, para avanzar hacia una educación de calidad, que garantice las condiciones en términos de los apoyos requeridos, contenidos educativos, recursos y estrategias para conseguir la participación efectiva de todos los estudiantes, independientemente de sus condiciones o características.
 2 Actualizar los 3 modelos de las propuestas educativas flexibles para responder a las necesidades de la población que por distintos factores no puede acceder a la educación, y requiere de otras alternativas para alcanzar la educación media.</t>
  </si>
  <si>
    <t xml:space="preserve">59 Instituciones Educativas Distritales implementan el Programa de educación para jóvenes y adultos.  </t>
  </si>
  <si>
    <t xml:space="preserve">Los proyectos de inversión de la SED benefician a todas las poblaciones
La Secretaría de Educación Distrital realiza la siguiente nota de manera general en relación con el reporte enviado “Nota: No incluye las siguientes acciones que benefician a toda la población matriculada en colegios del sector oficial, y cuyo presupuesto para Adultez es el siguiente:
1.  $1,922'409,666 correspondiente a las acciones de alimentación escolar y seguro de accidentes del proyecto 1052 Bienestar Estudiantil
2. $14,086'524,786, correspondiente a la acción para garantizar la "Prestación del Servicio Educativo" a todos los estudiantes matriculados, correspondientes a: talento humano (docentes y administrativos), formación docente, fortalecimiento curricular, evaluación, infraestructura, dotación, gestión, participación ciudadana, modernización y sistemas de información. Tiene asignado el mayor porcentaje presupuestal.
Por lo tanto el presupuesto total asignado para Adultez es: $16,748'731,326
Fuente: Cálculos de Poblaciones sobre 1) Informes de Gestión Oficiales de Proyectos de Inversión, 2) Anexo 6A de Dirección de Cobertura - 3) Apoteosys
"Metodología: Se realiza el cálculo presupuestal estimado distribuyendo entre cada tipo de población el presupuesto total de los proyectos de inversión que garantizan la prestación de servicio educativo con acceso y permanencia escolar, de acuerdo con la matrícula reportada por la Dirección de Cobertura y la caracterización de cada objeto de gasto definida por los gerentes de proyecto. Lo anterior debido a que la atención depende de la demanda educativa. Excepto para los objetos de gasto que son específicos para algún tipo de población.”
</t>
  </si>
  <si>
    <t>Ofrecer atención educativa formal a personas adultas en el marco de las estrategias educativas flexibles con enfoque diferencial, de derechos y de género</t>
  </si>
  <si>
    <t>(Número de colegios que ofrecen educación para personas adultas/Número de colegios que atienden a personas adultas)* 100%</t>
  </si>
  <si>
    <t>213 estudiantes beneficiados con atención integral y 5,313 estudiantes beneficiados con modelos flexibles</t>
  </si>
  <si>
    <t>Realizar estrategias de alfabetización y acciones orientadas a fortalecer la educación de adultos con oferta educativa pertinente</t>
  </si>
  <si>
    <t>Implementación del ciclo I de educación para  adultos iletrados del Distrito, a través de modelos educativos flexibles diseñados específicamente para dicha población.</t>
  </si>
  <si>
    <t>Número de estudiantes adultas atendidos * 100%</t>
  </si>
  <si>
    <t>07 Inclusión educativa para la equidad</t>
  </si>
  <si>
    <t>117 Acceso y permanencia con enfoque local</t>
  </si>
  <si>
    <t>Cobertura con equidad</t>
  </si>
  <si>
    <t>1 Acompañar 20 localidades en el diseño, implementación, seguimiento y evaluación de planes locales de cobertura educativa, y la implementación de una Ruta del Acceso y la Permanencia Escolar.
2 Modernizar 100% del proceso de matrícula en las localidades con enfoque adecuado de servicio al ciudadano y búsqueda activa de población desescolarizada.
3 Implementar 100% de los colegios oficiales la gratuidad educativa y/o acciones afirmativas para población vulnerable y diversa para facilitar su acceso y la permanencia, especialmente víctimas del conflicto, población rural, extra edad, trabajadores infantiles, grupos étnicos, condición de discapacidad, entre otros.</t>
  </si>
  <si>
    <t xml:space="preserve">-En el marco de la meta de reducción de analfabetismo la SED contrató la implementación de estrategias o modelos flexibles para la atención de jóvenes y adultos iletrados. El proceso de alfabetización se realiza en convenio con la Universidad Pedagógica Nacional iniciando con una cobertura de 1.500 jóvenes y adultos iletrados atendidos. La meta de atención para el cuatrienio es de 13.000 beneficiarios de todos los grupos etarios, dando prioridad a la atención de la población vulnerable y diversa. 
-4,051 estudiantes adultos se beneficiaron con cobertura escolar </t>
  </si>
  <si>
    <t>Implementar metodologías educativas flexibles para la atención de población en condición de extraedad, vulnerable y diversa.</t>
  </si>
  <si>
    <t>Implementar metodologías educativas flexibles para la atención de población en condición de adulta, vulnerable y diversa.</t>
  </si>
  <si>
    <t>Número de estudiantes adultos atendidos * 100%</t>
  </si>
  <si>
    <t xml:space="preserve">-Considerando la necesidad identificada para los jóvenes mayores de 15 años y adultos víctimas del conflicto armado que por su condición socio económica o de alta vulnerabilidad no se encontraban estudiando, para la vigencia 2017, se desarrollaron y fortalecieron estrategias educativas flexibles que les permitieran continuar sus estudios de educación básica primaria, secundaria y media a través de la modalidad de educación por ciclos, en la red de Instituciones Educativas Distritales en las jornadas nocturnas y fines de semana
-4,051 estudiantes se beneficiaron con cobertura escolar </t>
  </si>
  <si>
    <t xml:space="preserve">Dimensión: Territorial 
Eje: Adultas y adultos en entornos saludables y favorables. </t>
  </si>
  <si>
    <t xml:space="preserve">Ambiente sano </t>
  </si>
  <si>
    <t>Promover la incidencia de las adultas y los adultos en la planeación de proyectos
urbanos y rurales, a través de la visibilización y orientación de las expresiones ciudadanas
que se organizan alrededor de los diversos territorios.</t>
  </si>
  <si>
    <t>Vincular  personas adultas (27 a 59 años) en procesos de gestión ambiental local.</t>
  </si>
  <si>
    <t>Ambiente</t>
  </si>
  <si>
    <t>126 Secretaría Distrital de Ambiente</t>
  </si>
  <si>
    <t>Silvia Ortiz</t>
  </si>
  <si>
    <t>silvia.ortiz@ambientebogota.gov.co</t>
  </si>
  <si>
    <t>Porcentaje de personas adultas vinculadas en procesos de gestión ambiental local</t>
  </si>
  <si>
    <t>(Sumatoria de personas adultas vinculadas en procesos de gestión ambiental local/Total de personas vinculadas en procesos de gestión ambiental local) x 100</t>
  </si>
  <si>
    <t>06 Eje transversal Sostenibilidad ambiental basada en la eficiencia energética</t>
  </si>
  <si>
    <t>39 Ambiente sano para la equidad y disfrute del ciudadano</t>
  </si>
  <si>
    <t>Ambiente sano para la equidad y disfrute del ciudadano</t>
  </si>
  <si>
    <t>981 Participación educación y comunicación para la sostenibilidad ambiental del D. C.</t>
  </si>
  <si>
    <t>Participar 125,000.00 ciudadanos en procesos de gestión ambiental local</t>
  </si>
  <si>
    <t>El presupuesto contemplado para las metas del proyecto de inversión 981 es global para la atención a todos los grupos poblacionales atendidos desde la SDA, por lo que no es posible identificar un rubro  presupuestal para la atención de la población adulta presente en el D.C durante el año 2017.</t>
  </si>
  <si>
    <t>vincular  personas adultas (27 a 59 años) en acciones de educación ambiental.</t>
  </si>
  <si>
    <t>Porcentaje de personas adultas vinculadas en  acciones de educación ambiental</t>
  </si>
  <si>
    <t>(Sumatoria de personas adultas vinculadas en acciones de educación ambiental /Total de personas vinculadas en acciones de educación ambiental) x 100</t>
  </si>
  <si>
    <t>Participar 1,125,000.00 ciudadanos en acciones de educación ambiental</t>
  </si>
  <si>
    <t>Movilidad humana</t>
  </si>
  <si>
    <t>Formar  personas adultas(27 a 59 años) en temas de seguridad vial.</t>
  </si>
  <si>
    <t>Movilidad</t>
  </si>
  <si>
    <t>113- Secretaría Distrital de Movilidad</t>
  </si>
  <si>
    <t>Eduardo Rincòn</t>
  </si>
  <si>
    <t>3649400 ext 4275</t>
  </si>
  <si>
    <t>erincon@movilidadbogota.gov.co</t>
  </si>
  <si>
    <t>Porcentaje de  personas adultasformadas en temas de seguridad vial.</t>
  </si>
  <si>
    <t>(Sumatoria de personas adultasformadas en temas de seguridad vial/Total de personas adultas que solicitaron formación en temas de seguridad vial) x 100</t>
  </si>
  <si>
    <t>02 Pilar Democracia urbana</t>
  </si>
  <si>
    <t>18 Mejor movilidad para todos</t>
  </si>
  <si>
    <t>Implementar el Plan de Seguridad Vial.</t>
  </si>
  <si>
    <t>Formar 800.000 personas en temas de seguridad vial.</t>
  </si>
  <si>
    <t>Realizar 3 campañas macro de enseñanza en seguridad vial que incluya a las personas adultas(27 a 59 años).</t>
  </si>
  <si>
    <t>Número de campañas macro de enseñanza en seguridad vial realizadas</t>
  </si>
  <si>
    <t>Sumatoria de campañas macro de enseñanza en seguridad vial realizadas</t>
  </si>
  <si>
    <t>Realizar 3 campañas macro de enseñanza en seguridad vial .</t>
  </si>
  <si>
    <t>Dimensión: Participativa
Eje: Adultas y adultos con participación incidente en las decisiones de la ciudad.</t>
  </si>
  <si>
    <t>Participación ciudadana</t>
  </si>
  <si>
    <t>Promover y fortalecer los mecanismos y escenarios de participación, a través de la
formación, organización y movilización social, que permitan la transformación de los
conflictos sociales que impactan las condiciones de vida de la población adulta, para el
ejercicio pleno de la ciudadanía en el Distrito.</t>
  </si>
  <si>
    <t>Formar mujeres adultas (27 a 59 años) en temas de promoción, reconocimiento y apropiación de sus derechos a través del uso de herramientas TIC y metodologías participativas.</t>
  </si>
  <si>
    <t>Mujer</t>
  </si>
  <si>
    <t>121 Secretaría Distrital de la Mujer</t>
  </si>
  <si>
    <t>Por el momento no se cuenta con la Directora de Enfoque Diferencial a penas se de el nombramiento se enviarán los datos.  Angelica Badillo</t>
  </si>
  <si>
    <t>abadillo@sdmujer.gov.co</t>
  </si>
  <si>
    <t>Porcentaje de  mujeres adultas (27 a 59 años) formadas en temas de promoción, reconocimiento y apropiación de sus derechos a través del uso de herramientas TIC y metodologías participativas.</t>
  </si>
  <si>
    <t>(Sumatoria de mujeres adultas formadas en temas de promoción, reconocimiento y apropiación de sus derechos/ Total de mujeres adultas que solicitan participar en el proceso de formación) x 100</t>
  </si>
  <si>
    <t>12 Mujeres protagonistas, activas y empoderadas en el cierre de brechas de género</t>
  </si>
  <si>
    <t xml:space="preserve">1070  
</t>
  </si>
  <si>
    <t xml:space="preserve">1070  Gestión del conocimiento con enfoque de género en el Distrito Capital
</t>
  </si>
  <si>
    <t>Formar 20000 mujeres (niñas, adolescentes y adultas  en temas de promoción, reconocimiento y apropiación de sus derechos a través del uso de herramientas TIC y metodologías participativas</t>
  </si>
  <si>
    <t>3721 Mujeres Adultas participaron en los Centros de Inclusión Digital que se encuentran en las Casas de Igualdad de Oportunidades para las Mujeres.</t>
  </si>
  <si>
    <t>Esta Mreta no es especificamenta dirigida a mujeres adultas, si no a las mujeres en sus diferencias y diversidades, por lo cual no se puede presentar el presupuesto  ejecutado</t>
  </si>
  <si>
    <t>Formar mujeres adultas (27 a 59 años)  a través de la Escuela de Formación Política</t>
  </si>
  <si>
    <t>Porcentaje de mujeres adultas formadas a través de la Escuela de Formación Política</t>
  </si>
  <si>
    <t>(Sumatoria de mujeres adultas formadas a través de la escuala de formación política/ Total de mujeres adultas que cumplen con los requisitos de la escuela de formación política) x 100</t>
  </si>
  <si>
    <t>Formar 3000 mujeres a través de la Escuela de Formación Política</t>
  </si>
  <si>
    <t xml:space="preserve">En 2017, se vincularon a la Escuela de Formación Política y Paz, 289 mujeres adultas de Bogotá que incrementan los niveles de incidencia política en espacios privados y públicos. La Escuela busca fortalecer en las mujeres el ejercicio pleno de los derechos a la participación y representación con equidad y a la paz y convivencia con equidad de género. </t>
  </si>
  <si>
    <t>Proceso de capacitación a mujeres adultas (27 a 59 años) en el derecho a la participación y representación política que se encuentren en instancias Distritales.</t>
  </si>
  <si>
    <t>Porcentaje mujeres adultas capacitadas  en el derecho a la participación y representación política que se encuentren en instancias Distritales.</t>
  </si>
  <si>
    <t>(Sumatoria de mujeres adultas capacitadas en el derecho a la participación y representación política que se encuentren en instancias Distritales/ Total de mujeres adultas que cumplen con los requisitos) x 100</t>
  </si>
  <si>
    <t>1067  Mujeres protagonistas, activas y empoderadaS</t>
  </si>
  <si>
    <t>Fortalecer 500 Mujeres Que participan en instancias Distritales.</t>
  </si>
  <si>
    <t>12 Mujeres Adultas participaron en los procesos informativos de 40 horas dirigidos a mujeres lideresas de Bosa.</t>
  </si>
  <si>
    <t>Formar personas adultas (27 a 59 años) en los procesos de participación .</t>
  </si>
  <si>
    <t>Gobierno</t>
  </si>
  <si>
    <t>220 Instituto Distrital de la Participación y Acción Comunal</t>
  </si>
  <si>
    <t>Catalina Fonseca Velandia</t>
  </si>
  <si>
    <t>2417900 ext. 51212</t>
  </si>
  <si>
    <t>cfonseca@participacionbogota.gov.co</t>
  </si>
  <si>
    <t>Porcentaje de personas adultas (27 a 59 años) formadas en  procesos de participación.</t>
  </si>
  <si>
    <t>(Sumatoria de adultos formados en procesos de participación/ total de personas adultas inscritas beneficiadas en los procesos de formación) x 100</t>
  </si>
  <si>
    <t>Gobierno legítimo, fortalecimiento local y eficiencia</t>
  </si>
  <si>
    <t>45 Gobernanza e influencia local, regional e internacional</t>
  </si>
  <si>
    <t>196 Fortalecimiento local, gobernabilidad, gobernanza y participación ciudadana</t>
  </si>
  <si>
    <t>1013- Formación para una participación ciudadana incidente en los asuntos públicos de la ciudad</t>
  </si>
  <si>
    <t>Formar 23.585 Ciudadanos en los procesos de participación</t>
  </si>
  <si>
    <t xml:space="preserve">Consolidación de un portafolio con 15 líneas de formación, así: 1. Convivencia y solución de conflictos, 2. Cuidado y respeto del medio ambiente, 3. Políticas Públicas, 4. Asociatividad y participación, 5. Derechos y deberes ciudadanos en torno al reconocimiento del uso de lo público, 6. Comunicación intercultural, comunicaciones accesibles y sociedad inclusiva, 7. Control social, 8. Formulación de proyectos comunitarios, 9. Cultura ciudadana para el ejercicio de la participación, 10. Uso de nuevas tecnologías de la información y las comunicaciones, 11. Propiedad Horizontal, 12. Bienestar y protección animal
13. Tejido social, 14. Derechos Humanos, diversidades y lucha contra la discriminación, 15. Prevención de la violencia y construcción de la paz.
Dentro de los participantes en los procesos de formación para la vigencia 2017 se encuentran:
7.544 ciudadanos y ciudadanas formados en participación, de los cuales:
6.692 ciudadanos fueron formados y certificados en participación, a través de la ejecución de: 219 procesos de formación desarrollados en 1.280 sesiones. 
Dentro de los 219 procesos de formación desarrollados se obtuvieron los siguientes resultados: 
190 procesos de formación cortos en articulación con otras dependencias de la entidad, 
2 procesos formación certificada de la mano con instituciones de educación superior, 
5 procesos de formación virtual a través de la Plataforma de formación del IDPAC, 22 procesos de formación presencial en los Puntos Vive Digital
</t>
  </si>
  <si>
    <t>El presupuesto programado y el ejecutado, corresponde al total  del valor de la meta del proyecto de inversión, la cual incluye todos los grupos etáreos
Dentro de los resultados obtendios se destaca que del total de la población  formada, 5.456 corresponden al grupo etáreo Adultos entre 27 y 59 años. El total de la población formada durante la vigencia 2017 a través de esta meta fue de 7.544. (Población total que no recibió certificación del proceso de formación)</t>
  </si>
  <si>
    <t>Brindar asesoria técnica a organizaciones de mujer y género, incluidas personas adultas (27 a 59 años), en espacios y procesos de participación.</t>
  </si>
  <si>
    <t>Número de organizaciones de mujer y género asesoradas técnicamente en espacios y procesos de participación</t>
  </si>
  <si>
    <t>Sumatoria de organizaciones de mujer y género asesoradas técnicamente en espacios y procesos de participación</t>
  </si>
  <si>
    <t>1014 Proyecto Fortalecimiento a las organizaciones para la participación incidente en la ciudad</t>
  </si>
  <si>
    <t>Fortalecer 150 organizaciones de mujer y género en espacios y procesos de participación</t>
  </si>
  <si>
    <t>Se brindo asesoría técnica a 27 organizaciones de mujer y género durante la vigencia de 2017. se llevaron a cabo procesos de formación con la Gerencia de Escuela de Participación del IDPAC, apoyo en las mesas localces, comités operativos y otros espacios de participación LGBTI y de Mujeres. También se llevaron a cabo procesos de sensibilizaicón bajo la campaña Nada Jsutifica la Violencia Contra las Mujeres y Vive la Divwersidad, Termina la Discriminación. Las organizaciones y/o procesos fortalecidos fueron:
1. Construcción De Agenda Social De Hombres Transgénero
2. Construcción De Agenda Social De Mujeres Diversas
3. Construcción De Agenda Social De Personas Bisexuales
4. Construcción De Agenda Social De Mujeres Lesbianas
5. Nuevas Expresiones Lgbt Y Exigibildad De Derechos
6. Mujeres Capoheira
7. Mujeres Hip Hop
8. Mesa Lgbti Del Sur
9. MUJERES DE LA HUERTA Corporación Tiempo De Mujeres Colombia
10. Víctimas Del Conflicto Armado De Los Sectores Lgbti
11. Agenda Social De Mujeres En Situación De Prostitución. 
12. Proceso De Formación Tecnologías A Mujeres Mayores Con Centro Día
13. Elección Del Consejo Consultivo Mujeres Puente Aranda
14. Elección Del Consejo Consultivo Mujeres Rafael Uribe Uribe
15. Consejo Distrital De Cultura De Mujeres
16. Consejo Consultivo Lgbt
17. Maternidad Y Paternidad Temprana
18. Mesa Distrital Lgbt
19. Establecimientos De Homosocialización
20. Comisiones De Mujeres Comunales
21. Barras Futboleras
22. Prevención De Vih
23. Elección Consejo Consultivo Fontibón
24. Centros De Atención Integral A La Diversidad Sexual
25. Proceso De Formación En Exigibilidad De Derechos Centro Noche
26. Alianza Por La Ciudadanía Plena
27. Construcción De Política Pública De Personas En Ejercicio De Prostitución</t>
  </si>
  <si>
    <t xml:space="preserve">
El presupuesto programado corresponde al total del proyecto, que incluye otra metas no solo fortalecer organizaciones de mujer y género</t>
  </si>
  <si>
    <t>Brindar asesoria técnica a organizaciones étnicas incluidas personas adultas (27 a 59 años), en espacios y procesos de participación.</t>
  </si>
  <si>
    <t>Número de organizaciones étcinas asesoradas técnicamente en espacios y procesos de participación</t>
  </si>
  <si>
    <t>Sumatoria de organizaciones étnicas asesoradas técnicamente en espacios y procesos de participación</t>
  </si>
  <si>
    <t>Fortalecer 150.00 organizaciones étnicas en espacios y procesos de participación</t>
  </si>
  <si>
    <t xml:space="preserve">Se brindo asesoría técnica a 26 organizaciones étnicas durante la vigencia de 2017. Se llevaron a cabo procesos de formación por la Escuela de Participación del IDPAC, apoyo en los Consejos Locales Afro, Cabildos Índígenas y mesas distritales. También se apoyaron iniciativas a través del proyecto Bogotá Líder y Un@ M@s Un@. Las organizaciones y/o procesos fortalecidos fueron: 
1. Grupo De Líderes Y Lideresas Zuetyna Muiscas 
2. Grupo De Líderes Y Lideresas Muiscas 
3. Consejo De Niños Y Niñas Muiscas 
4. Furas Del Cabildo Muisca De Bosa
5. Comité De Mujeres Uitoto En Bogotá
6. Mujeres Yanacona
7. Comité De Mujeres Del Cabildo Inga Uarmikunapa Iachai.
8. Consejo De Mujeres Del Cabildo Indígena Ambiká Pijao
9. Mesa Autónoma Indígena De La Localidad De Ruu10. Mesa De Jóvenes Indígenas Ruu 
11. Mesa De Jóvenes Afros12. Consejo Afro Ruu13. Fucispac
14. Colectivo Multi Étnicas Mujeres Guerreras
15. Colectivo De Jóvenes Universitarios Indígenas De Bogotá 
16. Agrupacion De Mujeres Indigenas R++Gio (Mujer Fuerte) 
17. Pueblo Gitano 
18. Proceso De Fortalecimiento Colectivo De Jóvenes Indígenas De Bogotá.
19. Proceso De Fortalecimiento Colectivo De Jóvenes Indígenas De Bogotá.
20. Procesos De Concertación De Planes Integrales De Acciones Afirmativas Afro
21. Procesos De Concertación Con Autoridades Tradicionales Indígenas
22. Procesos Concertación Con Gitanas
23. Procesos De Concertación Con Raizalez
24. Proceso De Elección De Consejeros Y Consejeras Locales A Integrar  El Consejo Local De Comunidades Negras De Rafael Uribe Uribe
25. Proceso De Fortalecimiento De La Participación De Mujeres Raizales
26. Proceso De Fortalecimiento Cabildo Los Pastos. </t>
  </si>
  <si>
    <t xml:space="preserve">
El presupuesto programado corresponde al total del proyecto, que incluye otra metas no solo fortalecer organizaciones etnicas</t>
  </si>
  <si>
    <t>Brindar asesoria técnica a organizaciones de personas con discapacidad incluidas personas adultas (27 a 59 años), en espacios y procesos de participación.</t>
  </si>
  <si>
    <t>Número de organizaciones de personas con discapacidad asesoradas técnicamente en espacios y procesos de participación</t>
  </si>
  <si>
    <t>Sumatoria de organizaciones de personas con discapacidad  asesoradas técnicamente en espacios y procesos de participación</t>
  </si>
  <si>
    <t>Fortalecer 50.00  organizaciones sociales de población con discapacidad en espacios y procesos de participación</t>
  </si>
  <si>
    <t>Se brindo asesoría técnica a 11 organizaciones de personas con discapacidad durante la vigencia de 2017. Se desarrollaron procesos de formación con la Gerencia de Escuela de la Participación del IDPAC, se acompañaron Consejos Locales de Discapacidad y se realizaron acciones como el Encuentro Distrital de Consejeros y Consejeras, Noche de Gala de Exaltación de personas con discapacidad. Las organizaciones y/o procesos fortalecidos fueron: 
1.Taller “una mirada diversa de las políticas públicas”
2.Proceso fortaleciendo la multiculturalidad y  la discapacidad
3.Red Distrital de emprendimiento para Cuidadoras/es
4.Espacio DC Radio "Con otros sentidos"
5. Proceso -Participación, Recreación y deporte incluyente el uso de la bicicleta para personas con discapacidad. - 
6. Circuito de servicios institucionales para la población con discapacidad.
7. Fortalecimiento de capacidades ciudadanas en formulación de proyectos comunitarios". 
8. Participando dejas Huellas 
9. III Festival por la diversidad “Una paz de múltiples colores”
10. "Ruta de participación para la reformulación de la PPDD  consejeros/as y lideres/as "  
11. Procesos de personas con discapacidad en sus capacidades organizativas y de participación en las diferentes instancias locales y distritales que trabajen el tema.</t>
  </si>
  <si>
    <t xml:space="preserve">
El presupuesto programado corresponde al total del proyecto, que incluye otra metas no solo fortalecer organizaciones de personas con discapacidad</t>
  </si>
  <si>
    <t>Brindar asesoria técnica a organizaciones de nuevas expresiones incluidas personas adultas (27 a 59 años), en espacios y procesos de participación.</t>
  </si>
  <si>
    <t>Número de organizaciones de nuevas expresiones asesoradas técnicamente en espacios y procesos de participación</t>
  </si>
  <si>
    <t>Sumatoria de organizaciones de nuevas expresiones asesoradas técnicamente en espacios y procesos de participación</t>
  </si>
  <si>
    <t>Fortalecer 50.00 Organizaciones de nuevas expresiones  en espacios y procesos de participación</t>
  </si>
  <si>
    <t>Se brindo asesoría técnica a 14 organizaciones de nuevas expresiones durante la vigencia de 2017. Se llevaron a cabo procesos de formación con la Escuela de Participación del IDPAC, acompañamiento a instancias localces, espacios de participación de animalistas, ambientalistas, biciusuarios, persona mayor, víctimas del conflicto armado y migrantes. Las organizaciones y/o procesos fortalecidos: 
1. Red de agricultoras de Suba nodo Centro Agricultura Urbana "recuperando maravillas de vida sana" Kennedy
2. Corpovisamc
3. Conformación Consejos Consultivos de Niñas y Niños de Rafael Uribe Uribe, Usaquén, Sumapaz y La Candelaria
4. Organización Multiétnica "Mi Colombia"
5. Organización Mujeres Guerreras
6. Consejo Consultivo de niños y niñas de Sumapaz
7. FUNDACIÓN BUENA SEMILLA
8. Consejo Local de Sabios y Sabias Suba
9. Organización Social Años Dorados Somos Colombia
10. Asovenezuela 
11. Bolivianos en Acción 
12. Niñas Sin Miedo
13. Mesas Locales de Víctimas 
14. Rueda Como Niña</t>
  </si>
  <si>
    <t xml:space="preserve">
El presupuesto programado corresponde al total del proyecto, que incluye otra metas no solo fortalecer organizaciones de nuevas expresiones</t>
  </si>
  <si>
    <t>Acompañar organizaciones comunales de primer grado, incluidas personas adultas (27 a 59 años), en temas relacionados con acción comunal.</t>
  </si>
  <si>
    <t>Porcentaje de organizaciones comunales de primer grado acompañados en temas relacionados con acción comunal</t>
  </si>
  <si>
    <t xml:space="preserve">(Sumatoria de organizaciones comunales de primer grado  donde participan personas adultas/Total de organizaciones comunales de primer grado) x 100 </t>
  </si>
  <si>
    <t xml:space="preserve"> 1088 Estrategias para la modernización de las organizaciones comunales en el Distrito Capital</t>
  </si>
  <si>
    <t>Acompañar el 50% de las organizaciones comunales de primer grado en temas relacionados con acción comunal.</t>
  </si>
  <si>
    <t xml:space="preserve">1.624 Juntas de Acción Comunal con Auto de Reconocimiento de Dignatarios 2016-2020
35 Acciones de Participación con las Organizaciones Comunales de primer grado del Distrito.
La Subdirección de Asuntos Comunales del IDPAC mediante la gestión territorial adelantada en las 20 localidades de la ciudad, capacitó un total de 1056 juntas de acción comunal, se realizaron 615 fortalecimientos administrativos, 419 fortalecimientos contables, 334 seguimientos administrativos, 301 seguimientos contables y se brindaron 5035 atenciones a público.
Se realizaron en promedio 420 atenciones a público al mes, siendo los temas más consultados los siguientes: depuración del libro de afiliados, manejo de tesorería, extralimitación de funciones, conflictos organizativos, elección de cargos vacantes por renuncias y remoción de dignatarios. Por otra parte, el pico se registra en el mes de marzo con un total de 682, este incremento respecto al mes de febrero en un 6.21% al pasar de 369 a 682 unidades, se debe a las inquietudes de los dignatarios respecto a la Resolución 083 de 2017, por medio de la cual se solicitaba remitir la documentación relacionada al funcionamiento de las organizaciones comunales.
Se realizaron talleres tejiendo redes, construyendo sueños, mujeres comunales; el cual tenía como meta desarrollar un espacio de formación y sensibilización con las Comisiones de Mujeres y lideresas de las Juntas de Acción Comunal del Distrito, alrededor de los derechos de las mujeres y el fortalecimiento organizativo.
Se llevó a cabo el encuentro Distrital de Comisiones de mujeres comunales, el cual tenía como fin resaltar la labor de la mujer comunal en su territorio, y con el cual se logró la visualización de las experiencias exitosas productivas y sociales que desde las organizaciones comunales forjan transformación a nivel Distrital. 
</t>
  </si>
  <si>
    <t xml:space="preserve">
El presupuesto programado y ejecutado corresponde al total de la meta del proyecto inversión,  la cual incluye todos los grupos etáreos.</t>
  </si>
  <si>
    <t>Acompañar organizaciones comunales de segundo grado, donde participen personas adultas (27 a 59 años), en temas relacionados con acción comunal-</t>
  </si>
  <si>
    <t>Porcentaje de organizaciones comunales de segundo grado acompañadas en temas relacionados con acción comunal</t>
  </si>
  <si>
    <t xml:space="preserve">(Sumatoria de organizaciones comunales de segundo grado  donde participan personas adultas/Total de organizaciones comunales de segundo grado) x 100 </t>
  </si>
  <si>
    <t>Acompañar 100% de las organizaciones comunales de segundo grado en temas relacionados con acción comunal</t>
  </si>
  <si>
    <t>20 Asociaciones de Juntas con Auto de Reconocimiento de Dignatarios 2016-2020
Reuniones de seguimiento y fortalecimiento para las asojuntas</t>
  </si>
  <si>
    <t>El presupuesto programado y ejecutado corresponde al total de la meta del proyecto inversión,  la cual incluye todos los grupos etáreos.</t>
  </si>
  <si>
    <t>Realizar un (1)  informe  anual con la información de las personas beneficiadas y que mejoran las condiciones de vida de la población adulta, adelantadas en la Secretaría Distital del Hábitat</t>
  </si>
  <si>
    <t>Hábitat</t>
  </si>
  <si>
    <t>118 Secretaría Distrital del Hábitat</t>
  </si>
  <si>
    <t xml:space="preserve">Isaac Echeverry Wachter Subsecretaría de Planeación y Política </t>
  </si>
  <si>
    <t>Secretaría de Hábitat</t>
  </si>
  <si>
    <t>secheverryw@habitatbogota.gov.co</t>
  </si>
  <si>
    <t>07. Eje transversal Gobierno Legítimo fortalecimiento local y eficiencia</t>
  </si>
  <si>
    <t>Desarrollo abierto y transparente de la gestión de la SDHT</t>
  </si>
  <si>
    <t>Implementar 100% una estrategia de gestión de la información corporativa.</t>
  </si>
  <si>
    <t>El Secretaría Distrital de Hábitat no entrega reporte de avance con respecto a la acción de Política relacionada, ni tampoco argumenta si la acción fue eliminada por parte de la Entidad.</t>
  </si>
  <si>
    <t>Sensibilizar personas adultas (27 a 59 años) en ejercicio de prostitución, en derechos humanos, desarrollo personal y salud. (Dirección Diseño de Politicas)</t>
  </si>
  <si>
    <t>Porcentaje de personas adultas (27 a 59 años) en ejercicio de prostitución, sensibilizadas en derechos humanos, desarrollo personal y salud.</t>
  </si>
  <si>
    <t>(Sumatoria de mujeres adultas  en ejercicio de prostitución, sensibilizadas en derechos humanos, desarrollo personal y salud/Total de mujeres en ejercicio de prostitución priorizadas) x 100</t>
  </si>
  <si>
    <t>01 Pilar Igualdad de calidad de vida</t>
  </si>
  <si>
    <t>1067 Mujeres protagonistas, activas y empoderadas</t>
  </si>
  <si>
    <t>Sensibilizar a 5,400.00 Personas En ejercicio de prostitución en derechos humanos, desarrollo personal y salud</t>
  </si>
  <si>
    <t xml:space="preserve">345 Mujeres fueron sensibilizadas en derechos humanos, desarrollo personal y salud. </t>
  </si>
  <si>
    <t>Dimensión: Participativa 
Eje: Adultas y adultos formados en cultura política.</t>
  </si>
  <si>
    <t xml:space="preserve">Transformación de conflictos 
</t>
  </si>
  <si>
    <t>Involucrar  personas adultas (27 a 59 años)  en el marco de la implementación de la  estrategia de prevención con poblaciones en alto riesgo de habitabilidad en calle en el Distrito capital.</t>
  </si>
  <si>
    <t xml:space="preserve">Porcentaje de personas adultas involucradas en el marco de la implementación de la  estrategia de prevención con poblaciones en alto riesgo de habitabilidad en calle en el Distrito capital </t>
  </si>
  <si>
    <t>(Sumatoria de personas adultas involucradas en el marco de la implementación de la  estrategia de prevención con poblaciones en alto riesgo de habitabilidad en calle en el Distrito capital  /Total de personas involucradas en el marco de la implementación de la  estrategia de prevención con poblaciones en alto riesgo de habitabilidad en calle en el Distrito capital) x 100</t>
  </si>
  <si>
    <t>Implementar 1.00 Estrategia de prevención con poblaciones en alto riesgo de habitabilidad en calle en el Distrito capital.</t>
  </si>
  <si>
    <t>$535.723.869</t>
  </si>
  <si>
    <t>Durante 2017 fueron involucradas un total de 725 personas adultas (27 a 59 años), en el marco de la implementación de la  estrategia de prevención con poblaciones en alto riesgo de habitabilidad en calle en el Distrito capital.</t>
  </si>
  <si>
    <t>Vincular mujeres adultas (27 a 59 años) madres de NNAJ que hacen parte del modelo pedagógico a procesos de corresponsabilidad familiar.</t>
  </si>
  <si>
    <t>214 Instituto Distrital para la Protección de la Niñez y la Juventud</t>
  </si>
  <si>
    <t>Aliria López</t>
  </si>
  <si>
    <t>alirial@idipron.gov.co</t>
  </si>
  <si>
    <t>Número de mujeresadultas (27 a 59 años) vinculadas.</t>
  </si>
  <si>
    <t>Sumatoria</t>
  </si>
  <si>
    <t>Atender y reportar el total de personas adultas (29 a 59 años) beneficiadas en el marco de la meta del proyecto de inversión relacionada durante el año 2018.</t>
  </si>
  <si>
    <t>Atender y reportar el total de personas adultas (29 a 59 años) beneficiadas en el marco de la meta del proyecto de inversión relacionada durante el año 2019.</t>
  </si>
  <si>
    <t>Atender y reportar el total de personas adultas (29 a 59 años) beneficiadas en el marco de la meta del proyecto de inversión relacionada durante el año 2020.</t>
  </si>
  <si>
    <t xml:space="preserve"> 05 Desarrollo integral para la felicidad y el ejercicio de la ciudadanía
</t>
  </si>
  <si>
    <t xml:space="preserve">971  
</t>
  </si>
  <si>
    <t xml:space="preserve">971  Calles alternativas: Atención integral a niñez y juventud en situación de calle, en riesgo de habitabilidad en calle y en condiciones de fragilidad social.
</t>
  </si>
  <si>
    <t>Vincular 200 Mujeres madres de NNAJ que hacen parte del modelo pedagógico a procesos de corresponsabilidad familiar.</t>
  </si>
  <si>
    <t>El equipo de Políticas Públicas de la Subdirección para la Adultez  realizó contacto vía chat con Hugo Angel de IDIPRON, quén manifiesta la necesidad de eliminar esta meta debido a que él manifiesta que el  IDIPRON  desarrollo la meta del Proyecto de Inversión relacionada únicamente durante el año 2016. Sin embargo, se le solicitó respetuosamente que pudiera comunicar lo anterior a través de correo electrónico para poder tener un soporte de dicha eliminación de la meta de este Plan de Acción Cuatrienal. 
A fecha del 22 de marzo de 2018 El IDIPRON no entrega reporte formal de avance con respecto a la acción de Política relacionada, ni tampoco argumenta si la acción fue eliminada por parte de la Entidad.</t>
  </si>
  <si>
    <t xml:space="preserve">Movilización social </t>
  </si>
  <si>
    <t>Vincular  mujeres  adultas en sus diferencias y diversidades a procesos de promoción, reconocimiento y apropiación de derechos, a través de las Casas de Igualdad de Oportunidades para las Mujeres. (Dirección Terrizorialización)</t>
  </si>
  <si>
    <t>Porcentaje de mujeres  adultas en sus diferencias y diversidades, vinculadas a procesos de promoción, reconocimiento y apropiación de derechos, a través de las Casas de Igualdad de Oportunidades para las Mujeres</t>
  </si>
  <si>
    <t>(Sumatoria de mujeres  adultas en sus diferencias y diversidades, vinculadas a procesos de promoción, reconocimiento y apropiación de derechos, a través de las Casas de Igualdad de Oportunidades para las Mujeres/Total de mujeres adultas que solicitaron participar) x 100</t>
  </si>
  <si>
    <t xml:space="preserve"> 1069 
</t>
  </si>
  <si>
    <t xml:space="preserve"> 1069 Territorialización de derechos a través de las Casas de Igualdad de Oportunidades para las Mujeres
</t>
  </si>
  <si>
    <t>Vincular 43000 Mujeres en sus diversidades a procesos de promoción, reconocimiento y apropiación de derechos, a través de las Casas de Igualdad de Oportunidades para las Mujeres</t>
  </si>
  <si>
    <t>4122 mujeres  adultas en sus diferencias y diversidades, vinculadas a procesos de promoción, reconocimiento y apropiación de derechos, a través de las Casas de Igualdad de Oportunidades para las Mujeres</t>
  </si>
  <si>
    <t>Dimensión:  Seguridad  y Convivencia
Eje: Bogotá protectora y segura para adultas y adultos.</t>
  </si>
  <si>
    <t xml:space="preserve">Seguridad frente a las violencias </t>
  </si>
  <si>
    <t>Transformar los conflictos de seguridad y convivencia mediante la optimización de
los mecanismos y escenarios ciudadanos e institucionales de concertación, en la
búsqueda de una Bogotá protectora y segura para adultas y adultos.</t>
  </si>
  <si>
    <t>Brindar atención psicosocial y asesoría jurídica a mujeres  adultas (27 a 59 años) víctimas de violencia.(Dirección Terrizorialización)</t>
  </si>
  <si>
    <t>Porcentaje de mujeres  adultas víctimas de violencia  beneficiadas con atención psicosocial y asesoría jurídica</t>
  </si>
  <si>
    <t>(Sumatoria de mujeres  adultas víctimas de violencia  beneficiadas con atención psicosocial y asesoría jurídica/Total de mujeres adultas víctimas de violencia priorizadas para atención) x 100</t>
  </si>
  <si>
    <t xml:space="preserve"> 20 Fortalecimiento del Sistema de Protección Integral a Mujeres Víctimas de Violencia - SOFIA
 </t>
  </si>
  <si>
    <t xml:space="preserve"> 1068 Bogotá territorio seguro y sin violencias contra las mujeres</t>
  </si>
  <si>
    <t>Atender 16667 Mujeres Víctimas de violencia a través de la oferta  institucional de la  Secretaría de la Mujer.</t>
  </si>
  <si>
    <t>9124 Mujeres adultas recibieron atención psicojúridica.</t>
  </si>
  <si>
    <t>Realizar atenciones a mujeres adultas (27 a 59 años) a través de la Línea Púrpura. (Dirección de Eliminación de Violencias)</t>
  </si>
  <si>
    <t xml:space="preserve">Porcentaje de mujeres adultas  atendidas a través de la Línea Púrpura. </t>
  </si>
  <si>
    <t>(Sumatoria de mujeres adultas  atendidas a través de la Línea Púrpura/ Total de mujeres que se comunican a través de la linea Purpura) x 100</t>
  </si>
  <si>
    <t>Realizar 50000 atenciones a mujeres a través de la Línea Púrpura</t>
  </si>
  <si>
    <t xml:space="preserve">1495 mujeres adultas  atendidas a través de la Línea Púrpura. </t>
  </si>
  <si>
    <t>Proteger mujeres adultas (27 a 59 años) víctimas de violencia y personas a cargo  a través de Casas Refugio, de manera integral.</t>
  </si>
  <si>
    <t>Porcentaje de  mujeres  de violencia y personas a cargo protegidas a través de Casas Refugio de manera integral</t>
  </si>
  <si>
    <t>(Sumatoria de  mujeres   de violencia y personas a cargo protegidas a través de Casas Refugio de manera integral/ Total de mujeres que solicitan atención a través de Casa Refugio de manera integral) x 100</t>
  </si>
  <si>
    <t>Proteger 3200 personas (mujeres víctimas de violencia y personas a cargo) a través de Casas Refugio, de manera integral</t>
  </si>
  <si>
    <t>no aplica</t>
  </si>
  <si>
    <t>Durante este período se acogieron 177 mujeres adultas logrando que el equipo profesional de psicología avanzó en el restablecimiento emocional y la desnaturalización de las violencias de las mujeres acogidas y sus sistemas familiares</t>
  </si>
  <si>
    <t>Realizar orientaciones y asesorías jurídicas a personas adultas (27 a 59 años) a través de escenarios de fiscalías (CAPIF, CAVIF y CAIVAS) y Casas de Justicia. (Dirección de Eliminación de Violencias)</t>
  </si>
  <si>
    <t>Porcentaje de  personas adultas a las que se les  brinda  orientación y asesoría jurídica a través de escenarios de fiscalías (CAPIF, CAVIF y CAIVAS) y Casas de Justicia.</t>
  </si>
  <si>
    <t>(Sumatoria de personas adultas a las que se les  brinda  orientación y asesoría jurídica a través de escenarios de fiscalías (CAPIF, CAVIF y CAIVAS) y Casas de Justicia/ Total de personas adultas que solicitan atención) x 100</t>
  </si>
  <si>
    <t>Realizar 35000 Orientaciones y asesorías jurídicas a través de escenarios de fiscalías (CAPIF, CAVIF y CAIVAS) y Casas de Justicia</t>
  </si>
  <si>
    <t xml:space="preserve"> 2247 mujeres adultas a las que se les  brinda  orientación y asesoría jurídica a través de escenarios de fiscalías (CAPIF, CAVIF y CAIVAS) y Casas de Justicia</t>
  </si>
  <si>
    <t>Representar casos jurídicamente, de violencias contra las mujeres adultas (27 a 59 años)  en el Distrito Capital.</t>
  </si>
  <si>
    <t>Porcentaje de casos de violencias contra las mujeres adultas representados en el Distrito Capital</t>
  </si>
  <si>
    <t>(Sumatoria  de casos de violencias contra las mujeres adultas representados en el Distrito Capital/ Total de casosde violencias contra las mujeres adultas priorizados) x 100</t>
  </si>
  <si>
    <t>Representar 1000 casos jurídicamente, de violencias contra las mujeres en el Distrito Capital</t>
  </si>
  <si>
    <t>Jorge Gutierrez Rodriguez 
Aleyda Gomez
Edgar Triana</t>
  </si>
  <si>
    <t>3108658680
3279797
Ext.1915</t>
  </si>
  <si>
    <t>jgutierrezr@sdis.gov.co
agomez@sdis.gov.co
etriana@sdis.gov.co</t>
  </si>
  <si>
    <t>Ciudad para las Familias</t>
  </si>
  <si>
    <t xml:space="preserve"> 1086 Una ciudad para las familias</t>
  </si>
  <si>
    <t>Orientar 12,000.00 Personas en procesos de prevención  de la violencia intrafamiliar, atendidas por los servicios sociales de la SDIS</t>
  </si>
  <si>
    <t xml:space="preserve">No aplica </t>
  </si>
  <si>
    <t>Durante la vigencia 2017, participaron en procesos de prevención de la Estrategia Entornos protectores y territorios seguros 1834 personas adultas, de las cuales 1530 correspondieron a mujeres y 304 a hombres entre los 27 y 59 años.</t>
  </si>
  <si>
    <t>Capacitar personas adultas (27 a 59 años)  de las entidades distritales y personas de la sociedad civil para la atención integral y la prevención de violencia intrafamiliar y delito sexual.</t>
  </si>
  <si>
    <t>Capacitar 15,000.00 Personas de las entidades distritales y personas de la sociedad civil para la atención integral y la prevención de violencia intrafamiliar y delito sexual</t>
  </si>
  <si>
    <t>Durante la vigencia 2017, participaron en procesos de capacitación de la Estrategia Entornos protectores y territorios seguros 3834 personas adultas, de las cuales 3106 correspondieron a mujeres y 728 a hombres entre los 27 y 59 años.</t>
  </si>
  <si>
    <t>El presupuesto de esta meta es general y corresponde al talento humano que se encarga de realizar los procesos de prevención en violencia intrafamiliar</t>
  </si>
  <si>
    <t>Alcanzar la oportunidad en el100.00% de los casos de atención y protección a personas adultas (27 a 59 años) víctimas de violencias al interior de las familias.</t>
  </si>
  <si>
    <t xml:space="preserve">Porcentaje de casos de atención y protección a personas adultas ( 27 a 59 años)  víctimas de violencias al interior de las familias.
 </t>
  </si>
  <si>
    <t xml:space="preserve">Alcanzar la oportunidad en el100.00% de los casos de atención y protección a víctimas de violencias al interior de las familias
</t>
  </si>
  <si>
    <t>Atender el 100% de líderes y defensores de Derechos humanos, población LGBTI, y victimas de trata adultas (27 a 59 años) que demanden medidas de prevención o protección para garantizar sus derechos a la vida, libertad, integridad y seguridad.</t>
  </si>
  <si>
    <t>110 Secretaría Distrital de Gobierno</t>
  </si>
  <si>
    <t>Vicky Cogua Nova
Edith Maldonado</t>
  </si>
  <si>
    <t>338700 Ext. 5311
3017686594</t>
  </si>
  <si>
    <t>vicky.cogua@gobiernobogota.gov.co
aura.maldonado@gobiernobogota.gov.co</t>
  </si>
  <si>
    <t># personas atendidas / # Personas que demandaron atención ante la SDG*100%</t>
  </si>
  <si>
    <t xml:space="preserve">3. Pilar Construcción de Comunidad y Cultura Ciudadana </t>
  </si>
  <si>
    <t>22 Bogotá vive los derechos humanos</t>
  </si>
  <si>
    <t xml:space="preserve">PROYECTOS ESTRATÉGICOS PLAN DE DESARROLLO  - Prestación de Servicios a la Ciudadanía
</t>
  </si>
  <si>
    <t xml:space="preserve"> 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</si>
  <si>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</si>
  <si>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El presupuesto mencionado corresponde a las metas de la dirección</t>
  </si>
  <si>
    <t>Brindar orientaciones y asesorías jurídicas a mujeres  adultas víctimas de violencias (27 a 59 años) a través de casas de igualdad de Oportunidades para las Mujeres. (Dirección de Territorialización)</t>
  </si>
  <si>
    <t>Porcentaje de mujeres  adultas asesoradas  jurídicamante a través de casas de Igualdad de Oportunidades para las Mujeres.</t>
  </si>
  <si>
    <t>(Sumatoria de mujeres  adultas asesoradas  jurídicamante a través de casas de Igualdad de Oportunidades para las Mujeres/Total de mujeres adultas que solicitan atención en las Casas de Igualdad de Oportunidades) x 100</t>
  </si>
  <si>
    <t>Realizar 20000 orientaciones y asesorías jurídicas a mujeres víctimas de violencias a través de casas de igualdad de Oportunidades para las Mujeres.</t>
  </si>
  <si>
    <t>6536 mujeres  adultas asesoradas  jurídicamante a través de casas de Igualdad de Oportunidades para las Mujeres.</t>
  </si>
  <si>
    <t>Realizar  orientaciones psicosociales a mujeres adultas (27 a 59 años)  a través de casas de Igualdad de Oportunidades para las Mujeres.(Dirección de Territorialización)</t>
  </si>
  <si>
    <t>Porcentaje de atenciones psicosociales  a mujeres  adultas través de casas de Igualdad de Oportunidades para las Mujeres.</t>
  </si>
  <si>
    <t>(Sumatoria de  atención psicosocial a través de casas de Igualdad de Oportunidades para las Mujeres/Total de atención solicitadas en las Casas de Igualdad de Oportunidades) x 100</t>
  </si>
  <si>
    <t>Realizar 30000 orientaciones psicosociales que contribuyan al mejoramiento de la calidad de vida de las mujeres.</t>
  </si>
  <si>
    <t>3920 atenciones psicosociales  a mujeres  adultas través de casas de Igualdad de Oportunidades para las Mujeres.</t>
  </si>
  <si>
    <t xml:space="preserve">Dimensión: Seguridad y Convivencia
Eje: Bogotá protectora y segura para adultas y adultos.
</t>
  </si>
  <si>
    <t xml:space="preserve">Atención integral a víctimas del desplazamiento forzado.
</t>
  </si>
  <si>
    <t xml:space="preserve">Personas entre (27 a 59 años) a las que se le otorgaron Medidas de Ayuda Humanitaria Inmediata – AHI
</t>
  </si>
  <si>
    <t xml:space="preserve">Número de personas adultas (27 a 59 años) que recibieron medidas de ayuda humanitaria en los términos establecidos por la ley. </t>
  </si>
  <si>
    <t xml:space="preserve">Sumatoria de personas adultas (27 a 59 años) que recibieron medidas de ayuda humanitaria en los términos establecidos por la ley. </t>
  </si>
  <si>
    <t>Otorgar el 100 por ciento de medidas de Ayuda Humanitaria en el Distrito Capital.</t>
  </si>
  <si>
    <t>N/D</t>
  </si>
  <si>
    <t xml:space="preserve">Logros:  
El 100% corresponde a un total de 15.137 medidas de Ayuda Humanitaria Inmediata - AHI entregadas a las víctimas del conflicto que cumplieron con los requisitos establecidos en la Ley 1448 de 2011. Con estas medidas se beneficiaron 1.481 personas adultas (29 a 59 años).
A continuación se discriminan las medidas de  Ayuda Humanitaria Inmediata entregadas:
- Alojamiento transitorio: 5.205
- Alimentación: 6.950
- Saneamiento básico: 2.811
- Transporte de emergencia: 168
Además del  otorgamiento, se ha avanzado en la articulación interinstitucional frente a rutas de atención y casos específicos, impactando en una respuesta más expedita y eficiente por parte de la Alta Consejería para los Derechos de las Víctimas, la Paz y la Reconciliación. Los procesos de cualificación a su vez, han redundado en una mejora en la calidad de los funcionarios en los CLAV y de los operadores que materializan las medidas otorgadas.
</t>
  </si>
  <si>
    <t xml:space="preserve">AYUDA HUMANITARIA:   De acuerdo con lo establecido en el artículo 63 de Ley 1448 de 2011:  "Es la ayuda humanitaria entregada a aquellas personas que manifiestan haber sido desplazadas y que se encuentran en situación de vulnerabilidad acentuad y requieren de albergue temporal y asistencia alimentaria”.
MEDIDAS DE  AYUDA  HUMANITARIA  INMEDIATA - AHI -
Las medidas reportadas bajo este indicador corresponde a: Alimentación,  alojamiento  transitorio,  artículos  de  aseo  personal, manejo de abastecimientos (Gestión de la economía doméstica), utensilios de cocina, asistencia funeraria, transporte de emergencia (traslados a otro municipio).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esta disponible porque es una atención por demanda. Al final del periodo se sumunistrará este valor.
</t>
  </si>
  <si>
    <t>Dimensión:  Seguridad  y Convivencia
Ejes: Adultas y adultos conviviendo en paz.</t>
  </si>
  <si>
    <t xml:space="preserve">Espacios de paz, convivencia y concertación </t>
  </si>
  <si>
    <t xml:space="preserve">Formar personas adultas(27 a 59 años) a través de escenarios de información, sensibilización y capacitación,  en asuntos de DDHH y  temas relacionados con educación para la Paz y la Reconciliación. </t>
  </si>
  <si>
    <t>PROYECTOS ESTRATÉGICOS PLAN DE DESARROLLO  - Prestación de Servicios a la Ciudadanía</t>
  </si>
  <si>
    <t>Formar 58,000.00 Personas a través de escenarios de información, sensibilización y capacitación, en temas relacionados con educación para la Paz y la Reconciliación.</t>
  </si>
  <si>
    <t>La cifra mencionada  corresponde a las metas de la dirección</t>
  </si>
  <si>
    <t>Dimensión: Diversidad y cultura 
Eje: Adultas y adultos visibles en la ciudad.</t>
  </si>
  <si>
    <t xml:space="preserve">Autorreconocimiento  y reconocimiento </t>
  </si>
  <si>
    <t>Transformar imaginarios socioculturales, a través de la generación de espacios de
encuentro, movilización y promoción de diálogos interculutrales, en el marco de la ciudad
plural y diversa, para alcanzar el reconocimiento de subjetividades, prácticas y formas de
habitar el territorio en Bogotá, DC.</t>
  </si>
  <si>
    <t>Ejecutar  Proyectos con acciones afirmativas en el ejercicio de los derechos en el marco del PIOEG  y DESC de las mujeres en su diversidad</t>
  </si>
  <si>
    <t>Angelica Badillo</t>
  </si>
  <si>
    <t>Número de proyectos implementados con acciones afirmativas en el ejercicio de los derechos en el marco del PIOEG  y DESC de las mujeres en su diversidad</t>
  </si>
  <si>
    <t>Sumatoria de proyectos implementados con acciones afirmativas en el ejercicio de los derechos en el marco del PIOEG  y DESC de las mujeres en su diversidad</t>
  </si>
  <si>
    <t>Ejecutar 5  Proyectos con acciones afirmativas en el ejercicio de los derechos en el marco del PIOEG  y DESC de las mujeres en su diversidad</t>
  </si>
  <si>
    <t>No disponible</t>
  </si>
  <si>
    <t xml:space="preserve">Dimensión: diversidad y cultura
Eje: adultas y adultos que gozan de una ciudad intercultural, plural y diversa en igualdad y equidad.
</t>
  </si>
  <si>
    <t>Cultura</t>
  </si>
  <si>
    <t>Realizar intervenciones que permitan a la población adulta ejercer sus derechos y su ciudadanía en igualdad de condiciones y sin discriminación alguna. Se busca materializar la perspectiva diferencial en pro del mejoramiento de las condiciones de vida de las diversas poblaciones en la ciudad, a partir del acceso y disfrute del arte y la cultura.</t>
  </si>
  <si>
    <t>Cultura, Recreación y Deporte</t>
  </si>
  <si>
    <t>222 Instituto Distrital de las Artes</t>
  </si>
  <si>
    <t>Lina María Gaviria Hurtado</t>
  </si>
  <si>
    <t>lina.gaviria@idartes.gov.co</t>
  </si>
  <si>
    <t>Asistencias a las actividades artísticas programadas en los escenarios del Idartes.</t>
  </si>
  <si>
    <t>Sumatoria de asistencias</t>
  </si>
  <si>
    <t>2 Democracia Urbana</t>
  </si>
  <si>
    <t>17 Espacio público, derecho de todos</t>
  </si>
  <si>
    <t>139 - Gestión de infraestructura cultural y deportiva nueva, rehabilitada y recuperada.</t>
  </si>
  <si>
    <t>Gestión, aprovechamiento económico, sostenibilidad y mejoramiento de equipamientos culturales.</t>
  </si>
  <si>
    <t>Alcanzar 350.000 asistencias en el cuatrienio a las actividades artísticas programadas en los escenarios del Idartes.</t>
  </si>
  <si>
    <t>Se ofrece una programación amplia, variada e incluyente a partir del fortalecimiento de franjas de programación de impacto metropolitano en los escenarios a cargo del Idartes. Así mismo, por medio del Programa Cultura en Común y el Escenario Móvil, se descentraliza la programación artística hacia otras localidades de la ciudad en el espacio público, casas de la juventud, escenarios de la SDIS, CREA, entre otros. Adicionalmente, se contemplan estrategias de fidelización y captación de públicos a partir de la divulgación, promoción y vocación de la programación artística. 
En el 2017, la Subdirección de Equipamientos Culturales realizó las siguientes acciones con vocación hacia la población adulta de la ciudad:
Cultura en común: 39 presentaciones artísticas de música, teatro y danza, a las que asistieron 1.828 adultos, en espacios tales como PAS, CREA, Casas de Cultura y teatros de las localidades 1. Usaquén 4. San Cristóbal 5. Usme 7. Bosa 8. Kennedy 9. Fontibón 11. Suba 15. Antonio Nariño 16. Puente Aranda 19. Ciudad Bolívar; de estas presentaciones se destaca el concierto Divas de América (PAS Timiza - Kennedy), concierto del grupo Girara (PAS Galán - Puente Aranda), Festival de Tunas (Teatro Villa Mayor - Antonio Nariño).
Escenario Móvil: presentaciones musicales en el Festival Bronx en la localidad de Los Mártires, al que asistieron 100 personas; 1 presentación musical de Serenatas al Centro en la Plazoleta del Rosario (Candelaria), donde se contó con la asistencia de 200 personas.
Teatro al aire libre Media Torta: un concierto dirigido para población joven y adulta, en el que se presentaron 5 nuevas agrupaciones juveniles; se contó con la asistencia de 128 personas.
Teatro El Parque: a pesar de que la programación de este escenario está orientada principalmente para población infantil y juvenil, se realizaron las siguientes actividades orientadas a población adulta: 44 presentaciones artísticas, a las que asistieron 1.169 adultos (se destaca la obra "Sueño de una noche de verano", encuentros de escritores, proyecciones en el 15° Bogotá Short Film Festival); 8 muestras coreográficas de los integrantes de las residencias artísticas, a las que asistieron 51 adultos; 6 actividades de formación artística, en las que participaron 473 adultos.</t>
  </si>
  <si>
    <t>Actividades artísticas a través de la red de equipamientos del Idartes en las 20 localidades.</t>
  </si>
  <si>
    <t>Sumatoria de actividades</t>
  </si>
  <si>
    <t>Realizar 900 actividades artísticas a través de la red de equipamientos del Idartes en las 20 localidades.</t>
  </si>
  <si>
    <t>Jaime Cerón Silva</t>
  </si>
  <si>
    <t>jaime.ceron@idartes.gov.co</t>
  </si>
  <si>
    <t>Asistencias a las actividades artísticas programadas en las 20 localidades destinadas a la transformación social de los territorios.</t>
  </si>
  <si>
    <t>3 Construcción de comunidad y cultura ciudadana</t>
  </si>
  <si>
    <t>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</si>
  <si>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</si>
  <si>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</si>
  <si>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Alcanzar 700.000 asistencias a las actividades artísticas programadas en las 20 localidades destinadas a la transformación social de los territorios.</t>
  </si>
  <si>
    <t>La transversalidad del arte busca contribuir a la transformación de la sociedad y la construcción del tejido social por medio del desarrollo de la creatividad en la ciudadanía y el acceso a una oferta diversa de manifestaciones artísticas. Se reconoce el espacio público como un escenario para el reconocimiento de la diferencia y la construcción de dicho tejido, a partir de su apropiación y disfrute:
En el 2017, la Subdirección de las Artes y sus Gerencias realizaron las siguientes acciones con vocación poblacional hacia la población adulta de la ciudad:
Dirección: 1 laboratorio de creación artística en el marco de Parque para Todos, en la localidad de Kennedy, al que asistieron 20 personas.
Gerencia de Artes Audiovisuales: 1 conversatorio en inglés sobre temas de artes audiovisuales, en la Cinemateca, al que asistieron 130 adultos; 1 cátedra  sobre éticas, estéticas y políticas del cine colombiano, en el Teatrino del TJEG, al que asistieron 167 adultos; 80 talleres en las localidades de Santa Fe, Chapinero, Teusaquillo y La Candelaria, a los que asistieron 123 adultos (se trataron temas como: creación de juguetes ópticos, postproducción de audio y video de cortometrajes de ficción, circulación de contenidos, software Movie Magic, entre otros).
Gerencia de Artes Plásticas: 8 talleres, en las localidades de Fontibón, Candelaria y Los Mártires, a los que asistieron 259 personas (se trataron temas como: fotografía experimental, arte sonoro y radio arte, paisaje y ficción, entre otros); 7 charlas y conversatorios en las localidades de Los Mártires y La Candelaria, a las que asistieron 210 personas; 7 muestras y exposiciones en las localidades de Santa Fe, La Candelaria y Los Mártires, a las que asistieron 574 personas; 2 caminatas por la localidad de los Mártires y el Espacio Odeón, con el fin de hacer una reflexión sobre el territorio, a la que asistieron 42 personas.
Gerencia de Literatura: 2 talleres en la Casa de Poesía Silva, sobre creación poética, redacción y ortografía, a los que asistieron  40 personas; 12 presentaciones artísticas y actividades de promoción a la lectura, en las localidades de La Candelaria, Bosa, Ciudad Bolívar, Usaquén, Los Mártires y Engativá, a las que asistieron 162 adultos (se destaca: Difusión de la poesía, Gamines de Bogotá, Recetario Santafereño y Bogotá Contada III); 4 lecturas de poemas en el Festival Jazz al Parque, realizado en el Parque el Country, a las que asistieron 230 personas.</t>
  </si>
  <si>
    <t>Actividades artísticas incluyentes y descentralizadas para la transformación social en las 20 localidades.</t>
  </si>
  <si>
    <t>Realizar 11.100 actividades artísticas incluyentes y descentralizadas para la transformación social en las 20 localidades.</t>
  </si>
  <si>
    <t>Asistencias a las actividades programadas en torno a la interacción entre arte,  la cultura científica y la tecnología en la ciudad.</t>
  </si>
  <si>
    <t>3 Pilar Construcción de Comunidad y Cultura Ciudadana</t>
  </si>
  <si>
    <t>Integración entre el arte, la cultura científica, la tecnología y la ciudad</t>
  </si>
  <si>
    <t>Alcanzar 450.000 asistencias a las actividades programadas en torno a la interacción entre arte,  la cultura científica y la tecnología en la ciudad.</t>
  </si>
  <si>
    <t>Con el fin de integrar la cultura científica y la tecnología en las prácticas artísticas, se promueven espacios de encuentro, intercambios y diálogo, además de laboratorios donde se realizan experimentos, investigaciones y procesos de formación. Para ello, se cuenta con la línea de Arte, Ciencia y Tecnología y el Planetario de Bogotá. Este último, si bien no es un equipamiento educativo, es un espacio en el que se promueve nuevas formas de aprendizaje sobre astronomía y ciencias afines. El Planetario se configura como un laboratorio físico de impacto metropolitano, que a su vez desarrolla laboratorios itinerantes que circulan por las demás localidades de la ciudad.
En el 2017, el Planetario de Bogotá realizó las siguientes acciones con vocación poblacional hacia la población adulta de la ciudad:
Planetario enseña: en el Planetario realizaron 5 cursos de astro-fotografía y astrofísica, a los que asistieron 24 adultos.
Planetario acoge: 199 proyecciones en el Domo (Show Laser de Pink Floyd y Universo Cerati), contando con 39.376 asistencias de población adulta; 223 conferencias, recorridos y observaciones, con 5.975 asistencias; 2 presentaciones artísticas de música y teatro en ambientes de aprendizaje interculturales, con 422 asistencias; 8 talleres sobre fotografía panorámica, construcción de filtros solares y fotografía cianotipo, a los que asistieron 92 adultos.
Planetario en movimiento:  40 talleres de construcción de una cámara oscura, 1 jornada de observaciones solares y 11 actividades en Eclipse al Parque en el Parque Ciudad Montes, contando con x asistencias; se apoyó la realización de actividades en el marco del Festival de Verano en la Biblioteca Virgilio Barco, contando con x asistencias; 25 actividades lúdico-pedagógicas sobre reloj solar, icosaedros y observaciones solares, en el marco de la Feria Virtual EDUCA en Corferias, contando con 118 asistencias de adultos; 9 actividades lúdico-pedagógicas en Engativá ("Jardín de noche " en el Jardín Botánico) y Candelaria (Cinemateca al parque), contando con 510 asistencias de adultos.</t>
  </si>
  <si>
    <t>Actividades  en torno a la interacción entre arte,  cultura científica y tecnología.</t>
  </si>
  <si>
    <t>Realizar 10.971 actividades  en torno a la interacción entre arte,  cultura científica y tecnología.</t>
  </si>
  <si>
    <t>Dimensión: Diversidad y cultura 
Eje: Adultas y adultos  que gozan de una ciudad intercultural, plural y diversa en igualdad y equidad.</t>
  </si>
  <si>
    <t xml:space="preserve">Libre desarrollo de la personalidad </t>
  </si>
  <si>
    <t xml:space="preserve">Involucrar personas adultas (27 a 59 años), en las actividades para fomentar el respeto y la construcción de nuevas subjetividades desde la diversidad de orientaciones sexuales e identidades de género.  </t>
  </si>
  <si>
    <t>Adriana Gonzalez</t>
  </si>
  <si>
    <t>apgonzalez@sdis.gov.co</t>
  </si>
  <si>
    <t>Porcentaje de personas adultas involucradas en actividades para fomentar el respeto y la construcción de nuevas subjetividades desde la diversidad de orientaciones sexuales e identidades de género</t>
  </si>
  <si>
    <t>(Sumatoria de personas adultas involucradas en actividades para fomentar el respeto y la construcción de nuevas subjetividades desde la diversidad de orientaciones sexuales e identidades de género /Total de personas involucradas en actividades para fomentar el respeto y la construcción de nuevas subjetividades desde la diversidad de orientaciones sexuales e identidades de género) x 100</t>
  </si>
  <si>
    <t>1101  Distrito diverso</t>
  </si>
  <si>
    <t>Desarrollar actividades dirigidas a 4.600 personas de la comunidad en general para fomentar el respeto y la construcción de nuevas subjetividades desde la diversidad de orientaciones sexuales e identidades de género.</t>
  </si>
  <si>
    <t xml:space="preserve">937 personas de la comunidad en general vinculadas a procesos de capacitación mediante los cuales se promueve la identificación, desmitificación y transformación de los imaginarios y representaciones sociales que tiene la comunidad aledaña a las unidades operativas de la Secretaría, así como las que están vinculadas a los servicios de la SDIS, acerca de las personas lesbianas, gays, bisexuales, transgeneristas e intersexuales en la ciudad.
Así mismo, estas acciones apuntan a la  Dimensión de Diversidad y Cultura de la Política Pública de y para la adultez a través de la realización de estrategias de intervención pública de manera que adultas y adultos de los sectores sociales  LGBTI, puedan ejercer sus derechos y su ciudadanía en igualdad y sin discriminación alguna. 
</t>
  </si>
  <si>
    <t xml:space="preserve">Involucrar personas adultas (27 a 59 años) que laboren en los sectores público, privado o mixto, en actividades para realizar procesos formación en atención diferencial por orientación sexual e identidad de género </t>
  </si>
  <si>
    <t xml:space="preserve">Porcentaje de personas adultas involucradas en actividades para realizar procesos formación en atención diferencial por orientación sexual e identidad de género   </t>
  </si>
  <si>
    <t>(Sumatoria de personas adultas involucradas en actividades para realizar procesos formación en atención diferencial por orientación sexual e identidad de género    /Total de personas involucradas en actividades para realizar procesos formación en atención diferencial por orientación sexual e identidad de género) x 100</t>
  </si>
  <si>
    <t>Desarrollar actividades dirigidas a 7050 personas que laboren en los sectores público, privado o mixto, para realizar procesos formación en atención diferencial por orientación sexual e identidad de género.</t>
  </si>
  <si>
    <t>1693  funcionarios y funcionarias, vinculados a procesos de ampliación e instalación de capacidades con el fin de con el fin de desmitificar los prejuicios asociados a la orientación sexual y la identidad de género y mejorar la respuesta institucional para la atención de las personas de los sectores sociales LGBTI.
Elaboración de propuestas metodológicas, conceptuales y didácticas para la realización de procesos de capacitación dirigidos a funcionarios y funcionarias, buscando que las personas de los sectores sociales LGBTI, puedan ejercer sus funciones en condiciones de igualdad y equidad.</t>
  </si>
  <si>
    <t xml:space="preserve">El presupuesto ejecutado así como el porcentaje del mismo, se realizó sobre magnitud y presupuesto ejecutado vigencia 2017. </t>
  </si>
  <si>
    <t>Atender personas adultas (27 a 59 años) de los sectores sociales LGBTI mediante las unidades operativas asociadas al servicio y los equipos locales.</t>
  </si>
  <si>
    <t>Porcentaje de personas adultas  atendidas mediante las unidades operativas asociadas al servicio y los equipos locales</t>
  </si>
  <si>
    <t>(Sumatoria de personas adultas que cumplen con los criterios, atendidas mediante las unidades operativas asociadas al servicio y los equipos locales/ Total de personas adultas que solicitan atención mediante las unidades operativas asociadas al servicio y los equipos locales) x 100</t>
  </si>
  <si>
    <t>Atender 13.000 personas de los sectores sociales LGBTI, sus familias y redes de apoyo mediante las unidades operativas asociadas al servicio y los equipos locales.</t>
  </si>
  <si>
    <t xml:space="preserve">1795  personas de los sectores LGBTI,sus familias y redes atendidas. Para lo cual se ha desarrollado la respectiva Identificación y caracterización de las personas de los sectores sociales LGBTI, sus familias y redes de apoyo, que requieren de la vinculación a los servicios del proyecto Distrito Diverso o de la SDIS o la remisión a otras entidades.
Esto en el marco de la Política Pública de y para la Adultez buscando que adultas y adultos se hagan visibles en la ciudad, y gocen de una ciudad intercultural, plural y diversa en igualdad y equidad, que respete los derechos y el libre desarrollo de la personalidad,  así como ayudar a materializar la perspectiva diferencial en el
mejoramiento de las condiciones de vida de las diversas poblaciones en la ciudad. 
</t>
  </si>
  <si>
    <t xml:space="preserve">
El presupuesto ejecutado así como el porcentaje del mismo, se realizó sobre magnitud y presupuesto ejecutado vigencia 2017. </t>
  </si>
  <si>
    <t>Vincular personas adultas (27 a 59 años) del sector educativo y aparatos de justicia a procesos de transformación de imaginarios y representaciones sociales.</t>
  </si>
  <si>
    <t>Porcentaje de personas adultasdel sector educativo y aparatos de justicia  vinculadas  a procesos de transformación de imaginarios y representaciones sociales</t>
  </si>
  <si>
    <t>(Sumatoria de personas adultas del sector educativo y aparatos de justicia  vinculadas  a procesos de transformación de imaginarios y representaciones sociales/ Total de personasdel sector educativo y aparatos de justicia  vinculadas  a procesos de transformación de imaginarios y representaciones sociales) x 100</t>
  </si>
  <si>
    <t>Vincular a 13.000 personas del sector educativo y aparatos de justicia a procesos de transformación de imaginarios y representaciones sociales.</t>
  </si>
  <si>
    <t>1.1</t>
  </si>
  <si>
    <t>3.1</t>
  </si>
  <si>
    <t>7.1</t>
  </si>
  <si>
    <t>1.2</t>
  </si>
  <si>
    <t>1.3</t>
  </si>
  <si>
    <t>1.7</t>
  </si>
  <si>
    <t>1.8</t>
  </si>
  <si>
    <t>1.10</t>
  </si>
  <si>
    <t>1.11</t>
  </si>
  <si>
    <t>1.12</t>
  </si>
  <si>
    <t>1.13</t>
  </si>
  <si>
    <t>1.14</t>
  </si>
  <si>
    <t>1.15</t>
  </si>
  <si>
    <t>1.16</t>
  </si>
  <si>
    <t>1.18</t>
  </si>
  <si>
    <t>1.19</t>
  </si>
  <si>
    <t>1.20</t>
  </si>
  <si>
    <t>1.21</t>
  </si>
  <si>
    <t>1.22</t>
  </si>
  <si>
    <t>1.23</t>
  </si>
  <si>
    <t>2.1</t>
  </si>
  <si>
    <t>2.2</t>
  </si>
  <si>
    <t>2.3</t>
  </si>
  <si>
    <t>2.8</t>
  </si>
  <si>
    <t>2.4</t>
  </si>
  <si>
    <t>2.5</t>
  </si>
  <si>
    <t>2.6</t>
  </si>
  <si>
    <t>2.7</t>
  </si>
  <si>
    <t>2.9</t>
  </si>
  <si>
    <t>2.10</t>
  </si>
  <si>
    <t>2.11</t>
  </si>
  <si>
    <t>4.1</t>
  </si>
  <si>
    <t>4.2</t>
  </si>
  <si>
    <t>4.3</t>
  </si>
  <si>
    <t>4.4</t>
  </si>
  <si>
    <t>5.3</t>
  </si>
  <si>
    <t>6.1</t>
  </si>
  <si>
    <t>6.2</t>
  </si>
  <si>
    <t>6.3</t>
  </si>
  <si>
    <t>6.4</t>
  </si>
  <si>
    <t>6.5</t>
  </si>
  <si>
    <t>6.6</t>
  </si>
  <si>
    <t>7.2</t>
  </si>
  <si>
    <t>7.3</t>
  </si>
  <si>
    <t>8.1</t>
  </si>
  <si>
    <t>8.2</t>
  </si>
  <si>
    <t>8.3</t>
  </si>
  <si>
    <t>8.4</t>
  </si>
  <si>
    <t>8.5</t>
  </si>
  <si>
    <t>8.6</t>
  </si>
  <si>
    <t>8.7</t>
  </si>
  <si>
    <t>8.8</t>
  </si>
  <si>
    <t>8.9</t>
  </si>
  <si>
    <t>8.10</t>
  </si>
  <si>
    <t>8.11</t>
  </si>
  <si>
    <t>8.12</t>
  </si>
  <si>
    <t>9.1</t>
  </si>
  <si>
    <t>9.2</t>
  </si>
  <si>
    <t>9.3</t>
  </si>
  <si>
    <t>9.4</t>
  </si>
  <si>
    <t>9.5</t>
  </si>
  <si>
    <t>9.6</t>
  </si>
  <si>
    <t>9.8</t>
  </si>
  <si>
    <t>9.9</t>
  </si>
  <si>
    <t>9.10</t>
  </si>
  <si>
    <t>9.11</t>
  </si>
  <si>
    <t>9.12</t>
  </si>
  <si>
    <t>9.13</t>
  </si>
  <si>
    <t>9.14</t>
  </si>
  <si>
    <t>10.1</t>
  </si>
  <si>
    <t>10.2</t>
  </si>
  <si>
    <t>10.3</t>
  </si>
  <si>
    <t>10.4</t>
  </si>
  <si>
    <t>10.5</t>
  </si>
  <si>
    <t>10.6</t>
  </si>
  <si>
    <t>10.7</t>
  </si>
  <si>
    <t>11.1</t>
  </si>
  <si>
    <t>11.2</t>
  </si>
  <si>
    <t>11.3</t>
  </si>
  <si>
    <t>11.4</t>
  </si>
  <si>
    <t>No.</t>
  </si>
  <si>
    <t xml:space="preserve">Campaña: El Poder del Cono” cuyo objetivo es  desnaturalizar el mal parqueo en vía y en andenes mediante la implementación de acciones lúdicas con conductores de vehículos motorizados en el espacio público, y la difusión de contenidos pedagógicos que promuevan prácticas cooperativas en movilidad, así contribuir con una mejor movilidad y prevención de la accidentalidad vial.
Campaña El rey peatón 585 almas: Cuyo objetivo  buscará comunicar que las muertes en la movilidad son evitables, convocará a la ciudad a llorar a los muertos en tránsito y pondrá en la opinión pública la conversación sobre seguridad vial y Visión Cero.
Campaña: Bájale a la velocidad: Generar un cambio de comportamiento en los conductores para que no excedan el límite de velocidad y tengan conciencia sobre las consecuencias de exceder la velocidad. Además, crear conciencia en la ciudadanía frente al tema de la velocidad y hacer entender a la ciudadanía que toda fatalidad en el tránsito se puede evitar.
</t>
  </si>
  <si>
    <t xml:space="preserve">Gestion administrativa  para el giro de los recursos que financian el regimen subsidiado de acuerdo a  la Liquidación Mensual  de Afiliados-  LMA .
</t>
  </si>
  <si>
    <t>Gestion los  recursos de Inspección, vigilancia y control -  Superintendencia  Nacional de Salud (Ley 1438/2011 - Art. 119).</t>
  </si>
  <si>
    <t>Gestion de  los recursos  disponibles para la Interventoría del Régimen Subsidiado de acuerdo a la normatividad vigente. (Ley 1438/2011 - Art. 119).</t>
  </si>
  <si>
    <t>Financiamiento de las atenciones en salud NO POS para la población de Régimen Subsidiado  a cargo de la Entidad Territorial en la red contratada y No contratada.</t>
  </si>
  <si>
    <t>Contribución con la financiación del copago o cuota de recuperación de las atenciones realizadas a la población de 1 a 5 años, mayores de 65 años, afiliada al régimen subsidiado, en niveles 1 y 2 de SISBEN, por Gratuidad en Salud,  de acuerdo con la  normatividad vigente.</t>
  </si>
  <si>
    <t>1715   personas del sector educativo y judicial, vinculadas a talleres para la promoción de ambientes educativos libres de discriminación, así como procesos de atención en el marco del enfoque por orientaciones sexuales e identidades de género no hegemónicas.
Con los procesos de formación se construyeronn aportes conceptuales, teóricos y metodológicos, para la movilización de pensamientos tradicionales sobre las sexualidades, las corporalidades y decisiones transformadoras, teniendo en cuenta los principios de diversidad, libertad, equidad e igualdad, autonomía, justicia social, dignidad humana, corresponsabilidad, universalidad, solidaridad e integralidad, que enfatiza la Política Pública de y para la Adultez.</t>
  </si>
  <si>
    <r>
      <t>2609 se a</t>
    </r>
    <r>
      <rPr>
        <b/>
        <sz val="10"/>
        <rFont val="Calibri Light"/>
        <family val="2"/>
        <scheme val="major"/>
      </rPr>
      <t>sesorar y representar</t>
    </r>
    <r>
      <rPr>
        <sz val="10"/>
        <rFont val="Calibri Light"/>
        <family val="2"/>
        <scheme val="major"/>
      </rPr>
      <t xml:space="preserve"> a mujeres víctimas de violencia con un enfoque de derechos humanos de las mujeres, género y diferencial.</t>
    </r>
  </si>
  <si>
    <t>Orientar personas adultas (27 a 59 años) en procesos de prevención  de la violencia intrafamiliar, atendidas por los servicios sociales de la Secretaría Distrital de Integración Social.</t>
  </si>
  <si>
    <t>El presupuesto de esta meta es general y corresponde al talento humano que se encarga de realizar los procesos de prevención en violencia intrafamiliar. 
No es posible desagregar el presupuesto ejecutado de la meta para la acción específica de personas adultas formadas.
El indicador y la fórmula del indicador no son coherentes con la acción propuesta. Se sugiere modificarlo para próximos reportes. El resultado de avance corresponde a la acción de personas adultas en procesos de prevención atendidas en los servicios sociales SDIS, no solamente en las Comisarías de Familia.</t>
  </si>
  <si>
    <t>Esta Meta no es especificamenta dirigida a mujeres adultas, si no a las mujeres en sus diferencias y diversidades, por lo cual no se puede presentar el presupuesto  ejecutado</t>
  </si>
  <si>
    <t>Avances frente a la meta del Proyecto 
2017</t>
  </si>
  <si>
    <t>Observaciones 2017</t>
  </si>
  <si>
    <t>Observaciones 2018</t>
  </si>
  <si>
    <t>Avances frente a la meta del Proyecto 
2018</t>
  </si>
  <si>
    <t xml:space="preserve">1736 personas habitantes de calle (27 a 59 años),   atendidas en el marco de esta meta del Proyecto de Inversión. La estrategia contempla entre otras acciones:
-Acciones de información y difusión para el reconocimiento del fenómeno en las diferentes localidades del Distrito 
 Talleres de ampliación de capacidades desarrollados en las diferentes localidades del Distrito
-Seguimientos individuales realizados en las diferentes localidades del Distrito
</t>
  </si>
  <si>
    <t>El presupuesto de la meta es de carácter general y no unicamente se orienta a la atención de personas adultas.  El presupuesto programado presentó algunas modificaciones durante la vigencia debido a traslados presupuestales internos del Proyecto de Inversión 1108</t>
  </si>
  <si>
    <t>No se recibió reporte de avance de esta acción  por parte de la entidad, con relación al informe de seguimiento cuantitativo del año 2018, con fecha de corte 22/03/2019</t>
  </si>
  <si>
    <t xml:space="preserve">El presupuesto programado y el ejecutado, corresponde a la sumatoria de 2017 y 2018  del valor de la meta del proyecto de inversión, la cual incluye todos los grupos etáreos
</t>
  </si>
  <si>
    <t xml:space="preserve">1. El presupuesto programado corresponde al total del proyecto de inversión 1014 para 2017 y 2018. 
2. El presupuesto ejecutado corresponde a la sumatoria de 2017 y 2018 de acuerdo a las organizaciones de mujer y género fortalecidas. </t>
  </si>
  <si>
    <t>Durante el año 2018 se fortalecieron 50 procesos sociales étnicos:
1. Oanac
2. Mesa Palenquera Mona Ri Pàlenque
3. Fundavic (Fundación Afro)
4. Fsian
5. Colectivo De Barberos De Fontibón 
6. Espacio Autónomo (Colectivo Afro)
7. Organización Social Wanafrica
8. Grupo De Jóvenes Del Pueblo Muisca Bosa
9. Grupo De Furas Bakai Del Pueblo Muisca De Bosa
10. Grupo De Líderes Y Lideresas Zuetyna Muiscas
11. Grupo De Líderes Y Lideresas Muiscas
12. Consejo De Niños Y Niñas Muiscas
13. Furas Del Cabildo Muisca De Bosa
14. Comité De Mujeres Uitoto En Bogotá
15. Mujeres Yanacona
16. Comité De Mujeres Del Cabildo Inga Uarmikunapa Iachai
17. Consejo De Mujeres Del Cabildo Indígena Ambiká Pijao
18. Mesa Autónoma Indígena De La Localidad De Ruu
19. Mesa De Jóvenes Indígenas Ruu
20. Mesa De Jóvenes Afros Ruu
21. Fucispac
22. Consejo Afro Ruu
23. Colectivo Multi Étnicas Mujeres Guerreras
24. Colectivo De Jóvenes Universitarios Indígenas De Bogotá
25. Agrupacion De Mujeres Indigenas R++Gio (Mujer Fuerte). 
26. Pueblo Gitano
27 Organización Linaje Escogido
28. Colectivo de Mujeres Gitanas
29. Colectivo Indígena Kualmamikwey (Misak-Misak)
30. Colectivo Lindiwe Kasens
31. Organización Colectivo de Mujeres Bachué (Muisca de Suba) 6. Colectivo Chigys
32 Colectivo Chimbachum
33. Organización indígena Suma Alpa
34. Comité Mujeres Cabildo Kichwa
35. Organización Social Pueblo Pijao Cilprid Calarcá
36. Organización Social Cabildo Indígena Muisca de Bosa
37. Organización Colectivo Dancing for the childrens
38. Organización Jóvenes Rumiñawy
39. Colectivo de Jóvenes Universitarios de Bosa
40. Organización de Recicladores Afrocolombianos
41. Organización Cabildo Indígena Yanacona de Bogotá
42. Organización Cabildo Indígena Ambiká Pijao
43. Organización Cabildo Indígena Wounnan Nonam
44. Organización Corporación Multiétnica de Manos Emprendedoras (CORGEMP)
45. Organización Renacer Afrocolombiano
46. Organización Colectivo Cucurumbe,
47. Corporación Tambores de Yaruba (CORPOYARUBA).
48. Organización Social La Tullpa del Pueblo Yanacona.
49. Colectivo de Mujeres Emprendedoras
50. Organización Jeug King</t>
  </si>
  <si>
    <t xml:space="preserve">1. El presupuesto programado corresponde al total del proyecto de inversión 1014 para 2017 y 2018. 
2. El presupuesto ejecutado corresponde a la sumatoria de 2017 y 2018 de acuerdo a las organizaciones étnicas  fortalecidas. </t>
  </si>
  <si>
    <t xml:space="preserve">Durante el 2018 se fortalecieron 20 organizaciones de personas con discapacidad:
1. Colectivo deportivo Unidos por la 11
2. Proceso de formación a líderes y lideresa en participación, recreación y deporte (Suba)
3. Proceso de formación a líderes y lideresa en participación, recreación y deporte en la localidad de (Usaquén).
4. Proceso de formación a líderes y líderes articulación con la Escuela de IDPAC Políticas públicas y sociedad inclusiva. Puente Aranda.
5. Proceso de jóvenes con discapacidad
6. Proceso de ciclopaseo incluyente a nivel Distrital
7. Proceso de formación con grupo de docentes de apoyo pedagógico de Ciudad Bolívar
1. Proceso Consejeros(as) Distritales de Cultura. Proceso de formación en Comunicación intercultural, comunicaciones accesibles y sociedad inclusiva con integrantes del Sistema Distrital de Cultura, funcionarios de la Alcaldía de Mártires, líderes y lideresas de las personas con discapacidad de las localidades de La Candelaria y Mártires.
2. Fortalecimiento actores Candelaria: formación en políticas públicas, marco normativo de discapacidad y enfoque de derechos en el marco de la celebración del mes de la discapacidad 2018 en La Candelaria.
3. Organización transformando familias: acompañamiento tecnico a esta organización conformado con los participantes del proceso de formación a nuevos lideres en participación, recreación y deporte.
4. Proceso de fortalecimiento: Centro de Reabilitación para Adultos Ciegos (CRAC). Acompañamiento tecnico se realiza un  proceso de formación en articulación con la Escuela del IDPAC. Acompañamiento acción de visibilización en dia Internacional del Baston Blanco.
5. Fundación Ejemplos de vida:  Cierre de acompañamiento tecnico a los lideres del colectivo, dentro del proceso Bogota Lider, ganadores del intercambio de experiencias. Desarrollo de la actividad para realizar el proceso de Replica de la organización en su aprendizaje del proceso de Intercambio de Experiencias en el país Europeo de España.
6. Colectivo Perpetum Move:  culmina el proceso de  asistencia técnica para el fortalecimiento  de la organización, se realizó acompañamiento tecnico siendo ganador de la  convocatoria Bogotá Líder. Se inicia acompañamiento metodológico para acción de participación en el marco del mes de la discapacidad.2)  Encuentro de Hip Hop, promovido por el colectivo Perpetum Moves sin limites de la localidad de Bosa, promocionando la inclusión del baile para personas con discapacidad, en este genero musical. 
7. Proceso de formación: “Herramientas para participar en la reformulación de la Política Pública de Discapacidad” en articulación con la Escuela del IDPAC y el Sistema Distrital de Discapacidad-SDD.  Tuvo como objetivo fortalecer la incidencia en la participación de la población con discapacidad, cuidadores y sus familias dentro de la Reformulacion de la Politica Publica Distrital de Discapacidad, Decreto 470 de 2007. Se realizá balance general de la informacion con los siguientes resultados: 15 Localidades impactadas, y 298 Lideres, Lideresas, Consejeras, Consejeros, miembros de organizaciones y colectivos de las personas con discapacidad.
8. Fundacion "Davida por Colombia": Cuidate Cuidador:  Encuentro de saberes en el marco de la campaña "Vive la Diversidad Termina con la Discriminacion "intervención con los asistentes a la actividad encaminada a la sensibilizacion y acercamiento a como abordar correctamente a las personas con discapacidad en especial las personas con discapacidad visual.
9. Proceso (Engativa) Participación, Recreación y Deporte.  Formación a lideres y lideresa en participación, recreación y deportede identificación búsqueda de nuevos lideres/as comprometidos en la construcción de espacios incluyentes. Articulación entre el IDRD y el IDPAC. Entrega de certificados del proceso formación de nuevos lideres/as comprometidos en la construcción de espacios incluyentes.
10. Fortalecimiento (Engativa) miembros de los Consejos Locales busca fortalecer los procesos, prácticas organizativas y espacios de participación de las personas con discapacidad en las  localidad del Distrito, se desarrolla asistencia metodológica y técnica en la construcción y seguimiento del Plan Operativo Local-POAL  
11. Fundación ACPEF: se inicio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mas uno y Gerencia de proyectos, siendo ganadores de la categoría 14 "Que incentive las acciones sociales y pedagógicas de personas con discapacidad" 
12. Fundación Sarahi: se inicio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mas uno y Gerencia de proyectos, siendo ganadores de la categoría 14 "Que incentive las acciones sociales y pedagógicas de personas con discapacidad" 
13. Fundación Arte Boca: se inicio proceso de  asistencia Técnica para el fortalecimiento de la organización desde 03/2018, se le realiza el acompañamiento  en la propuesta de proyecto uno más uno, se realiza retroalimentación de la propuesta y el 11/09/2018   la organización social sustento su propuesta con los jurados de uno mas uno y Gerencia de proyectos, siendo ganadores de la categoría 14 "Que incentive las acciones sociales y pedagógicas de personas con discapacidad"
</t>
  </si>
  <si>
    <t xml:space="preserve">1. El presupuesto programado corresponde al total del proyecto de inversión 1014 para 2017 y 2018. 
2. El presupuesto ejecutado corresponde a la sumatoria de 2017 y 2018 de acuerdo a las organizaciones de personas con discapacidad fortalecidas. </t>
  </si>
  <si>
    <t xml:space="preserve">Durante este trimestre se fortalecieron quince (15) organizaciones de nuevas expresiones, representadas de la siguiente manera: Animalistas:se fortaleció un (1) proceso animalista denomiando ""Proceso de participación incidente para la población proteccionista de animales de compañía"": Acompañamiento a la actividad de bienestar animal realizada en el Barrio Egipto, localidad Candelaria para promover normas sobre tenencia responsable e identificación de organizaciones proteccionistas. Con la alcaldía Local de Ciudad Bolívar y apoyo del IDPYBA  se  organiza  la actividad del día del niño animalista  liderada por el IDPAC con el acompañamiento de la gerencia de escuela y proyectos con actividades enfocadas a la protección animal para los niños de la localidad en el parque illimani barrio paraíso. Se participo del  comité promotor de protección y bienestar animal  en el salón comunal del Barrio el triunfo para   la creación del consejo PYBA  de  Santa Fe. Acompañamiento en la actividad de bienestar animal liderada por el Consejo local Engativá con objetivo de celebrar creación del Consejo. Realización de actividad informatíva y de sensibilización sobre protección y bienestar animal desde la empatía, al grupo de adultos mayores asistentes al Centro Comunitario Antonio Galán de la localidad de Puente Aranda. Actividad articulada desde el instituto de la participación y accion comunal y la Alcaldia Local.  Reunion en la Alcaldia local de Puente Aranda con el Gestor Local e instituciones involucradas en el proceso para la creación del Consejo Local de Protección y Bienestar Animal con el objetivo de revisar la documentación de los inscritos como representantes no institucionales para continuar con el proceso de inscripción. Caracterización de la organización: Acciones X Los animales y acompañamiento para inscripción a la convocatoria Bogotá Líder.     
""Ambientalistas: se fortaleció un (1) proceso animalista denomiando Red Escolar de Aventura (Cronus): Reunión con el líder de la organización Red Escolar de Aventura de la localidad de Suba con el fin de concertar una reunion de concertacion para un ciclo de formacion
Reunión con la organización Red Escolar de Aventura de la localidad de Suba y Escuela de la Participación del IDPAC para concertar un proceso de formación en fortalecimiento de capacidades ciudadanas en la formulación de proyectos comunitarios
Acompañamiento a integrantes de la organización Red Escolar de Aventura en la primera sesión del ciclo de formación de formulación de proyectos sociales dirigido por la Gerencia de Escuela de Participación del IDPAC
 Acompañamiento a integrantes de la organización Red Escolar de Aventura en el cierre del ciclo de formación de formulación de proyectos sociales dirigido por la Gerencia de Escuela de Participación del IDPAC
Reunión con líder de la organización Red Escolar de Aventura con el fin de Socializar las Convocatorias de Bogotá líder y Uno mas Uno
Recorrido Ambiental por el Parque Ecológico Humedal Salitre con la organización ambiental Cronus en el marco del Dia Mundial del Medio Ambiente
Participación en la Feria Internacional de Medio Ambiente """"FIMA"""" con representantes de las organizaciones de Bacatá, Cronus y Corpoaranda
""     
""Bicicusuarios: se fortaleció un (1) proceso denominado: Comité Pro bici Bogotá: Reunión con reprensentantes de la organización pro bici practicantes de ciclomontañismo, referente de Gerencia de Proyectos, Bogotá Cambalachea y biciusuarios del IDPAC, Alcaldía de la Calera y Acueducto planeando proximas acciones en la Ruta Segura camino  El indio, recorrido, despeje de derrumbey apertura de éste con la comunidad.
Se realiza recorrido con líderes MTB, solicitud expresada por el Acueducto y referente de biciusuarios y Bogotá Cambalachea para la planeación de la apertura y estado del camino para los asistentes en la apertura.
""     
""Persona Mayor: se fortalecio un (1) proceso denominado: Consejo de Sabios y Sabias Localidad de Fontibón: El Consejo Local con apoyo del IDPAC está construyendo el Plan Operativo Local
El Consejo de Sabios y Sabias cuenta con formación en el Tema de Liderazgo Incidente.
 El Consejo de Sabios y Sabias cuenta con formación en: Políticas Públicas.
El Consejo de Sabios y Sabias de la Localidad de Fontibón cuenta con formación en el área de Agenda pública y ciclos de las Políticas Públicas.
Apoyo técnico al Consejo Local de Sabios y Sabias en el seguimiento a proyectos Locales
Proceso de formación a los Consejeros Locales en el tema:  Liderazgo situacional y social, y  Comunicación y Relaciones Sociales.
Acompañamiento al Consejo de Sabios Local en la elección del nuevo Coordinador del Consejo y en la construcción del Plan de Acción, con la metodología del árbol de problematicas locales.
Formación en el tema: Convivencia y solución de Conflictos. Linea: Convivencia, cooperación y no violencia.
Presentación por parte de la Gerencia de Se dio a conocer al Consejo el Proyecto no+Uno todos Una más Una Todas. 
Presentación de Réplica de o aprendido durante la segunda fase d eformación y entrega de Certificados a las personas que hicieron parte del proceso, por parte de la Gerencia de Escuela del IDPAC
Tercera fase de formación en la línea: Formación Integral de Lideres y Asociatividad, con el Tema: Liderazgo Social.  
""     
Víctimas: se fortaleción un (1) proceso denomiando Mesa Local de Víctimas de Bosa: Introducción al proceso de formación de Gerencia Escuela en líderes y asociatividad. Explicación del curso y concertación logística sobre la formación. Revisión plan de acción de la mesa para transversalizarlo con la oferta institucional del IDPAC.     
""Niñez: se fortaleció un (1) proceso de niñez denominado 'Asociación  San Mateo - 'El Sueño de la Quebrada Trujillo' : 1. Se acompaño la inicitiva de las alumnas de 11 grado del colegio Femenio y la Asociación San Mateo para rl reconocimiento y cuidado de la quebrada .
1. Apoyo en reunión territorial para retroalimentar el taller realizado por las alumnas del Femenino,  articular recorrido por la quebrada Trujillo en terreno del colegio en torno  a la recuperación y cuidado de la Quebrada Trujillo
1. En el Desarrollo y acompañamiento a las alumnas de 11 grado del G. Femenino y la Asocialción San Mateo en el Ddesarrollo del taller se realizo un recorrido por la Quebrada Trujillo para el reconocimiento y cuidado de la Quebrada.
Se asistió a la reunión con la Asociación San Mateo y el referente ambiental, con el fin de hacer un plan de trabajo para iniciar proceso de caracterización y de fortalecimiento a la Asociación; también se concertaron fecha y lugar para el recorrido por la Quebrada Trujillo en la parte alta de los cerros orientales
Se realizó recorrido ecológico en la parte alta de la quebrada Trujillo,  en acompañamiento del Jardían Btánico, referente ambientalista, para el  reconocimiento y cuidado de la quebrada en un ejercicio de apropiación del territorio.
Se realizó reunión de consertación con padres de familia, de los niños y niñas de la Asociación San Mateo,  para iniciar proceso de formación 1,2,3 por mi Bogotá, con la Gerencia de Escuela  de la Participación, también se les presentó el IDPAC y se firmaron los concentimientos para trabajar con los niños.
Piloto actividad ‘Concéntrese en las personas mayores’, se realizó el 21 de mayo busca fortalecer los lazos entre niños, niñas y personas mayores, se realizó en la Asociación San Mateo de la localidad de Usaquén. """"
Se acompañó el inicio de proceso de formación 1,2,3 x mi Bogotá de la Gerencia de Escuela de la Participación con niños y niñas de las jornadas de la mañana y tarde de la Asociación San Mateo del a localidad de Usaquén. 18 jun 
Se acompañó el proceso de formación 1,2,3 x mi Bogotá de la Gerencia de Escuela de la Participación con niños y niñas de las jornadas de la mañana y tarde de la Asociación San Mateo del a localidad de Usaquén
""     
""Migrantes: se fortaleció un (1) proceso de niñez denominado ECCOL: Se caracterizo a la organizaciòn social de Ecuador, ECCOL, los convoque para presentarles el portafolio de la participacion Distrital de """"Uno mas uno todos, una mas una todas"""".
Convoque a la organización social, ECCOL, al taller de ideacion y validacion de la Secretaria de desarrollo economico para proyectos de emprendimientos y negocios.
Reunión junto a todas las organizaciones sociales de migrantes para seguir construyendo el primer festival de Migrantes y ese dia se convocaron dos personas Migrantes para articularnos con ellas para llevar a cabo el festival.  
    ortalecieron 8 procesos de nuevas expresiones, divididos de la siguiente forma: 
• Animalistas: durante este periodo se fortalecieron 2 procesos de protección y bienestar animal: Plan Perritos: Acompañamiento y presentación, primera sesión del proceso de formación en protección animal y conservación ambiental liderado por la Gerencia de Escuela de Participación del IDPAC para integrantes del colectivo Pla Perritos de la localidad, integrantes del Consejo Local PYBA. Acompañamiento en la caminata por el humedal el burro como cierre de proceso  de formación en protección animal y Ambiental  dictado por la escuela de participación del IDPAC. Acompañamiento técnico a la organización para proceso de caracterización, inscripción para convocatorias de participación Bogotá Líder y Uno más Uno y planeación de actividades 2019. Y Colegio Delia Zapata: Acompañamiento y apoyo en el desarrollo del taller infantil: Los animáles del Páramo; como actividad de promoción de la participación en el marco de Bogotá Capital Animal. Acompañamiento en el desarrollo y participación del conversatorio: experiencias de participación animalistas, como actividad de promoción de la participación, en el marco de Bogotá Capital Animal. Acompañamiento en la actividad ""Bañatón de perritos"" como actividad de cierre del proceso de formación en bienestar animal y protección ambiental liderado por la escuela de participación, al grupo del proyecto:  cuatro patas en el Colegio Delia Zapata Olivella.
• Ambientalistas: durante este periodo se fortaleció 1 proceso ambientalista: 1. Nodos Gestión del Riesgo: Acompañamiento al cierre del proceso de formación en fortalecimiento de capacidades ciudadanas en la formulación de proyectos comunitarios liderado por la Gerencia de Escuela de Participación del IDPCA para integrantes del Nodo de Gestión de Riesgo y Cambio Climático de la localidad de Ciudad Bolívar. Reunión de preparación con el consejero local de gestión de riesgo de Engativá para iniciar un ciclo de formación en formulación de proyectos comunitarios con el nodo local de gestión de riesgo y con el  consejero local de gestión de riesgo y cambio climatizo de la localidad de  Engativá. Acompañamiento a la primera sesión del proceso de formación en fortalecimiento de capacidades para el control social y formulacion de proyectos comunitarios liderado por la Gerencia de Escuela de Participación del IDPCA para el nodo de gestión de riesgo y cambio climático de Ciudad Bolívar Reunión con el consejero local de gestión de riesgo y cambio climático de la localidad de Engativá con el fin de identificar y valorar los riesgos que se puedan presentar en el desarrollo del segundo simulacro comunitario. Acompañamiento al cierre del proceso de formación en Formulación de proyectos comunitarios y en herramientas de participación ciudadana como control social liderado por la Gerencia de Escuela de Participación del IDPCA para integrantes del Nodo de Gestión de Riesgo y Cambio Climático de la localidad de Engativá. Reunion con la oficina de gestion local del IDIGER con el fin de establecer los mecanismos de participacion para la eleccion de los consejeros locales de gestion de riesgo y cambio climatico del distrito para el año 2019  
• Biciusuarios: durante este periodo se fortaleció 1 proceso de biciusuarios: 1. organización Curvas en Bici Bogota ganadoras de la convocatoria Bogota Lider en una de las jorandas propuestas en el proyecto ""Conozco mi bici"" realziada en el Parque El Virrey en la que se dictó un taller de mecanica, partes y funcionamiento de la bicicleta, la historia de la bicicleta y la bicicleta como herramienta de empoderamiento femenino. "     
• Niñez: durante este periodo se fortalecieron 2 proceso de niñez:  1. Corporación ASGARD: Se realizó el cierre del proceso de formación con los adolescentes del grupo de Scouts, con réplica al grupo de niños y niñas en los temas desarrollados durante las jornadas anteriores. Se participó de la Jornada Ecológica organizada por la Alcaldía Local de la Candelaria y distintas organizaciones locales, donde se realizó una caminata por el centro histórco y el sendero del río San Francisco/ Vicachá. Se acompañó la muestra artística realizada por Scout 42 en la que se presentaron diferentes grupos culturales, esta actividad se apoyó con la consecución del espacio para su desarrollo en el CDC Lourdes, localidad de SantaFe. 2. Fundación Bacatá Se realizó la tercera sesión de 1,2,3 por mi Bogotá, tema, con niños y niñas de la Fundación Ambiental Bacata de la localidad de Fontibón, en articulación con la Gerencia de Escuela de la Participación.    
• Persona Mayor: durante este periodo se fortalecío 1 proceso de persona mayor:  1. Fortalecimiento al Consejo de Sabios y Sabias de la Localidad de Ciudad Bolívar y líderes de Organizaciones Sociales: Se apoyó al Consejo Local de Sabios y Sabias de Ciudad Bolívar en la construcción de la Asamblea local. Apoyamos de manera técnica la sesión extra-ordinaria del Consejo Local de Sabios de Ciudad Bolivar en donde se ofrece la información de la Asamblea Distrital y apoyo en la Asamblea local.  Asamblea Local de Sabios y Sabias en la Cual asistieron 154 personas mayores d ela localidad, esta es una instancia de participación ciudadana a nivel local, el IDPAC acompañó de manera técnica y logística. Reunión del Consejo Local en la cual se evalúo las acciones desarrolladas durante el año y se dio inicio a la construcción del plan de acción 2019.
• Víctimas: Durante este periodo se fortaleció 1 proceso: 1. Mesa de víctimas Ciudad Bolívar: Se realizó el acompañamiento técnico a la mesa, el proceso de formación con gerencia de escuela y un ejercicio de diálogos con adultos mayores de la localidad de Ciudad Bolívar para presentarles las acciones del IDPAC en temas de participación y paz. 
</t>
  </si>
  <si>
    <t xml:space="preserve">1. El presupuesto programado corresponde al total del proyecto de inversión 1014 para 2017 y 2018. 
2. El presupuesto ejecutado corresponde a la sumatoria de 2017 y 2018 de acuerdo a las organizaciones de nuevas expresiones fortalecidas. </t>
  </si>
  <si>
    <t>Desarrollo de actividades tales como:  visitas, acompañamientos y asistencia técnica a las organizaciones comunales en su estructura administrativa, jurídica, organizativa, electoral y financiera, se atendió un total de 888 Juntas  con 6488 personas atendidas.</t>
  </si>
  <si>
    <t>El presupuesto programado y ejecutado corresponde a la sumatoria de 2017 y 2018 del valor total de  la meta del proyecto inversión,  la cual incluye todos los grupos etáreos.</t>
  </si>
  <si>
    <t>En el PIVE hay 21.288 hogares inscritos, para un total de 50.057 personas inscritas; de esos hogares inscritos 15.496 reportan adultos (28-59 años). para un total de 17.883 personas adultas inscritas.
Se beneficiaron 3.483 hogares con personas adultas (28-59 años), para un total de  4.081 personas adultas beneficiadas.
Corte: 31/12/2018</t>
  </si>
  <si>
    <r>
      <t xml:space="preserve">Gestión para la Estabilización Socioeconómica.
</t>
    </r>
    <r>
      <rPr>
        <b/>
        <sz val="10"/>
        <rFont val="Calibri Light"/>
        <family val="2"/>
      </rPr>
      <t>Logros 2018: Durante esta vigencia, se realizó la caracterización socio económica de 2.541</t>
    </r>
    <r>
      <rPr>
        <sz val="10"/>
        <rFont val="Calibri Light"/>
        <family val="2"/>
      </rPr>
      <t xml:space="preserve"> personas entre 27 a 59 años caracterizadas en SIVIC en edad productiva. (Las medidas y personas caracterizadas son por demanda),
</t>
    </r>
  </si>
  <si>
    <r>
      <rPr>
        <b/>
        <sz val="10"/>
        <rFont val="Calibri Light"/>
        <family val="2"/>
      </rPr>
      <t xml:space="preserve">Presupuesto programado meta global del proyecto a 31 de diciembre de 2018. Fuente: Sistema de Gestión Contractual y SEGPLAN. 
</t>
    </r>
    <r>
      <rPr>
        <sz val="10"/>
        <rFont val="Calibri Light"/>
        <family val="2"/>
      </rPr>
      <t xml:space="preserve">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Nota 3: Cifras por demanda, por eso las diferencias entre los programado y lo ejecutado en magnitud.</t>
    </r>
  </si>
  <si>
    <r>
      <rPr>
        <b/>
        <sz val="10"/>
        <rFont val="Calibri Light"/>
        <family val="2"/>
      </rPr>
      <t>Gestión para la Estabilización Socioeconómica.
Logros 2018:</t>
    </r>
    <r>
      <rPr>
        <sz val="10"/>
        <rFont val="Calibri Light"/>
        <family val="2"/>
      </rPr>
      <t xml:space="preserve">
1.Se realizaron 5 ferias Paziempre, donde las víctimas del conflicto armado residentes en Bogotá comercializaron sus productos en el marco de los programas de emprendimiento que la ACDVPR ha realizado con entidades como el SENA, Secretaría Distrital de Desarrollo Económico, entre otras. En el marco de estas ferias, se realizó la oferta de servicios para empleabilidad de las víctimas.
En convenio con la escuela gastronómica Gato Dumas, se han realizado las acciones correspondientes para socializar las unidades productivas de víctimas que producen alimentos, y quienes se encuentran inscritas en el proceso de fortalecimiento empresarial, así como la creación de un perfil de cada una de estas.
</t>
    </r>
  </si>
  <si>
    <t>Presupuesto programado meta global del proyecto a 31 de diciembre de 2018. Fuente: Sistema de Gestión Contractual y SEGPLAN. 
Nota 1: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2: Porcentaje del presupuesto programado para las acciones y Presupuesto ejecutado, no aplica por las razones que se explican en la nota 1. 
Nota 3: Cifras por demanda, por eso las diferencias entre los programado y lo ejecutado en magnitud.</t>
  </si>
  <si>
    <t>912 personas ex habitantes de calle (de 27 años en adelante), de los cuales  800 son hombres,  110 son mujeres y 2 son  intersexuales  atendidas en el marco de esta meta del Proyecto de Inversión.  Se benefician a través de:
-Apoyo psicosocial
-Apoyo en procesos de articulación para vinculación laboral o generación de ingresos
-Acompañamiento para garantizar una efectiva superación de la habitabilidad en calle de las personas</t>
  </si>
  <si>
    <t>2.12</t>
  </si>
  <si>
    <t xml:space="preserve">Al cierre del mes de diciembre/2018 la población registrada en la BDUA del grupo etario 27 - 59 años corresponde para el regimen subsidiado :477.539 personas afiliadas y 3.026.902 personas afiliadas al regimen contributivo.
</t>
  </si>
  <si>
    <t xml:space="preserve">En el marco del Comité Distrital de adultez, se acordo en el segundo semestre de 2017 con la Asesora de la Secretaria Distrital de Planeacion que para el contexto del sector salud en el que no se cuenta con metas y/o actividades especificas para la poblacion adulta no se referenciaba el presupuesto .
Sin embargo es importante tener en cuenta que las acciones que hacen parte del plan de accion y que fue avalado en el comite distrital de adultez, contiene actividades que benefician a toda la poblacion de la ciudad incluida la poblacion adulta. </t>
  </si>
  <si>
    <t>El numero de atenciones e individuos unicos atendidos en Bogota durante el año 2018 , para la poblacion del rango de edad entre 29 a 59 años pertenecientes a los regimenes contributivo, subsidiado y particulares fueron: 11.758.728 atenciones , 1.724.500 individuos unicos.</t>
  </si>
  <si>
    <t>El porcentaje de avance de la Política de adultez es de 63,3% %; desde el nivel central y a través de las acciones del PSPIC se han llevado a cabo las siguientes actividades:
1. Asistencia técnica a los referentes de gobernanza en relación con el posicionamiento de la política de adultez.
2. Participación en el proceso de revisión y validación de los contenidos del capítulo 4: Asis diferencial. 
3. Elaboración del documento orientador para la gestión de las políticas a nivel local.
4. Socialización del plan de acción distrital en salud 2018 para la población adulta a los referentes locales del proceso de gobernanza-política de adultez.  
5. Revisión documento análisis política de adultez.
6. Participación y aportes técnicos desde el sector salud en la Unidad técnica de Apoyo a la CIPO y en la CIPO en temas relacionados con la Política de adultez.
7. Desde las acciones del PSPIC se desarrollaron acciones de posicionamiento de la Política de adultez a través del proceso de gobernanza en diferentes espacios locales.
8. Implementación del plan de acción para la población adulta en los diferentes espacios de vida cotidiana a través de acciones colectivas e individuales de prevención, promoción y gestión del riesgo en salud sexual y reproductiva, consumo de sustancias psicoactivas, prevención de condiciones crónicas, salud mental, identificación y tratamiento a pacientes con TBC. 
Fuente: SEGPLAN Noviembre 2018/Proyecto 1186.</t>
  </si>
  <si>
    <t>Acumulado con corte a noviembre han participado 228.158 personas, en el monitoreo de mejores prácticas de salud oral, de las cuales 156.073 individuos han cumplido la totalidad de las etapas (clasificación y 02 monitoreo) arrojando que el 69.34% mejoraron las prácticas de salud oral (Fuente GESI, dato preliminar pendiente de ajustes). 
Espacio Vivienda
10.756 familias con riesgos por inadecuadas prácticas en SO, 7.127 con planes de acción formulados, 18.264 individuos clasificados por calidad de cepillado, y de acuerdo a la necesidad de atención por necesidad de atención según prioridad: 5.061 alta, 5.775 media, 7.428 baja. Se realizó 1er seguimiento a 7.141 familias, 2° seguimiento a 6.820 familias. 4.792 familias con planes monitoreados y evaluados, 11.020 Familias que apropiaron prácticas cotidianas de SO, y 15.617 individuos mejoraron prácticas en SO. 417 sesiones de fortalecimiento de capacidades, 1.643 profesionales y técnicos capacitados. 
Espacio Público
Se desarrollaron 158 iniciativas comunitarias para promocionar prácticas cotidianas en SO con 2.182 personas; 3 acciones itinerantes en promoción de prácticas cotidianas en SO con 505 personas. Fortalecimiento en 113 organizaciones comunitarias como generadoras de prácticas cotidianas en SO con participación de 1.404 personas; 13 jornadas de promoción de la salud que incluyeron el componente de salud oral con 2.487 participantes.
Gestión de Programas y acciones
1.448 IPS con formulación e implementación de plan de acción, 1.308 seguimientos a indicadores del proceso, y 773 con planes de mejora. 1.353 IPS cumplen con la meta asignada en Salud Oral de acuerdo a la población asignada. 793 con implementación de acciones para aumentar cobertura de atención; 2.823 participantes de la jornada de aplicación de barniz de flúor. 
Gestión de 1.206 casos reportados a las EAPB y a otros sectores. Activación de Rutas 8.593 personas identificadas con Prioridad Alta en Salud Oral activando ruta sectorial a 8.451 A través del módulo del SIRC se activaron rutas: Ruta 1: 199 gestantes con riesgo alto, 82 respuesta efectivas. 19 con respuesta programada 43 sin asignar, 3 rechazadas por las EAPB. Ruta 2: 1.206 respuesta efectiva, 392 con respuesta programada, 1.126 sin asignar, 56 rechazados por las EAPB. 
Fuente: SEGPLAN Diciembre 2018/Proyecto 1186
De acuerdo a las bases de datos del sistema de informacion de salud urbana de enero a diciembre de 2018 se han beneficiado de las acciones en salud oral  2122 adultos.</t>
  </si>
  <si>
    <t xml:space="preserve">Gobernanza
Información, Educación y Comunicación para la salud (IEC) se realizaron: 103 procesos de diseño y divulgación de información a nivel subred para las jornadas, campañas y actividades comunicativas en salud mental 712 actividades en redes sociales 41 en medios de comunicación 116 piezas comunicativas. A nivel de la subred se realizaron 131 procesos de fortalecimiento de capacidades para las intervenciones del PSPIC con 3.126 participaciones del talento humano que opera en las localidades de la subred, distribuidas así: 402 del espacio educativo, 996 de vivienda, 484 de público, 535 de trabajo, 689 de procesos transversales.
Gestión de Programas y acciones
315 Instituciones Prestadoras de Servicios de Salud con tablero de control de salud mental diligenciado. 339 IPS con plan de acción. 923 asistencias técnicas en salud mental dentro del plan de acción concertado en las IPS. Realización de 2 jornadas de salud mental con acciones extramurales. 
En 644 IPS se conoce y socializa la línea psicoactiva como una estrategia de prevención del consumo de SPA. Se apoya la realización de 9 jornada(s) de salud mental en 45 IPS. 
Se realiza la activación de ruta de atención en salud mental a 2.321 personas: 165 víctimas de violencia sexual, 696 consumo problemático de SPA, 626 signos de alarma de trastorno mental y del comportamiento, 362 trastorno mental y del comportamiento, 1 niños, niñas o adolescentes víctimas de explotación sexual comercial, 240 víctimas de violencia intrafamiliar o maltrato infantil sin intervención o continuidad en el tratamiento, 231 conducta suicida sin intervención o continuidad en el tratamiento. Rutas activadas 375 respuesta efectiva. 43 programada 237 en trámite, 77 rechazadas, 738 sin asignar, 138 aceptado.
Espacio Público
303 Acciones Itinerantes promocionaron la salud mental con la participación de 59.099 personas. 31 Jornada distrital en salud mental con participación de 5.964 personas. Se implementaron 668 servicios de orientación a jóvenes con la participación de 9.700 personas, de las cuales 3.678 personas son nuevas en el proceso, 7.955 personas que continúan en el proceso. 128 servicios de acogida. 
Desarrollo de 167 grupos con iniciativas comunitarias en salud mental con participación de 2.793 personas. Se realizo conformación de 144 grupos de líderes promotores para la promoción de la salud mental en los Barrios Promotores: Bosque Calderón; Rincón de Suba; Las cruces; Moralba; Rivera; Jazmín Occidental; Marandú; Villa Gloria; Paraíso; Danubio Azul I y II Sector
Se realizaron 52 grupos de Fortalecimiento de la red de familias cuidadoras con participación en la acción de Salud Mental de 85 personas en condición discapacidad mental y 325 personas sin discapacidad mental.
Se realizaron 27 grupos de Desarrollo de competencias-habilidades para la vida en la acción de Salud Mental de 298 personas en condición discapacidad mental y 352 personas sin discapacidad mental, con las siguientes temáticas: Autocuidado; Autoestima; Manejo de relaciones interpersonales; Manejo de emociones; Autoconocimiento; Empatía; Autoimagen; Comunicación asertiva; Manejo de la soledad; Toma de decisiones; Autonomía en AOB; Proyecto de vida; Autocontrol de impulsos; Autorrespeto por su cuerpo; Uso efectivo del tiempo libre; Tolerancia a la frustración; Pensamiento creativo; Pensamiento crítico; Manejo de tensiones y estrés. Se realizaron 414 Nodo familiar con participación en la acción Salud Mental de 469 personas en condición discapacidad mental y 365 personas sin discapacidad mental, con las siguientes temáticas: Lectura de necesidades; Canalización; Educación en salud; Educación en programas sociales; Seguimiento del proceso. Se realizaron 8.700 Intervenciones de la línea psicoactiva. 50 Profesionales con fortalecimiento de capacidades para implementar la estrategia de Servicios de Orientación a Jóvenes. 
Servicios de acogida: 17.925 personas en servicios de acogida, 11.496 hombres, 6.429 mujeres. Se realizaron 21 grupos de Líderes promotores de la salud con participación en la acción de Salud Mental de 90 personas en condición discapacidad mental y 379 personas sin discapacidad mental, con las siguientes temáticas: Liderazgo; R.B.C; Competencias ciudadanas; Inclusión social; Construcción de ciudadanía; Participación social; Desarrollo comunitario; Comunicación asertiva; Toma de decisiones; Solución de problemas; Evaluación. 10.937 atenciones individuales realizadas, 2.435 espacios comunitarios desarrollados con participación de 23.770 individuos. 
Se aplicaron 5.798 pruebas de detección de consumo de alcohol, tabaco y sustancias - ASSIST. 2.258 Instrumentos del Sistema de Vigilancia Epidemiológica del abuso de sustancias psicoactivas - VESPA 5.765 pruebas de detección de consumo de alcohol -AUDIT. 
5.505 personas presentan riesgo medio y alto de consumo de SPA, 3.911 hombres, 1.594 mujeres. 8.721 personas en línea psicoactiva, 3.073 hombres, 5.648 mujeres. Se desarrollaron 178 grupos con iniciativas comunitarias en salud mental. 
Espacio Trabajo
18.893 trabajadores informales identificados en el periodo, de los cuales se identificaron 316 con consumo problemático de bebidas alcohólicas. Se realizaron 3.401 asesorías para la promoción de la salud mental en unidades de trabajo informal por psicología. En centro de escucha para personas en ejercicio o vinculadas a la prostitución, se realizaron 1.383 escuchas activas (recorrido en calle) por psicología, 916 asesorías psicosociales.
Espacio Vivienda
10.218 reciben información, educación y comunicación en salud mental en las siguientes temáticas Habilidades para la vida; Pautas de crianza; Prevención de consumo de SPA; Prevención de conducta suicida; Prevención de violencias; Identificación de riesgos para la salud mental; Promoción de las líneas de escucha (106, Psicoactiva y Purpura). 1.889 Hogares Comunitarios de Bienestar con planes concertados. 1.366 intervenciones en salud mental en HCB. 1.052 personas en instituciones de protección intervenidas con identificación del riesgo individual y con activación de ruta en salud mental. 1.365 personas intervenidas con temáticas en salud mental de las Instituciones de protección a la persona mayor. 
Se caracterizaron 22.656 familias, en 3.053 familias, implementando 4.260 planes concertados, realizando 2.517 acciones orientadas a la prevención del consumo de sustancias psicoactivas (SPA). 1.184 personas en instituciones de protección con acciones orientadas a la prevención del consumo de sustancias psicoactivas (SPA). 
En el componente de Gestión del riesgo, se identifican 1.543 personas con consumo frecuente de tabaco y bebidas alcohólicas.
Dirección de Provisión de Servicios de Salud: RIAS TRASTORNOS MENTALES Y EPILEPSIA: Plan de acción de adaptación de la RPMS del año 2018 formulado y ajustado. Veintiséis (26) mesas de trabajo relacionadas con la gestión del plan de acción y seguimiento para la adopción y adaptación de las RIAS. Socialización de los avances del proceso de adaptación e implementación de la RIAS, y en acompañamiento técnico a IPS, EPS, y otros actores, para la de adaptación e implementación de la RIAS, para un total de 84 personas de IPS, EPS y otros actores beneficiados con procesos de fortalecimiento de competencias en el proceso de adaptación e implementación de la RIAS. RIAS TRASTORNOS MENTALES Y DEL COMPORTAMIENTO MANIFIESTOS DEBIDO A USO DE SUSTANCIAS PSICOACTIVAS Y ADICCIONES: Plan de acción de adaptación de la RPMS del año 2018 formulado y ajustado. Veinticuatro (24) mesas de trabajo relacionadas con la gestión del plan de acción y seguimiento para la adopción y adaptación de las RIAS, 251 personas de IPS, EPS y otros actores beneficiados con procesos de fortalecimiento de competencias en el proceso de adaptación e implementación de la RIAS. Adicionalmente, 32 IPS y 8 EPS asistidas técnicamente en el marco en el marco de la Política de Atención integral en Salud y Rutas de Atención Integral en Salud Mental. Dos (2) IPS con asistencia técnica específica para el seguimiento de los pacientes que reciben abordaje integral para el manejo del uso y dependencia de sustancias psicoactivas en el marco del MIAS (SISS Centro oriente- USS Santa Clara, SISS Sur Occidente- USS las Delicias). Fortalecimiento de Competencias en SPA a 843 personas de IPS; EPS y otros actores en temas de SSPA.
Fuente: SEGPLAN Diciembre 2018/Proyecto 1186.
De acuerdo a las bases de datos del sistema de informacion de salud urbana de enero a diciembre de 2018 se han beneficiado de la estrategia vinculate  2061 adultos.
</t>
  </si>
  <si>
    <t>Se desarrollan procesos de Asistencia Técnica en las Subredes Integradas de Servicios de Salud en el Distrito para la implementación de las acciones integradas en espacios de vida cotidiana del Plan de Intervenciones Colectivas del Proyecto de Inversión 1186; Fortalecimiento de capacidades de los equipos de profesionales en los temas de Rutas Integrales de Salud, detección y gestión de los riesgos asociados de las condiciones crónicas: diabetes mellitus, enfermedad hipertensiva, enfermedad respiratoria inferior crónica, enfermedad renal crónica, tumor maligno de mama, tumor maligno de cuello uterino y tumor maligno de próstata. Se realiza proceso de retroalimentación a los equipos de las Subredes Norte, Sur, Centro Oriente y Suroccidente sobre las acciones itinerantes en cuanto a actividad física y alimentación saludable. Se desarrolla en conjunto la encuesta para reconocer los conocimientos, acciones, orientaciones y limitaciones de los profesionales de la salud de las IPS para promover actividad física para la salud; implementación prueba piloto de la estrategia "Corazones Goblales" en las cuatro subredes, así mismo en esta prueba participa la EPS Famisanar. Proceso de fortalecimiento capacidades a profesionales de las IPS públicas y privadas en el tema de cesación de tabaco; participación en proceso para realizar virtualización de estrategia cuídate se feliz; articulación de acciones para la generación de respuestas  promocionales en hábitos saludables y calidad de vida para las personas mayores con condiciones crónicas; implementación de la estrategia comunicativa Bogotá Vital para promover hábitos saludables e Interlocución para el desarrollo de campañas las de Salud mental, Salud Sexual y Reproductiva, Infancia y Autorregulación.
Condiciones Crónicas:
Gobernanza 
Información, Educación y Comunicación para la salud (IEC) se realizaron: 217 procesos de diseño y divulgación de información a nivel subred para las jornadas, campañas y actividades comunicativas para la promoción de hábitos de vida saludables: 1.945 actividades en redes sociales, 55 en medios de comunicación, 181 piezas comunicativas. A nivel de la subred se realizaron 131 procesos de fortalecimiento de capacidades para las intervenciones del PSPIC con 3.126 participaciones del talento humano que opera en las localidades de la subred, distribuidas así: 402 del espacio educativo, 535 de trabajo, 689 de procesos transversales. 996 de vivienda, 484 de público.
Gestión de Programas y acciones
90.784 mujeres tamizadas para cáncer de cuello uterino en las IPS de la red pública, con reporte en la citología de: 4.101 positivas, 222 insatisfactorias, 1.226 profesionales con fortalecimiento de capacidades en consejería breve de cesación de tabaco en las IPS de la red pública priorizadas.
Espacio Público
Se realizaron 444 acciones itinerantes en relación con hábitos saludables y prevención de condiciones crónicas, estas se ejecutaron en lugares como: Parque; Transmilenio; Cicloruta; Ciclovia; Entorno de establecimiento público; Alameda; Centro comercial; Universidad; Escenario deportivo; Localidad; Barrio, con la participación de 50.243 personas en los Barrios Promotores: Bosque Calderón; Las cruces; Moralba; Rincón de Suba. 
Se identificaron 1.011 personas con condiciones crónicas que requirieron activación de ruta a EAPB en los Barrios Promotores, se reportaron 47 efectivas. 
En la estrategia "Cuídate y sé feliz" se dio orientación acerca de hábitos de vida saludables en los Barrios Promotores a 153.006 personas; de las cuales se dio orientación acerca de hábitos de vida saludables a 100.386 personas; abordando 6.774 personas con alerta de riesgo cardiovascular alto, 76.364 con alerta de riesgo cardiovascular medio, 1.829 con alerta de riesgo bajo. 
De las personas registradas como fumadoras se brindó consejería breve en cesación de tabaco a 4.305. 7.741 personas identificadas con alertas de riesgo, se generó planes de automanejo. 
En actividad física para la salud en gimnasios al aíre libre, 5.952 personas recibieron orientación. 
Estrategia Restaurantes Uno A: Se realizó 59 visitas de cualificación a restaurantes 1A. Se realizó 112 visitas de cualificación a tiendas fruver. 33 acciones itinerantes para la promoción de hábitos saludables y disminución de la exposición a condiciones crónicas.
Espacio Trabajo
Se abordaron 6.127 Unidades de trabajo informal, realizando consejería sobre hábitos y estilos de vida saludables a 4.723 personas. 1.657 Trabajadores de UTIS alto impacto que modifican prácticas de autocuidado en el 60% (decálogo). 4.892 Trabajadores de UTIS mediano impacto que modifican prácticas de autocuidado en el 60% (decálogo).
Espacio Vivienda
6.012 personas identificadas en condiciones crónicas, con implementación de 9.074 planes familiares en la promoción de hábitos saludables y la detección de riesgos, relacionados con las condiciones crónicas en 4.798 familias, mediante el desarrollo de acciones de información y educación en: Promover la actividad física y el deporte, acorde a la condición física, psicológica y social; Educar en la importancia del juego, la recreación y el ocio y sus beneficios en el desarrollo físico, cognitivo y psicosocial; Promover hábitos de higiene corporal; Promover los estilos de vida saludables, la salud cardiovascular y la prevención de la diabetes; Educar en las afectaciones en la salud por consumo de productos derivados del tabaco y bebidas alcohólicas; Promover el consumo de verduras o frutas; Educar en medidas de protección a rayos solares (gorra, protector solar, prendas que cubran su piel); Educar en la importancia de la adherencia al tratamiento farmacológico y asistencia a controles de personas con condiciones crónicas; Promover la asistencia a consulta de detección temprana de alteraciones (por grupo de edad); Promover la toma de mamografía a mujeres &gt; 40 años; Promover el examen de Próstata en los hombres mayores de 50 años; Promover la toma de citología vaginal. 821 personas con riesgo de desarrollar diabetes a lo largo de su vida según tamizaje Findrisc. 4.311 familias con planes evaluados. 
Fuente: SEGPLAN Diciembre 2018/Proyecto 1186.
De acuerdo a las bases de datos del sistema de información de salud urbana de enero a diciembre de 2018, se han beneficiado de las acciones de alertas en enfermedades crónicas  7946 adultos.</t>
  </si>
  <si>
    <t>Se han formado 466 profesionales en cursos de Asesoría para Prueba Voluntaria, entrenamiento de pruebas rápidas y 80 profesionales de salud en Guías de manejo sindromico de las ITS. 1.029.580 unidades de condones masculinos entregados en espacios de sensibilización de prevención de Infecciones de Transmisión Sexual (Fuente almacén SDS). 12 reuniones mensuales de Fonade frente a las acciones de respuesta del proyecto de VIH en la Ciudad. 3 Reuniones de la mesa técnica intersectorial de las ITS-VIH Distrital (abril, junio y diciembre ) Se han desarrollado un total de 25 unidades de análisis de coinfección TB - VIH Se continúa con el proceso contractual para la implementación de la estrategia de 110 dispensadores de condones y de la estrategia Ponte a Prueba Ponte a Prueba. 
Gestión de Programas y Acciones
1.817 asistencias técnicas en IPS con fortalecimiento de temas en SSR, en 879 IPS. Se realizaron por los espacios 13.417 pruebas rápidas de VIH. Canalizaciones y activación de ruta según el Sistema de Referencia y Contrareferencia (SIRC) 60 Personas identificadas sin intervención con diagnostico VIH, y 159 con prueba rápida VIH reactiva.
Vigilancia en Salud Pública
188 Asistencias técnicas a UPGD críticas, en el fortalecimiento de Implementación del protocolo de notificación y lineamientos; Control de calidad de las bases de datos; Concordancia entre bases de datos; Seguimiento de casos. 
334 Reuniones de articulación con referente de PyD, espacios de vida cotidiana, referente de SSR, desarrollando los siguientes temas relacionados con VIH Implementación del protocolo de notificación y lineamientos; Control de calidad de las bases de datos; Concordancia entre bases de datos; Seguimiento de casos; Unidad de análisis. 121 espacios de socialización de lineamiento y protocolo en VIH (COVE Local, Distrital, comités entre otros). 
25 unidades de análisis de mortalidad asociada a Sida.
Espacio Público
Se ejecutaron 30 iniciativas comunitarias para personas LGBTI en Derechos Sexuales y Reproductivos, Se han llevado a cabo 32 acciones colectivas de personas viviendo con VIH. 
Desarrollo de 3 jornadas Distrital, como parte de la conmemoración de 2 para aportar a la promoción de la salud de personas viviendo con VIH, con la participación de 133 mujeres y 131 hombres. 
Se fortalecieron mediante acciones colectivas a 74 Organizaciones y Redes en salud de personas viviendo con VIH desarrollando 116 sesiones, abordando los siguientes temas Derechos Sexuales y Reproductivos; Competencias ciudadanas; Conceptos de género, sexo y roles; Conductas sexuales responsables; Consumo de Sustancias Psicoactivas; Cuidado de la salud mental; Desarrollo de capacidades y habilidades; Enfoque de derechos.
Espacio Trabajo
24.957 personas en Situación de Prostitución intervenidas a través de la gestión del riesgo con actividades como: recorrido en calle, asesoría psicosocial, actividades lúdicas, seguimiento a casos.  4.568 pruebas de VIH realizadas por localidad a personas en situación de prostitución con 5 pruebas reactivas para VIH.
Espacio Vivienda
En las instituciones de protección intervenidas, se identifican riesgo individual y activación de ruta a 343 personas vinculadas a las instituciones, implementando acciones orientadas a la promoción de derechos sexuales y reproductivos. 155 Instituciones intervenidas con identificación del riesgo individual y activación de ruta en las cuales a 1.791 personas se han implementado acciones orientadas a la promoción de derechos sexuales y reproductivos. 
Se caracterizaron 22.656 familias, en 6.551 familias se han realizado acciones con enfoque familiar orientadas a la promoción de derechos sexuales y reproductivos. 
900 Instituciones intervenidas con identificación del riesgo individual y activación de ruta para VIH en las cuales se abordaron 2.954 individuos a quienes se les realiza prueba rápida para VIH, encontrando 1.331 resultados reactivos con quienes se adelanta gestión para pruebas confirmatorias y posterior tratamiento.
Fuente: SEGPLAN Diciembre 2018/Proyecto 1186.
De acuerdo a las bases de datos del sistema de informacion de salud urbana de enero a diciembre de 2018 se realizaron  938 tamizajes en VIH a la poblacion adulta.</t>
  </si>
  <si>
    <t>Se reportó en el acumulado mes a mes la siguiente información: Gestión de Programas y acciones 
Se efectuó seguimiento a N = (1286) casos de tuberculosis para la gestión de la administración del tratamiento acortado estrictamente supervisado, articulado a las rutas de atención integral de las EAPB e IPS públicas y privadas. Se realizarón N= (47) unidades de análisis de mortalidad evitable por tuberculosis y TB-VIH/SIDA, con la generación de planes de mejora para el mes. Se realizó seguimiento a N =(158) pacientes con diagnóstico de TB/VIH para ingreso a programa de atención integral a nivel local. Se reingresaron a tratamiento N=(37) de pacientes que fueron catalogados como pérdida del seguimiento al tratamiento. Se capacitó a un total de N= (2399) funcionarios de la red pública y privada de la ciudad, frente al manejo programático de la tuberculosis y TB-VIH/SIDA. Se realizó (12) Comités de evaluación de casos especiales de tuberculosis, articulados con las IPS y EAPB. Vigilancia en Salud Pública Acumulado se registraron un total de 52 muertes por TB, lo que evidencia un aumento del 10.6% casos en comparación con lo reportado durante el mismo periodo del año inmediatamente anterior (n= 47). La mayor proporción de muertes se presentó en la localidad Engativá (n=8), Ciudad Bolívar (n=8), Kennedy (n=6), Suba (n=6), Puente Aranda (n = 3) , Rafael Uribe Uribe (n=3), Usaquén (n=3), Santa Fe (n=3) y Bogotá sin dirección (n=3), Fontibón (n=2), Bosa (n=2) y con un fallecido respectivamente las localidades de San Cristóbal, Chapinero, Teusaquillo y Barrios Unidos; de acuerdo a la condición de afiliación al SGSSS, las muertes por TB reportadas ocurrieron en 46.15% (n= 24) en población del régimen Contributivo y el 38,4% (n= 20) en población del régimen contributivo, en régimen de excepción 3 casos, régimen especial 1 caso y sin aseguramiento 4 casos lo que representa el 7,7% (n=4).                                                                                                                 
Vigilancia en Salud Pública 
Acumulado se registraron un total de 52 muertes por TB, lo que evidencia un aumento del 10.6% casos en comparación con lo reportado durante el mismo periodo del año inmediatamente anterior (n= 47). La mayor proporción de muertes se presentó en la localidad  Engativá (n=8), Ciudad Bolívar (n=8),  Kennedy (n=6), Suba (n=6), Puente Aranda (n = 3), Rafael Uribe Uribe  (n=3), Usaquén (n=3), Santa Fe (n=3) y Bogotá sin dirección (n=3),  Fontibón (n=2), Bosa (n=2)  y con un fallecido respectivamente las localidades de San Cristóbal, Chapinero, Teusaquillo y Barrios Unidos; de    acuerdo a la condición de afiliación al SGSSS, las muertes por TB reportadas ocurrieron en 46.15% (n= 24) en población del régimen Contributivo y  el 38,4% (n= 20) en población del régimen contributivo, en régimen de excepción 3 casos, régimen especial 1 caso y  sin aseguramiento 4 casos lo que representa el 7,7% (n=4).                                 
En el mes de Noviembre  no se realizaron unidades de análisis de mortalidad por TB y TB/VIH.
Fuente: SEGPLAN Diciiembre 2018/Proyecto 1186</t>
  </si>
  <si>
    <t>En cuanto a la acción priorizada, durante el año 2018 se orientaron 1061 usuarios de los servicios de la SDIS a través los procesos de prevención de las violencias intrafamiliar sexual, de las cuales 288 son hombres y 773 mujeres entre los 27 y 59 años. Estos procesos les han permitido a estos usuarios reconocer y reflexionar acerca de los derechos humanos, potencializar los procesos de deconstrucción y desaprendizaje de prácticas culturales de manejo de poder y control entre hombres y mujeres, comprensión en cuanto a prácticas democráticas que facilitan la equidad en las relaciones familiares, lo cual redunda en dinámicas libres de violencia al interior de las familias. De igual manera lograron adquirir herramientas para utilizar las rutas de atención institucional en violencia intrafamiliar y sexual.</t>
  </si>
  <si>
    <t>Durante el año 2018, en el marco de la meta se logró la capacitación de 3.074 personas de las cuales 774 son hombres, 1 persona intersexual y 2326 mujeres entre los 27 y 59 años. A través de los procesos, esta personas han reconocido y reflexionado acerca de los derechos humanos, se han potencializado en procesos de deconstrucción y desaprendizaje de prácticas culturales, de manejo de poder y control entre hombre mujeres y comprensión de prácticas democráticas que facilitan la equidad en las relaciones familiares, lo que redunda en el ejercicio de dinámicas libres de violencia al interior de las familias. De igual manera lograron adquirir y reforzar conocimientos en normatividad, rutas de atención y competencias de las entidades que intervienen en la ruta de atención a víctimas de violencia intrafamiliar y sexual en el Distrito convirtiéndose así en un grupo de multiplicadores de la estrategia de prevención en ciudadanos-as corresponsables en sus territorios frente al ejercicio de la prevención y la atención de las violencias.</t>
  </si>
  <si>
    <t>De conformidad con la forma de cálculo establecida, durante el  2018 se presentaron 12847 casos propios de las órdenes administrativas VIF con población en rol víctima entre los 27 y 59 años sobre un universo de 27071 casos de la misma órden administrativa para todos los grupos poblacionales, lo que redunda en un resultado al indicador del 47,45%.</t>
  </si>
  <si>
    <t>En 2018 se atendieron 319  adultos en las medidas de prevención y protección, así: 45 víctimas del delito de trata de personas, 13 personas LGBTI víctimas de violencia por su orientación sexual o identidad de género y 261 defensores/as de DDHH en riesgo a sus derechos a la vida, la seguridad y la integridad.</t>
  </si>
  <si>
    <r>
      <rPr>
        <b/>
        <sz val="10"/>
        <rFont val="Calibri Light"/>
        <family val="2"/>
      </rPr>
      <t>Otorgamiento de Ayuda Humanitaria Inmediata
Logro 2018:</t>
    </r>
    <r>
      <rPr>
        <sz val="10"/>
        <rFont val="Calibri Light"/>
        <family val="2"/>
      </rPr>
      <t xml:space="preserve"> 3.929 personas entre 27 y 59 años han sido beneficiadas con medidas de AHI otorgadas por la ACDVPR.  (Las medidas y personas caracterizadas son por demanda).
Otorgamiento de Ayuda Humanitaria Inmediata
Logros corte a junio de 2018: </t>
    </r>
    <r>
      <rPr>
        <b/>
        <sz val="10"/>
        <rFont val="Calibri Light"/>
        <family val="2"/>
      </rPr>
      <t xml:space="preserve"> </t>
    </r>
    <r>
      <rPr>
        <sz val="10"/>
        <rFont val="Calibri Light"/>
        <family val="2"/>
      </rPr>
      <t xml:space="preserve">
1. El 100% corresponde a un total de 26.491 medidas entregadas a las víctimas del conflicto que cumplieron con los requisitos establecidos en la Ley 1448 de 2011.  2.295 personas entre 27 y 59 años han sido beneficiadas con medidas de AHI otorgadas por la ACDVPR.  (Las medidas y personas caracterizadas son por demanda).
A continuación se discriminan las medidas de  Ayuda Humanitaria Inmediata entregadas:
- Alojamiento transitorio: 3.282
- Alimentación: 5.534
- Saneamiento básico: 2.338
- Transporte de emergencia: 54
-Auxilio Funerario: 3
Además del  otorgamiento, se ha avanzado en la articulación Interinstitucional frente a rutas de atención y casos específicos, impactando en una respuesta más expedita y eficiente por parte de la Alta Consejería para los Derechos de las Víctimas, la Paz y la Reconciliación. Los procesos de cualificación a su vez, han redundado en una mejora en la calidad de los funcionarios en los CLAV y de los operadores que materializan las medidas otorgadas.</t>
    </r>
  </si>
  <si>
    <r>
      <rPr>
        <b/>
        <sz val="10"/>
        <rFont val="Calibri Light"/>
        <family val="2"/>
      </rPr>
      <t xml:space="preserve">Presupuesto programado meta global del proyecto a 30 de Junio de 2018. Fuente: Sistema de Gestión Contractual y SEGPLAN. 
AYUDA HUMANITARIA:  </t>
    </r>
    <r>
      <rPr>
        <sz val="10"/>
        <rFont val="Calibri Light"/>
        <family val="2"/>
      </rPr>
      <t xml:space="preserve"> De acuerdo con lo establecido en el artículo 63 de Ley 1448 de 2011:  "Es la ayuda humanitaria entregada a aquellas personas que manifiestan haber sido desplazadas y que se encuentran en situación de vulnerabilidad acentuad y requieren de albergue temporal y asistencia alimentaria”.
MEDIDAS DE  AYUDA  HUMANITARIA  INMEDIATA - AHI - 
Nota 1: Las medidas reportadas bajo este indicador corresponde a: Alimentación,  alojamiento  transitorio,  artículos  de  aseo  personal, manejo de abastecimientos (Gestión de la economía doméstica), utensilios de cocina, asistencia funeraria, transporte de emergencia (traslados a otro municipio).
Nota 2: Referente a la información del presupuesto asociado (presupuesto programado, porcentaje del presupesto programado, presupuesto ejectutado) no es posible entregarla con este nivel de detalle ya que el presupuesto está atado a una meta global del proyecto y no se puede desagregar el costeo para estas acciones especificas para el grupo etareo.
Nota 3: Porcentaje del presupuesto programado para las acciones y Presupuesto ejecutado, no esta disponible porque es una atención por demanda. Al final de la vigencia se sumunistrará este valor por la meta global del proyecto.
Nota 4:</t>
    </r>
    <r>
      <rPr>
        <b/>
        <sz val="10"/>
        <rFont val="Calibri Light"/>
        <family val="2"/>
      </rPr>
      <t xml:space="preserve"> </t>
    </r>
    <r>
      <rPr>
        <sz val="10"/>
        <rFont val="Calibri Light"/>
        <family val="2"/>
      </rPr>
      <t>Cifras por demanda, por eso las diferencias entre los programado y lo ejecutado en magnitud.</t>
    </r>
  </si>
  <si>
    <t>En 2018 fueron formadas 7232 personas del ciclo vital adultez, de las cuales 4941 recibieron sensibilización en DDHH que corresponden a procesos de 4 o menos horas pedagógicas y 2291 formadas en escenario infomal que, son procesos con más de 4 horas pedagógicas desarrollados directamente por la SDG.</t>
  </si>
  <si>
    <t>Se implementaron 15 actividades dirigidas a la comunidad en general, seis (6) en el primer semestre y nueve (9) en el segundo semestre. Las actividades consistieron en realizar procesos de sensibilización, a través de estrategias lúdicas, artísticas y culturales, para promover la construcción de una ciudad basada en el respeto y el reconocimiento de la diversidad sexual y de géneros.</t>
  </si>
  <si>
    <t xml:space="preserve"> El presupuesto programado para esta acción se calculó con los honorarios de (3) contratistas, vinculados al proyecto Distrito Diverso a través de la Meta 3, pero aportaron a la realización de estas actividades con dedidación de medio tiempo, durante el primer semestre del año 2018. </t>
  </si>
  <si>
    <t>Se vincularon 1.355 personas adultas procesos de capacitación para aportar a la atención diferencial por orientación sexual e identidad de género. A continuación, se relacionan las actividades realizadas durante la vigencia 2018:
•	Se realizaron dos (2) charlas de socialización de la Guía de Atención a personas de los sectores LGBTI en reuniones de equipos técnicos de las Comisarías de Familia.
•	Se realizaron cuarenta y tres (43) talleres dirigidos a personas de los sectores públicos privados y mixtos, acerca del marco conceptual de la Política Pública LGBTI, Derechos Sexuales y Reproductivos de las personas de los sectores sociales LGBTI, el marco normativo, entre otros.
•	Se realizaron trece (13) talleres dirigidos a funcionarios (as) de la Subdirección para la Adultez.
•	Se realizaron doce (12) talleres dirigidos a funcionarios (as) de la Subdirección para la Infancia.
•	Se realizaron cinco (5) talleres con funcionarios de la Subdirección para la Vejez, así como la misma cantidad con el Instituto Nacional de Medicina Legal y Ciencias Forenses (INMLCF).
•	Se realizaron tres (3) talleres con la Subdirección para la Juventud. 
•	Se realizaron dos (2) con el Instituto para la Protección de la Infancia y la Niñez (IDIPRON)</t>
  </si>
  <si>
    <t>El desglose de este presupuesto se realizó con la suma de honorarios de nueve (9) contratos de prestación de servicios que aportan a la meta 2 del Proyecto de inversión Distrito Diverso.</t>
  </si>
  <si>
    <t xml:space="preserve">Durante la vigencia 2018, en el marco de la meta 3 del proyecto de inversión 1101 Distrito Diverso se atendieron 1.795  personas de los sectores sociales LGBTI en los rangos de edad de 27 a 59 años, mediante las unidades operativas asociadas al servicio social Atención integral a la Diversidad Sexual y de Géneros.  Se realizó atención jurídica a ciento cuarenta y dos (142) personas de los sectores sociales LGBTI en la  Unidad Contra la Discriminación. Por otro lado, se realizó atención psicosocial a mil ciento setenta y nueva (1179) personas de los sectores sociales LGBTI, con el propósito de asesorar y acompañar en diversos temas que hacen parte de las realidades y dinámicas de las diferentes tipologías familiares. Finalmente, se referenciaron cuatrocientos cincuenta y nueve casos (474) a otros servicios sociales de la SDIS y de otros sectores de la administración Distrital. </t>
  </si>
  <si>
    <t>El desglose de este presupuesto se realizó con la suma de honorarios de cinco  (5) profesionales especializados, vinculados al servicio social Atención integral a la Diversidad Sexual y de Géneros.</t>
  </si>
  <si>
    <t>En el 2018 se formó a un total de 717 personas en el rango de edad de 27 a 59 años, con las siguientes actividades: 
•	Una (1) articulación con la Dirección de Inclusión e Integración de Poblaciones de la Secretaría de Educación Distrital-SED, para la gestión de espacios, acompañamiento en los procesos de capacitación y la activación de rutas de atención en colegios distritales.
•	Cuatro (4) intervenciones en la Red de Orientación Escolar, la Mesa Local de Orientadores de la localidad de Usaquén, la Mesa Local de Orientadores de la localidad de Tunjuelito, Mesa de Trabajo con la Dirección Local de Educación de Santa Fe y Candelaria. 
•	Dos (2) articulaciones con la Universidad Distrital Francisco José de Caldas y la Universidad Luis Amigó, para el acompañamiento en la conmemoración de del día internacional del reconocimiento de los derechos de las Mujeres.
•	Capacitación a docentes de la Universidad Cooperativa en Política Pública LGBTI, enfoque de diversidad sexual, enfoque de género y rutas de acceso institucionales.  
•	Formación a padres de familia del Jardín Alelí IED en enfoque diferencial y de diversidad sexual 
•	*Realización de un taller con treinta y siete (37) uniformados de esa institución con la presencia de la Organización Abogados sin Fronteras los días 10 y  18 de Agosto de 2018.</t>
  </si>
  <si>
    <t>El desglose de este presupuesto se realizó con la suma de honorarios de cinco  (3) profesionales, vinculados a la meta 4 del Proyecto de inversión Distrito Diverso.</t>
  </si>
  <si>
    <t xml:space="preserve">12721 personas (de 27 años en adelante), de las cuales 10070 son hombres,  2650 son mujeres y  1 intersexual, atendidas en el marco de esta meta del Proyecto de Inversión.  Se benefician a través de:
-Identificación y activación de rutas de atención (referenciación y orientación hacia hogares, centros de atención y otras entidades públicas) 
-Talleres de formación y desarrollo de capacidades personales. 
-Jornadas voluntarias y corresponsables de cuidado a la ciudad. 
Actores comunitarios:
-Espacios de diálogo y respuesta a inquietudes de actores comunitarios implicados en el fenómeno de habitabilidad en calle 
</t>
  </si>
  <si>
    <t xml:space="preserve">5939 personas habitantes de calle (de 27 años en adelante), de las cuales  5295 son hombres,  643 son  mujeres y 1 intersexual, atendidas en el marco de esta meta del Proyecto de Inversión.  Se benefician a través de:
-Identificación, activación y fortalecimiento de redes familiares, sociales y comunitarias. 
-Promoción del autocontrol y mitigación del consumo de sustancias psicoactivas.
 -Acompañamiento psicosocial.
 -Alojamiento en condiciones higiénicas y de seguridad.
 -Apoyo alimentario con calidad y oportunidad.
 -Desarrollo de talleres ocupacionales, artísticos y recreativos. 
-Permanencia en el servicio hasta por 6 meses.
</t>
  </si>
  <si>
    <t xml:space="preserve">604 personas en proceso de superación de habitabilidad en calle  (de 27 años en adelante),  de las cuales 524 son hombres y 80 mujeres,  atendidas en el marco de esta meta del Proyecto de Inversión.  Se benefician a través de:
-Desarrollo de capacidades para la superación de la habitabilidad en calle y construcción de comunidad. 
-Atención grupal basada en metodologías socioeducativas, psicoeducativas y lúdicas. 
-Actividades extramurales. 
-Fortalecimiento de redes familiares, sociales y comunitarias.
 -Alojamiento en condiciones higiénicas y de seguridad. 
-Apoyo alimentario con calidad y oportunidad. 
-Permanencia en el servicio hasta por  9 meses. 
</t>
  </si>
  <si>
    <t xml:space="preserve">• 180 acompañamientos In Situ en atención a la necesidad que requiriera cada establecimiento. 
• Fortalecimiento e implementación de la estrategia educativa flexible para Mujeres en Ejercicio de la Prostitución, en el marco de la Educación Inclusiva.
• Se construyó un plan de acompañamiento in situ el cual contiene 12 sesiones propuestas para concertar e implementar con los establecimientos educativos.  
• Se realizó la construcción del documento “Orientaciones pedagógicas de la Secretaría de Educación del Distrito para la atención educativa formal de jóvenes y adultos”, insumo requerido por la Dirección de Cobertura para el proceso licitatorio 2019.
• Se ha iniciado la veeduría de los programas nocturnos y de fin de semana que permita la implementación de la ruta del proceso pedagógico y metodológico para que los estudiantes aprendan y desarrollen las competencias necesarias para su desempeño social, personal y profesional a partir del diseño curricular y su operatividad educativa.
</t>
  </si>
  <si>
    <t xml:space="preserve">Los proyectos de inversión de la SED benefician a todas las poblaciones.
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disponible el presupuesto programado de la acción de todos los años del cuatrienio, por lo tanto, según directrices de la SDP se calcula el porcentaje del presupuesto programado dividiendo el presupuesto programado de la acción de los años que se tenga disponible, dividido entre el presupuesto programado del cuatrienio de la meta.
</t>
  </si>
  <si>
    <t xml:space="preserve">• Atención educativa a 22.980 personas jóvenes y adultas. 
• Acompañamiento desde el equipo de profesionales del nivel central a 59 Instituciones Educativas que ofrecen el servicio educativo en la jornada nocturna. 
• 180 acompañamientos In Situ en atención a la necesidad que requiriera cada establecimiento. 
• Reconocer el estado del Programa en términos de: organización de la oferta, estrategias implementadas, cobertura por estrategia, organización escolar (niveles, jornadas, sedes), talento humano, infraestructura, inventario de materiales.
• Con el Colegio Panamericano de la localidad de Los Mártires se articula la atención a la población de mujeres en ejercicio de prostitución, que atiende en la sede de la Secretaría Distrital de la Mujer Casa de Todas, con docentes contratados por horas extras por la Secretaría de Educación del Distrito, en horario lunes, martes y miércoles de 8: 00 a. m a 12:30 p.m. 
</t>
  </si>
  <si>
    <t xml:space="preserve">Los proyectos de inversión de la SED benefician a todas las poblaciones.
El presupuesto programado es dinámico, por lo que se actualiza de acuerdo con los movimientos presupuestales realizados 2018 y a la nueva cuota global 2019, por lo que corresponde al presupuesto de la meta del proyecto de inversión del cuatrienio 2017-2020 registrado en SEGPLAN.  
No se tiene disponible el presupuesto programado de la acción de todos los años del cuatrienio, por lo tanto, según directrices de la SDP se calcula el porcentaje del presupuesto programado dividiendo el presupuesto programado de la acción de los años que se tenga disponible, dividido entre el presupuesto programado del cuatrienio de la meta.
</t>
  </si>
  <si>
    <t>De acuerdo a los resultados de la Encuesta Multipropósito 2017, publicados por parte del Departamento Administrativo Nacional de Estadística del DANE y la Secretaría de Planeación Distrital, la tasa de analfabetismo en Bogotá se redujo en los últimos años y fue cercana al 1.12% para 2017, superando la meta establecida para 2019 en el marco del Plan de Desarrollo Distrital Bogotá Mejor para Todos (1.6%) en cerca de 0.48%. Es de precisar que la Encuesta Multipropósito en Bogotá, tiene representatividad en las unidades de planeación zonal (UPZ) de la ciudad, siendo además censal en las zonas rurales de la capital, lo que permite tener una muestra bastante robusta, frente a otras fuentes de información, como la Encuesta Calidad de Vida ECV y la Gran Encuesta Integrada de Hogares.
Atendiendo a las condiciones poblacionales y de las distintas localidades, durante el año 2018, la Secretaría de Educación Distrital brindó atención educativa a través de la Universidad Pedagógica Nacional con una propuesta pedagógica diferencial para la atención de la población joven y adulta iletrada del Distrito Capital en ciclo 1. Con corte al 31 de diciembre, se atendieron 1320 personas, entre las cuales 456 son adultos entre los 27 y los 59 años en 57 puntos de atención.</t>
  </si>
  <si>
    <t xml:space="preserve">Considerando la necesidad identificada para los jóvenes mayores de 15 años y adultos que por su condición socio económica o de alta vulnerabilidad no se encontraban estudiando, para la vigencia 2018, se desarrollaron y fortalecieron estrategias educativas flexibles que les permitieran continuar sus estudios de educación básica primaria, secundaria y media a través de la modalidad de educación por ciclos, en la red de Instituciones Educativas Distritales en las jornadas nocturnas y fines de semana.
Así mismo, con el fin de ampliar la oferta educativa para la población joven y adulta en extra edad que requieren atención educativa del ciclo 2 al 6 se suscribió el convenio de asociación No. 392091 con la Corporación Infancia y Desarrollo, a través del cual se atendieron cerca de 4.000 personas durante todo el proceso, entre las cuales 1.639 estudiantes se encontraron entre los 27 y 59 años de edad.  
Con corte al 31 de diciembre de 2018, se contaba con atención en oferta a través de MEF (Convenio de Asociación Nº 392091) y en jornada nocturna de colegios oficiales un total de 5.690 adultos entre los 27 y 59 años
• Para la vigencia 2018, la estrategia de búsqueda activa “casa a casa” dio como resultado la identificación de 2.922 personas entre los 27 y los 59 años de edad interesadas en continuar y culminar sus estudios. 
• Se realizó la atención educativa para la población adulta a través de estrategias educativas flexibles, dando prioridad a la población víctima del conflicto armado y otras poblaciones vulnerables, concertando su implementación con la comunidad en distintos grupos focales del Distrito Capital. 
• Se realizó la vinculación al Sistema Educativo Oficial de la población adulta que fueron atendidos en Instituciones Educativas Distritales en jornadas nocturna y fines de semana. 
</t>
  </si>
  <si>
    <t xml:space="preserve">*Esta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t>
  </si>
  <si>
    <r>
      <t xml:space="preserve">Para el cumplimiento de esta acción, a través de la gestión realizada por los educadores ambientales de la OPEL, se registró la participación de </t>
    </r>
    <r>
      <rPr>
        <b/>
        <sz val="10"/>
        <rFont val="Calibri Light"/>
        <family val="2"/>
      </rPr>
      <t>46199</t>
    </r>
    <r>
      <rPr>
        <sz val="10"/>
        <rFont val="Calibri Light"/>
        <family val="2"/>
      </rPr>
      <t xml:space="preserve"> personas adultas en acciones de educación ambiental durante 2018.  Esto, especificado por cada una de las localidades y aulas ambientales administradas por la SDA así: Usaquen 1719, Chapinero 3254, Santafe 3072, San Cristobal 1285, Usme 522,  Tunjuelito 1551, Bosa 395, Kennedy 2359,  Fontibon 1708, Engativa 3553, Suba 23800, Barrios Unidos 883, Teusaquillo 3079, Martires 1394, Antonio Nariño 788, Puente Aranda 4360, Candelaria 1552, Rafael uribe Uribe 787, Ciudad Bolivar 1658 y Sumapaz 79. </t>
    </r>
    <r>
      <rPr>
        <u/>
        <sz val="10"/>
        <rFont val="Calibri Light"/>
        <family val="2"/>
      </rPr>
      <t>Aulas Ambientales</t>
    </r>
    <r>
      <rPr>
        <sz val="10"/>
        <rFont val="Calibri Light"/>
        <family val="2"/>
      </rPr>
      <t>: Soratama 699, Entrenubes 1291, Santa María del Lago 2621, Mirador de los Nevados 1174 y AUAMBARI 2616.</t>
    </r>
  </si>
  <si>
    <t>*Esta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 Las acciones pedagógicas mencionadas  en la  meta del proyecto de inversión, hacen referencia a las estrategias dadas por la  Política Pública Distrital de Educación Ambiental.</t>
  </si>
  <si>
    <t xml:space="preserve">ACTIVIDADES GENERALES DE LA META: Formación en seguridad vial y cultura para la movilidad a través de módulos de capacitación dirigidos a funcionarios de empresa o entidad y comunidad en general. ACTIVIDADES PROPIAS DE LA META QUE BENEFICIAN EL GRUPO POBLACIONAL: Formación módulo seguridad vial general. Formación módulo comportamental. Formación módulo resolución de conflictos. Formación módulo biocinemática. Formación módulo normativo y señalización. </t>
  </si>
  <si>
    <t xml:space="preserve">Durante la vigencia 2018 se realizaron las siguientes campañas:
Bájale a la velocidad: La campaña busca generar un cambio de comportamiento en los conductores para que no excedan el límite de velocidad y tengan conciencia sobre las consecuencias de exceder la velocidad. 
Plan Bici: La campaña busca fomentar la bicicleta como el medio de transporte preferido para lograr consolidar Bogotá como la Capital Mundial de la Bicicleta. 
Como parte de este plan, se diseñó el manual del buen ciclista, que ayuda a los ciclistas urbanos a conocer las normas vigentes para su circulación, los deberes y los derechos que les corresponden. Es un compendio de recomendaciones normativas y técnicas para generar consensos en cuanto a las normas compartidas en la vía y ofrecer recomendaciones que contribuyan a la seguridad vial de todos los actores.
Abróchate el casco, abrocha tu vida: La campaña consiste en un video de 40 segundos donde se les recuerda a los motociclistas la importancia de utilizar ajustar y abrochar el casco de forma correcta para proteger su vida. 
Qué el afán no destruya los sueños: La velocidad es considerada como el principal factor determinante en la gravedad de un siniestro vial. Así lo señalan estudios de la Organización Mundial de la Salud (OMS). Los peatones, por ejemplo, tienen 80% de probabilidades de resultar muertos por el atropellamiento de un vehículo que circule a una velocidad de 50 km/h. Este comercial busca concienciar a los bogotanos sobre los riesgos de conducir con exceso de velocidad y las consecuencias en el caso de un atropello. 
</t>
  </si>
  <si>
    <t>ACTIVIDADES GENERALES DE LA META: Campaña de prevención de la accidentalidad Vial. ACTIVIDADES PROPIAS DE LA META QUE BENEFICIAN EL GRUPO POBLACIONAL: Actividades en vía. Mensajes en medios masivos de comunicación. Material POP.</t>
  </si>
  <si>
    <t xml:space="preserve">Gobernanza
Información, Educación y Comunicación para la salud (IEC) se realizaron: 103 procesos de diseño y divulgación de información a nivel subred para las jornadas, campañas y actividades comunicativas en salud mental 712 actividades en redes sociales 41 en medios de comunicación 116 piezas comunicativas. A nivel de la subred se realizaron 131 procesos de fortalecimiento de capacidades para las intervenciones del PSPIC con 3.126 participaciones del talento humano que opera en las localidades de la subred, distribuidas así: 402 del espacio educativo, 996 de vivienda, 484 de público, 535 de trabajo, 689 de procesos transversales.
Gestión de Programas y acciones
315 Instituciones Prestadoras de Servicios de Salud con tablero de control de salud mental diligenciado. 339 IPS con plan de acción. 923 asistencias técnicas en salud mental dentro del plan de acción concertado en las IPS. Realización de 2 jornadas de salud mental con acciones extramurales. 
En 644 IPS se conoce y socializa la línea psicoactiva como una estrategia de prevención del consumo de SPA. Se apoya la realización de 9 jornada(s) de salud mental en 45 IPS. 
Se realiza la activación de ruta de atención en salud mental a 2.321 personas: 165 víctimas de violencia sexual, 696 consumo problemático de SPA, 626 signos de alarma de trastorno mental y del comportamiento, 362 trastorno mental y del comportamiento, 1 niños, niñas o adolescentes víctimas de explotación sexual comercial, 240 víctimas de violencia intrafamiliar o maltrato infantil sin intervención o continuidad en el tratamiento, 231 conducta suicida sin intervención o continuidad en el tratamiento. Rutas activadas 375 respuesta efectiva. 43 programada 237 en trámite, 77 rechazadas, 738 sin asignar, 138 aceptado.
Espacio Público
303 Acciones Itinerantes promocionaron la salud mental con la participación de 59.099 personas. 31 Jornada distrital en salud mental con participación de 5.964 personas. Se implementaron 668 servicios de orientación a jóvenes con la participación de 9.700 personas, de las cuales 3.678 personas son nuevas en el proceso, 7.955 personas que continúan en el proceso. 128 servicios de acogida. 
Desarrollo de 167 grupos con iniciativas comunitarias en salud mental con participación de 2.793 personas. Se realizo conformación de 144 grupos de líderes promotores para la promoción de la salud mental en los Barrios Promotores: Bosque Calderón; Rincón de Suba; Las cruces; Moralba; Rivera; Jazmín Occidental; Marandú; Villa Gloria; Paraíso; Danubio Azul I y II Sector
Se realizaron 52 grupos de Fortalecimiento de la red de familias cuidadoras con participación en la acción de Salud Mental de 85 personas en condición discapacidad mental y 325 personas sin discapacidad mental.
Se realizaron 27 grupos de Desarrollo de competencias-habilidades para la vida en la acción de Salud Mental de 298 personas en condición discapacidad mental y 352 personas sin discapacidad mental, con las siguientes temáticas: Autocuidado; Autoestima; Manejo de relaciones interpersonales; Manejo de emociones; Autoconocimiento; Empatía; Autoimagen; Comunicación asertiva; Manejo de la soledad; Toma de decisiones; Autonomía en AOB; Proyecto de vida; Autocontrol de impulsos; Autorrespeto por su cuerpo; Uso efectivo del tiempo libre; Tolerancia a la frustración; Pensamiento creativo; Pensamiento crítico; Manejo de tensiones y estrés. Se realizaron 414 Nodo familiar con participación en la acción Salud Mental de 469 personas en condición discapacidad mental y 365 personas sin discapacidad mental, con las siguientes temáticas: Lectura de necesidades; Canalización; Educación en salud; Educación en programas sociales; Seguimiento del proceso. Se realizaron 8.700 Intervenciones de la línea psicoactiva. 50 Profesionales con fortalecimiento de capacidades para implementar la estrategia de Servicios de Orientación a Jóvenes. 
Servicios de acogida: 17.925 personas en servicios de acogida, 11.496 hombres, 6.429 mujeres. Se realizaron 21 grupos de Líderes promotores de la salud con participación en la acción de Salud Mental de 90 personas en condición discapacidad mental y 379 personas sin discapacidad mental, con las siguientes temáticas: Liderazgo; R.B.C; Competencias ciudadanas; Inclusión social; Construcción de ciudadanía; Participación social; Desarrollo comunitario; Comunicación asertiva; Toma de decisiones; Solución de problemas; Evaluación. 10.937 atenciones individuales realizadas, 2.435 espacios comunitarios desarrollados con participación de 23.770 individuos. 
Se aplicaron 5.798 pruebas de detección de consumo de alcohol, tabaco y sustancias - ASSIST. 2.258 Instrumentos del Sistema de Vigilancia Epidemiológica del abuso de sustancias psicoactivas - VESPA 5.765 pruebas de detección de consumo de alcohol -AUDIT. 
5.505 personas presentan riesgo medio y alto de consumo de SPA, 3.911 hombres, 1.594 mujeres. 8.721 personas en línea psicoactiva, 3.073 hombres, 5.648 mujeres. Se desarrollaron 178 grupos con iniciativas comunitarias en salud mental. 
Espacio Trabajo
18.893 trabajadores informales identificados en el periodo, de los cuales se identificaron 316 con consumo problemático de bebidas alcohólicas. Se realizaron 3.401 asesorías para la promoción de la salud mental en unidades de trabajo informal por psicología. En centro de escucha para personas en ejercicio o vinculadas a la prostitución, se realizaron 1.383 escuchas activas (recorrido en calle) por psicología, 916 asesorías psicosociales.
Espacio Vivienda
10.218 reciben información, educación y comunicación en salud mental en las siguientes temáticas Habilidades para la vida; Pautas de crianza; Prevención de consumo de SPA; Prevención de conducta suicida; Prevención de violencias; Identificación de riesgos para la salud mental; Promoción de las líneas de escucha (106, Psicoactiva y Purpura). 1.889 Hogares Comunitarios de Bienestar con planes concertados. 1.366 intervenciones en salud mental en HCB. 1.052 personas en instituciones de protección intervenidas con identificación del riesgo individual y con activación de ruta en salud mental. 1.365 personas intervenidas con temáticas en salud mental de las Instituciones de protección a la persona mayor. 
Se caracterizaron 22.656 familias, en 3.053 familias, implementando 4.260 planes concertados, realizando 2.517 acciones orientadas a la prevención del consumo de sustancias psicoactivas (SPA). 1.184 personas en instituciones de protección con acciones orientadas a la prevención del consumo de sustancias psicoactivas (SPA). 
En el componente de Gestión del riesgo, se identifican 1.543 personas con consumo frecuente de tabaco y bebidas alcohólicas.
Dirección de Provisión de Servicios de Salud: RIAS TRASTORNOS MENTALES Y EPILEPSIA: Plan de acción de adaptación de la RPMS del año 2018 formulado y ajustado. Veintiséis (26) mesas de trabajo relacionadas con la gestión del plan de acción y seguimiento para la adopción y adaptación de las RIAS. Socialización de los avances del proceso de adaptación e implementación de la RIAS, y en acompañamiento técnico a IPS, EPS, y otros actores, para la de adaptación e implementación de la RIAS, para un total de 84 personas de IPS, EPS y otros actores beneficiados con procesos de fortalecimiento de competencias en el proceso de adaptación e implementación de la RIAS. RIAS TRASTORNOS MENTALES Y DEL COMPORTAMIENTO MANIFIESTOS DEBIDO A USO DE SUSTANCIAS PSICOACTIVAS Y ADICCIONES: Plan de acción de adaptación de la RPMS del año 2018 formulado y ajustado. Veinticuatro (24) mesas de trabajo relacionadas con la gestión del plan de acción y seguimiento para la adopción y adaptación de las RIAS, 251 personas de IPS, EPS y otros actores beneficiados con procesos de fortalecimiento de competencias en el proceso de adaptación e implementación de la RIAS. Adicionalmente, 32 IPS y 8 EPS asistidas técnicamente en el marco en el marco de la Política de Atención integral en Salud y Rutas de Atención Integral en Salud Mental. Dos (2) IPS con asistencia técnica específica para el seguimiento de los pacientes que reciben abordaje integral para el manejo del uso y dependencia de sustancias psicoactivas en el marco del MIAS (SISS Centro oriente- USS Santa Clara, SISS Sur Occidente- USS las Delicias). Fortalecimiento de Competencias en SPA a 843 personas de IPS; EPS y otros actores en temas de SSPA.
Fuente: SEGPLAN Diciembre 2018/Proyecto 1186.
De acuerdo a las bases de datos del sistema de informacion de salud urbana de enero a diciembre de 2018 se han beneficiado de la estrategia vinculate  2061 adultos.
</t>
  </si>
  <si>
    <t xml:space="preserve">802 Mujeres Adultas participaron en los Centros de Inclusión Digital que se encuentran en las Casas de Igualdad de Oportunidades para las Mujeres.
Teniendo en cuenta que la participación de mujeres en los procesos de formación a través del uso de las TICs es de manera voluntaria (convocatoria)  y/o por demanda. </t>
  </si>
  <si>
    <t>La Secretaría Distrital de la Mujer, no tiene su presupuesto desagregado ni por población ni por acción, por esta razón se informa el presupuesto programado por meta asociada según informe SEGPLAN (Cifras en millones de pesos).</t>
  </si>
  <si>
    <t xml:space="preserve">En el 2018 participaron en la Escuela de Formación Política y Paz, 307 mujeres adultas de Bogotá que incrementan los niveles de incidencia política en espacios privados y públicos. La Escuela busca fortalecer en las mujeres el ejercicio pleno de los derechos a la participación y representación con equidad y a la paz y convivencia con equidad de género. </t>
  </si>
  <si>
    <t>7 Mujeres Adultas participaron en los procesos formativos de 40 horas dirigidos a mujeres lideresas de Bosa.</t>
  </si>
  <si>
    <t>La Secretaría Distrital de la Mujer, no tiene su presupuesto desagregado ni por población ni por acción, por esta razón se informa el presupuesto programado por meta asociada según informe SEGPLAN (Cifras en millones de pesos).
Se ajusta el valor programado para la meta correspondiente. Se toman los valores de los proyectos relacionados para establecer el valor del cuatrenio. 
Se cambio el nombre y el número del proyecto para el 2018, 7527 - Acciones con enfoque diferencial para el cierre de brechas de género</t>
  </si>
  <si>
    <t xml:space="preserve">972  Mujeres adultas fueron sensibilizadas en derechos humanos, desarrollo personal y salud. </t>
  </si>
  <si>
    <t>La Secretaría Distrital de la Mujer, no tiene su presupuesto desagregado ni por población ni por acción, por esta razón se informa el presupuesto programado por meta asociada según informe SEGPLAN (Cifras en millones de pesos). Se cambio el nombre y el número del proyecto para el 2018, 7527 - Acciones con enfoque diferencial para el cierre de brechas de género</t>
  </si>
  <si>
    <t>4648 mujeres  adultas en sus diferencias y diversidades, vinculadas a procesos de promoción, reconocimiento y apropiación de derechos, a través de las Casas de Igualdad de Oportunidades para las Mujeres</t>
  </si>
  <si>
    <t>10115 Mujeres adultas recibieron atención psicosocial  y psicojúridica.</t>
  </si>
  <si>
    <t xml:space="preserve">4122 mujeres adultas  atendidas a través de la Línea Púrpura. </t>
  </si>
  <si>
    <t>En el 2018 se acogieron 177 mujeres adultas logrando que el equipo profesional de psicología avanzó en el restablecimiento emocional y la desnaturalización de las violencias de las mujeres acogidas y sus sistemas familiares</t>
  </si>
  <si>
    <t xml:space="preserve">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 </t>
  </si>
  <si>
    <t>6546 mujeres adultas a las que se les  brinda  orientación y asesoría jurídica a través de escenarios de fiscalías (CAPIF, CAVIF y CAIVAS) y Casas de Justicia</t>
  </si>
  <si>
    <t xml:space="preserve">La Secretaría Distrital de la Mujer, no tiene su presupuesto desagregado ni por población ni por acción, por esta razón se informa el presupuesto programado por meta asociada según informe SEGPLAN (Cifras en millones de pesos).
La Secretaría Distrital de la Mujer, no tiene su presupuesto desagregado ni por población ni por acción, por esta razón se informa el presupuesto programado por meta asociada según informe SEGPLAN (Cifras en millones de pesos).
La meta proyecto de inversión asociada se ajusta en el número de mujeres a vincular de acuerdo a SEGPLAN y la reprogramación realizada por la entidad. </t>
  </si>
  <si>
    <t xml:space="preserve">Durante la vigencia 2018 se representó un total de 294 casos correspondientes a mujeres adultas. </t>
  </si>
  <si>
    <t xml:space="preserve">La Secretaría Distrital de la Mujer, no tiene su presupuesto desagregado ni por población ni por acción, por esta razón se informa el presupuesto programado por meta asociada según informe SEGPLAN (Cifras en millones de pesos).
La meta proyecto de inversión asociada se ajusta al número de casos representados de acuerdo a SEGPLAN y la reprogramación realizada por la entidad. Por otro lado, para 2016 y 2017 la meta asociada se relacionaba con el proyecto 1068, a partir de la vigencia 2018 y hasta 2020 la meta asociado es ejecutada por el proyecto 7531. </t>
  </si>
  <si>
    <t>3134 mujeres  adultas asesoradas  jurídicamante a través de casas de Igualdad de Oportunidades para las Mujeres.</t>
  </si>
  <si>
    <t>2192 atenciones psicosociales  a mujeres  adultas través de casas de Igualdad de Oportunidades para las Mujeres.</t>
  </si>
  <si>
    <t xml:space="preserve">La Secretaría Distrital de la Mujer, no tiene su presupuesto desagregado ni por población ni por acción, por esta razón se informa el presupuesto programado por meta asociada según informe SEGPLAN (Cifras en millones de pesos).
</t>
  </si>
  <si>
    <t>Se realizó un evento de Mujres Unidas en la Diversidad, Con 84 mujeres adultaz, en el marco del derecho a una Cultura Libre de Sexismo</t>
  </si>
  <si>
    <t>La Secretaría Distrital de la Mujer, no tiene su presupuesto desagregado ni por población ni por acción, por esta razón se informa el presupuesto programado por meta asociada según informe SEGPLAN (Cifras en millones de pesos).Se cambio el nombre y el número del proyecto para el 2018, 7527 - Acciones con enfoque diferencial para el cierre de brechas de género</t>
  </si>
  <si>
    <t xml:space="preserve">Durante el año 2018 se fortalecieron 27procesos sociales de mujer y género en el Distrito:
1. Construcción De Agenda Social De Hombres Transgénero
2. Construcción De Agenda Social De Mujeres Diversas
3. Construcción De Agenda Social De Personas Bisexuales
4. Construcción De Agenda Social De Mujeres Lesbianas
5. Nuevas Expresiones LGBT Y Exigibilidad De Derechos
6. Mujeres Capoeira
7. Mujeres Hip Hop
8. Mesa LGBTI Del Sur
9. Mujeres De La Huerta Corporación Tiempo De Mujeres Colombia
10. Víctimas Del Conflicto Armado De Los Sectores LGBTI
11. Agenda Social De Mujeres En Situación De Prostitución. 
12. Proceso De Formación Tecnologías De La Información Y Comunicación A Mujeres Mayores Con Centro Día
13. Elección Del Consejo Consultivo Mujeres Puente Aranda
14. Elección Del Consejo Consultivo Mujeres Rafael Uribe Uribe 
15. Consejo Distrital De Cultura De Mujeres
16. Consejo Consultivo LGBT
17. Maternidad Y Paternidad Temprana
18. Mesa Distrital LGBT
19. Establecimientos De Homosocialización
20. Comisiones De Mujeres Comunales
21. Barras Futboleras
22. Prevención De VIH
23. Elección Consejo Consultivo Fontibón
24. Centros De Atención Integral A La Diversidad Sexual
25. Proceso De Formación En Exigibilidad De Derechos Centro Noche
26. Alianza Por La Ciudadanía Plena
27. Construcción De Política Pública De Personas En Ejercicio De Prostitución
</t>
  </si>
  <si>
    <t>Número de documentos realizados</t>
  </si>
  <si>
    <t xml:space="preserve">Durante esta vigencia se realizaron las siguientes actividades: 
-el día  13 de Julio se desarrolló reunión , cuyo objeto fue  dar a conocer los temas asociadoas a la celebración del Día Comunal
- el día  27 de Julio se desarrolló reunión  con Asojuntas Bosa, donde se trato el tema de los Diplomados:  Participación ciudadana y control social sobre la gestión pública y formación comunal, ofrecido por parte de la Alcaldía Local de Bosa
-el día  01 de Agosto se desarrolló reunión , cuyo objeto fue  tratar temas de Asojuntas Usme
-el día  09 de Agosto se desarrolló reunión , cuyo objeto fue  tratar temas de normatividad comunal con la Federación de Juntas
-el día  10 de Agosto se desarrolló reunión , cuyo objeto fue  tratar temas de actuaciones disciplinarias con la Federación de Juntas
-el día  18 de septiembre se apoyó la reunión en Secretaría Distrital de Gobierno - Subsecretaría de gestión local- sala auditorio cuyo tema era Consejo de Alcaldes locales
-el día  19 de Octubre se realizó reunión de seguimiento de JAC de la Localidad de Usme
-el día  22 de Octubre se realizó reunión de seguimiento de JAC de la Localidad de Tunjuelito
-el día  22 de Octubre se realizó reunión de seguimiento de JAC de la Localidad de Chapinero
-el día  26 de Octubre se realizó reunión de seguimiento de JAC de la Localidad de Bosa
-el día  16 de Noviembre se realizó reunión de seguimiento de JAC de la Localidad de Bosa 
-el día  26 de Diciembre se realizó reunión de seguimiento de JAC de la Localidad de Engativá.
</t>
  </si>
  <si>
    <r>
      <t xml:space="preserve">Para el cumplimieno de esta acción, a través de la gestión realizada por los gestores ambientales locales de la OPEL, se registró la participación de </t>
    </r>
    <r>
      <rPr>
        <b/>
        <sz val="10"/>
        <rFont val="Calibri Light"/>
        <family val="2"/>
      </rPr>
      <t>9674 personas adultas</t>
    </r>
    <r>
      <rPr>
        <sz val="10"/>
        <rFont val="Calibri Light"/>
        <family val="2"/>
      </rPr>
      <t xml:space="preserve"> en procesos de gestión ambiental local durante 2018.  Esto, especificado por cada una de las localidades así:  Usaquen 619 , Chapinero 127 , Santafe 441, San Cristobal 179, Usme 746,  Tunjuelito 270, Bosa 201, Kennedy 1097,  Fontibon 276, Engativa 313, Suba 274, Barrios Unidos 310 , Teusaquillo 616, Martires 638, Antonio Nariño 639, Puente Aranda 365, Candelaria 1007, Rafael Uribe Uribe 79, Ciudad Bolivar 1241 y Sumapaz 236.</t>
    </r>
  </si>
  <si>
    <r>
      <t>*Esta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*Para el cumplimieno de esta acción, a través de la gestión realizada por los gestores ambientales locales de la OPEL, se registró la participación de</t>
    </r>
    <r>
      <rPr>
        <b/>
        <u/>
        <sz val="10"/>
        <rFont val="Calibri Light"/>
        <family val="2"/>
        <scheme val="major"/>
      </rPr>
      <t xml:space="preserve"> 34.280 personas adultas </t>
    </r>
    <r>
      <rPr>
        <sz val="10"/>
        <rFont val="Calibri Light"/>
        <family val="2"/>
        <scheme val="major"/>
      </rPr>
      <t xml:space="preserve">en procesos de gestión ambiental local durante 2017.  Esto, especificado por cada una de las localidades así:  Usaquen 768 , Chapinero 886 , Santafe 492, San Cristobal 440, Usme 562,  Tunjuelito 1190, Bosa 334, Kennedy 1982,  Fontibon 425, Engativa 532, Suba 1239, Barrios Unidos 895 , Teusaquillo 807, Martires 721, Antonio Nariño 792, Puente Aranda 443, Candelaria 405, Rafael Uribe Uribe 284, Ciudad Bolivar 646 y Sumapaz 373.
</t>
    </r>
  </si>
  <si>
    <r>
      <t>*Esta acción no cuenta con presupuesto específico, dado que la variable ambiental del territorio incide en todos los grupos poblacionales presentes en el D.C * Esta meta del proyecto de inversión  no hace diferenciación de ningún grupo poblacional, por lo cual la meta es compartida por todos los grupos poblacionales atendidos desde la SDA.
* Las acciones pedagógicas referenciadas en la  meta del proyecto de inversión, hacen referencia a las estrategias dadas por la  Política Pública Distrital de Educación Ambiental.*Para el cumplimiento de esta acción, a través de la gestión realizada por los educadores ambientales de la OPEL, se registró la participación de</t>
    </r>
    <r>
      <rPr>
        <b/>
        <sz val="10"/>
        <rFont val="Calibri Light"/>
        <family val="2"/>
        <scheme val="major"/>
      </rPr>
      <t xml:space="preserve"> 49.461 personas adultas </t>
    </r>
    <r>
      <rPr>
        <sz val="10"/>
        <rFont val="Calibri Light"/>
        <family val="2"/>
        <scheme val="major"/>
      </rPr>
      <t>en acciones de educación ambiental durante 2017.  Esto, especificado por cada una de las localidades y aulas ambientales administradas por la SDA así: Usaquen 756, Chapinero 2909, Santafe 1788, San Cristobal 1095, Usme 1123,  Tunjuelito 1498, Bosa 1402, Kennedy 2740,  Fontibon 990, Engativa 3277, Suba 2617, Barrios Unidos 1116, Teusaquillo 4130, Martires 767, Antonio Nariño 1216, Puente Aranda 3464, Candelaria 1334, Rafael uribe Uribe 1293, Ciudad Bolivar 718 y Sumapaz 47. Aulas Ambientales: Soratama 1315, Entrenubes 4016, Santa María del Lago 3307, Mirador de los Nevados 1778 y AUAMBARI 4765.</t>
    </r>
  </si>
  <si>
    <t>12.50%</t>
  </si>
  <si>
    <t>2017 y 2018</t>
  </si>
  <si>
    <t>Sumatoria de  unidades productivas (incluidas personas adultas) apoyadas en su proceso de formalización.Total de unidades productivas  con adultos ) x 100</t>
  </si>
  <si>
    <t>Resultado indicador primer semetre año 2019</t>
  </si>
  <si>
    <t>Christian Beltran</t>
  </si>
  <si>
    <t>3693777 Ext 235</t>
  </si>
  <si>
    <t>cebeltran@desarrolloeconomicog.voc.o</t>
  </si>
  <si>
    <t>La atención a las personas, en la agencia publica de empleo, se brinda por demanda.</t>
  </si>
  <si>
    <t>(Sumatoria de personas adultas formadas en competencias laborales/Total de personas adultas que acceden al  proceso  de formación en competencias laborales por medio de la Agencia Pública de Gestión y Colocación del Distrito</t>
  </si>
  <si>
    <t>La vinculación de las personas remitidas, no depende de la agencia pública de empleo, sino que es una decisión de la emrpesa privada.</t>
  </si>
  <si>
    <t>El servicio es por demanda. A todos los que se presentaron, se les brindo asistencia tecnica a la medida</t>
  </si>
  <si>
    <t>El servicio es por demanda. A todos los que se presentaron, se les brindo asistencia tecnica a la formalización</t>
  </si>
  <si>
    <t xml:space="preserve">Brindar a 3,069 emprendimientos por oportunidad asistencia técnica a la medida
</t>
  </si>
  <si>
    <t>2,637,000,000</t>
  </si>
  <si>
    <t>El servicio es por demanda. El presupuesto es global a todas las poblaciones</t>
  </si>
  <si>
    <t xml:space="preserve">Apoyar 7,181 unidades productivas en su proceso de formalización
</t>
  </si>
  <si>
    <t>1,779,000,000</t>
  </si>
  <si>
    <t xml:space="preserve">Formar 26,140 personas en competencias blandas y transversales por medio de
la Agencia Pública de Gestión y Colocación del Distrito
</t>
  </si>
  <si>
    <t>662,000,000</t>
  </si>
  <si>
    <t>Del total de las personas que se formaron en competencias blandas y trasnversales, 5,064 de ellas son adultas. El presupuesto es global a todas las poblaciones</t>
  </si>
  <si>
    <t>Del total de las personas que se formaron en competencias laborales, 791 de ellas son adultas. El presupuesto es global a todas las poblaciones</t>
  </si>
  <si>
    <t>Formar al menos 3,661 personas en competencias laborales</t>
  </si>
  <si>
    <t>711,000,000</t>
  </si>
  <si>
    <t>Vincular 5,564 personas laboralmente a través de los diferentes procesos de
intermediación</t>
  </si>
  <si>
    <t>2,728,000,000</t>
  </si>
  <si>
    <t>Remitir al menos 36,721 personas a empleadores desde la Agencia</t>
  </si>
  <si>
    <t>1,745,000,000</t>
  </si>
  <si>
    <t>Remitir 8,528 personas formadas y certificadas por la Agencia a empleadores</t>
  </si>
  <si>
    <t>1,226,000,000</t>
  </si>
  <si>
    <t>La vinculación de las personas remitidas, no depende de la agencia pública de empleo, sino que es una decisión de la empresa privada. El resultado obedece al porcentaje de personas remitidias y que efectivamente se vincularon. El presupuesto es global a todas las poblaciones</t>
  </si>
  <si>
    <t>La vinculación de las personas remitidas, no depende de la agencia pública de empleo, sino que es una decisión de la empresa privada. El presupuesto es global a todas las poblaciones</t>
  </si>
  <si>
    <t>Del total de personas adultas formadas en competencias laborales, se lograron vincular a traves de la agencia pública de empleo 695 personas. El presupuesto es global a todas las poblaciones</t>
  </si>
  <si>
    <t xml:space="preserve">Durante el 2018 se realizaron los sigueintes procesos de formación:
En el mes de agosto se concluyó un proceso de formación denominado “Herramientas de participación incidente”, en la localidad de Santafe. El proceso buscó brindar herramientas que permitieran elaborar estrategias para el ejercicio de la participación incidente a nivel comunitario y local. Éste proceso estuvo dirigido a integrantes de la Comisión Local Intersectorial de la Participación de la Localidad. Las temáticas fueron distribuidas en cinco (5) sesiones de dos (2) horas cada una cumpliendo con un total de diez (10) horas de formación certificada. Al proceso asistieron 25 participantes. 
En el mes de agosto se concluyó un proceso de formación denominado “Herramientas para la convivencia y el desarrollo de proyectos comunitarios”, en la localidad de Kennedy. El proceso buscó promover el ejercicio de la participación incidente a través del conocimiento y la apropiación de herramientas en solución de conflictos, control social y proyectos comunitarios. Éste proceso estuvo dirigido a líderes y lideresas de la localidad. Las temáticas fueron distribuidas en nueve (9) sesiones de tres (3) horas cada una cumpliendo con un total de veintisiete (27) horas de formación certificada. Al proceso asistieron 68 participantes. 
En el mes de agosto se concluyó un proceso de formación denominado “1, 2, 3, por mi Bogotá. Los niños y niñas aprenden sobre participación”, en la localidad de Rafael Uribe Uribe. El proceso buscó que los niños y las niñas hicieran parte de su ciudad y se interesaran por participar de forma activa en los cambios que necesita su comunidad, su barrio y su localidad. Éste proceso estuvo dirigido a niños y niñas del centro de atención del ICBF Club amigos, de la jornada de la mañana, de la localidad. Las temáticas fueron distribuidas en nueve (9) sesiones de dos (2) horas cada una cumpliendo con un total de dieciocho (18) horas de formación certificada. Al proceso asistieron 12 participantes. 
En el mes de agosto se concluyó un proceso de formación denominado “1, 2, 3, por mi Bogotá. Los niños y niñas aprenden sobre participación”, en la localidad de Rafael Uribe Uribe. El proceso buscó que los niños y las niñas hicieran parte de su ciudad y se interesaran por participar de forma activa en los cambios que necesita su comunidad, su barrio y su localidad. Éste proceso estuvo dirigido a niños y niñas del centro de atención del ICBF Club Sagalez, de la jornada de la mañana, de la localidad . Las temáticas fueron distribuidas en nueve (9) sesiones de dos (2) horas cada una cumpliendo con un total de dieciocho (18) horas de formación certificada. Al proceso asistieron 47 participantes. 
En el mes de agosto se concluyó una jornada pedagógica de la línea de formación “Formación para la participación ciudadana en políticas públicas” denominada ""Definiciones – Agenda pública - Ciclo de políticas públicas – Política púbica LGBTI – Herramientas para la participación ciudadana"". La jornada buscó promover el conocimiento, apropiación y uso como herramienta del análisis de las políticas públicas, en torno a sus definiciones, construcción de agenda pública y los ciclos de la política, enfocado a la política pública para la garantía plena de derecho de las personas gays, lesbianas, bisexuales, transgeneristas e intersexuales y de la orientaciones sexuales e identidades de género en el Distrito Capital – Política Pública LGBTI. La jornada se desarrolló el día 10 de agosto en el horario de 2:00 am a 5:00 pm en el Auditorio Sede B - IDPAC. A la jornada pedagógica asistieron 9 participantes.
En el mes de septiembre se concluyó un proceso de formación denominado “Liderazgo y asociatividad”, en la localidad de Usaquén. El proceso buscó desarrollar competencias y brindar herramientas de liderazgo social y asociatividad para una efectiva gestión comunitaria y fortalecimiento de la acción pública. Éste proceso estuvo dirigido a jóvenes y personas adultas con condición de discapacidad de la localidad . Las temáticas fueron distribuidas en cinco (5) sesiones de tres (3) horas cada una cumpliendo con un total de quince (15) horas de formación certificada. Al proceso asistieron 19 participantes. 
En el mes de octubre se concluyó un proceso de formación denominado “Herramientas para participar en la reformulación de la Política Pública de Discapacidad” en la localidad de  San Cristóbal. El proceso buscó brindar herramientas prácticas que permitan a los actores del sistema distrital de discapacidad fortalecer sus capacidades para participar en el proceso de reformulación de la Política Pública de Discapacidad. Éste proceso estuvo dirigido a actores del Sistema Distrital de Discapacidad de la localidad de San Cristóbal. Las temáticas fueron distribuidas en cuatro (4) sesiones de tres (3) horas cada una cumpliendo con un total de doce (12) horas de formación certificada. Al proceso asistieron 51 participantes. "     
En el mes de octubre se concluyó un proceso de formación denominado “Derechos Humanos y liderazgo” de alcance Distrital. El proceso buscó desarrollar competencias y habilidades en liderazgo personal, social y situacional desde la responsabilidad y compromiso a nivel social, con el fin de fortalecer el ejercicio de la participación incidente de los jóvenes y adultos. Éste proceso estuvo dirigido a integrantes del Cabildo Yanacona de Bogotá. Las temáticas fueron distribuidas en ocho (8) sesiones de tres (3) horas cada una cumpliendo con un total de veinticuatro (24) horas de formación certificada. Al proceso asistieron 19 participantes. "     
En el mes de diciembre se concluyó un proceso de formación denominado ""Solución de conflictos construcción de Paz” en la localidad de Tunjuelito. El proceso buscó fortalecer las capacidades para la participación a través del manejo de herramientas orientadas a la gestión del conflicto, la convivencia y el respeto por la diferencia. Éste proceso estuvo dirigido a mujeres adultas integrantes de ASOINCOM – Asociación de Instructoras Comunitarias, las cuales desean replicar la información con madres gestantes y cuidadoras beneficiadas. Las temáticas fueron distribuidas en seis (6) sesiones de dos (2) horas cada una cumpliendo con un total de doce (12) horas de formación certificada. Al proceso asistieron 40 participantes. "     
En el mes de diciembre en alianza con el SENA se concluyó el curso de formación complementaria ""Inglés básico para la convivencia y la promoción de la participación"", el cual tuvo como objetivo fortalecer las competencias ciudadanas enfocadas a desarrollar habilidades para interactuar con los demás en idioma extranjero, según las estipulaciones del Marco Común Europeo de referencia para idiomas. El proceso estuvo dirigido a integrantes de organizaciones sociales, jóvenes y ciudadanía en general residentes de la localidad de Santa Fe, que han participado en las intervenciones del IDPAC a través de la Gerencia de Proyectos y la estrategia de sostenibilidad de las obras. Las temáticas fueron distribuídas en trece (13) sesiones de formación de tres (3) horas cada una, para un total de (52) horas de formación . Al proceso de formación asistieron 15 participantes.
</t>
  </si>
  <si>
    <t xml:space="preserve">Se modifica y se actualiza  el indicador y la formula del indicador para que esté en concordancia con la acción.
El resultado del porcentaje que se relacionó en el indicador de la meta proyectada para la vigencia del año 2018 que correspondía a formar 3400 usuarios, se calculó con el número de personas formadas entre 27 a 59 años del resultado del año inmediatamente anterior. 
</t>
  </si>
  <si>
    <t xml:space="preserve">Se modifica y se actualiza  el indicador y la formula del indicador para que esté en concordancia con la acción.
El resultado del porcentaje que se relacionó en el indicador de la meta proyectada para la vigencia del año 2018 que correspondía a formar 4300 personas, se calculó con el número de personas formadas entre 27 a 59 años del resultado del año inmediatamente anterior. 
</t>
  </si>
  <si>
    <t xml:space="preserve">Sigue pendiente la modificación del indicador que hace alusión a la cantidad de personas entre 27 y 59 años atendidas en Comisarías de Familia a uno que haga referencia al grado de oportunidad en la atención de este grupo poblacional conforme a los propósitos de la acción establecidos en la celda E85. Otra razón por la que se sugiere modificar el indicador, es que su la interpretación de la fórmula de cálculo hace alusión a la proporción de casos de atencón y protección a víctimas entre los 27 y 59 años en todo el universo de casos de atención y protección a víctimas de cualquier rango de edad, lo que riñe conceptualmente con el propósito de la acción y de la meta (Celda E85). Vale la pena mencionar que al cambiar el indicador es menester revisar y, de ser necesario, modificar la meta establecida para 2018 ya que para el caso actual, llegar a 100 solo se obtendría si todas los casos de atención y protección fuesen realizados a población entre lo 27 y 59 años, escenario que ya es imposible.
 las personas abordadas en los procesos de prevención de la violencia intrafamiliar. En materia presupuestal no se registra información por los siguientes motivos: 1. La discordancia entre el indicador y la meta podría ocasionar ambigüedades en la interpretación de la mirada complementaria de esta acción entre los resultados técnicos y  la ejecución presupuestal y 2. Dado que el presupuesto de la Meta 8 del proyecto de inversión 1086 garantiza el funcionamiento de las Comisarías de Familia, Centros Proteger y Nivel Central (que es transversal a ambos servicios),  y que con esta inversión se atiende la demanda de estas unidades operativas, se pueden generar ambigüedades de interpretación y cálculo de presupuesto asignado exclusivamente para atender población entre los 27 y 59 años.  
En cuanto a la parte presupuestal de esta acción, dado que el presupuesto de la Meta 8 del proyecto de inversión 1086 garantiza el funcionamiento de las Comisarías de Familia, Centros Proteger y Nivel Central (que es transversal a ambos servicios),  y que con esta inversión se atiende la demanda de estas unidades operativas, se pueden generar ambigüedades de interpretación y cálculo de presupuesto asignado exclusivamente para atender población entre los 27 y 59 años.  </t>
  </si>
  <si>
    <t>Porcentaje de personas adultas ( 27 a 59 años) orientadas en los procesos de Prevención de Violencia Intrafamiliar y Sexual de la Estrategia Entornos Protectores y Territorios Seguros.</t>
  </si>
  <si>
    <t xml:space="preserve">
(Sumatoria de personas entre 27 a 59 años orientadas en procesos de Prevenciónde Violencia  Intrafamiliar/ Total de personas  entre 27 y 59 años que inician el proceso de violencia Intrafamiliar) x 100</t>
  </si>
  <si>
    <t>(Sumatoria de personas adultas  (27 a 59 años) capacitadas  en procesos de Prevenciónde Violencia  Intrafamiliar/ Total de personas  entre 27 y 59 años que inician el proceso de violencia Intrafamiliar) x 100</t>
  </si>
  <si>
    <t>(Sumatoria de casos de atención y protección a personas adultas (27 a 59 años) víctimas de violencias al interior de las familias/Total de casos de atención y protección a personasvíctimas de violencias al interior de las familias) x 100</t>
  </si>
  <si>
    <t>Porcentaje de Población adulta atendida (LGBTI, victima de Trata o líderes(as), Defensores(as) de DDHH )</t>
  </si>
  <si>
    <t>Porcentaje de Población adulta formada o sensibilizada en DDHH</t>
  </si>
  <si>
    <t># de personas (29 a 59 años) sensibilizadas y formadas en DDHH/ # de  personas adultas que solicitaron sensibilización y formación en DDHH</t>
  </si>
  <si>
    <t xml:space="preserve">Porcentaje de personas adultas ( 27 a 59 años)  de las entidades distritales y personas de la sociedad civil  capacitadas en los procesos de Prevención de Violencia Intrafamiliar y Sexual de la Estrategia Entornos Protectores y Territorios Seguros.
</t>
  </si>
  <si>
    <t>Informe con el reporte de las personas beneficiadas y que mejoran las condiciones de vida de la población adulta, adelantadas en la Secretaría Distital del Hábitat</t>
  </si>
  <si>
    <t>Durante la vigencia 2017, se atendieron en Comisarías de Familia 15114 personas adultas entre 27 y 59 años de acuerdo con información reportada por el Sistema Misional de Registro de Beneficiaros - SIRBE . Información generada el 29 de enero de 2018.</t>
  </si>
  <si>
    <r>
      <t>El presupuesto de esta meta es general y corresponde al talento humano que se encarga de realizar los procesos de prevención en violencia intrafamiliar.
Se aclara que el reporte de avance se da en términos de personas, no de casos, puesto que un caso corresponde a mas de una persona atendida. 
Por lo tanto el procentaje de 49 % corresponde a la formula del indicador como está, personas adultas atendidas sobre el total de personas atendidas; sin embargo se deja claro que todas las personas adultas fueron atendidas en comisarias de familia, lo que daría</t>
    </r>
    <r>
      <rPr>
        <b/>
        <sz val="10"/>
        <rFont val="Calibri Light"/>
        <family val="2"/>
        <scheme val="major"/>
      </rPr>
      <t xml:space="preserve"> un porcentaje real del 100%.</t>
    </r>
    <r>
      <rPr>
        <sz val="10"/>
        <rFont val="Calibri Light"/>
        <family val="2"/>
        <scheme val="major"/>
      </rPr>
      <t xml:space="preserve"> Este indicador es necesario ajustarlo tambien para próximos reportes.</t>
    </r>
  </si>
  <si>
    <r>
      <t xml:space="preserve">El presupuesto ejecutado así como el porcentaje del mismo, se realizó sobre magnitud y presupuesto ejecutado vigencia 2017.  
</t>
    </r>
    <r>
      <rPr>
        <b/>
        <sz val="10"/>
        <rFont val="Calibri Light"/>
        <family val="2"/>
        <scheme val="major"/>
      </rPr>
      <t>Así mismo se aclara que esta meta de proyecto de inversión finalizó su cumplimiento en la vigencia 2017, por lo cual vigencia 2018-2020 ya no se ejecutará.</t>
    </r>
  </si>
  <si>
    <r>
      <t>Durante la vigencia 2017 se han  formado</t>
    </r>
    <r>
      <rPr>
        <b/>
        <sz val="10"/>
        <rFont val="Calibri Light"/>
        <family val="2"/>
        <scheme val="major"/>
      </rPr>
      <t xml:space="preserve"> 135.730 personas e</t>
    </r>
    <r>
      <rPr>
        <sz val="10"/>
        <rFont val="Calibri Light"/>
        <family val="2"/>
        <scheme val="major"/>
      </rPr>
      <t>n temas de seguridad vial en escenarios educativos, empresariales y campañas en vía.</t>
    </r>
  </si>
  <si>
    <r>
      <t xml:space="preserve">Durante el 2018, se formaron </t>
    </r>
    <r>
      <rPr>
        <b/>
        <sz val="10"/>
        <rFont val="Calibri Light"/>
        <family val="2"/>
      </rPr>
      <t>198.795, personas</t>
    </r>
    <r>
      <rPr>
        <sz val="10"/>
        <rFont val="Calibri Light"/>
        <family val="2"/>
      </rPr>
      <t xml:space="preserve"> en temas de seguridad vial como: elementos de protección y normatividad de ciclistas, motociclistas; puntos ciegos; promoción de la bicicleta como medio alternativo de transporte; biocinemática de los accidentes; resolución de conflictos; cultura ciudadana; seguridad vial de peatones y pasajeros; módulo normativo, comportamental y estrategia Moviparque y se ha participado de eventos de la ciudad como lo es la semana de la bicicleta y el mes del taxista. Durante este periodo se ha aumentado el reconocimiento de empresas, entidades y de la ciudadanía en general  de las actividades y capacitaciones que brinda la DSVCT.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</si>
</sst>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quot;$&quot;\ #,##0_);[Red]\(&quot;$&quot;\ #,##0\)"/>
    <numFmt numFmtId="165" formatCode="_(&quot;$&quot;\ * #,##0_);_(&quot;$&quot;\ * \(#,##0\);_(&quot;$&quot;\ * &quot;-&quot;_);_(@_)"/>
    <numFmt numFmtId="166" formatCode="_(&quot;$&quot;\ * #,##0.00_);_(&quot;$&quot;\ * \(#,##0.00\);_(&quot;$&quot;\ * &quot;-&quot;??_);_(@_)"/>
    <numFmt numFmtId="167" formatCode="_(* #,##0.00_);_(* \(#,##0.00\);_(* &quot;-&quot;??_);_(@_)"/>
    <numFmt numFmtId="168" formatCode="_-&quot;$&quot;* #,##0.00_-;\-&quot;$&quot;* #,##0.00_-;_-&quot;$&quot;* &quot;-&quot;??_-;_-@_-"/>
    <numFmt numFmtId="169" formatCode="_([$$-240A]\ * #,##0_);_([$$-240A]\ * \(#,##0\);_([$$-240A]\ * &quot;-&quot;_);_(@_)"/>
    <numFmt numFmtId="170" formatCode="0.000%"/>
    <numFmt numFmtId="171" formatCode="&quot;$&quot;\ #,##0"/>
    <numFmt numFmtId="172" formatCode="0.0%"/>
    <numFmt numFmtId="173" formatCode="_-[$$-240A]\ * #,##0_-;\-[$$-240A]\ * #,##0_-;_-[$$-240A]\ * &quot;-&quot;??_-;_-@_-"/>
    <numFmt numFmtId="174" formatCode="_-[$$-240A]* #,##0.00_-;\-[$$-240A]* #,##0.00_-;_-[$$-240A]* &quot;-&quot;??_-;_-@_-"/>
    <numFmt numFmtId="175" formatCode="_-* #,##0\ &quot;€&quot;_-;\-* #,##0\ &quot;€&quot;_-;_-* &quot;-&quot;??\ &quot;€&quot;_-;_-@_-"/>
    <numFmt numFmtId="176" formatCode="_-* #,##0\ _€_-;\-* #,##0\ _€_-;_-* &quot;-&quot;??\ _€_-;_-@_-"/>
  </numFmts>
  <fonts count="44" x14ac:knownFonts="1">
    <font>
      <sz val="11"/>
      <color theme="1"/>
      <name val="Calibri"/>
      <family val="2"/>
      <scheme val="minor"/>
    </font>
    <font>
      <sz val="11"/>
      <color indexed="8"/>
      <name val="Calibri"/>
      <family val="2"/>
    </font>
    <font>
      <b/>
      <sz val="10"/>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9"/>
      <color indexed="62"/>
      <name val="Calibri Light"/>
      <family val="2"/>
    </font>
    <font>
      <b/>
      <sz val="9"/>
      <color indexed="62"/>
      <name val="Calibri Light"/>
      <family val="2"/>
    </font>
    <font>
      <sz val="9"/>
      <name val="Calibri Light"/>
      <family val="2"/>
    </font>
    <font>
      <b/>
      <sz val="10"/>
      <name val="Calibri Light"/>
      <family val="2"/>
    </font>
    <font>
      <sz val="10"/>
      <name val="Calibri Light"/>
      <family val="2"/>
    </font>
    <font>
      <sz val="10"/>
      <color indexed="8"/>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color indexed="8"/>
      <name val="Calibri Light"/>
      <family val="2"/>
    </font>
    <font>
      <b/>
      <sz val="11"/>
      <name val="Calibri Light"/>
      <family val="2"/>
    </font>
    <font>
      <sz val="8"/>
      <name val="Calibri"/>
      <family val="2"/>
    </font>
    <font>
      <sz val="11"/>
      <color indexed="8"/>
      <name val="Calibri"/>
      <family val="2"/>
    </font>
    <font>
      <sz val="11"/>
      <color theme="1"/>
      <name val="Calibri"/>
      <family val="2"/>
      <scheme val="minor"/>
    </font>
    <font>
      <sz val="10"/>
      <name val="Calibri Light"/>
      <family val="2"/>
      <scheme val="major"/>
    </font>
    <font>
      <sz val="11"/>
      <color rgb="FF9C6500"/>
      <name val="Calibri"/>
      <family val="2"/>
      <scheme val="minor"/>
    </font>
    <font>
      <b/>
      <sz val="10"/>
      <name val="Calibri Light"/>
      <family val="2"/>
      <scheme val="major"/>
    </font>
    <font>
      <sz val="10"/>
      <name val="Calibri"/>
      <family val="2"/>
      <scheme val="minor"/>
    </font>
    <font>
      <u/>
      <sz val="10"/>
      <name val="Calibri Light"/>
      <family val="2"/>
    </font>
    <font>
      <sz val="11"/>
      <name val="Calibri Light"/>
      <family val="2"/>
    </font>
    <font>
      <sz val="10"/>
      <color rgb="FFFF0000"/>
      <name val="Calibri Light"/>
      <family val="2"/>
    </font>
    <font>
      <sz val="9"/>
      <name val="Calibri"/>
      <family val="2"/>
      <scheme val="minor"/>
    </font>
    <font>
      <sz val="9"/>
      <name val="Calibri Light"/>
      <family val="2"/>
      <scheme val="major"/>
    </font>
    <font>
      <sz val="11"/>
      <name val="Calibri Light"/>
      <family val="2"/>
      <scheme val="major"/>
    </font>
    <font>
      <b/>
      <u/>
      <sz val="10"/>
      <name val="Calibri Light"/>
      <family val="2"/>
      <scheme val="major"/>
    </font>
    <font>
      <u/>
      <sz val="11"/>
      <color theme="10"/>
      <name val="Calibri"/>
      <family val="2"/>
      <scheme val="minor"/>
    </font>
    <font>
      <sz val="14"/>
      <name val="Calibri Light"/>
      <family val="2"/>
      <scheme val="major"/>
    </font>
    <font>
      <sz val="11"/>
      <name val="Calibri"/>
      <family val="2"/>
      <scheme val="minor"/>
    </font>
    <font>
      <u/>
      <sz val="11"/>
      <name val="Calibri"/>
      <family val="2"/>
      <scheme val="minor"/>
    </font>
    <font>
      <b/>
      <sz val="11"/>
      <name val="Calibri"/>
      <family val="2"/>
    </font>
  </fonts>
  <fills count="1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EB9C"/>
      </patternFill>
    </fill>
    <fill>
      <patternFill patternType="solid">
        <fgColor rgb="FFFFFF00"/>
        <bgColor indexed="64"/>
      </patternFill>
    </fill>
    <fill>
      <patternFill patternType="solid">
        <fgColor theme="2" tint="-0.249977111117893"/>
        <bgColor indexed="64"/>
      </patternFill>
    </fill>
  </fills>
  <borders count="39">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s>
  <cellStyleXfs count="11">
    <xf numFmtId="0" fontId="0" fillId="0" borderId="0"/>
    <xf numFmtId="167"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0" fontId="4" fillId="0" borderId="0"/>
    <xf numFmtId="0" fontId="27" fillId="0" borderId="0"/>
    <xf numFmtId="9" fontId="2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29" fillId="13" borderId="0" applyNumberFormat="0" applyBorder="0" applyAlignment="0" applyProtection="0"/>
    <xf numFmtId="0" fontId="39" fillId="0" borderId="0" applyNumberFormat="0" applyFill="0" applyBorder="0" applyAlignment="0" applyProtection="0"/>
  </cellStyleXfs>
  <cellXfs count="258">
    <xf numFmtId="0" fontId="0" fillId="0" borderId="0" xfId="0"/>
    <xf numFmtId="0" fontId="5" fillId="2" borderId="0" xfId="4" applyFont="1" applyFill="1" applyBorder="1" applyAlignment="1">
      <alignment wrapText="1"/>
    </xf>
    <xf numFmtId="0" fontId="5" fillId="0" borderId="0" xfId="4" applyFont="1" applyBorder="1" applyAlignment="1">
      <alignment wrapText="1"/>
    </xf>
    <xf numFmtId="0" fontId="5" fillId="0" borderId="0" xfId="4" applyFont="1" applyAlignment="1">
      <alignment wrapText="1"/>
    </xf>
    <xf numFmtId="0" fontId="5" fillId="0" borderId="0" xfId="4" applyFont="1" applyAlignment="1"/>
    <xf numFmtId="0" fontId="6" fillId="0" borderId="0" xfId="4" applyFont="1" applyAlignment="1"/>
    <xf numFmtId="0" fontId="5" fillId="3" borderId="0" xfId="4" applyFont="1" applyFill="1" applyAlignment="1">
      <alignment wrapText="1"/>
    </xf>
    <xf numFmtId="0" fontId="7" fillId="4" borderId="1" xfId="4" applyFont="1" applyFill="1" applyBorder="1" applyAlignment="1">
      <alignment horizontal="center" vertical="center" wrapText="1"/>
    </xf>
    <xf numFmtId="0" fontId="8" fillId="0" borderId="2" xfId="4" applyFont="1" applyBorder="1" applyAlignment="1">
      <alignment vertical="center"/>
    </xf>
    <xf numFmtId="0" fontId="8" fillId="0" borderId="2" xfId="4" applyFont="1" applyFill="1" applyBorder="1" applyAlignment="1">
      <alignment vertical="center"/>
    </xf>
    <xf numFmtId="0" fontId="8" fillId="0" borderId="3" xfId="4" applyFont="1" applyFill="1" applyBorder="1" applyAlignment="1">
      <alignment vertical="center"/>
    </xf>
    <xf numFmtId="0" fontId="8" fillId="0" borderId="3" xfId="4" applyFont="1" applyBorder="1" applyAlignment="1">
      <alignment vertical="center"/>
    </xf>
    <xf numFmtId="0" fontId="11" fillId="0" borderId="0" xfId="4" applyFont="1" applyAlignment="1">
      <alignment vertical="center"/>
    </xf>
    <xf numFmtId="0" fontId="8" fillId="0" borderId="3" xfId="4" applyFont="1" applyBorder="1" applyAlignment="1"/>
    <xf numFmtId="0" fontId="2" fillId="2" borderId="4" xfId="0" applyFont="1" applyFill="1" applyBorder="1" applyAlignment="1"/>
    <xf numFmtId="0" fontId="14" fillId="2" borderId="0" xfId="0" applyFont="1" applyFill="1" applyBorder="1"/>
    <xf numFmtId="0" fontId="3" fillId="2" borderId="4" xfId="0" applyFont="1" applyFill="1" applyBorder="1" applyAlignment="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2" borderId="9" xfId="0" applyFont="1" applyFill="1" applyBorder="1"/>
    <xf numFmtId="0" fontId="2" fillId="2" borderId="10" xfId="0" applyFont="1" applyFill="1" applyBorder="1" applyAlignment="1"/>
    <xf numFmtId="0" fontId="14" fillId="2" borderId="11" xfId="0" applyFont="1" applyFill="1" applyBorder="1"/>
    <xf numFmtId="0" fontId="14" fillId="2" borderId="12" xfId="0" applyFont="1" applyFill="1" applyBorder="1"/>
    <xf numFmtId="0" fontId="13" fillId="2" borderId="0" xfId="0" applyFont="1" applyFill="1" applyBorder="1"/>
    <xf numFmtId="0" fontId="17" fillId="2" borderId="2" xfId="4" applyFont="1" applyFill="1" applyBorder="1" applyAlignment="1">
      <alignment vertical="center" wrapText="1"/>
    </xf>
    <xf numFmtId="0" fontId="17" fillId="2" borderId="3" xfId="4" applyFont="1" applyFill="1" applyBorder="1" applyAlignment="1">
      <alignment vertical="center" wrapText="1"/>
    </xf>
    <xf numFmtId="0" fontId="8" fillId="0" borderId="3" xfId="4" applyFont="1" applyBorder="1" applyAlignment="1">
      <alignment vertical="center" wrapText="1"/>
    </xf>
    <xf numFmtId="0" fontId="8" fillId="6" borderId="2" xfId="4" applyFont="1" applyFill="1" applyBorder="1" applyAlignment="1">
      <alignment vertical="center" wrapText="1"/>
    </xf>
    <xf numFmtId="0" fontId="18" fillId="6" borderId="0" xfId="0" applyFont="1" applyFill="1" applyAlignment="1">
      <alignment vertical="center" wrapText="1"/>
    </xf>
    <xf numFmtId="0" fontId="7" fillId="0" borderId="1" xfId="4" applyFont="1" applyBorder="1" applyAlignment="1">
      <alignment vertical="center" wrapText="1"/>
    </xf>
    <xf numFmtId="0" fontId="9" fillId="0" borderId="2" xfId="4" applyFont="1" applyBorder="1" applyAlignment="1">
      <alignment vertical="center" wrapText="1"/>
    </xf>
    <xf numFmtId="0" fontId="10" fillId="0" borderId="0" xfId="4" applyFont="1" applyAlignment="1">
      <alignment vertical="center" wrapText="1"/>
    </xf>
    <xf numFmtId="0" fontId="8" fillId="2" borderId="2" xfId="4" applyFont="1" applyFill="1" applyBorder="1" applyAlignment="1">
      <alignment vertical="center"/>
    </xf>
    <xf numFmtId="0" fontId="18" fillId="0" borderId="0" xfId="0" applyFont="1" applyFill="1" applyAlignment="1">
      <alignment vertical="center"/>
    </xf>
    <xf numFmtId="0" fontId="8" fillId="7" borderId="0" xfId="4" applyFont="1" applyFill="1" applyAlignment="1">
      <alignment vertical="center"/>
    </xf>
    <xf numFmtId="0" fontId="18" fillId="7" borderId="0" xfId="0" applyFont="1" applyFill="1" applyAlignment="1">
      <alignment vertical="center"/>
    </xf>
    <xf numFmtId="0" fontId="19" fillId="7" borderId="0" xfId="0" applyFont="1" applyFill="1" applyAlignment="1">
      <alignment vertical="center"/>
    </xf>
    <xf numFmtId="0" fontId="8" fillId="2" borderId="3" xfId="4" applyFont="1" applyFill="1" applyBorder="1" applyAlignment="1">
      <alignment vertical="center"/>
    </xf>
    <xf numFmtId="0" fontId="20" fillId="0" borderId="3" xfId="4" applyFont="1" applyBorder="1" applyAlignment="1">
      <alignment vertical="center"/>
    </xf>
    <xf numFmtId="0" fontId="21" fillId="0" borderId="3" xfId="4" applyFont="1" applyBorder="1" applyAlignment="1">
      <alignment vertical="center"/>
    </xf>
    <xf numFmtId="0" fontId="11" fillId="0" borderId="3" xfId="4" applyFont="1" applyBorder="1" applyAlignment="1">
      <alignment vertical="center"/>
    </xf>
    <xf numFmtId="0" fontId="11" fillId="0" borderId="3" xfId="4" applyFont="1" applyFill="1" applyBorder="1" applyAlignment="1">
      <alignment vertical="center"/>
    </xf>
    <xf numFmtId="0" fontId="22" fillId="0" borderId="3" xfId="4" applyFont="1" applyBorder="1" applyAlignment="1">
      <alignment vertical="center"/>
    </xf>
    <xf numFmtId="0" fontId="5" fillId="0" borderId="3" xfId="4" quotePrefix="1" applyFont="1" applyFill="1" applyBorder="1" applyAlignment="1">
      <alignment vertical="center"/>
    </xf>
    <xf numFmtId="0" fontId="5" fillId="0" borderId="3" xfId="4" applyFont="1" applyFill="1" applyBorder="1" applyAlignment="1">
      <alignment vertical="center"/>
    </xf>
    <xf numFmtId="0" fontId="8" fillId="2" borderId="3" xfId="4" applyFont="1" applyFill="1" applyBorder="1" applyAlignment="1"/>
    <xf numFmtId="0" fontId="5" fillId="2" borderId="0" xfId="4" applyFont="1" applyFill="1" applyBorder="1" applyAlignment="1"/>
    <xf numFmtId="0" fontId="7" fillId="2" borderId="14" xfId="4" applyFont="1" applyFill="1" applyBorder="1" applyAlignment="1">
      <alignment vertical="center" wrapText="1"/>
    </xf>
    <xf numFmtId="0" fontId="7" fillId="0" borderId="1" xfId="4" applyFont="1" applyFill="1" applyBorder="1" applyAlignment="1">
      <alignment vertical="center" wrapText="1"/>
    </xf>
    <xf numFmtId="0" fontId="7" fillId="0" borderId="15" xfId="4" applyFont="1" applyBorder="1" applyAlignment="1">
      <alignment vertical="center" wrapText="1"/>
    </xf>
    <xf numFmtId="0" fontId="24" fillId="8" borderId="0" xfId="0" applyFont="1" applyFill="1" applyBorder="1" applyAlignment="1">
      <alignment horizontal="center" vertical="center"/>
    </xf>
    <xf numFmtId="0" fontId="24" fillId="8" borderId="16" xfId="0" applyFont="1" applyFill="1" applyBorder="1" applyAlignment="1">
      <alignment horizontal="center" vertical="center"/>
    </xf>
    <xf numFmtId="0" fontId="14" fillId="0" borderId="0" xfId="0" applyFont="1" applyFill="1" applyBorder="1"/>
    <xf numFmtId="0" fontId="24" fillId="5" borderId="17" xfId="0" applyFont="1" applyFill="1" applyBorder="1" applyAlignment="1">
      <alignment horizontal="center" vertical="center" wrapText="1"/>
    </xf>
    <xf numFmtId="0" fontId="24" fillId="5" borderId="17" xfId="0" applyFont="1" applyFill="1" applyBorder="1" applyAlignment="1" applyProtection="1">
      <alignment horizontal="center" vertical="center" wrapText="1"/>
      <protection locked="0"/>
    </xf>
    <xf numFmtId="0" fontId="14" fillId="0" borderId="0" xfId="0" applyFont="1" applyFill="1"/>
    <xf numFmtId="0" fontId="13" fillId="0" borderId="0" xfId="0" applyFont="1"/>
    <xf numFmtId="0" fontId="24" fillId="8" borderId="18"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4" fillId="9" borderId="18" xfId="0" applyFont="1" applyFill="1" applyBorder="1" applyAlignment="1">
      <alignment horizontal="center" vertical="center" wrapText="1"/>
    </xf>
    <xf numFmtId="0" fontId="24" fillId="9" borderId="17"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13" fillId="0" borderId="0" xfId="0" applyFont="1" applyFill="1" applyBorder="1"/>
    <xf numFmtId="0" fontId="28" fillId="0" borderId="3" xfId="0" applyFont="1" applyFill="1" applyBorder="1" applyAlignment="1">
      <alignment horizontal="left" vertical="top" wrapText="1"/>
    </xf>
    <xf numFmtId="0" fontId="28" fillId="0" borderId="3" xfId="0" applyFont="1" applyFill="1" applyBorder="1" applyAlignment="1">
      <alignment horizontal="center" vertical="center" wrapText="1"/>
    </xf>
    <xf numFmtId="14" fontId="28" fillId="0" borderId="3" xfId="0" applyNumberFormat="1" applyFont="1" applyFill="1" applyBorder="1" applyAlignment="1">
      <alignment horizontal="center" vertical="center" wrapText="1"/>
    </xf>
    <xf numFmtId="9" fontId="28" fillId="0" borderId="3" xfId="0" applyNumberFormat="1" applyFont="1" applyFill="1" applyBorder="1" applyAlignment="1">
      <alignment horizontal="center" vertical="center" wrapText="1"/>
    </xf>
    <xf numFmtId="0" fontId="13" fillId="0" borderId="4" xfId="0" applyFont="1" applyFill="1" applyBorder="1"/>
    <xf numFmtId="0" fontId="13" fillId="0" borderId="3" xfId="0" applyFont="1" applyFill="1" applyBorder="1" applyAlignment="1">
      <alignment wrapText="1"/>
    </xf>
    <xf numFmtId="0" fontId="13" fillId="0" borderId="3" xfId="0" applyFont="1" applyFill="1" applyBorder="1"/>
    <xf numFmtId="0" fontId="13" fillId="0" borderId="0" xfId="0" applyFont="1" applyFill="1" applyBorder="1" applyAlignment="1">
      <alignment wrapText="1"/>
    </xf>
    <xf numFmtId="3" fontId="28" fillId="0" borderId="3" xfId="0" applyNumberFormat="1" applyFont="1" applyFill="1" applyBorder="1" applyAlignment="1">
      <alignment horizontal="center" vertical="center" wrapText="1"/>
    </xf>
    <xf numFmtId="0" fontId="13" fillId="0" borderId="4" xfId="0" applyFont="1" applyFill="1" applyBorder="1" applyAlignment="1">
      <alignment wrapText="1"/>
    </xf>
    <xf numFmtId="0" fontId="28" fillId="0" borderId="3" xfId="0" applyFont="1" applyFill="1" applyBorder="1" applyAlignment="1">
      <alignment vertical="top" wrapText="1"/>
    </xf>
    <xf numFmtId="1" fontId="28" fillId="0" borderId="3" xfId="1" applyNumberFormat="1" applyFont="1" applyFill="1" applyBorder="1" applyAlignment="1">
      <alignment horizontal="center" vertical="center" wrapText="1"/>
    </xf>
    <xf numFmtId="10" fontId="28" fillId="0" borderId="3" xfId="0" applyNumberFormat="1" applyFont="1" applyFill="1" applyBorder="1" applyAlignment="1">
      <alignment horizontal="center" vertical="center" wrapText="1"/>
    </xf>
    <xf numFmtId="0" fontId="28" fillId="0" borderId="3" xfId="0" applyFont="1" applyFill="1" applyBorder="1" applyAlignment="1">
      <alignment vertical="center" wrapText="1"/>
    </xf>
    <xf numFmtId="169" fontId="28" fillId="0" borderId="3" xfId="2" applyNumberFormat="1" applyFont="1" applyFill="1" applyBorder="1" applyAlignment="1">
      <alignment horizontal="center" vertical="center" wrapText="1"/>
    </xf>
    <xf numFmtId="170" fontId="28" fillId="0" borderId="3" xfId="2" applyNumberFormat="1" applyFont="1" applyFill="1" applyBorder="1" applyAlignment="1">
      <alignment horizontal="center" vertical="center" wrapText="1"/>
    </xf>
    <xf numFmtId="0" fontId="28" fillId="0" borderId="3" xfId="0" applyFont="1" applyFill="1" applyBorder="1" applyAlignment="1">
      <alignment horizontal="left" vertical="center" wrapText="1"/>
    </xf>
    <xf numFmtId="171" fontId="28" fillId="0" borderId="3" xfId="0" applyNumberFormat="1" applyFont="1" applyFill="1" applyBorder="1" applyAlignment="1">
      <alignment horizontal="center" vertical="center" wrapText="1"/>
    </xf>
    <xf numFmtId="172" fontId="28" fillId="0" borderId="3" xfId="0" applyNumberFormat="1" applyFont="1" applyFill="1" applyBorder="1" applyAlignment="1">
      <alignment horizontal="center" vertical="center" wrapText="1"/>
    </xf>
    <xf numFmtId="168" fontId="28" fillId="0" borderId="3" xfId="0" applyNumberFormat="1" applyFont="1" applyFill="1" applyBorder="1" applyAlignment="1">
      <alignment horizontal="center" vertical="center" wrapText="1"/>
    </xf>
    <xf numFmtId="0" fontId="28" fillId="0" borderId="3" xfId="0" applyFont="1" applyFill="1" applyBorder="1" applyAlignment="1" applyProtection="1">
      <alignment horizontal="center" vertical="center" wrapText="1"/>
    </xf>
    <xf numFmtId="9" fontId="28" fillId="0" borderId="3" xfId="8"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xf>
    <xf numFmtId="49" fontId="28" fillId="0" borderId="3" xfId="0" applyNumberFormat="1" applyFont="1" applyFill="1" applyBorder="1" applyAlignment="1">
      <alignment horizontal="center" vertical="center" wrapText="1"/>
    </xf>
    <xf numFmtId="0" fontId="28" fillId="0" borderId="3" xfId="0" applyNumberFormat="1" applyFont="1" applyFill="1" applyBorder="1" applyAlignment="1">
      <alignment horizontal="left" vertical="top" wrapText="1"/>
    </xf>
    <xf numFmtId="9" fontId="28" fillId="0" borderId="3" xfId="0" applyNumberFormat="1" applyFont="1" applyFill="1" applyBorder="1" applyAlignment="1" applyProtection="1">
      <alignment horizontal="center" vertical="center"/>
      <protection locked="0"/>
    </xf>
    <xf numFmtId="3" fontId="28" fillId="0" borderId="3" xfId="0" applyNumberFormat="1" applyFont="1" applyFill="1" applyBorder="1" applyAlignment="1">
      <alignment horizontal="left" vertical="top" wrapText="1"/>
    </xf>
    <xf numFmtId="9" fontId="28" fillId="0" borderId="3" xfId="8" applyNumberFormat="1" applyFont="1" applyFill="1" applyBorder="1" applyAlignment="1" applyProtection="1">
      <alignment horizontal="center" vertical="center" wrapText="1"/>
    </xf>
    <xf numFmtId="9" fontId="28" fillId="0" borderId="3" xfId="0" applyNumberFormat="1" applyFont="1" applyFill="1" applyBorder="1" applyAlignment="1" applyProtection="1">
      <alignment horizontal="center" vertical="center" wrapText="1"/>
    </xf>
    <xf numFmtId="9" fontId="28" fillId="0" borderId="3" xfId="7" applyFont="1" applyFill="1" applyBorder="1" applyAlignment="1" applyProtection="1">
      <alignment horizontal="center" vertical="center" wrapText="1"/>
    </xf>
    <xf numFmtId="172" fontId="28" fillId="0" borderId="3" xfId="6" applyNumberFormat="1" applyFont="1" applyFill="1" applyBorder="1" applyAlignment="1">
      <alignment horizontal="center" vertical="center" wrapText="1"/>
    </xf>
    <xf numFmtId="9" fontId="28" fillId="0" borderId="3" xfId="0" applyNumberFormat="1" applyFont="1" applyFill="1" applyBorder="1" applyAlignment="1" applyProtection="1">
      <alignment horizontal="center" vertical="center"/>
    </xf>
    <xf numFmtId="0" fontId="28" fillId="0" borderId="3" xfId="5" applyFont="1" applyFill="1" applyBorder="1" applyAlignment="1">
      <alignment vertical="center" wrapText="1"/>
    </xf>
    <xf numFmtId="0" fontId="28" fillId="0" borderId="3" xfId="5" applyFont="1" applyFill="1" applyBorder="1" applyAlignment="1">
      <alignment horizontal="center" vertical="center" wrapText="1"/>
    </xf>
    <xf numFmtId="14" fontId="28" fillId="0" borderId="3" xfId="5" applyNumberFormat="1" applyFont="1" applyFill="1" applyBorder="1" applyAlignment="1">
      <alignment vertical="center" wrapText="1"/>
    </xf>
    <xf numFmtId="9" fontId="28" fillId="0" borderId="3" xfId="8" applyFont="1" applyFill="1" applyBorder="1" applyAlignment="1">
      <alignment horizontal="center" vertical="center" wrapText="1"/>
    </xf>
    <xf numFmtId="173" fontId="28" fillId="0" borderId="3" xfId="3" applyNumberFormat="1" applyFont="1" applyFill="1" applyBorder="1" applyAlignment="1">
      <alignment horizontal="center" vertical="center" wrapText="1"/>
    </xf>
    <xf numFmtId="14" fontId="28" fillId="0" borderId="3" xfId="0" applyNumberFormat="1" applyFont="1" applyFill="1" applyBorder="1" applyAlignment="1">
      <alignment horizontal="center" vertical="center"/>
    </xf>
    <xf numFmtId="174" fontId="28" fillId="0" borderId="3" xfId="2" applyNumberFormat="1" applyFont="1" applyFill="1" applyBorder="1" applyAlignment="1">
      <alignment horizontal="center" vertical="center" wrapText="1"/>
    </xf>
    <xf numFmtId="171" fontId="28" fillId="0" borderId="3" xfId="2" applyNumberFormat="1" applyFont="1" applyFill="1" applyBorder="1" applyAlignment="1">
      <alignment horizontal="center" vertical="center" wrapText="1"/>
    </xf>
    <xf numFmtId="175" fontId="28" fillId="0" borderId="3" xfId="2" applyNumberFormat="1" applyFont="1" applyFill="1" applyBorder="1" applyAlignment="1">
      <alignment horizontal="center" vertical="center" wrapText="1"/>
    </xf>
    <xf numFmtId="164" fontId="28" fillId="0" borderId="3" xfId="0" applyNumberFormat="1" applyFont="1" applyFill="1" applyBorder="1" applyAlignment="1">
      <alignment horizontal="center" vertical="center" wrapText="1"/>
    </xf>
    <xf numFmtId="0" fontId="28" fillId="0" borderId="3" xfId="0" applyFont="1" applyFill="1" applyBorder="1" applyAlignment="1">
      <alignment horizontal="justify" vertical="top" wrapText="1"/>
    </xf>
    <xf numFmtId="0" fontId="28" fillId="0" borderId="3" xfId="0" applyFont="1" applyFill="1" applyBorder="1" applyAlignment="1">
      <alignment horizontal="justify" vertical="center" wrapText="1"/>
    </xf>
    <xf numFmtId="174" fontId="28" fillId="0" borderId="3" xfId="2" applyNumberFormat="1" applyFont="1" applyFill="1" applyBorder="1" applyAlignment="1">
      <alignment horizontal="center" vertical="center"/>
    </xf>
    <xf numFmtId="0" fontId="13" fillId="0" borderId="3" xfId="0" applyFont="1" applyFill="1" applyBorder="1" applyAlignment="1">
      <alignment horizontal="center" vertical="center" wrapText="1"/>
    </xf>
    <xf numFmtId="176" fontId="28" fillId="0" borderId="3" xfId="1" applyNumberFormat="1" applyFont="1" applyFill="1" applyBorder="1" applyAlignment="1">
      <alignment horizontal="center" vertical="center" wrapText="1"/>
    </xf>
    <xf numFmtId="9" fontId="28" fillId="0" borderId="3" xfId="6" applyFont="1" applyFill="1" applyBorder="1" applyAlignment="1">
      <alignment horizontal="center" vertical="center" wrapText="1"/>
    </xf>
    <xf numFmtId="0" fontId="13" fillId="0" borderId="0" xfId="0" applyFont="1" applyFill="1" applyBorder="1" applyAlignment="1">
      <alignment vertical="center" wrapText="1"/>
    </xf>
    <xf numFmtId="14" fontId="13" fillId="0" borderId="0" xfId="0" applyNumberFormat="1" applyFont="1" applyFill="1" applyBorder="1" applyAlignment="1">
      <alignment vertical="center" wrapText="1"/>
    </xf>
    <xf numFmtId="0" fontId="13" fillId="0" borderId="0" xfId="0" applyFont="1" applyFill="1" applyBorder="1" applyAlignment="1">
      <alignment horizontal="center" vertical="center" wrapText="1"/>
    </xf>
    <xf numFmtId="0" fontId="13" fillId="10" borderId="0" xfId="0" applyFont="1" applyFill="1" applyBorder="1"/>
    <xf numFmtId="0" fontId="13" fillId="10" borderId="0" xfId="0" applyFont="1" applyFill="1" applyBorder="1" applyAlignment="1">
      <alignment vertical="center" wrapText="1"/>
    </xf>
    <xf numFmtId="14" fontId="13" fillId="10" borderId="0" xfId="0" applyNumberFormat="1" applyFont="1" applyFill="1" applyBorder="1" applyAlignment="1">
      <alignment vertical="center" wrapText="1"/>
    </xf>
    <xf numFmtId="0" fontId="13" fillId="10" borderId="0" xfId="0" applyFont="1" applyFill="1" applyBorder="1" applyAlignment="1">
      <alignment horizontal="center" vertical="center" wrapText="1"/>
    </xf>
    <xf numFmtId="0" fontId="14" fillId="0" borderId="0" xfId="0" applyFont="1" applyFill="1" applyBorder="1" applyAlignment="1">
      <alignment vertical="center" wrapText="1"/>
    </xf>
    <xf numFmtId="14" fontId="14" fillId="0" borderId="0" xfId="0" applyNumberFormat="1"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xf>
    <xf numFmtId="0" fontId="14" fillId="2" borderId="5" xfId="0" applyFont="1" applyFill="1" applyBorder="1" applyAlignment="1">
      <alignment horizontal="center" vertical="center"/>
    </xf>
    <xf numFmtId="0" fontId="14" fillId="2" borderId="22" xfId="0" applyFont="1" applyFill="1" applyBorder="1" applyAlignment="1">
      <alignment horizontal="center" vertical="center"/>
    </xf>
    <xf numFmtId="0" fontId="13" fillId="2"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10" borderId="0" xfId="0" applyFont="1" applyFill="1" applyBorder="1" applyAlignment="1">
      <alignment horizontal="center" vertical="center"/>
    </xf>
    <xf numFmtId="0" fontId="14" fillId="0" borderId="0" xfId="0" applyFont="1" applyFill="1" applyBorder="1" applyAlignment="1">
      <alignment horizontal="center" vertical="center"/>
    </xf>
    <xf numFmtId="0" fontId="24" fillId="8" borderId="23" xfId="0" applyFont="1" applyFill="1" applyBorder="1" applyAlignment="1">
      <alignment horizontal="center" vertical="center" wrapText="1"/>
    </xf>
    <xf numFmtId="0" fontId="13" fillId="2" borderId="3" xfId="0" applyFont="1" applyFill="1" applyBorder="1" applyAlignment="1">
      <alignment horizontal="center" vertical="center"/>
    </xf>
    <xf numFmtId="9" fontId="28" fillId="0" borderId="2" xfId="0" applyNumberFormat="1" applyFont="1" applyFill="1" applyBorder="1" applyAlignment="1">
      <alignment horizontal="center" vertical="center" wrapText="1"/>
    </xf>
    <xf numFmtId="1" fontId="28" fillId="0" borderId="3" xfId="0" applyNumberFormat="1" applyFont="1" applyFill="1" applyBorder="1" applyAlignment="1">
      <alignment horizontal="center" vertical="center" wrapText="1"/>
    </xf>
    <xf numFmtId="9" fontId="28" fillId="0" borderId="2" xfId="0" applyNumberFormat="1" applyFont="1" applyFill="1" applyBorder="1" applyAlignment="1">
      <alignment horizontal="center" vertical="center"/>
    </xf>
    <xf numFmtId="0" fontId="28" fillId="0" borderId="24" xfId="0" applyFont="1" applyFill="1" applyBorder="1" applyAlignment="1">
      <alignment vertical="center" wrapText="1"/>
    </xf>
    <xf numFmtId="0" fontId="28" fillId="0" borderId="24"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20" xfId="0" applyFont="1" applyFill="1" applyBorder="1" applyAlignment="1">
      <alignment horizontal="left" vertical="top" wrapText="1"/>
    </xf>
    <xf numFmtId="0" fontId="13" fillId="0" borderId="2" xfId="0" applyFont="1" applyFill="1" applyBorder="1" applyAlignment="1">
      <alignment horizontal="center" vertical="center"/>
    </xf>
    <xf numFmtId="0" fontId="28" fillId="0" borderId="2" xfId="0" applyFont="1" applyFill="1" applyBorder="1" applyAlignment="1">
      <alignment horizontal="left" vertical="top" wrapText="1"/>
    </xf>
    <xf numFmtId="0" fontId="28" fillId="0" borderId="20"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top" wrapText="1"/>
    </xf>
    <xf numFmtId="9" fontId="28" fillId="0" borderId="3" xfId="6" applyFont="1" applyFill="1" applyBorder="1" applyAlignment="1">
      <alignment horizontal="center" vertical="center"/>
    </xf>
    <xf numFmtId="0" fontId="28" fillId="0" borderId="3" xfId="0" applyFont="1" applyFill="1" applyBorder="1" applyAlignment="1">
      <alignment horizontal="right" vertical="center" wrapText="1" indent="1"/>
    </xf>
    <xf numFmtId="9" fontId="28" fillId="0" borderId="3" xfId="6" applyNumberFormat="1" applyFont="1" applyFill="1" applyBorder="1" applyAlignment="1">
      <alignment horizontal="center" vertical="center"/>
    </xf>
    <xf numFmtId="3" fontId="28" fillId="0" borderId="3" xfId="0" applyNumberFormat="1" applyFont="1" applyFill="1" applyBorder="1" applyAlignment="1">
      <alignment horizontal="left" vertical="center" wrapText="1"/>
    </xf>
    <xf numFmtId="9" fontId="28" fillId="0" borderId="3" xfId="8" applyFont="1" applyFill="1" applyBorder="1" applyAlignment="1">
      <alignment vertical="center"/>
    </xf>
    <xf numFmtId="3" fontId="28" fillId="0" borderId="3" xfId="5" applyNumberFormat="1" applyFont="1" applyFill="1" applyBorder="1" applyAlignment="1">
      <alignment vertical="center" wrapText="1"/>
    </xf>
    <xf numFmtId="3" fontId="28" fillId="0" borderId="3" xfId="5" quotePrefix="1" applyNumberFormat="1" applyFont="1" applyFill="1" applyBorder="1" applyAlignment="1">
      <alignment vertical="center" wrapText="1"/>
    </xf>
    <xf numFmtId="9" fontId="28" fillId="0" borderId="3" xfId="6" applyNumberFormat="1" applyFont="1" applyFill="1" applyBorder="1" applyAlignment="1">
      <alignment horizontal="center" vertical="center" wrapText="1"/>
    </xf>
    <xf numFmtId="9" fontId="28" fillId="0" borderId="3" xfId="0" applyNumberFormat="1" applyFont="1" applyFill="1" applyBorder="1" applyAlignment="1">
      <alignment horizontal="center" vertical="center"/>
    </xf>
    <xf numFmtId="9" fontId="3" fillId="0" borderId="3" xfId="8" applyNumberFormat="1" applyFont="1" applyFill="1" applyBorder="1" applyAlignment="1" applyProtection="1">
      <alignment horizontal="center" vertical="center" wrapText="1"/>
    </xf>
    <xf numFmtId="0" fontId="13" fillId="0" borderId="0" xfId="0" applyNumberFormat="1" applyFont="1" applyFill="1" applyBorder="1" applyAlignment="1">
      <alignment horizontal="center" vertical="center" wrapText="1"/>
    </xf>
    <xf numFmtId="0" fontId="28" fillId="0" borderId="20" xfId="0" applyFont="1" applyFill="1" applyBorder="1" applyAlignment="1">
      <alignment vertical="center" wrapText="1"/>
    </xf>
    <xf numFmtId="0" fontId="24" fillId="15" borderId="7" xfId="0" applyFont="1" applyFill="1" applyBorder="1" applyAlignment="1">
      <alignment horizontal="center" vertical="center" wrapText="1"/>
    </xf>
    <xf numFmtId="0" fontId="13" fillId="0" borderId="38" xfId="0" applyFont="1" applyFill="1" applyBorder="1" applyAlignment="1">
      <alignment horizontal="left" wrapText="1"/>
    </xf>
    <xf numFmtId="0" fontId="13" fillId="0" borderId="38" xfId="0" applyFont="1" applyFill="1" applyBorder="1" applyAlignment="1">
      <alignment horizontal="left" vertical="top" wrapText="1"/>
    </xf>
    <xf numFmtId="0" fontId="28" fillId="0" borderId="20" xfId="0" applyFont="1" applyFill="1" applyBorder="1" applyAlignment="1">
      <alignment vertical="top" wrapText="1"/>
    </xf>
    <xf numFmtId="0" fontId="13"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28" fillId="0" borderId="20" xfId="5" applyFont="1" applyFill="1" applyBorder="1" applyAlignment="1">
      <alignment vertical="center" wrapText="1"/>
    </xf>
    <xf numFmtId="9" fontId="13" fillId="0" borderId="3" xfId="0" applyNumberFormat="1" applyFont="1" applyFill="1" applyBorder="1" applyAlignment="1">
      <alignment horizontal="center" vertical="center" wrapText="1"/>
    </xf>
    <xf numFmtId="0" fontId="13" fillId="14" borderId="3" xfId="0" applyFont="1" applyFill="1" applyBorder="1" applyAlignment="1">
      <alignment horizontal="center" vertical="center"/>
    </xf>
    <xf numFmtId="0" fontId="13" fillId="0" borderId="3" xfId="0" applyFont="1" applyFill="1" applyBorder="1" applyAlignment="1">
      <alignment horizontal="justify" wrapText="1"/>
    </xf>
    <xf numFmtId="0" fontId="28" fillId="0" borderId="17" xfId="0" applyFont="1" applyFill="1" applyBorder="1" applyAlignment="1">
      <alignment vertical="center" wrapText="1"/>
    </xf>
    <xf numFmtId="0" fontId="28" fillId="0" borderId="7"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20" xfId="0" applyFont="1" applyFill="1" applyBorder="1" applyAlignment="1">
      <alignment horizontal="justify" vertical="top" wrapText="1"/>
    </xf>
    <xf numFmtId="0" fontId="28" fillId="0" borderId="38" xfId="0" applyFont="1" applyFill="1" applyBorder="1" applyAlignment="1">
      <alignment horizontal="left" vertical="top" wrapText="1"/>
    </xf>
    <xf numFmtId="3" fontId="28" fillId="0" borderId="2" xfId="0" applyNumberFormat="1" applyFont="1" applyFill="1" applyBorder="1" applyAlignment="1">
      <alignment horizontal="left" vertical="center" wrapText="1"/>
    </xf>
    <xf numFmtId="3" fontId="31" fillId="0" borderId="20" xfId="5" applyNumberFormat="1" applyFont="1" applyFill="1" applyBorder="1" applyAlignment="1">
      <alignment vertical="center" wrapText="1"/>
    </xf>
    <xf numFmtId="3" fontId="31" fillId="0" borderId="3" xfId="5" quotePrefix="1" applyNumberFormat="1" applyFont="1" applyFill="1" applyBorder="1" applyAlignment="1">
      <alignment vertical="center" wrapText="1"/>
    </xf>
    <xf numFmtId="3" fontId="31" fillId="0" borderId="20" xfId="5" quotePrefix="1" applyNumberFormat="1" applyFont="1" applyFill="1" applyBorder="1" applyAlignment="1">
      <alignment vertical="center" wrapText="1"/>
    </xf>
    <xf numFmtId="0" fontId="13" fillId="0" borderId="3" xfId="0" applyFont="1" applyFill="1" applyBorder="1" applyAlignment="1">
      <alignment horizontal="justify" vertical="top" wrapText="1"/>
    </xf>
    <xf numFmtId="0" fontId="33" fillId="0" borderId="3" xfId="0" applyFont="1" applyFill="1" applyBorder="1" applyAlignment="1">
      <alignment horizontal="justify" vertical="center" wrapText="1"/>
    </xf>
    <xf numFmtId="0" fontId="13" fillId="0" borderId="2" xfId="0" applyFont="1" applyFill="1" applyBorder="1" applyAlignment="1">
      <alignment horizontal="left" vertical="top" wrapText="1"/>
    </xf>
    <xf numFmtId="0" fontId="35" fillId="0" borderId="3" xfId="0" applyFont="1" applyFill="1" applyBorder="1" applyAlignment="1">
      <alignment vertical="top" wrapText="1"/>
    </xf>
    <xf numFmtId="0" fontId="36" fillId="0" borderId="3" xfId="0" applyFont="1" applyFill="1" applyBorder="1" applyAlignment="1">
      <alignment vertical="center" wrapText="1"/>
    </xf>
    <xf numFmtId="0" fontId="28" fillId="0" borderId="38" xfId="0" applyFont="1" applyFill="1" applyBorder="1" applyAlignment="1">
      <alignment horizontal="left" vertical="center" wrapText="1"/>
    </xf>
    <xf numFmtId="0" fontId="13" fillId="0" borderId="38" xfId="0" applyFont="1" applyFill="1" applyBorder="1" applyAlignment="1">
      <alignment horizontal="left" vertical="center" wrapText="1"/>
    </xf>
    <xf numFmtId="1" fontId="28" fillId="0" borderId="3" xfId="9" applyNumberFormat="1" applyFont="1" applyFill="1" applyBorder="1" applyAlignment="1">
      <alignment horizontal="center" vertical="center"/>
    </xf>
    <xf numFmtId="9" fontId="37" fillId="0" borderId="3" xfId="0" applyNumberFormat="1" applyFont="1" applyFill="1" applyBorder="1" applyAlignment="1">
      <alignment horizontal="center" vertical="center" wrapText="1"/>
    </xf>
    <xf numFmtId="9" fontId="31" fillId="0" borderId="3" xfId="8" applyFont="1" applyFill="1" applyBorder="1" applyAlignment="1">
      <alignment horizontal="center" vertical="center" wrapText="1"/>
    </xf>
    <xf numFmtId="9" fontId="28" fillId="0" borderId="3" xfId="9" applyNumberFormat="1" applyFont="1" applyFill="1" applyBorder="1" applyAlignment="1">
      <alignment horizontal="center" vertical="center" wrapText="1"/>
    </xf>
    <xf numFmtId="0" fontId="34" fillId="0" borderId="0" xfId="0" applyFont="1" applyFill="1" applyBorder="1"/>
    <xf numFmtId="0" fontId="34" fillId="0" borderId="4" xfId="0" applyFont="1" applyFill="1" applyBorder="1"/>
    <xf numFmtId="0" fontId="34" fillId="0" borderId="3" xfId="0" applyFont="1" applyFill="1" applyBorder="1"/>
    <xf numFmtId="1" fontId="28" fillId="0" borderId="3" xfId="9" applyNumberFormat="1" applyFont="1" applyFill="1" applyBorder="1" applyAlignment="1">
      <alignment horizontal="center" vertical="center" wrapText="1"/>
    </xf>
    <xf numFmtId="0" fontId="24" fillId="15" borderId="6" xfId="0" applyFont="1" applyFill="1" applyBorder="1" applyAlignment="1">
      <alignment horizontal="center" vertical="center" wrapText="1"/>
    </xf>
    <xf numFmtId="0" fontId="40" fillId="0" borderId="3" xfId="0" applyFont="1" applyFill="1" applyBorder="1" applyAlignment="1">
      <alignment horizontal="left" vertical="top" wrapText="1"/>
    </xf>
    <xf numFmtId="9" fontId="28" fillId="0" borderId="3" xfId="7" applyFont="1" applyFill="1" applyBorder="1" applyAlignment="1">
      <alignment horizontal="center" vertical="center" wrapText="1"/>
    </xf>
    <xf numFmtId="9" fontId="40" fillId="0" borderId="3" xfId="0" applyNumberFormat="1" applyFont="1" applyFill="1" applyBorder="1" applyAlignment="1">
      <alignment horizontal="center" vertical="center" wrapText="1"/>
    </xf>
    <xf numFmtId="0" fontId="28" fillId="0" borderId="3" xfId="6" applyNumberFormat="1" applyFont="1" applyFill="1" applyBorder="1" applyAlignment="1">
      <alignment horizontal="center" vertical="center" wrapText="1"/>
    </xf>
    <xf numFmtId="0" fontId="15" fillId="8" borderId="5"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7" xfId="0" applyFont="1" applyFill="1" applyBorder="1" applyAlignment="1">
      <alignment horizontal="center" vertical="center"/>
    </xf>
    <xf numFmtId="0" fontId="15" fillId="8" borderId="29"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30" xfId="0" applyFont="1" applyFill="1" applyBorder="1" applyAlignment="1">
      <alignment horizontal="center" vertical="center"/>
    </xf>
    <xf numFmtId="0" fontId="15" fillId="9" borderId="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7" xfId="0" applyFont="1" applyFill="1" applyBorder="1" applyAlignment="1">
      <alignment horizontal="center" vertical="center" wrapText="1"/>
    </xf>
    <xf numFmtId="0" fontId="15" fillId="9" borderId="29"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24" fillId="11" borderId="5" xfId="0" applyFont="1" applyFill="1" applyBorder="1" applyAlignment="1">
      <alignment horizontal="center" vertical="center"/>
    </xf>
    <xf numFmtId="0" fontId="24" fillId="11" borderId="6" xfId="0" applyFont="1" applyFill="1" applyBorder="1" applyAlignment="1">
      <alignment horizontal="center" vertical="center"/>
    </xf>
    <xf numFmtId="0" fontId="24" fillId="11" borderId="29" xfId="0" applyFont="1" applyFill="1" applyBorder="1" applyAlignment="1">
      <alignment horizontal="center" vertical="center"/>
    </xf>
    <xf numFmtId="0" fontId="24" fillId="11" borderId="16" xfId="0" applyFont="1" applyFill="1" applyBorder="1" applyAlignment="1">
      <alignment horizontal="center" vertical="center"/>
    </xf>
    <xf numFmtId="0" fontId="12" fillId="8" borderId="0"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26" xfId="0" applyFont="1" applyFill="1" applyBorder="1" applyAlignment="1">
      <alignment horizontal="center" vertical="center"/>
    </xf>
    <xf numFmtId="0" fontId="12" fillId="8" borderId="27" xfId="0" applyFont="1" applyFill="1" applyBorder="1" applyAlignment="1">
      <alignment horizontal="center" vertical="center"/>
    </xf>
    <xf numFmtId="0" fontId="12" fillId="8" borderId="32" xfId="0" applyFont="1" applyFill="1" applyBorder="1" applyAlignment="1">
      <alignment horizontal="center" vertical="center"/>
    </xf>
    <xf numFmtId="0" fontId="12" fillId="8" borderId="20"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2" fillId="2" borderId="25" xfId="0" applyFont="1" applyFill="1" applyBorder="1" applyAlignment="1">
      <alignment horizontal="left"/>
    </xf>
    <xf numFmtId="0" fontId="2" fillId="2" borderId="4" xfId="0" applyFont="1" applyFill="1" applyBorder="1" applyAlignment="1">
      <alignment horizontal="left"/>
    </xf>
    <xf numFmtId="0" fontId="15" fillId="9" borderId="26"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28" xfId="0" applyFont="1" applyFill="1" applyBorder="1" applyAlignment="1">
      <alignment horizontal="center" vertical="center" wrapText="1"/>
    </xf>
    <xf numFmtId="0" fontId="28" fillId="0" borderId="0" xfId="0" applyFont="1" applyFill="1" applyAlignment="1">
      <alignment horizontal="justify" vertical="center"/>
    </xf>
    <xf numFmtId="0" fontId="28" fillId="0" borderId="0" xfId="0" applyFont="1" applyFill="1" applyAlignment="1">
      <alignment horizontal="center" vertical="top" wrapText="1"/>
    </xf>
    <xf numFmtId="172" fontId="28" fillId="0" borderId="3" xfId="6" applyNumberFormat="1" applyFont="1" applyFill="1" applyBorder="1" applyAlignment="1">
      <alignment vertical="center" wrapText="1"/>
    </xf>
    <xf numFmtId="0" fontId="41" fillId="0" borderId="3" xfId="0" applyFont="1" applyFill="1" applyBorder="1" applyAlignment="1">
      <alignment vertical="center" wrapText="1"/>
    </xf>
    <xf numFmtId="0" fontId="41" fillId="0" borderId="0" xfId="0" applyFont="1" applyFill="1" applyAlignment="1">
      <alignment vertical="center" wrapText="1"/>
    </xf>
    <xf numFmtId="0" fontId="28" fillId="0" borderId="3" xfId="0" applyNumberFormat="1" applyFont="1" applyFill="1" applyBorder="1" applyAlignment="1">
      <alignment horizontal="center" vertical="center" wrapText="1"/>
    </xf>
    <xf numFmtId="0" fontId="42" fillId="0" borderId="3" xfId="10" applyFont="1" applyFill="1" applyBorder="1" applyAlignment="1">
      <alignment horizontal="center" vertical="center" wrapText="1"/>
    </xf>
    <xf numFmtId="0" fontId="43" fillId="12" borderId="3" xfId="0" applyFont="1" applyFill="1" applyBorder="1" applyAlignment="1">
      <alignment horizontal="center"/>
    </xf>
    <xf numFmtId="0" fontId="43" fillId="12" borderId="13" xfId="0" applyFont="1" applyFill="1" applyBorder="1" applyAlignment="1">
      <alignment horizontal="center"/>
    </xf>
    <xf numFmtId="0" fontId="43" fillId="5" borderId="3" xfId="0" applyFont="1" applyFill="1" applyBorder="1" applyAlignment="1">
      <alignment horizontal="center"/>
    </xf>
    <xf numFmtId="0" fontId="43" fillId="5" borderId="13" xfId="0" applyFont="1" applyFill="1" applyBorder="1" applyAlignment="1">
      <alignment horizontal="center"/>
    </xf>
    <xf numFmtId="14" fontId="43" fillId="5" borderId="2" xfId="0" applyNumberFormat="1" applyFont="1" applyFill="1" applyBorder="1" applyAlignment="1"/>
    <xf numFmtId="0" fontId="43" fillId="0" borderId="2" xfId="0" applyFont="1" applyBorder="1" applyAlignment="1">
      <alignment horizontal="left"/>
    </xf>
    <xf numFmtId="0" fontId="43" fillId="5" borderId="13" xfId="0" applyFont="1" applyFill="1" applyBorder="1" applyAlignment="1">
      <alignment horizontal="left"/>
    </xf>
  </cellXfs>
  <cellStyles count="11">
    <cellStyle name="Hipervínculo" xfId="10" builtinId="8"/>
    <cellStyle name="Millares" xfId="1" builtinId="3"/>
    <cellStyle name="Moneda" xfId="2" builtinId="4"/>
    <cellStyle name="Moneda [0]" xfId="3" builtinId="7"/>
    <cellStyle name="Neutral" xfId="9" builtinId="28"/>
    <cellStyle name="Normal" xfId="0" builtinId="0"/>
    <cellStyle name="Normal 2" xfId="4"/>
    <cellStyle name="Normal 8" xfId="5"/>
    <cellStyle name="Porcentaje" xfId="6" builtinId="5"/>
    <cellStyle name="Porcentaje 2 2 2" xfId="7"/>
    <cellStyle name="Porcentual 2" xfId="8"/>
  </cellStyles>
  <dxfs count="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ohorquezv\Downloads\DADE%20-%20Plan%20de%20acci&#243;n%20Cuatrienal-%20PPA%20-2016-2020%20(09-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álculos 1108"/>
      <sheetName val="Validadores (2)"/>
      <sheetName val="Hoja2"/>
    </sheetNames>
    <sheetDataSet>
      <sheetData sheetId="0" refreshError="1"/>
      <sheetData sheetId="1" refreshError="1">
        <row r="9">
          <cell r="K9">
            <v>6380377422.2957392</v>
          </cell>
        </row>
        <row r="13">
          <cell r="K13">
            <v>11495223783.867849</v>
          </cell>
        </row>
        <row r="17">
          <cell r="K17">
            <v>4665032028.9704018</v>
          </cell>
        </row>
        <row r="21">
          <cell r="K21">
            <v>1515402005.0431266</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mlopeza@educacionbogota.gov.co" TargetMode="External"/><Relationship Id="rId13" Type="http://schemas.openxmlformats.org/officeDocument/2006/relationships/hyperlink" Target="mailto:cebeltran@desarrolloeconomicog.voc.o" TargetMode="External"/><Relationship Id="rId18" Type="http://schemas.openxmlformats.org/officeDocument/2006/relationships/hyperlink" Target="mailto:cebeltran@desarrolloeconomicog.voc.o" TargetMode="External"/><Relationship Id="rId3" Type="http://schemas.openxmlformats.org/officeDocument/2006/relationships/hyperlink" Target="mailto:cbrodriguez@alcaldiabogota.gov.co" TargetMode="External"/><Relationship Id="rId7" Type="http://schemas.openxmlformats.org/officeDocument/2006/relationships/hyperlink" Target="mailto:secheverryw@habitatbogota.gov.co" TargetMode="External"/><Relationship Id="rId12" Type="http://schemas.openxmlformats.org/officeDocument/2006/relationships/hyperlink" Target="mailto:cfonseca@participacionbogota.gov.co" TargetMode="External"/><Relationship Id="rId17" Type="http://schemas.openxmlformats.org/officeDocument/2006/relationships/hyperlink" Target="mailto:cebeltran@desarrolloeconomicog.voc.o" TargetMode="External"/><Relationship Id="rId2" Type="http://schemas.openxmlformats.org/officeDocument/2006/relationships/hyperlink" Target="mailto:cbrodriguez@alcaldiabogota.gov.co" TargetMode="External"/><Relationship Id="rId16" Type="http://schemas.openxmlformats.org/officeDocument/2006/relationships/hyperlink" Target="mailto:cebeltran@desarrolloeconomicog.voc.o" TargetMode="External"/><Relationship Id="rId20" Type="http://schemas.openxmlformats.org/officeDocument/2006/relationships/printerSettings" Target="../printerSettings/printerSettings1.bin"/><Relationship Id="rId1" Type="http://schemas.openxmlformats.org/officeDocument/2006/relationships/hyperlink" Target="mailto:vicky.cogua@gobiernobogota.gov.coaura.maldonado" TargetMode="External"/><Relationship Id="rId6" Type="http://schemas.openxmlformats.org/officeDocument/2006/relationships/hyperlink" Target="mailto:silvia.ortiz@ambientebogota.gov.co" TargetMode="External"/><Relationship Id="rId11" Type="http://schemas.openxmlformats.org/officeDocument/2006/relationships/hyperlink" Target="mailto:cmlopeza@educacionbogota.gov.co" TargetMode="External"/><Relationship Id="rId5" Type="http://schemas.openxmlformats.org/officeDocument/2006/relationships/hyperlink" Target="mailto:silvia.ortiz@ambientebogota.gov.co" TargetMode="External"/><Relationship Id="rId15" Type="http://schemas.openxmlformats.org/officeDocument/2006/relationships/hyperlink" Target="mailto:cebeltran@desarrolloeconomicog.voc.o" TargetMode="External"/><Relationship Id="rId10" Type="http://schemas.openxmlformats.org/officeDocument/2006/relationships/hyperlink" Target="mailto:cmlopeza@educacionbogota.gov.co" TargetMode="External"/><Relationship Id="rId19" Type="http://schemas.openxmlformats.org/officeDocument/2006/relationships/hyperlink" Target="mailto:cebeltran@desarrolloeconomicog.voc.o" TargetMode="External"/><Relationship Id="rId4" Type="http://schemas.openxmlformats.org/officeDocument/2006/relationships/hyperlink" Target="mailto:cbrodriguez@alcaldiabogota.gov.co" TargetMode="External"/><Relationship Id="rId9" Type="http://schemas.openxmlformats.org/officeDocument/2006/relationships/hyperlink" Target="mailto:cmlopeza@educacionbogota.gov.co" TargetMode="External"/><Relationship Id="rId14" Type="http://schemas.openxmlformats.org/officeDocument/2006/relationships/hyperlink" Target="mailto:cebeltran@desarrolloeconomicog.vo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3"/>
  <sheetViews>
    <sheetView tabSelected="1" zoomScale="60" zoomScaleNormal="60" workbookViewId="0">
      <pane ySplit="10" topLeftCell="A11" activePane="bottomLeft" state="frozen"/>
      <selection activeCell="L10" sqref="L10"/>
      <selection pane="bottomLeft" activeCell="D4" sqref="D4:F4"/>
    </sheetView>
  </sheetViews>
  <sheetFormatPr baseColWidth="10" defaultColWidth="10.85546875" defaultRowHeight="12.75" x14ac:dyDescent="0.2"/>
  <cols>
    <col min="1" max="1" width="5" style="132" customWidth="1"/>
    <col min="2" max="2" width="28.5703125" style="54" customWidth="1"/>
    <col min="3" max="3" width="26.140625" style="54" customWidth="1"/>
    <col min="4" max="4" width="32.5703125" style="54" customWidth="1"/>
    <col min="5" max="5" width="38.42578125" style="54" customWidth="1"/>
    <col min="6" max="6" width="17.7109375" style="54" customWidth="1"/>
    <col min="7" max="7" width="23.140625" style="54" customWidth="1"/>
    <col min="8" max="8" width="25.140625" style="54" customWidth="1"/>
    <col min="9" max="9" width="22.140625" style="54" customWidth="1"/>
    <col min="10" max="10" width="20.85546875" style="54" customWidth="1"/>
    <col min="11" max="11" width="18.85546875" style="54" customWidth="1"/>
    <col min="12" max="12" width="29" style="54" customWidth="1"/>
    <col min="13" max="13" width="21.42578125" style="54" customWidth="1"/>
    <col min="14" max="14" width="17.85546875" style="54" customWidth="1"/>
    <col min="15" max="15" width="46" style="54" customWidth="1"/>
    <col min="16" max="16" width="38.5703125" style="54" customWidth="1"/>
    <col min="17" max="17" width="24" style="54" customWidth="1"/>
    <col min="18" max="18" width="23.42578125" style="54" customWidth="1"/>
    <col min="19" max="19" width="26.5703125" style="54" customWidth="1"/>
    <col min="20" max="20" width="22.5703125" style="54" customWidth="1"/>
    <col min="21" max="21" width="21.28515625" style="54" customWidth="1"/>
    <col min="22" max="22" width="18.5703125" style="54" customWidth="1"/>
    <col min="23" max="23" width="24.140625" style="54" customWidth="1"/>
    <col min="24" max="24" width="24.42578125" style="54" customWidth="1"/>
    <col min="25" max="25" width="27.42578125" style="54" customWidth="1"/>
    <col min="26" max="26" width="26.28515625" style="54" customWidth="1"/>
    <col min="27" max="27" width="10.5703125" style="54" hidden="1" customWidth="1"/>
    <col min="28" max="28" width="20" style="54" hidden="1" customWidth="1"/>
    <col min="29" max="29" width="17.7109375" style="54" customWidth="1"/>
    <col min="30" max="30" width="17.42578125" style="54" customWidth="1"/>
    <col min="31" max="32" width="13.28515625" style="54" customWidth="1"/>
    <col min="33" max="33" width="17" style="54" customWidth="1"/>
    <col min="34" max="34" width="28.140625" style="54" customWidth="1"/>
    <col min="35" max="35" width="21.140625" style="125" customWidth="1"/>
    <col min="36" max="36" width="13.28515625" style="54" customWidth="1"/>
    <col min="37" max="37" width="23.5703125" style="54" customWidth="1"/>
    <col min="38" max="38" width="74.5703125" style="54" customWidth="1"/>
    <col min="39" max="39" width="76.85546875" style="54" customWidth="1"/>
    <col min="40" max="40" width="101" style="54" customWidth="1"/>
    <col min="41" max="41" width="91.5703125" style="54" customWidth="1"/>
    <col min="42" max="16384" width="10.85546875" style="54"/>
  </cols>
  <sheetData>
    <row r="1" spans="1:48" s="57" customFormat="1" ht="19.5" customHeight="1" x14ac:dyDescent="0.2">
      <c r="A1" s="126"/>
      <c r="B1" s="17"/>
      <c r="C1" s="18"/>
      <c r="D1" s="18"/>
      <c r="E1" s="18"/>
      <c r="F1" s="19"/>
      <c r="G1" s="225" t="s">
        <v>35</v>
      </c>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7"/>
      <c r="AN1" s="15"/>
      <c r="AO1" s="15"/>
      <c r="AP1" s="15"/>
      <c r="AQ1" s="15"/>
      <c r="AR1" s="15"/>
      <c r="AS1" s="15"/>
      <c r="AT1" s="15"/>
      <c r="AU1" s="15"/>
    </row>
    <row r="2" spans="1:48" s="57" customFormat="1" ht="14.45" customHeight="1" x14ac:dyDescent="0.25">
      <c r="A2" s="127"/>
      <c r="B2" s="22" t="s">
        <v>39</v>
      </c>
      <c r="C2" s="14"/>
      <c r="D2" s="251" t="s">
        <v>452</v>
      </c>
      <c r="E2" s="251"/>
      <c r="F2" s="252"/>
      <c r="G2" s="228"/>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30"/>
      <c r="AN2" s="15"/>
      <c r="AO2" s="15"/>
      <c r="AP2" s="15"/>
      <c r="AQ2" s="15"/>
      <c r="AR2" s="15"/>
      <c r="AS2" s="15"/>
      <c r="AT2" s="15"/>
      <c r="AU2" s="15"/>
    </row>
    <row r="3" spans="1:48" s="57" customFormat="1" ht="15.75" customHeight="1" x14ac:dyDescent="0.25">
      <c r="A3" s="127"/>
      <c r="B3" s="22" t="s">
        <v>36</v>
      </c>
      <c r="C3" s="16"/>
      <c r="D3" s="253" t="s">
        <v>453</v>
      </c>
      <c r="E3" s="253"/>
      <c r="F3" s="254"/>
      <c r="G3" s="228"/>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30"/>
      <c r="AN3" s="15"/>
      <c r="AO3" s="15"/>
      <c r="AP3" s="15"/>
      <c r="AQ3" s="15"/>
      <c r="AR3" s="15"/>
      <c r="AS3" s="15"/>
      <c r="AT3" s="15"/>
      <c r="AU3" s="15"/>
    </row>
    <row r="4" spans="1:48" s="57" customFormat="1" ht="15" customHeight="1" x14ac:dyDescent="0.25">
      <c r="A4" s="127"/>
      <c r="B4" s="22" t="s">
        <v>37</v>
      </c>
      <c r="C4" s="16"/>
      <c r="D4" s="253"/>
      <c r="E4" s="253"/>
      <c r="F4" s="254"/>
      <c r="G4" s="228"/>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30"/>
      <c r="AN4" s="15"/>
      <c r="AO4" s="15"/>
      <c r="AP4" s="15"/>
      <c r="AQ4" s="15"/>
      <c r="AR4" s="15"/>
      <c r="AS4" s="15"/>
      <c r="AT4" s="15"/>
      <c r="AU4" s="15"/>
    </row>
    <row r="5" spans="1:48" s="57" customFormat="1" ht="17.25" customHeight="1" x14ac:dyDescent="0.25">
      <c r="A5" s="127"/>
      <c r="B5" s="236" t="s">
        <v>38</v>
      </c>
      <c r="C5" s="237"/>
      <c r="D5" s="255">
        <v>43646</v>
      </c>
      <c r="E5" s="256" t="s">
        <v>104</v>
      </c>
      <c r="F5" s="257" t="s">
        <v>1158</v>
      </c>
      <c r="G5" s="228"/>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30"/>
      <c r="AN5" s="15"/>
      <c r="AO5" s="15"/>
      <c r="AP5" s="15"/>
      <c r="AQ5" s="15"/>
      <c r="AR5" s="15"/>
      <c r="AS5" s="15"/>
      <c r="AT5" s="15"/>
      <c r="AU5" s="15"/>
    </row>
    <row r="6" spans="1:48" s="57" customFormat="1" ht="20.25" customHeight="1" thickBot="1" x14ac:dyDescent="0.25">
      <c r="A6" s="127"/>
      <c r="B6" s="23"/>
      <c r="C6" s="24"/>
      <c r="D6" s="20"/>
      <c r="E6" s="20"/>
      <c r="F6" s="21"/>
      <c r="G6" s="231"/>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3"/>
      <c r="AN6" s="15"/>
      <c r="AO6" s="15"/>
      <c r="AP6" s="15"/>
      <c r="AQ6" s="15"/>
      <c r="AR6" s="15"/>
      <c r="AS6" s="15"/>
      <c r="AT6" s="15"/>
      <c r="AU6" s="15"/>
    </row>
    <row r="7" spans="1:48" s="58" customFormat="1" ht="15" customHeight="1" x14ac:dyDescent="0.2">
      <c r="A7" s="128"/>
      <c r="B7" s="213" t="s">
        <v>105</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52"/>
      <c r="AC7" s="204" t="s">
        <v>85</v>
      </c>
      <c r="AD7" s="205"/>
      <c r="AE7" s="206"/>
      <c r="AF7" s="198" t="s">
        <v>410</v>
      </c>
      <c r="AG7" s="199"/>
      <c r="AH7" s="199"/>
      <c r="AI7" s="199"/>
      <c r="AJ7" s="199"/>
      <c r="AK7" s="199"/>
      <c r="AL7" s="200"/>
      <c r="AM7" s="234"/>
      <c r="AN7" s="25"/>
      <c r="AO7" s="25"/>
      <c r="AP7" s="25"/>
      <c r="AQ7" s="25"/>
      <c r="AR7" s="25"/>
      <c r="AS7" s="25"/>
      <c r="AT7" s="25"/>
      <c r="AU7" s="25"/>
    </row>
    <row r="8" spans="1:48" s="58" customFormat="1" ht="15" customHeight="1" x14ac:dyDescent="0.2">
      <c r="A8" s="128"/>
      <c r="B8" s="215"/>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53"/>
      <c r="AC8" s="207"/>
      <c r="AD8" s="208"/>
      <c r="AE8" s="209"/>
      <c r="AF8" s="201"/>
      <c r="AG8" s="202"/>
      <c r="AH8" s="202"/>
      <c r="AI8" s="202"/>
      <c r="AJ8" s="202"/>
      <c r="AK8" s="202"/>
      <c r="AL8" s="203"/>
      <c r="AM8" s="235"/>
      <c r="AN8" s="25"/>
      <c r="AO8" s="25"/>
      <c r="AP8" s="25"/>
      <c r="AQ8" s="25"/>
      <c r="AR8" s="25"/>
      <c r="AS8" s="25"/>
      <c r="AT8" s="25"/>
      <c r="AU8" s="25"/>
    </row>
    <row r="9" spans="1:48" s="58" customFormat="1" ht="44.25" customHeight="1" thickBot="1" x14ac:dyDescent="0.25">
      <c r="A9" s="128"/>
      <c r="B9" s="219" t="s">
        <v>86</v>
      </c>
      <c r="C9" s="220"/>
      <c r="D9" s="221"/>
      <c r="E9" s="211" t="s">
        <v>87</v>
      </c>
      <c r="F9" s="212"/>
      <c r="G9" s="210" t="s">
        <v>412</v>
      </c>
      <c r="H9" s="210"/>
      <c r="I9" s="210"/>
      <c r="J9" s="210"/>
      <c r="K9" s="210"/>
      <c r="L9" s="210"/>
      <c r="M9" s="217" t="s">
        <v>51</v>
      </c>
      <c r="N9" s="218"/>
      <c r="O9" s="222" t="s">
        <v>97</v>
      </c>
      <c r="P9" s="222"/>
      <c r="Q9" s="222"/>
      <c r="R9" s="222"/>
      <c r="S9" s="222"/>
      <c r="T9" s="222"/>
      <c r="U9" s="211" t="s">
        <v>98</v>
      </c>
      <c r="V9" s="223"/>
      <c r="W9" s="223"/>
      <c r="X9" s="223"/>
      <c r="Y9" s="223"/>
      <c r="Z9" s="223"/>
      <c r="AA9" s="223"/>
      <c r="AB9" s="224"/>
      <c r="AC9" s="238"/>
      <c r="AD9" s="239"/>
      <c r="AE9" s="240"/>
      <c r="AF9" s="241" t="s">
        <v>103</v>
      </c>
      <c r="AG9" s="242"/>
      <c r="AH9" s="242"/>
      <c r="AI9" s="242"/>
      <c r="AJ9" s="242"/>
      <c r="AK9" s="242"/>
      <c r="AL9" s="243"/>
      <c r="AM9" s="235"/>
      <c r="AN9" s="25"/>
      <c r="AO9" s="25"/>
      <c r="AP9" s="25"/>
      <c r="AQ9" s="25"/>
      <c r="AR9" s="25"/>
      <c r="AS9" s="25"/>
      <c r="AT9" s="25"/>
      <c r="AU9" s="25"/>
    </row>
    <row r="10" spans="1:48" s="58" customFormat="1" ht="99" customHeight="1" thickBot="1" x14ac:dyDescent="0.25">
      <c r="A10" s="134" t="s">
        <v>1054</v>
      </c>
      <c r="B10" s="133" t="s">
        <v>454</v>
      </c>
      <c r="C10" s="60" t="s">
        <v>455</v>
      </c>
      <c r="D10" s="60" t="s">
        <v>456</v>
      </c>
      <c r="E10" s="60" t="s">
        <v>40</v>
      </c>
      <c r="F10" s="61" t="s">
        <v>50</v>
      </c>
      <c r="G10" s="61" t="s">
        <v>43</v>
      </c>
      <c r="H10" s="60" t="s">
        <v>411</v>
      </c>
      <c r="I10" s="61" t="s">
        <v>44</v>
      </c>
      <c r="J10" s="61" t="s">
        <v>45</v>
      </c>
      <c r="K10" s="61" t="s">
        <v>46</v>
      </c>
      <c r="L10" s="61" t="s">
        <v>414</v>
      </c>
      <c r="M10" s="61" t="s">
        <v>42</v>
      </c>
      <c r="N10" s="61" t="s">
        <v>41</v>
      </c>
      <c r="O10" s="61" t="s">
        <v>88</v>
      </c>
      <c r="P10" s="61" t="s">
        <v>89</v>
      </c>
      <c r="Q10" s="60" t="s">
        <v>90</v>
      </c>
      <c r="R10" s="60" t="s">
        <v>91</v>
      </c>
      <c r="S10" s="60" t="s">
        <v>92</v>
      </c>
      <c r="T10" s="60" t="s">
        <v>93</v>
      </c>
      <c r="U10" s="60" t="s">
        <v>94</v>
      </c>
      <c r="V10" s="56" t="s">
        <v>99</v>
      </c>
      <c r="W10" s="60" t="s">
        <v>95</v>
      </c>
      <c r="X10" s="55" t="s">
        <v>100</v>
      </c>
      <c r="Y10" s="60" t="s">
        <v>1160</v>
      </c>
      <c r="Z10" s="55" t="s">
        <v>101</v>
      </c>
      <c r="AA10" s="60" t="s">
        <v>96</v>
      </c>
      <c r="AB10" s="55" t="s">
        <v>102</v>
      </c>
      <c r="AC10" s="62" t="s">
        <v>82</v>
      </c>
      <c r="AD10" s="63" t="s">
        <v>83</v>
      </c>
      <c r="AE10" s="64" t="s">
        <v>84</v>
      </c>
      <c r="AF10" s="59" t="s">
        <v>78</v>
      </c>
      <c r="AG10" s="60" t="s">
        <v>413</v>
      </c>
      <c r="AH10" s="60" t="s">
        <v>79</v>
      </c>
      <c r="AI10" s="60" t="s">
        <v>47</v>
      </c>
      <c r="AJ10" s="60" t="s">
        <v>81</v>
      </c>
      <c r="AK10" s="60" t="s">
        <v>80</v>
      </c>
      <c r="AL10" s="65" t="s">
        <v>1066</v>
      </c>
      <c r="AM10" s="159" t="s">
        <v>1067</v>
      </c>
      <c r="AN10" s="65" t="s">
        <v>1069</v>
      </c>
      <c r="AO10" s="193" t="s">
        <v>1068</v>
      </c>
      <c r="AP10" s="25"/>
      <c r="AQ10" s="25"/>
      <c r="AR10" s="25"/>
      <c r="AS10" s="25"/>
      <c r="AT10" s="25"/>
      <c r="AU10" s="25"/>
    </row>
    <row r="11" spans="1:48" s="72" customFormat="1" ht="122.25" customHeight="1" x14ac:dyDescent="0.2">
      <c r="A11" s="129" t="s">
        <v>974</v>
      </c>
      <c r="B11" s="67" t="s">
        <v>570</v>
      </c>
      <c r="C11" s="68" t="s">
        <v>571</v>
      </c>
      <c r="D11" s="67" t="s">
        <v>459</v>
      </c>
      <c r="E11" s="67" t="s">
        <v>1056</v>
      </c>
      <c r="F11" s="68">
        <v>0.98</v>
      </c>
      <c r="G11" s="68" t="s">
        <v>572</v>
      </c>
      <c r="H11" s="68" t="s">
        <v>573</v>
      </c>
      <c r="I11" s="68" t="s">
        <v>463</v>
      </c>
      <c r="J11" s="68" t="s">
        <v>574</v>
      </c>
      <c r="K11" s="68" t="s">
        <v>575</v>
      </c>
      <c r="L11" s="68" t="s">
        <v>576</v>
      </c>
      <c r="M11" s="69">
        <v>42826</v>
      </c>
      <c r="N11" s="69">
        <v>43132</v>
      </c>
      <c r="O11" s="87" t="s">
        <v>577</v>
      </c>
      <c r="P11" s="87" t="s">
        <v>578</v>
      </c>
      <c r="Q11" s="88">
        <v>1</v>
      </c>
      <c r="R11" s="88">
        <v>1</v>
      </c>
      <c r="S11" s="88">
        <v>1</v>
      </c>
      <c r="T11" s="88">
        <v>1</v>
      </c>
      <c r="U11" s="70">
        <v>0.98</v>
      </c>
      <c r="V11" s="114">
        <f>U11/Q11</f>
        <v>0.98</v>
      </c>
      <c r="W11" s="70">
        <v>0.93</v>
      </c>
      <c r="X11" s="70">
        <f>+W11/R11</f>
        <v>0.93</v>
      </c>
      <c r="Y11" s="68"/>
      <c r="Z11" s="70"/>
      <c r="AA11" s="68"/>
      <c r="AB11" s="70"/>
      <c r="AC11" s="67" t="s">
        <v>579</v>
      </c>
      <c r="AD11" s="67" t="s">
        <v>580</v>
      </c>
      <c r="AE11" s="67"/>
      <c r="AF11" s="68">
        <v>1184</v>
      </c>
      <c r="AG11" s="68" t="s">
        <v>581</v>
      </c>
      <c r="AH11" s="67" t="s">
        <v>582</v>
      </c>
      <c r="AI11" s="89" t="s">
        <v>463</v>
      </c>
      <c r="AJ11" s="89" t="s">
        <v>463</v>
      </c>
      <c r="AK11" s="82" t="s">
        <v>583</v>
      </c>
      <c r="AL11" s="89" t="s">
        <v>463</v>
      </c>
      <c r="AM11" s="67" t="s">
        <v>584</v>
      </c>
      <c r="AN11" s="169" t="s">
        <v>1090</v>
      </c>
      <c r="AO11" s="170" t="s">
        <v>1091</v>
      </c>
      <c r="AP11" s="66"/>
      <c r="AQ11" s="66"/>
      <c r="AR11" s="66"/>
      <c r="AS11" s="66"/>
      <c r="AT11" s="66"/>
      <c r="AU11" s="66"/>
      <c r="AV11" s="71"/>
    </row>
    <row r="12" spans="1:48" s="73" customFormat="1" ht="127.5" customHeight="1" x14ac:dyDescent="0.2">
      <c r="A12" s="129" t="s">
        <v>977</v>
      </c>
      <c r="B12" s="67" t="s">
        <v>570</v>
      </c>
      <c r="C12" s="68" t="s">
        <v>571</v>
      </c>
      <c r="D12" s="67" t="s">
        <v>459</v>
      </c>
      <c r="E12" s="67" t="s">
        <v>1057</v>
      </c>
      <c r="F12" s="68">
        <v>0.98</v>
      </c>
      <c r="G12" s="68" t="s">
        <v>572</v>
      </c>
      <c r="H12" s="68" t="s">
        <v>573</v>
      </c>
      <c r="I12" s="68" t="s">
        <v>463</v>
      </c>
      <c r="J12" s="68" t="s">
        <v>574</v>
      </c>
      <c r="K12" s="68" t="s">
        <v>575</v>
      </c>
      <c r="L12" s="68" t="s">
        <v>576</v>
      </c>
      <c r="M12" s="69">
        <v>42826</v>
      </c>
      <c r="N12" s="69">
        <v>43132</v>
      </c>
      <c r="O12" s="87" t="s">
        <v>585</v>
      </c>
      <c r="P12" s="87" t="s">
        <v>578</v>
      </c>
      <c r="Q12" s="88">
        <v>1</v>
      </c>
      <c r="R12" s="88">
        <v>1</v>
      </c>
      <c r="S12" s="88">
        <v>1</v>
      </c>
      <c r="T12" s="88">
        <v>1</v>
      </c>
      <c r="U12" s="70">
        <v>1</v>
      </c>
      <c r="V12" s="114">
        <f t="shared" ref="V12:V16" si="0">U12/Q12</f>
        <v>1</v>
      </c>
      <c r="W12" s="70">
        <v>1</v>
      </c>
      <c r="X12" s="70">
        <f>+W12/R12</f>
        <v>1</v>
      </c>
      <c r="Y12" s="68"/>
      <c r="Z12" s="70"/>
      <c r="AA12" s="68"/>
      <c r="AB12" s="70"/>
      <c r="AC12" s="67" t="s">
        <v>579</v>
      </c>
      <c r="AD12" s="67" t="s">
        <v>580</v>
      </c>
      <c r="AE12" s="67"/>
      <c r="AF12" s="68">
        <v>1184</v>
      </c>
      <c r="AG12" s="68" t="s">
        <v>581</v>
      </c>
      <c r="AH12" s="67" t="s">
        <v>582</v>
      </c>
      <c r="AI12" s="89" t="s">
        <v>463</v>
      </c>
      <c r="AJ12" s="89" t="s">
        <v>463</v>
      </c>
      <c r="AK12" s="82" t="s">
        <v>583</v>
      </c>
      <c r="AL12" s="89" t="s">
        <v>463</v>
      </c>
      <c r="AM12" s="67" t="s">
        <v>584</v>
      </c>
      <c r="AN12" s="80" t="s">
        <v>1090</v>
      </c>
      <c r="AO12" s="67" t="s">
        <v>1091</v>
      </c>
      <c r="AP12" s="66"/>
      <c r="AQ12" s="66"/>
      <c r="AR12" s="66"/>
      <c r="AS12" s="66"/>
      <c r="AT12" s="66"/>
      <c r="AU12" s="66"/>
      <c r="AV12" s="71"/>
    </row>
    <row r="13" spans="1:48" s="73" customFormat="1" ht="132" customHeight="1" x14ac:dyDescent="0.2">
      <c r="A13" s="129" t="s">
        <v>978</v>
      </c>
      <c r="B13" s="67" t="s">
        <v>570</v>
      </c>
      <c r="C13" s="68" t="s">
        <v>571</v>
      </c>
      <c r="D13" s="67" t="s">
        <v>459</v>
      </c>
      <c r="E13" s="67" t="s">
        <v>1058</v>
      </c>
      <c r="F13" s="68">
        <v>0.98</v>
      </c>
      <c r="G13" s="68" t="s">
        <v>572</v>
      </c>
      <c r="H13" s="68" t="s">
        <v>573</v>
      </c>
      <c r="I13" s="68" t="s">
        <v>463</v>
      </c>
      <c r="J13" s="68" t="s">
        <v>574</v>
      </c>
      <c r="K13" s="68" t="s">
        <v>575</v>
      </c>
      <c r="L13" s="68" t="s">
        <v>576</v>
      </c>
      <c r="M13" s="69">
        <v>42826</v>
      </c>
      <c r="N13" s="69">
        <v>43132</v>
      </c>
      <c r="O13" s="87" t="s">
        <v>586</v>
      </c>
      <c r="P13" s="87" t="s">
        <v>578</v>
      </c>
      <c r="Q13" s="88">
        <v>1</v>
      </c>
      <c r="R13" s="88">
        <v>1</v>
      </c>
      <c r="S13" s="88">
        <v>1</v>
      </c>
      <c r="T13" s="88">
        <v>1</v>
      </c>
      <c r="U13" s="70">
        <v>0</v>
      </c>
      <c r="V13" s="114">
        <f t="shared" si="0"/>
        <v>0</v>
      </c>
      <c r="W13" s="70">
        <v>1</v>
      </c>
      <c r="X13" s="70">
        <f>+W13/R13</f>
        <v>1</v>
      </c>
      <c r="Y13" s="68"/>
      <c r="Z13" s="70"/>
      <c r="AA13" s="68"/>
      <c r="AB13" s="70"/>
      <c r="AC13" s="67" t="s">
        <v>579</v>
      </c>
      <c r="AD13" s="67" t="s">
        <v>580</v>
      </c>
      <c r="AE13" s="67"/>
      <c r="AF13" s="68">
        <v>1184</v>
      </c>
      <c r="AG13" s="68" t="s">
        <v>581</v>
      </c>
      <c r="AH13" s="67" t="s">
        <v>582</v>
      </c>
      <c r="AI13" s="89" t="s">
        <v>463</v>
      </c>
      <c r="AJ13" s="89" t="s">
        <v>463</v>
      </c>
      <c r="AK13" s="82" t="s">
        <v>583</v>
      </c>
      <c r="AL13" s="89" t="s">
        <v>463</v>
      </c>
      <c r="AM13" s="67" t="s">
        <v>584</v>
      </c>
      <c r="AN13" s="80" t="s">
        <v>1090</v>
      </c>
      <c r="AO13" s="67" t="s">
        <v>1091</v>
      </c>
      <c r="AP13" s="66"/>
      <c r="AQ13" s="66"/>
      <c r="AR13" s="66"/>
      <c r="AS13" s="66"/>
      <c r="AT13" s="66"/>
      <c r="AU13" s="66"/>
      <c r="AV13" s="71"/>
    </row>
    <row r="14" spans="1:48" s="73" customFormat="1" ht="175.5" customHeight="1" x14ac:dyDescent="0.2">
      <c r="A14" s="129" t="s">
        <v>979</v>
      </c>
      <c r="B14" s="67" t="s">
        <v>570</v>
      </c>
      <c r="C14" s="68" t="s">
        <v>571</v>
      </c>
      <c r="D14" s="67" t="s">
        <v>459</v>
      </c>
      <c r="E14" s="67" t="s">
        <v>1059</v>
      </c>
      <c r="F14" s="68">
        <v>0.98</v>
      </c>
      <c r="G14" s="68" t="s">
        <v>572</v>
      </c>
      <c r="H14" s="68" t="s">
        <v>573</v>
      </c>
      <c r="I14" s="68" t="s">
        <v>463</v>
      </c>
      <c r="J14" s="68" t="s">
        <v>574</v>
      </c>
      <c r="K14" s="68" t="s">
        <v>575</v>
      </c>
      <c r="L14" s="68" t="s">
        <v>576</v>
      </c>
      <c r="M14" s="69">
        <v>42826</v>
      </c>
      <c r="N14" s="69">
        <v>43132</v>
      </c>
      <c r="O14" s="87" t="s">
        <v>590</v>
      </c>
      <c r="P14" s="87" t="s">
        <v>587</v>
      </c>
      <c r="Q14" s="75">
        <v>139546</v>
      </c>
      <c r="R14" s="75">
        <v>147919</v>
      </c>
      <c r="S14" s="75">
        <v>153836</v>
      </c>
      <c r="T14" s="75">
        <v>158451</v>
      </c>
      <c r="U14" s="75">
        <v>146249</v>
      </c>
      <c r="V14" s="114">
        <f t="shared" si="0"/>
        <v>1.0480343399309189</v>
      </c>
      <c r="W14" s="75">
        <v>142047</v>
      </c>
      <c r="X14" s="70">
        <f>+W14/R14</f>
        <v>0.9603025980435238</v>
      </c>
      <c r="Y14" s="68"/>
      <c r="Z14" s="70"/>
      <c r="AA14" s="68"/>
      <c r="AB14" s="70"/>
      <c r="AC14" s="67" t="s">
        <v>579</v>
      </c>
      <c r="AD14" s="67" t="s">
        <v>580</v>
      </c>
      <c r="AE14" s="67"/>
      <c r="AF14" s="68">
        <v>1185</v>
      </c>
      <c r="AG14" s="68" t="s">
        <v>588</v>
      </c>
      <c r="AH14" s="67" t="s">
        <v>589</v>
      </c>
      <c r="AI14" s="89" t="s">
        <v>463</v>
      </c>
      <c r="AJ14" s="89" t="s">
        <v>463</v>
      </c>
      <c r="AK14" s="82" t="s">
        <v>583</v>
      </c>
      <c r="AL14" s="89" t="s">
        <v>463</v>
      </c>
      <c r="AM14" s="67" t="s">
        <v>584</v>
      </c>
      <c r="AN14" s="80" t="s">
        <v>1092</v>
      </c>
      <c r="AO14" s="67" t="s">
        <v>1091</v>
      </c>
      <c r="AP14" s="66"/>
      <c r="AQ14" s="66"/>
      <c r="AR14" s="66"/>
      <c r="AS14" s="66"/>
      <c r="AT14" s="66"/>
      <c r="AU14" s="66"/>
      <c r="AV14" s="71"/>
    </row>
    <row r="15" spans="1:48" s="73" customFormat="1" ht="183.75" customHeight="1" x14ac:dyDescent="0.2">
      <c r="A15" s="129" t="s">
        <v>980</v>
      </c>
      <c r="B15" s="67" t="s">
        <v>570</v>
      </c>
      <c r="C15" s="68" t="s">
        <v>571</v>
      </c>
      <c r="D15" s="67" t="s">
        <v>459</v>
      </c>
      <c r="E15" s="91" t="s">
        <v>1060</v>
      </c>
      <c r="F15" s="68">
        <v>0.98</v>
      </c>
      <c r="G15" s="68" t="s">
        <v>572</v>
      </c>
      <c r="H15" s="68" t="s">
        <v>573</v>
      </c>
      <c r="I15" s="68" t="s">
        <v>463</v>
      </c>
      <c r="J15" s="68" t="s">
        <v>574</v>
      </c>
      <c r="K15" s="68" t="s">
        <v>575</v>
      </c>
      <c r="L15" s="68" t="s">
        <v>576</v>
      </c>
      <c r="M15" s="69">
        <v>42826</v>
      </c>
      <c r="N15" s="69">
        <v>43132</v>
      </c>
      <c r="O15" s="87" t="s">
        <v>591</v>
      </c>
      <c r="P15" s="87" t="s">
        <v>578</v>
      </c>
      <c r="Q15" s="92">
        <v>1</v>
      </c>
      <c r="R15" s="92">
        <v>1</v>
      </c>
      <c r="S15" s="92">
        <v>1</v>
      </c>
      <c r="T15" s="92">
        <v>1</v>
      </c>
      <c r="U15" s="70">
        <v>1</v>
      </c>
      <c r="V15" s="114">
        <f t="shared" si="0"/>
        <v>1</v>
      </c>
      <c r="W15" s="70">
        <v>1</v>
      </c>
      <c r="X15" s="114">
        <v>1</v>
      </c>
      <c r="Y15" s="68"/>
      <c r="Z15" s="70"/>
      <c r="AA15" s="68"/>
      <c r="AB15" s="70"/>
      <c r="AC15" s="67" t="s">
        <v>579</v>
      </c>
      <c r="AD15" s="67" t="s">
        <v>580</v>
      </c>
      <c r="AE15" s="67"/>
      <c r="AF15" s="68">
        <v>1185</v>
      </c>
      <c r="AG15" s="68" t="s">
        <v>588</v>
      </c>
      <c r="AH15" s="67" t="s">
        <v>589</v>
      </c>
      <c r="AI15" s="89" t="s">
        <v>463</v>
      </c>
      <c r="AJ15" s="89" t="s">
        <v>463</v>
      </c>
      <c r="AK15" s="82" t="s">
        <v>583</v>
      </c>
      <c r="AL15" s="89" t="s">
        <v>463</v>
      </c>
      <c r="AM15" s="67" t="s">
        <v>584</v>
      </c>
      <c r="AN15" s="80" t="s">
        <v>1092</v>
      </c>
      <c r="AO15" s="67" t="s">
        <v>1091</v>
      </c>
      <c r="AP15" s="74"/>
      <c r="AQ15" s="74"/>
      <c r="AR15" s="74"/>
      <c r="AS15" s="74"/>
      <c r="AT15" s="74"/>
      <c r="AU15" s="74"/>
      <c r="AV15" s="76"/>
    </row>
    <row r="16" spans="1:48" s="72" customFormat="1" ht="273" customHeight="1" x14ac:dyDescent="0.2">
      <c r="A16" s="129" t="s">
        <v>981</v>
      </c>
      <c r="B16" s="67" t="s">
        <v>570</v>
      </c>
      <c r="C16" s="68" t="s">
        <v>571</v>
      </c>
      <c r="D16" s="67" t="s">
        <v>459</v>
      </c>
      <c r="E16" s="93" t="s">
        <v>592</v>
      </c>
      <c r="F16" s="68">
        <v>0.98</v>
      </c>
      <c r="G16" s="68" t="s">
        <v>572</v>
      </c>
      <c r="H16" s="68" t="s">
        <v>573</v>
      </c>
      <c r="I16" s="68" t="s">
        <v>463</v>
      </c>
      <c r="J16" s="68" t="s">
        <v>574</v>
      </c>
      <c r="K16" s="68" t="s">
        <v>575</v>
      </c>
      <c r="L16" s="68" t="s">
        <v>576</v>
      </c>
      <c r="M16" s="69">
        <v>42826</v>
      </c>
      <c r="N16" s="69">
        <v>43132</v>
      </c>
      <c r="O16" s="87" t="s">
        <v>593</v>
      </c>
      <c r="P16" s="87" t="s">
        <v>578</v>
      </c>
      <c r="Q16" s="94">
        <v>0.4</v>
      </c>
      <c r="R16" s="94">
        <v>0.6</v>
      </c>
      <c r="S16" s="94">
        <v>0.8</v>
      </c>
      <c r="T16" s="94">
        <v>0.82</v>
      </c>
      <c r="U16" s="85">
        <v>0.36699999999999999</v>
      </c>
      <c r="V16" s="114">
        <f t="shared" si="0"/>
        <v>0.91749999999999998</v>
      </c>
      <c r="W16" s="70">
        <v>0.57999999999999996</v>
      </c>
      <c r="X16" s="70">
        <f t="shared" ref="X16:X21" si="1">+W16/R16</f>
        <v>0.96666666666666667</v>
      </c>
      <c r="Y16" s="68"/>
      <c r="Z16" s="70"/>
      <c r="AA16" s="68"/>
      <c r="AB16" s="70"/>
      <c r="AC16" s="67" t="s">
        <v>579</v>
      </c>
      <c r="AD16" s="67" t="s">
        <v>580</v>
      </c>
      <c r="AE16" s="67"/>
      <c r="AF16" s="68">
        <v>1186</v>
      </c>
      <c r="AG16" s="68" t="s">
        <v>594</v>
      </c>
      <c r="AH16" s="67" t="s">
        <v>595</v>
      </c>
      <c r="AI16" s="89" t="s">
        <v>463</v>
      </c>
      <c r="AJ16" s="89" t="s">
        <v>463</v>
      </c>
      <c r="AK16" s="82" t="s">
        <v>583</v>
      </c>
      <c r="AL16" s="89" t="s">
        <v>463</v>
      </c>
      <c r="AM16" s="67" t="s">
        <v>584</v>
      </c>
      <c r="AN16" s="80" t="s">
        <v>1093</v>
      </c>
      <c r="AO16" s="67" t="s">
        <v>1091</v>
      </c>
      <c r="AP16" s="74"/>
      <c r="AQ16" s="74"/>
      <c r="AR16" s="74"/>
      <c r="AS16" s="74"/>
      <c r="AT16" s="74"/>
      <c r="AU16" s="74"/>
      <c r="AV16" s="76"/>
    </row>
    <row r="17" spans="1:48" s="73" customFormat="1" ht="274.5" customHeight="1" x14ac:dyDescent="0.2">
      <c r="A17" s="129" t="s">
        <v>982</v>
      </c>
      <c r="B17" s="67" t="s">
        <v>570</v>
      </c>
      <c r="C17" s="68" t="s">
        <v>571</v>
      </c>
      <c r="D17" s="67" t="s">
        <v>459</v>
      </c>
      <c r="E17" s="93" t="s">
        <v>596</v>
      </c>
      <c r="F17" s="68">
        <v>0.98</v>
      </c>
      <c r="G17" s="68" t="s">
        <v>572</v>
      </c>
      <c r="H17" s="68" t="s">
        <v>573</v>
      </c>
      <c r="I17" s="68" t="s">
        <v>463</v>
      </c>
      <c r="J17" s="68" t="s">
        <v>574</v>
      </c>
      <c r="K17" s="68" t="s">
        <v>575</v>
      </c>
      <c r="L17" s="68" t="s">
        <v>576</v>
      </c>
      <c r="M17" s="69">
        <v>42826</v>
      </c>
      <c r="N17" s="69">
        <v>43132</v>
      </c>
      <c r="O17" s="87" t="s">
        <v>597</v>
      </c>
      <c r="P17" s="87" t="s">
        <v>578</v>
      </c>
      <c r="Q17" s="94">
        <v>0.4</v>
      </c>
      <c r="R17" s="94">
        <v>0.6</v>
      </c>
      <c r="S17" s="94">
        <v>0.8</v>
      </c>
      <c r="T17" s="94">
        <v>1</v>
      </c>
      <c r="U17" s="75">
        <v>36</v>
      </c>
      <c r="V17" s="185">
        <f>+U17/Q17</f>
        <v>90</v>
      </c>
      <c r="W17" s="79">
        <v>0.58399999999999996</v>
      </c>
      <c r="X17" s="70">
        <f t="shared" si="1"/>
        <v>0.97333333333333327</v>
      </c>
      <c r="Y17" s="68"/>
      <c r="Z17" s="70"/>
      <c r="AA17" s="68"/>
      <c r="AB17" s="70"/>
      <c r="AC17" s="67" t="s">
        <v>579</v>
      </c>
      <c r="AD17" s="67" t="s">
        <v>580</v>
      </c>
      <c r="AE17" s="67"/>
      <c r="AF17" s="68">
        <v>1186</v>
      </c>
      <c r="AG17" s="68" t="s">
        <v>594</v>
      </c>
      <c r="AH17" s="93" t="s">
        <v>595</v>
      </c>
      <c r="AI17" s="89" t="s">
        <v>463</v>
      </c>
      <c r="AJ17" s="89" t="s">
        <v>463</v>
      </c>
      <c r="AK17" s="82" t="s">
        <v>583</v>
      </c>
      <c r="AL17" s="89" t="s">
        <v>463</v>
      </c>
      <c r="AM17" s="67" t="s">
        <v>584</v>
      </c>
      <c r="AN17" s="80" t="s">
        <v>1093</v>
      </c>
      <c r="AO17" s="67" t="s">
        <v>1091</v>
      </c>
      <c r="AP17" s="66"/>
      <c r="AQ17" s="66"/>
      <c r="AR17" s="66"/>
      <c r="AS17" s="66"/>
      <c r="AT17" s="66"/>
      <c r="AU17" s="66"/>
      <c r="AV17" s="71"/>
    </row>
    <row r="18" spans="1:48" s="73" customFormat="1" ht="292.5" customHeight="1" x14ac:dyDescent="0.2">
      <c r="A18" s="129" t="s">
        <v>983</v>
      </c>
      <c r="B18" s="67" t="s">
        <v>570</v>
      </c>
      <c r="C18" s="68" t="s">
        <v>571</v>
      </c>
      <c r="D18" s="67" t="s">
        <v>459</v>
      </c>
      <c r="E18" s="93" t="s">
        <v>598</v>
      </c>
      <c r="F18" s="68">
        <v>0.98</v>
      </c>
      <c r="G18" s="68" t="s">
        <v>572</v>
      </c>
      <c r="H18" s="68" t="s">
        <v>573</v>
      </c>
      <c r="I18" s="68" t="s">
        <v>463</v>
      </c>
      <c r="J18" s="68" t="s">
        <v>574</v>
      </c>
      <c r="K18" s="68" t="s">
        <v>575</v>
      </c>
      <c r="L18" s="68" t="s">
        <v>576</v>
      </c>
      <c r="M18" s="69">
        <v>42826</v>
      </c>
      <c r="N18" s="69">
        <v>43132</v>
      </c>
      <c r="O18" s="87" t="s">
        <v>599</v>
      </c>
      <c r="P18" s="87" t="s">
        <v>578</v>
      </c>
      <c r="Q18" s="94">
        <v>0.4</v>
      </c>
      <c r="R18" s="94">
        <v>0.6</v>
      </c>
      <c r="S18" s="94">
        <v>0.8</v>
      </c>
      <c r="T18" s="94">
        <v>1</v>
      </c>
      <c r="U18" s="85">
        <v>0.375</v>
      </c>
      <c r="V18" s="147">
        <f>U18/Q18</f>
        <v>0.9375</v>
      </c>
      <c r="W18" s="70">
        <v>0.57999999999999996</v>
      </c>
      <c r="X18" s="70">
        <f t="shared" si="1"/>
        <v>0.96666666666666667</v>
      </c>
      <c r="Y18" s="68"/>
      <c r="Z18" s="70"/>
      <c r="AA18" s="68"/>
      <c r="AB18" s="70"/>
      <c r="AC18" s="67" t="s">
        <v>579</v>
      </c>
      <c r="AD18" s="67" t="s">
        <v>580</v>
      </c>
      <c r="AE18" s="67"/>
      <c r="AF18" s="68">
        <v>1186</v>
      </c>
      <c r="AG18" s="68" t="s">
        <v>594</v>
      </c>
      <c r="AH18" s="93" t="s">
        <v>595</v>
      </c>
      <c r="AI18" s="89" t="s">
        <v>463</v>
      </c>
      <c r="AJ18" s="89" t="s">
        <v>463</v>
      </c>
      <c r="AK18" s="82" t="s">
        <v>583</v>
      </c>
      <c r="AL18" s="89" t="s">
        <v>463</v>
      </c>
      <c r="AM18" s="67" t="s">
        <v>584</v>
      </c>
      <c r="AN18" s="80" t="s">
        <v>1093</v>
      </c>
      <c r="AO18" s="67" t="s">
        <v>1091</v>
      </c>
      <c r="AP18" s="66"/>
      <c r="AQ18" s="66"/>
      <c r="AR18" s="66"/>
      <c r="AS18" s="66"/>
      <c r="AT18" s="66"/>
      <c r="AU18" s="66"/>
      <c r="AV18" s="71"/>
    </row>
    <row r="19" spans="1:48" s="73" customFormat="1" ht="408.75" customHeight="1" x14ac:dyDescent="0.2">
      <c r="A19" s="129" t="s">
        <v>984</v>
      </c>
      <c r="B19" s="67" t="s">
        <v>570</v>
      </c>
      <c r="C19" s="68" t="s">
        <v>571</v>
      </c>
      <c r="D19" s="67" t="s">
        <v>459</v>
      </c>
      <c r="E19" s="67" t="s">
        <v>600</v>
      </c>
      <c r="F19" s="68">
        <v>0.98</v>
      </c>
      <c r="G19" s="68" t="s">
        <v>572</v>
      </c>
      <c r="H19" s="68" t="s">
        <v>573</v>
      </c>
      <c r="I19" s="68" t="s">
        <v>463</v>
      </c>
      <c r="J19" s="68" t="s">
        <v>574</v>
      </c>
      <c r="K19" s="68" t="s">
        <v>575</v>
      </c>
      <c r="L19" s="68" t="s">
        <v>576</v>
      </c>
      <c r="M19" s="69">
        <v>42826</v>
      </c>
      <c r="N19" s="69">
        <v>43132</v>
      </c>
      <c r="O19" s="68" t="s">
        <v>601</v>
      </c>
      <c r="P19" s="87" t="s">
        <v>602</v>
      </c>
      <c r="Q19" s="94">
        <v>0.3</v>
      </c>
      <c r="R19" s="95">
        <v>0.6</v>
      </c>
      <c r="S19" s="95">
        <v>0.8</v>
      </c>
      <c r="T19" s="94">
        <v>1</v>
      </c>
      <c r="U19" s="90" t="s">
        <v>603</v>
      </c>
      <c r="V19" s="147">
        <f t="shared" ref="V19:V28" si="2">U19/Q19</f>
        <v>0.91666666666666674</v>
      </c>
      <c r="W19" s="70">
        <v>0.57999999999999996</v>
      </c>
      <c r="X19" s="70">
        <f t="shared" si="1"/>
        <v>0.96666666666666667</v>
      </c>
      <c r="Y19" s="68"/>
      <c r="Z19" s="70"/>
      <c r="AA19" s="68"/>
      <c r="AB19" s="70"/>
      <c r="AC19" s="67" t="s">
        <v>579</v>
      </c>
      <c r="AD19" s="67" t="s">
        <v>580</v>
      </c>
      <c r="AE19" s="67"/>
      <c r="AF19" s="68">
        <v>1186</v>
      </c>
      <c r="AG19" s="68" t="s">
        <v>594</v>
      </c>
      <c r="AH19" s="67" t="s">
        <v>604</v>
      </c>
      <c r="AI19" s="89" t="s">
        <v>463</v>
      </c>
      <c r="AJ19" s="89" t="s">
        <v>463</v>
      </c>
      <c r="AK19" s="82" t="s">
        <v>583</v>
      </c>
      <c r="AL19" s="89" t="s">
        <v>463</v>
      </c>
      <c r="AM19" s="67" t="s">
        <v>584</v>
      </c>
      <c r="AN19" s="181" t="s">
        <v>1094</v>
      </c>
      <c r="AO19" s="67" t="s">
        <v>1091</v>
      </c>
      <c r="AP19" s="66"/>
      <c r="AQ19" s="66"/>
      <c r="AR19" s="66"/>
      <c r="AS19" s="66"/>
      <c r="AT19" s="66"/>
      <c r="AU19" s="66"/>
      <c r="AV19" s="71"/>
    </row>
    <row r="20" spans="1:48" s="73" customFormat="1" ht="321.75" customHeight="1" x14ac:dyDescent="0.2">
      <c r="A20" s="129" t="s">
        <v>985</v>
      </c>
      <c r="B20" s="67" t="s">
        <v>570</v>
      </c>
      <c r="C20" s="68" t="s">
        <v>571</v>
      </c>
      <c r="D20" s="67" t="s">
        <v>459</v>
      </c>
      <c r="E20" s="67" t="s">
        <v>605</v>
      </c>
      <c r="F20" s="68">
        <v>0.98</v>
      </c>
      <c r="G20" s="68" t="s">
        <v>572</v>
      </c>
      <c r="H20" s="68" t="s">
        <v>573</v>
      </c>
      <c r="I20" s="68" t="s">
        <v>463</v>
      </c>
      <c r="J20" s="68" t="s">
        <v>574</v>
      </c>
      <c r="K20" s="68" t="s">
        <v>575</v>
      </c>
      <c r="L20" s="68" t="s">
        <v>576</v>
      </c>
      <c r="M20" s="69">
        <v>42826</v>
      </c>
      <c r="N20" s="69">
        <v>43132</v>
      </c>
      <c r="O20" s="87" t="s">
        <v>606</v>
      </c>
      <c r="P20" s="87" t="s">
        <v>578</v>
      </c>
      <c r="Q20" s="94">
        <v>0.3</v>
      </c>
      <c r="R20" s="94">
        <v>0.5</v>
      </c>
      <c r="S20" s="94">
        <v>0.7</v>
      </c>
      <c r="T20" s="94">
        <v>1</v>
      </c>
      <c r="U20" s="155">
        <v>0.28000000000000003</v>
      </c>
      <c r="V20" s="147">
        <f t="shared" si="2"/>
        <v>0.93333333333333346</v>
      </c>
      <c r="W20" s="70">
        <v>0.49</v>
      </c>
      <c r="X20" s="70">
        <f t="shared" si="1"/>
        <v>0.98</v>
      </c>
      <c r="Y20" s="68"/>
      <c r="Z20" s="70"/>
      <c r="AA20" s="68"/>
      <c r="AB20" s="70"/>
      <c r="AC20" s="67" t="s">
        <v>579</v>
      </c>
      <c r="AD20" s="67" t="s">
        <v>580</v>
      </c>
      <c r="AE20" s="67"/>
      <c r="AF20" s="68">
        <v>1186</v>
      </c>
      <c r="AG20" s="68" t="s">
        <v>594</v>
      </c>
      <c r="AH20" s="67" t="s">
        <v>607</v>
      </c>
      <c r="AI20" s="89" t="s">
        <v>463</v>
      </c>
      <c r="AJ20" s="89" t="s">
        <v>463</v>
      </c>
      <c r="AK20" s="82" t="s">
        <v>583</v>
      </c>
      <c r="AL20" s="89" t="s">
        <v>463</v>
      </c>
      <c r="AM20" s="67" t="s">
        <v>584</v>
      </c>
      <c r="AN20" s="80" t="s">
        <v>1095</v>
      </c>
      <c r="AO20" s="67" t="s">
        <v>1091</v>
      </c>
      <c r="AP20" s="66"/>
      <c r="AQ20" s="66"/>
      <c r="AR20" s="66"/>
      <c r="AS20" s="66"/>
      <c r="AT20" s="66"/>
      <c r="AU20" s="66"/>
      <c r="AV20" s="71"/>
    </row>
    <row r="21" spans="1:48" s="73" customFormat="1" ht="363" customHeight="1" x14ac:dyDescent="0.2">
      <c r="A21" s="129" t="s">
        <v>986</v>
      </c>
      <c r="B21" s="67" t="s">
        <v>570</v>
      </c>
      <c r="C21" s="68" t="s">
        <v>571</v>
      </c>
      <c r="D21" s="67" t="s">
        <v>459</v>
      </c>
      <c r="E21" s="67" t="s">
        <v>608</v>
      </c>
      <c r="F21" s="68">
        <v>0.98</v>
      </c>
      <c r="G21" s="68" t="s">
        <v>572</v>
      </c>
      <c r="H21" s="68" t="s">
        <v>573</v>
      </c>
      <c r="I21" s="68" t="s">
        <v>463</v>
      </c>
      <c r="J21" s="68" t="s">
        <v>574</v>
      </c>
      <c r="K21" s="68" t="s">
        <v>575</v>
      </c>
      <c r="L21" s="68" t="s">
        <v>576</v>
      </c>
      <c r="M21" s="69">
        <v>42826</v>
      </c>
      <c r="N21" s="69">
        <v>43132</v>
      </c>
      <c r="O21" s="87" t="s">
        <v>609</v>
      </c>
      <c r="P21" s="87" t="s">
        <v>578</v>
      </c>
      <c r="Q21" s="94">
        <v>0.3</v>
      </c>
      <c r="R21" s="95">
        <v>0.45</v>
      </c>
      <c r="S21" s="96">
        <v>0.75</v>
      </c>
      <c r="T21" s="94">
        <v>1</v>
      </c>
      <c r="U21" s="155">
        <v>0.3</v>
      </c>
      <c r="V21" s="147">
        <f t="shared" si="2"/>
        <v>1</v>
      </c>
      <c r="W21" s="70">
        <v>0.44</v>
      </c>
      <c r="X21" s="79">
        <f t="shared" si="1"/>
        <v>0.97777777777777775</v>
      </c>
      <c r="Y21" s="68"/>
      <c r="Z21" s="70"/>
      <c r="AA21" s="68"/>
      <c r="AB21" s="70"/>
      <c r="AC21" s="67" t="s">
        <v>579</v>
      </c>
      <c r="AD21" s="67" t="s">
        <v>580</v>
      </c>
      <c r="AE21" s="67"/>
      <c r="AF21" s="68">
        <v>1186</v>
      </c>
      <c r="AG21" s="68" t="s">
        <v>594</v>
      </c>
      <c r="AH21" s="67" t="s">
        <v>607</v>
      </c>
      <c r="AI21" s="89" t="s">
        <v>463</v>
      </c>
      <c r="AJ21" s="89" t="s">
        <v>463</v>
      </c>
      <c r="AK21" s="82" t="s">
        <v>583</v>
      </c>
      <c r="AL21" s="89" t="s">
        <v>463</v>
      </c>
      <c r="AM21" s="67" t="s">
        <v>584</v>
      </c>
      <c r="AN21" s="182" t="s">
        <v>1129</v>
      </c>
      <c r="AO21" s="67" t="s">
        <v>1091</v>
      </c>
      <c r="AP21" s="66"/>
      <c r="AQ21" s="66"/>
      <c r="AR21" s="66"/>
      <c r="AS21" s="66"/>
      <c r="AT21" s="66"/>
      <c r="AU21" s="66"/>
      <c r="AV21" s="71"/>
    </row>
    <row r="22" spans="1:48" s="73" customFormat="1" ht="197.25" customHeight="1" x14ac:dyDescent="0.2">
      <c r="A22" s="129" t="s">
        <v>987</v>
      </c>
      <c r="B22" s="67" t="s">
        <v>570</v>
      </c>
      <c r="C22" s="68" t="s">
        <v>571</v>
      </c>
      <c r="D22" s="67" t="s">
        <v>459</v>
      </c>
      <c r="E22" s="67" t="s">
        <v>610</v>
      </c>
      <c r="F22" s="68">
        <v>0.98</v>
      </c>
      <c r="G22" s="68" t="s">
        <v>572</v>
      </c>
      <c r="H22" s="68" t="s">
        <v>573</v>
      </c>
      <c r="I22" s="68" t="s">
        <v>463</v>
      </c>
      <c r="J22" s="68" t="s">
        <v>574</v>
      </c>
      <c r="K22" s="68" t="s">
        <v>575</v>
      </c>
      <c r="L22" s="68" t="s">
        <v>576</v>
      </c>
      <c r="M22" s="69">
        <v>42826</v>
      </c>
      <c r="N22" s="69">
        <v>43132</v>
      </c>
      <c r="O22" s="87" t="s">
        <v>611</v>
      </c>
      <c r="P22" s="87" t="s">
        <v>578</v>
      </c>
      <c r="Q22" s="94">
        <v>0.2</v>
      </c>
      <c r="R22" s="95">
        <v>0.6</v>
      </c>
      <c r="S22" s="95">
        <v>0.6</v>
      </c>
      <c r="T22" s="94">
        <v>0.8</v>
      </c>
      <c r="U22" s="114">
        <v>0.55100000000000005</v>
      </c>
      <c r="V22" s="147">
        <f t="shared" si="2"/>
        <v>2.7549999999999999</v>
      </c>
      <c r="W22" s="70">
        <v>0.66800000000000004</v>
      </c>
      <c r="X22" s="114">
        <f>+W22/R22</f>
        <v>1.1133333333333335</v>
      </c>
      <c r="Y22" s="68"/>
      <c r="Z22" s="70"/>
      <c r="AA22" s="68"/>
      <c r="AB22" s="70"/>
      <c r="AC22" s="67" t="s">
        <v>579</v>
      </c>
      <c r="AD22" s="67" t="s">
        <v>580</v>
      </c>
      <c r="AE22" s="67"/>
      <c r="AF22" s="68">
        <v>1186</v>
      </c>
      <c r="AG22" s="68" t="s">
        <v>594</v>
      </c>
      <c r="AH22" s="67" t="s">
        <v>607</v>
      </c>
      <c r="AI22" s="89" t="s">
        <v>463</v>
      </c>
      <c r="AJ22" s="89" t="s">
        <v>463</v>
      </c>
      <c r="AK22" s="82" t="s">
        <v>583</v>
      </c>
      <c r="AL22" s="89" t="s">
        <v>463</v>
      </c>
      <c r="AM22" s="67" t="s">
        <v>584</v>
      </c>
      <c r="AN22" s="80" t="s">
        <v>1095</v>
      </c>
      <c r="AO22" s="67" t="s">
        <v>1091</v>
      </c>
      <c r="AP22" s="66"/>
      <c r="AQ22" s="66"/>
      <c r="AR22" s="66"/>
      <c r="AS22" s="66"/>
      <c r="AT22" s="66"/>
      <c r="AU22" s="66"/>
      <c r="AV22" s="71"/>
    </row>
    <row r="23" spans="1:48" s="73" customFormat="1" ht="228.75" customHeight="1" x14ac:dyDescent="0.2">
      <c r="A23" s="129" t="s">
        <v>988</v>
      </c>
      <c r="B23" s="67" t="s">
        <v>570</v>
      </c>
      <c r="C23" s="68" t="s">
        <v>571</v>
      </c>
      <c r="D23" s="67" t="s">
        <v>459</v>
      </c>
      <c r="E23" s="67" t="s">
        <v>612</v>
      </c>
      <c r="F23" s="68">
        <v>0.98</v>
      </c>
      <c r="G23" s="68" t="s">
        <v>572</v>
      </c>
      <c r="H23" s="68" t="s">
        <v>573</v>
      </c>
      <c r="I23" s="68" t="s">
        <v>463</v>
      </c>
      <c r="J23" s="68" t="s">
        <v>574</v>
      </c>
      <c r="K23" s="68" t="s">
        <v>575</v>
      </c>
      <c r="L23" s="68" t="s">
        <v>576</v>
      </c>
      <c r="M23" s="69">
        <v>42826</v>
      </c>
      <c r="N23" s="69">
        <v>43132</v>
      </c>
      <c r="O23" s="87" t="s">
        <v>613</v>
      </c>
      <c r="P23" s="87" t="s">
        <v>578</v>
      </c>
      <c r="Q23" s="94">
        <v>0.2</v>
      </c>
      <c r="R23" s="95">
        <v>0.5</v>
      </c>
      <c r="S23" s="95">
        <v>0.75</v>
      </c>
      <c r="T23" s="94">
        <v>1</v>
      </c>
      <c r="U23" s="70">
        <v>0.2</v>
      </c>
      <c r="V23" s="147">
        <f t="shared" si="2"/>
        <v>1</v>
      </c>
      <c r="W23" s="70">
        <v>0.47499999999999998</v>
      </c>
      <c r="X23" s="114">
        <f t="shared" ref="X23:X28" si="3">+W23/R23</f>
        <v>0.95</v>
      </c>
      <c r="Y23" s="68"/>
      <c r="Z23" s="70"/>
      <c r="AA23" s="68"/>
      <c r="AB23" s="70"/>
      <c r="AC23" s="67" t="s">
        <v>579</v>
      </c>
      <c r="AD23" s="67" t="s">
        <v>580</v>
      </c>
      <c r="AE23" s="67"/>
      <c r="AF23" s="68">
        <v>1186</v>
      </c>
      <c r="AG23" s="68" t="s">
        <v>594</v>
      </c>
      <c r="AH23" s="67" t="s">
        <v>614</v>
      </c>
      <c r="AI23" s="89" t="s">
        <v>463</v>
      </c>
      <c r="AJ23" s="89" t="s">
        <v>463</v>
      </c>
      <c r="AK23" s="82" t="s">
        <v>583</v>
      </c>
      <c r="AL23" s="89" t="s">
        <v>463</v>
      </c>
      <c r="AM23" s="67" t="s">
        <v>584</v>
      </c>
      <c r="AN23" s="80" t="s">
        <v>1096</v>
      </c>
      <c r="AO23" s="67" t="s">
        <v>1091</v>
      </c>
      <c r="AP23" s="66"/>
      <c r="AQ23" s="66"/>
      <c r="AR23" s="66"/>
      <c r="AS23" s="66"/>
      <c r="AT23" s="66"/>
      <c r="AU23" s="66"/>
      <c r="AV23" s="71"/>
    </row>
    <row r="24" spans="1:48" s="73" customFormat="1" ht="129.75" customHeight="1" x14ac:dyDescent="0.2">
      <c r="A24" s="129" t="s">
        <v>989</v>
      </c>
      <c r="B24" s="67" t="s">
        <v>570</v>
      </c>
      <c r="C24" s="68" t="s">
        <v>571</v>
      </c>
      <c r="D24" s="67" t="s">
        <v>459</v>
      </c>
      <c r="E24" s="67" t="s">
        <v>615</v>
      </c>
      <c r="F24" s="68">
        <v>0.98</v>
      </c>
      <c r="G24" s="68" t="s">
        <v>572</v>
      </c>
      <c r="H24" s="68" t="s">
        <v>573</v>
      </c>
      <c r="I24" s="68" t="s">
        <v>463</v>
      </c>
      <c r="J24" s="68" t="s">
        <v>574</v>
      </c>
      <c r="K24" s="68" t="s">
        <v>575</v>
      </c>
      <c r="L24" s="68" t="s">
        <v>576</v>
      </c>
      <c r="M24" s="69">
        <v>42826</v>
      </c>
      <c r="N24" s="69">
        <v>43132</v>
      </c>
      <c r="O24" s="87" t="s">
        <v>616</v>
      </c>
      <c r="P24" s="87" t="s">
        <v>578</v>
      </c>
      <c r="Q24" s="94">
        <v>0.3</v>
      </c>
      <c r="R24" s="95">
        <v>0.5</v>
      </c>
      <c r="S24" s="96">
        <v>0.7</v>
      </c>
      <c r="T24" s="94">
        <v>1</v>
      </c>
      <c r="U24" s="70">
        <v>0.28000000000000003</v>
      </c>
      <c r="V24" s="147">
        <f t="shared" si="2"/>
        <v>0.93333333333333346</v>
      </c>
      <c r="W24" s="79">
        <v>0.48299999999999998</v>
      </c>
      <c r="X24" s="114">
        <f t="shared" si="3"/>
        <v>0.96599999999999997</v>
      </c>
      <c r="Y24" s="68"/>
      <c r="Z24" s="70"/>
      <c r="AA24" s="68"/>
      <c r="AB24" s="70"/>
      <c r="AC24" s="67" t="s">
        <v>579</v>
      </c>
      <c r="AD24" s="67" t="s">
        <v>580</v>
      </c>
      <c r="AE24" s="67"/>
      <c r="AF24" s="68">
        <v>1186</v>
      </c>
      <c r="AG24" s="68" t="s">
        <v>594</v>
      </c>
      <c r="AH24" s="67" t="s">
        <v>617</v>
      </c>
      <c r="AI24" s="89" t="s">
        <v>463</v>
      </c>
      <c r="AJ24" s="89" t="s">
        <v>463</v>
      </c>
      <c r="AK24" s="82" t="s">
        <v>583</v>
      </c>
      <c r="AL24" s="89" t="s">
        <v>463</v>
      </c>
      <c r="AM24" s="67" t="s">
        <v>584</v>
      </c>
      <c r="AN24" s="80" t="s">
        <v>1097</v>
      </c>
      <c r="AO24" s="67" t="s">
        <v>1091</v>
      </c>
      <c r="AP24" s="66"/>
      <c r="AQ24" s="66"/>
      <c r="AR24" s="66"/>
      <c r="AS24" s="66"/>
      <c r="AT24" s="66"/>
      <c r="AU24" s="66"/>
      <c r="AV24" s="71"/>
    </row>
    <row r="25" spans="1:48" s="73" customFormat="1" ht="220.5" customHeight="1" x14ac:dyDescent="0.2">
      <c r="A25" s="129" t="s">
        <v>990</v>
      </c>
      <c r="B25" s="67" t="s">
        <v>570</v>
      </c>
      <c r="C25" s="68" t="s">
        <v>571</v>
      </c>
      <c r="D25" s="67" t="s">
        <v>459</v>
      </c>
      <c r="E25" s="67" t="s">
        <v>618</v>
      </c>
      <c r="F25" s="68">
        <v>0.98</v>
      </c>
      <c r="G25" s="68" t="s">
        <v>572</v>
      </c>
      <c r="H25" s="68" t="s">
        <v>573</v>
      </c>
      <c r="I25" s="68" t="s">
        <v>463</v>
      </c>
      <c r="J25" s="68" t="s">
        <v>574</v>
      </c>
      <c r="K25" s="68" t="s">
        <v>575</v>
      </c>
      <c r="L25" s="68" t="s">
        <v>576</v>
      </c>
      <c r="M25" s="69">
        <v>42826</v>
      </c>
      <c r="N25" s="69">
        <v>43132</v>
      </c>
      <c r="O25" s="87" t="s">
        <v>619</v>
      </c>
      <c r="P25" s="87" t="s">
        <v>578</v>
      </c>
      <c r="Q25" s="94">
        <v>0.3</v>
      </c>
      <c r="R25" s="95">
        <v>0.5</v>
      </c>
      <c r="S25" s="96">
        <v>0.7</v>
      </c>
      <c r="T25" s="94">
        <v>1</v>
      </c>
      <c r="U25" s="70">
        <v>0.28000000000000003</v>
      </c>
      <c r="V25" s="147">
        <f t="shared" si="2"/>
        <v>0.93333333333333346</v>
      </c>
      <c r="W25" s="79">
        <v>0.48299999999999998</v>
      </c>
      <c r="X25" s="114">
        <f t="shared" si="3"/>
        <v>0.96599999999999997</v>
      </c>
      <c r="Y25" s="68"/>
      <c r="Z25" s="70"/>
      <c r="AA25" s="68"/>
      <c r="AB25" s="70"/>
      <c r="AC25" s="67" t="s">
        <v>579</v>
      </c>
      <c r="AD25" s="67" t="s">
        <v>580</v>
      </c>
      <c r="AE25" s="67"/>
      <c r="AF25" s="68">
        <v>1186</v>
      </c>
      <c r="AG25" s="68" t="s">
        <v>594</v>
      </c>
      <c r="AH25" s="67" t="s">
        <v>617</v>
      </c>
      <c r="AI25" s="89" t="s">
        <v>463</v>
      </c>
      <c r="AJ25" s="89" t="s">
        <v>463</v>
      </c>
      <c r="AK25" s="82" t="s">
        <v>583</v>
      </c>
      <c r="AL25" s="89" t="s">
        <v>463</v>
      </c>
      <c r="AM25" s="67" t="s">
        <v>584</v>
      </c>
      <c r="AN25" s="158" t="s">
        <v>1097</v>
      </c>
      <c r="AO25" s="67" t="s">
        <v>1091</v>
      </c>
      <c r="AP25" s="66"/>
      <c r="AQ25" s="66"/>
      <c r="AR25" s="66"/>
      <c r="AS25" s="66"/>
      <c r="AT25" s="66"/>
      <c r="AU25" s="66"/>
      <c r="AV25" s="71"/>
    </row>
    <row r="26" spans="1:48" s="73" customFormat="1" ht="245.25" customHeight="1" x14ac:dyDescent="0.2">
      <c r="A26" s="129" t="s">
        <v>991</v>
      </c>
      <c r="B26" s="67" t="s">
        <v>570</v>
      </c>
      <c r="C26" s="68" t="s">
        <v>571</v>
      </c>
      <c r="D26" s="67" t="s">
        <v>459</v>
      </c>
      <c r="E26" s="67" t="s">
        <v>620</v>
      </c>
      <c r="F26" s="68">
        <v>0.98</v>
      </c>
      <c r="G26" s="68" t="s">
        <v>572</v>
      </c>
      <c r="H26" s="68" t="s">
        <v>573</v>
      </c>
      <c r="I26" s="68" t="s">
        <v>463</v>
      </c>
      <c r="J26" s="68" t="s">
        <v>574</v>
      </c>
      <c r="K26" s="68" t="s">
        <v>575</v>
      </c>
      <c r="L26" s="68" t="s">
        <v>576</v>
      </c>
      <c r="M26" s="69">
        <v>42826</v>
      </c>
      <c r="N26" s="69">
        <v>43132</v>
      </c>
      <c r="O26" s="87" t="s">
        <v>621</v>
      </c>
      <c r="P26" s="87" t="s">
        <v>578</v>
      </c>
      <c r="Q26" s="94">
        <v>0.3</v>
      </c>
      <c r="R26" s="95">
        <v>0.5</v>
      </c>
      <c r="S26" s="96">
        <v>0.7</v>
      </c>
      <c r="T26" s="94">
        <v>1</v>
      </c>
      <c r="U26" s="97">
        <v>0.307</v>
      </c>
      <c r="V26" s="147">
        <f t="shared" si="2"/>
        <v>1.0233333333333334</v>
      </c>
      <c r="W26" s="156">
        <v>0.5</v>
      </c>
      <c r="X26" s="114">
        <f t="shared" si="3"/>
        <v>1</v>
      </c>
      <c r="Y26" s="68"/>
      <c r="Z26" s="70"/>
      <c r="AA26" s="68"/>
      <c r="AB26" s="70"/>
      <c r="AC26" s="67" t="s">
        <v>579</v>
      </c>
      <c r="AD26" s="67" t="s">
        <v>580</v>
      </c>
      <c r="AE26" s="67"/>
      <c r="AF26" s="68">
        <v>1186</v>
      </c>
      <c r="AG26" s="68" t="s">
        <v>594</v>
      </c>
      <c r="AH26" s="67" t="s">
        <v>622</v>
      </c>
      <c r="AI26" s="89" t="s">
        <v>463</v>
      </c>
      <c r="AJ26" s="89" t="s">
        <v>463</v>
      </c>
      <c r="AK26" s="82" t="s">
        <v>583</v>
      </c>
      <c r="AL26" s="89" t="s">
        <v>463</v>
      </c>
      <c r="AM26" s="67" t="s">
        <v>584</v>
      </c>
      <c r="AN26" s="158" t="s">
        <v>1098</v>
      </c>
      <c r="AO26" s="67" t="s">
        <v>1091</v>
      </c>
      <c r="AP26" s="66"/>
      <c r="AQ26" s="66"/>
      <c r="AR26" s="66"/>
      <c r="AS26" s="66"/>
      <c r="AT26" s="66"/>
      <c r="AU26" s="66"/>
      <c r="AV26" s="71"/>
    </row>
    <row r="27" spans="1:48" s="73" customFormat="1" ht="135" customHeight="1" x14ac:dyDescent="0.2">
      <c r="A27" s="129" t="s">
        <v>992</v>
      </c>
      <c r="B27" s="67" t="s">
        <v>570</v>
      </c>
      <c r="C27" s="68" t="s">
        <v>571</v>
      </c>
      <c r="D27" s="67" t="s">
        <v>459</v>
      </c>
      <c r="E27" s="91" t="s">
        <v>623</v>
      </c>
      <c r="F27" s="68">
        <v>0.98</v>
      </c>
      <c r="G27" s="68" t="s">
        <v>572</v>
      </c>
      <c r="H27" s="68" t="s">
        <v>573</v>
      </c>
      <c r="I27" s="68" t="s">
        <v>463</v>
      </c>
      <c r="J27" s="68" t="s">
        <v>574</v>
      </c>
      <c r="K27" s="68" t="s">
        <v>575</v>
      </c>
      <c r="L27" s="68" t="s">
        <v>576</v>
      </c>
      <c r="M27" s="69">
        <v>42826</v>
      </c>
      <c r="N27" s="69">
        <v>43132</v>
      </c>
      <c r="O27" s="87" t="s">
        <v>624</v>
      </c>
      <c r="P27" s="87" t="s">
        <v>578</v>
      </c>
      <c r="Q27" s="98">
        <v>0.75</v>
      </c>
      <c r="R27" s="98">
        <v>0.8</v>
      </c>
      <c r="S27" s="98">
        <v>0.85</v>
      </c>
      <c r="T27" s="98">
        <v>0.95</v>
      </c>
      <c r="U27" s="154">
        <v>0.76</v>
      </c>
      <c r="V27" s="147">
        <f t="shared" si="2"/>
        <v>1.0133333333333334</v>
      </c>
      <c r="W27" s="156">
        <v>0.8</v>
      </c>
      <c r="X27" s="114">
        <f t="shared" si="3"/>
        <v>1</v>
      </c>
      <c r="Y27" s="68"/>
      <c r="Z27" s="70"/>
      <c r="AA27" s="68"/>
      <c r="AB27" s="70"/>
      <c r="AC27" s="67" t="s">
        <v>579</v>
      </c>
      <c r="AD27" s="67" t="s">
        <v>580</v>
      </c>
      <c r="AE27" s="67"/>
      <c r="AF27" s="68">
        <v>1186</v>
      </c>
      <c r="AG27" s="68" t="s">
        <v>594</v>
      </c>
      <c r="AH27" s="67" t="s">
        <v>622</v>
      </c>
      <c r="AI27" s="89" t="s">
        <v>463</v>
      </c>
      <c r="AJ27" s="89" t="s">
        <v>463</v>
      </c>
      <c r="AK27" s="82" t="s">
        <v>583</v>
      </c>
      <c r="AL27" s="89" t="s">
        <v>463</v>
      </c>
      <c r="AM27" s="67" t="s">
        <v>584</v>
      </c>
      <c r="AN27" s="158" t="s">
        <v>1098</v>
      </c>
      <c r="AO27" s="67" t="s">
        <v>1091</v>
      </c>
      <c r="AP27" s="66"/>
      <c r="AQ27" s="66"/>
      <c r="AR27" s="66"/>
      <c r="AS27" s="66"/>
      <c r="AT27" s="66"/>
      <c r="AU27" s="66"/>
      <c r="AV27" s="71"/>
    </row>
    <row r="28" spans="1:48" s="73" customFormat="1" ht="134.25" customHeight="1" x14ac:dyDescent="0.2">
      <c r="A28" s="129" t="s">
        <v>993</v>
      </c>
      <c r="B28" s="67" t="s">
        <v>570</v>
      </c>
      <c r="C28" s="68" t="s">
        <v>571</v>
      </c>
      <c r="D28" s="67" t="s">
        <v>459</v>
      </c>
      <c r="E28" s="91" t="s">
        <v>625</v>
      </c>
      <c r="F28" s="68">
        <v>0.98</v>
      </c>
      <c r="G28" s="68" t="s">
        <v>572</v>
      </c>
      <c r="H28" s="68" t="s">
        <v>573</v>
      </c>
      <c r="I28" s="68" t="s">
        <v>463</v>
      </c>
      <c r="J28" s="68" t="s">
        <v>574</v>
      </c>
      <c r="K28" s="68" t="s">
        <v>575</v>
      </c>
      <c r="L28" s="68" t="s">
        <v>576</v>
      </c>
      <c r="M28" s="69">
        <v>42826</v>
      </c>
      <c r="N28" s="69">
        <v>43132</v>
      </c>
      <c r="O28" s="87" t="s">
        <v>626</v>
      </c>
      <c r="P28" s="87" t="s">
        <v>578</v>
      </c>
      <c r="Q28" s="98">
        <v>0.75</v>
      </c>
      <c r="R28" s="98">
        <v>0.8</v>
      </c>
      <c r="S28" s="98">
        <v>0.85</v>
      </c>
      <c r="T28" s="98">
        <v>0.95</v>
      </c>
      <c r="U28" s="154">
        <v>0.77</v>
      </c>
      <c r="V28" s="147">
        <f t="shared" si="2"/>
        <v>1.0266666666666666</v>
      </c>
      <c r="W28" s="156">
        <v>0.8</v>
      </c>
      <c r="X28" s="114">
        <f t="shared" si="3"/>
        <v>1</v>
      </c>
      <c r="Y28" s="68"/>
      <c r="Z28" s="70"/>
      <c r="AA28" s="68"/>
      <c r="AB28" s="70"/>
      <c r="AC28" s="67" t="s">
        <v>579</v>
      </c>
      <c r="AD28" s="67" t="s">
        <v>580</v>
      </c>
      <c r="AE28" s="67"/>
      <c r="AF28" s="68">
        <v>1186</v>
      </c>
      <c r="AG28" s="68" t="s">
        <v>594</v>
      </c>
      <c r="AH28" s="67" t="s">
        <v>622</v>
      </c>
      <c r="AI28" s="89" t="s">
        <v>463</v>
      </c>
      <c r="AJ28" s="89" t="s">
        <v>463</v>
      </c>
      <c r="AK28" s="82" t="s">
        <v>583</v>
      </c>
      <c r="AL28" s="89" t="s">
        <v>463</v>
      </c>
      <c r="AM28" s="67" t="s">
        <v>584</v>
      </c>
      <c r="AN28" s="158" t="s">
        <v>1098</v>
      </c>
      <c r="AO28" s="67" t="s">
        <v>1091</v>
      </c>
      <c r="AP28" s="66"/>
      <c r="AQ28" s="66"/>
      <c r="AR28" s="66"/>
      <c r="AS28" s="66"/>
      <c r="AT28" s="66"/>
      <c r="AU28" s="66"/>
      <c r="AV28" s="71"/>
    </row>
    <row r="29" spans="1:48" s="73" customFormat="1" ht="99.95" customHeight="1" x14ac:dyDescent="0.2">
      <c r="A29" s="129" t="s">
        <v>994</v>
      </c>
      <c r="B29" s="67" t="s">
        <v>821</v>
      </c>
      <c r="C29" s="68" t="s">
        <v>822</v>
      </c>
      <c r="D29" s="67" t="s">
        <v>823</v>
      </c>
      <c r="E29" s="67" t="s">
        <v>824</v>
      </c>
      <c r="F29" s="68">
        <v>0.98</v>
      </c>
      <c r="G29" s="68" t="s">
        <v>698</v>
      </c>
      <c r="H29" s="68" t="s">
        <v>699</v>
      </c>
      <c r="I29" s="68" t="s">
        <v>463</v>
      </c>
      <c r="J29" s="68" t="s">
        <v>700</v>
      </c>
      <c r="K29" s="68">
        <v>3123542740</v>
      </c>
      <c r="L29" s="68" t="s">
        <v>701</v>
      </c>
      <c r="M29" s="104">
        <v>42736</v>
      </c>
      <c r="N29" s="104">
        <v>43982</v>
      </c>
      <c r="O29" s="68" t="s">
        <v>825</v>
      </c>
      <c r="P29" s="68" t="s">
        <v>826</v>
      </c>
      <c r="Q29" s="70">
        <v>1</v>
      </c>
      <c r="R29" s="70">
        <v>1</v>
      </c>
      <c r="S29" s="70">
        <v>1</v>
      </c>
      <c r="T29" s="70">
        <v>1</v>
      </c>
      <c r="U29" s="70">
        <v>1</v>
      </c>
      <c r="V29" s="68"/>
      <c r="W29" s="70">
        <v>1</v>
      </c>
      <c r="X29" s="70">
        <v>1</v>
      </c>
      <c r="Y29" s="68"/>
      <c r="Z29" s="68"/>
      <c r="AA29" s="68"/>
      <c r="AB29" s="68"/>
      <c r="AC29" s="67"/>
      <c r="AD29" s="67" t="s">
        <v>827</v>
      </c>
      <c r="AE29" s="67"/>
      <c r="AF29" s="68">
        <v>1068</v>
      </c>
      <c r="AG29" s="68" t="s">
        <v>828</v>
      </c>
      <c r="AH29" s="67" t="s">
        <v>829</v>
      </c>
      <c r="AI29" s="105">
        <f>3543000000-203000000</f>
        <v>3340000000</v>
      </c>
      <c r="AJ29" s="68" t="s">
        <v>463</v>
      </c>
      <c r="AK29" s="68" t="s">
        <v>463</v>
      </c>
      <c r="AL29" s="68" t="s">
        <v>830</v>
      </c>
      <c r="AM29" s="67" t="s">
        <v>709</v>
      </c>
      <c r="AN29" s="68" t="s">
        <v>1130</v>
      </c>
      <c r="AO29" s="67" t="s">
        <v>1131</v>
      </c>
      <c r="AP29" s="66"/>
      <c r="AQ29" s="66"/>
      <c r="AR29" s="66"/>
      <c r="AS29" s="66"/>
      <c r="AT29" s="66"/>
      <c r="AU29" s="66"/>
      <c r="AV29" s="71"/>
    </row>
    <row r="30" spans="1:48" s="73" customFormat="1" ht="99.95" customHeight="1" x14ac:dyDescent="0.2">
      <c r="A30" s="129" t="s">
        <v>995</v>
      </c>
      <c r="B30" s="67" t="s">
        <v>821</v>
      </c>
      <c r="C30" s="68" t="s">
        <v>822</v>
      </c>
      <c r="D30" s="67" t="s">
        <v>823</v>
      </c>
      <c r="E30" s="67" t="s">
        <v>831</v>
      </c>
      <c r="F30" s="68">
        <v>0.98</v>
      </c>
      <c r="G30" s="68" t="s">
        <v>698</v>
      </c>
      <c r="H30" s="68" t="s">
        <v>699</v>
      </c>
      <c r="I30" s="68" t="s">
        <v>463</v>
      </c>
      <c r="J30" s="68" t="s">
        <v>700</v>
      </c>
      <c r="K30" s="68">
        <v>3123542740</v>
      </c>
      <c r="L30" s="68" t="s">
        <v>701</v>
      </c>
      <c r="M30" s="104">
        <v>42736</v>
      </c>
      <c r="N30" s="104">
        <v>43982</v>
      </c>
      <c r="O30" s="68" t="s">
        <v>832</v>
      </c>
      <c r="P30" s="68" t="s">
        <v>833</v>
      </c>
      <c r="Q30" s="70">
        <v>1</v>
      </c>
      <c r="R30" s="70">
        <v>1</v>
      </c>
      <c r="S30" s="70">
        <v>1</v>
      </c>
      <c r="T30" s="70">
        <v>1</v>
      </c>
      <c r="U30" s="70">
        <v>1</v>
      </c>
      <c r="V30" s="68"/>
      <c r="W30" s="70">
        <v>1</v>
      </c>
      <c r="X30" s="70">
        <v>1</v>
      </c>
      <c r="Y30" s="68"/>
      <c r="Z30" s="68"/>
      <c r="AA30" s="68"/>
      <c r="AB30" s="68"/>
      <c r="AC30" s="67"/>
      <c r="AD30" s="67" t="s">
        <v>827</v>
      </c>
      <c r="AE30" s="67"/>
      <c r="AF30" s="68">
        <v>1068</v>
      </c>
      <c r="AG30" s="68" t="s">
        <v>828</v>
      </c>
      <c r="AH30" s="67" t="s">
        <v>834</v>
      </c>
      <c r="AI30" s="105">
        <f>3350000000-115000000</f>
        <v>3235000000</v>
      </c>
      <c r="AJ30" s="68" t="s">
        <v>463</v>
      </c>
      <c r="AK30" s="68" t="s">
        <v>463</v>
      </c>
      <c r="AL30" s="68" t="s">
        <v>835</v>
      </c>
      <c r="AM30" s="67" t="s">
        <v>709</v>
      </c>
      <c r="AN30" s="244" t="s">
        <v>1132</v>
      </c>
      <c r="AO30" s="67" t="s">
        <v>1131</v>
      </c>
      <c r="AP30" s="66"/>
      <c r="AQ30" s="66"/>
      <c r="AR30" s="66"/>
      <c r="AS30" s="66"/>
      <c r="AT30" s="66"/>
      <c r="AU30" s="66"/>
      <c r="AV30" s="71"/>
    </row>
    <row r="31" spans="1:48" s="73" customFormat="1" ht="99.95" customHeight="1" x14ac:dyDescent="0.2">
      <c r="A31" s="129" t="s">
        <v>996</v>
      </c>
      <c r="B31" s="67" t="s">
        <v>821</v>
      </c>
      <c r="C31" s="68" t="s">
        <v>822</v>
      </c>
      <c r="D31" s="67" t="s">
        <v>823</v>
      </c>
      <c r="E31" s="67" t="s">
        <v>836</v>
      </c>
      <c r="F31" s="68">
        <v>0.98</v>
      </c>
      <c r="G31" s="68" t="s">
        <v>698</v>
      </c>
      <c r="H31" s="68" t="s">
        <v>699</v>
      </c>
      <c r="I31" s="68" t="s">
        <v>463</v>
      </c>
      <c r="J31" s="68" t="s">
        <v>700</v>
      </c>
      <c r="K31" s="68">
        <v>3123542740</v>
      </c>
      <c r="L31" s="68" t="s">
        <v>701</v>
      </c>
      <c r="M31" s="104">
        <v>42736</v>
      </c>
      <c r="N31" s="104">
        <v>43982</v>
      </c>
      <c r="O31" s="68" t="s">
        <v>837</v>
      </c>
      <c r="P31" s="68" t="s">
        <v>838</v>
      </c>
      <c r="Q31" s="70">
        <v>1</v>
      </c>
      <c r="R31" s="70">
        <v>1</v>
      </c>
      <c r="S31" s="70">
        <v>1</v>
      </c>
      <c r="T31" s="70">
        <v>1</v>
      </c>
      <c r="U31" s="70">
        <v>1</v>
      </c>
      <c r="V31" s="68"/>
      <c r="W31" s="70">
        <v>1</v>
      </c>
      <c r="X31" s="70">
        <v>1</v>
      </c>
      <c r="Y31" s="68"/>
      <c r="Z31" s="68"/>
      <c r="AA31" s="68"/>
      <c r="AB31" s="68"/>
      <c r="AC31" s="67"/>
      <c r="AD31" s="67" t="s">
        <v>827</v>
      </c>
      <c r="AE31" s="67"/>
      <c r="AF31" s="68">
        <v>1068</v>
      </c>
      <c r="AG31" s="68" t="s">
        <v>828</v>
      </c>
      <c r="AH31" s="67" t="s">
        <v>839</v>
      </c>
      <c r="AI31" s="105">
        <f>35500000000-4108000000</f>
        <v>31392000000</v>
      </c>
      <c r="AJ31" s="68" t="s">
        <v>463</v>
      </c>
      <c r="AK31" s="68" t="s">
        <v>840</v>
      </c>
      <c r="AL31" s="148" t="s">
        <v>841</v>
      </c>
      <c r="AM31" s="67" t="s">
        <v>709</v>
      </c>
      <c r="AN31" s="68" t="s">
        <v>1133</v>
      </c>
      <c r="AO31" s="67" t="s">
        <v>1134</v>
      </c>
      <c r="AP31" s="66"/>
      <c r="AQ31" s="66"/>
      <c r="AR31" s="66"/>
      <c r="AS31" s="66"/>
      <c r="AT31" s="66"/>
      <c r="AU31" s="66"/>
      <c r="AV31" s="71"/>
    </row>
    <row r="32" spans="1:48" s="73" customFormat="1" ht="99.95" customHeight="1" x14ac:dyDescent="0.2">
      <c r="A32" s="129" t="s">
        <v>998</v>
      </c>
      <c r="B32" s="67" t="s">
        <v>821</v>
      </c>
      <c r="C32" s="68" t="s">
        <v>822</v>
      </c>
      <c r="D32" s="67" t="s">
        <v>823</v>
      </c>
      <c r="E32" s="67" t="s">
        <v>842</v>
      </c>
      <c r="F32" s="68">
        <v>0.98</v>
      </c>
      <c r="G32" s="68" t="s">
        <v>698</v>
      </c>
      <c r="H32" s="68" t="s">
        <v>699</v>
      </c>
      <c r="I32" s="68" t="s">
        <v>463</v>
      </c>
      <c r="J32" s="68" t="s">
        <v>700</v>
      </c>
      <c r="K32" s="68">
        <v>3123542740</v>
      </c>
      <c r="L32" s="68" t="s">
        <v>701</v>
      </c>
      <c r="M32" s="104">
        <v>42736</v>
      </c>
      <c r="N32" s="104">
        <v>43982</v>
      </c>
      <c r="O32" s="68" t="s">
        <v>843</v>
      </c>
      <c r="P32" s="68" t="s">
        <v>844</v>
      </c>
      <c r="Q32" s="70">
        <v>1</v>
      </c>
      <c r="R32" s="70">
        <v>1</v>
      </c>
      <c r="S32" s="70">
        <v>1</v>
      </c>
      <c r="T32" s="70">
        <v>1</v>
      </c>
      <c r="U32" s="70">
        <v>1</v>
      </c>
      <c r="V32" s="68"/>
      <c r="W32" s="70">
        <v>1</v>
      </c>
      <c r="X32" s="70">
        <v>1</v>
      </c>
      <c r="Y32" s="68"/>
      <c r="Z32" s="68"/>
      <c r="AA32" s="68"/>
      <c r="AB32" s="68"/>
      <c r="AC32" s="67"/>
      <c r="AD32" s="67" t="s">
        <v>827</v>
      </c>
      <c r="AE32" s="67"/>
      <c r="AF32" s="68">
        <v>1068</v>
      </c>
      <c r="AG32" s="68" t="s">
        <v>828</v>
      </c>
      <c r="AH32" s="67" t="s">
        <v>845</v>
      </c>
      <c r="AI32" s="105">
        <f>2970000000-163000000</f>
        <v>2807000000</v>
      </c>
      <c r="AJ32" s="68" t="s">
        <v>463</v>
      </c>
      <c r="AK32" s="68" t="s">
        <v>463</v>
      </c>
      <c r="AL32" s="68" t="s">
        <v>846</v>
      </c>
      <c r="AM32" s="67" t="s">
        <v>709</v>
      </c>
      <c r="AN32" s="68" t="s">
        <v>1135</v>
      </c>
      <c r="AO32" s="67" t="s">
        <v>1136</v>
      </c>
      <c r="AP32" s="66"/>
      <c r="AQ32" s="66"/>
      <c r="AR32" s="66"/>
      <c r="AS32" s="66"/>
      <c r="AT32" s="66"/>
      <c r="AU32" s="66"/>
      <c r="AV32" s="71"/>
    </row>
    <row r="33" spans="1:48" s="73" customFormat="1" ht="134.25" customHeight="1" x14ac:dyDescent="0.2">
      <c r="A33" s="129" t="s">
        <v>999</v>
      </c>
      <c r="B33" s="67" t="s">
        <v>821</v>
      </c>
      <c r="C33" s="68" t="s">
        <v>822</v>
      </c>
      <c r="D33" s="67" t="s">
        <v>823</v>
      </c>
      <c r="E33" s="67" t="s">
        <v>847</v>
      </c>
      <c r="F33" s="68">
        <v>0.98</v>
      </c>
      <c r="G33" s="68" t="s">
        <v>698</v>
      </c>
      <c r="H33" s="68" t="s">
        <v>699</v>
      </c>
      <c r="I33" s="68" t="s">
        <v>463</v>
      </c>
      <c r="J33" s="68" t="s">
        <v>700</v>
      </c>
      <c r="K33" s="68">
        <v>3123542740</v>
      </c>
      <c r="L33" s="68" t="s">
        <v>701</v>
      </c>
      <c r="M33" s="104">
        <v>42736</v>
      </c>
      <c r="N33" s="104">
        <v>43982</v>
      </c>
      <c r="O33" s="68" t="s">
        <v>848</v>
      </c>
      <c r="P33" s="68" t="s">
        <v>849</v>
      </c>
      <c r="Q33" s="70">
        <v>1</v>
      </c>
      <c r="R33" s="70">
        <v>1</v>
      </c>
      <c r="S33" s="70">
        <v>1</v>
      </c>
      <c r="T33" s="70">
        <v>1</v>
      </c>
      <c r="U33" s="68"/>
      <c r="V33" s="192"/>
      <c r="W33" s="70">
        <v>1</v>
      </c>
      <c r="X33" s="70">
        <v>1</v>
      </c>
      <c r="Y33" s="68"/>
      <c r="Z33" s="68"/>
      <c r="AA33" s="68"/>
      <c r="AB33" s="68"/>
      <c r="AC33" s="67"/>
      <c r="AD33" s="67" t="s">
        <v>827</v>
      </c>
      <c r="AE33" s="67"/>
      <c r="AF33" s="68">
        <v>1068</v>
      </c>
      <c r="AG33" s="68" t="s">
        <v>828</v>
      </c>
      <c r="AH33" s="67" t="s">
        <v>850</v>
      </c>
      <c r="AI33" s="105">
        <f>4198000000-512000000</f>
        <v>3686000000</v>
      </c>
      <c r="AJ33" s="68" t="s">
        <v>463</v>
      </c>
      <c r="AK33" s="68" t="s">
        <v>463</v>
      </c>
      <c r="AL33" s="146" t="s">
        <v>1062</v>
      </c>
      <c r="AM33" s="67" t="s">
        <v>709</v>
      </c>
      <c r="AN33" s="68" t="s">
        <v>1137</v>
      </c>
      <c r="AO33" s="67" t="s">
        <v>1131</v>
      </c>
      <c r="AP33" s="66"/>
      <c r="AQ33" s="66"/>
      <c r="AR33" s="66"/>
      <c r="AS33" s="66"/>
      <c r="AT33" s="66"/>
      <c r="AU33" s="66"/>
      <c r="AV33" s="71"/>
    </row>
    <row r="34" spans="1:48" s="191" customFormat="1" ht="274.5" customHeight="1" x14ac:dyDescent="0.2">
      <c r="A34" s="129" t="s">
        <v>1000</v>
      </c>
      <c r="B34" s="67" t="s">
        <v>821</v>
      </c>
      <c r="C34" s="68" t="s">
        <v>822</v>
      </c>
      <c r="D34" s="67" t="s">
        <v>823</v>
      </c>
      <c r="E34" s="67" t="s">
        <v>1063</v>
      </c>
      <c r="F34" s="68">
        <v>0.98</v>
      </c>
      <c r="G34" s="68" t="s">
        <v>529</v>
      </c>
      <c r="H34" s="68" t="s">
        <v>530</v>
      </c>
      <c r="I34" s="68" t="s">
        <v>463</v>
      </c>
      <c r="J34" s="68" t="s">
        <v>851</v>
      </c>
      <c r="K34" s="68" t="s">
        <v>852</v>
      </c>
      <c r="L34" s="68" t="s">
        <v>853</v>
      </c>
      <c r="M34" s="69">
        <v>42522</v>
      </c>
      <c r="N34" s="69">
        <v>43981</v>
      </c>
      <c r="O34" s="68" t="s">
        <v>1193</v>
      </c>
      <c r="P34" s="68" t="s">
        <v>1194</v>
      </c>
      <c r="Q34" s="70">
        <v>1</v>
      </c>
      <c r="R34" s="70">
        <v>1</v>
      </c>
      <c r="S34" s="70">
        <v>1</v>
      </c>
      <c r="T34" s="70">
        <v>1</v>
      </c>
      <c r="U34" s="70">
        <v>1</v>
      </c>
      <c r="V34" s="114">
        <v>1</v>
      </c>
      <c r="W34" s="136">
        <f>+(0.963669391462307)*100</f>
        <v>96.366939146230706</v>
      </c>
      <c r="X34" s="70">
        <v>0.96</v>
      </c>
      <c r="Y34" s="68"/>
      <c r="Z34" s="68"/>
      <c r="AA34" s="68"/>
      <c r="AB34" s="68"/>
      <c r="AC34" s="67"/>
      <c r="AD34" s="67" t="s">
        <v>535</v>
      </c>
      <c r="AE34" s="80" t="s">
        <v>854</v>
      </c>
      <c r="AF34" s="68">
        <v>1086</v>
      </c>
      <c r="AG34" s="68" t="s">
        <v>855</v>
      </c>
      <c r="AH34" s="67" t="s">
        <v>856</v>
      </c>
      <c r="AI34" s="84">
        <v>981150702</v>
      </c>
      <c r="AJ34" s="70">
        <v>0</v>
      </c>
      <c r="AK34" s="68" t="s">
        <v>857</v>
      </c>
      <c r="AL34" s="80" t="s">
        <v>858</v>
      </c>
      <c r="AM34" s="83" t="s">
        <v>1064</v>
      </c>
      <c r="AN34" s="247" t="s">
        <v>1099</v>
      </c>
      <c r="AO34" s="83" t="s">
        <v>1190</v>
      </c>
      <c r="AP34" s="189"/>
      <c r="AQ34" s="189"/>
      <c r="AR34" s="189"/>
      <c r="AS34" s="189"/>
      <c r="AT34" s="189"/>
      <c r="AU34" s="189"/>
      <c r="AV34" s="190"/>
    </row>
    <row r="35" spans="1:48" s="73" customFormat="1" ht="240" customHeight="1" x14ac:dyDescent="0.2">
      <c r="A35" s="129" t="s">
        <v>1001</v>
      </c>
      <c r="B35" s="67" t="s">
        <v>821</v>
      </c>
      <c r="C35" s="68" t="s">
        <v>822</v>
      </c>
      <c r="D35" s="67" t="s">
        <v>823</v>
      </c>
      <c r="E35" s="67" t="s">
        <v>859</v>
      </c>
      <c r="F35" s="68">
        <v>0.98</v>
      </c>
      <c r="G35" s="68" t="s">
        <v>529</v>
      </c>
      <c r="H35" s="68" t="s">
        <v>530</v>
      </c>
      <c r="I35" s="68" t="s">
        <v>463</v>
      </c>
      <c r="J35" s="68" t="s">
        <v>851</v>
      </c>
      <c r="K35" s="68" t="s">
        <v>852</v>
      </c>
      <c r="L35" s="68" t="s">
        <v>853</v>
      </c>
      <c r="M35" s="69">
        <v>42522</v>
      </c>
      <c r="N35" s="69">
        <v>43981</v>
      </c>
      <c r="O35" s="68" t="s">
        <v>1200</v>
      </c>
      <c r="P35" s="68" t="s">
        <v>1195</v>
      </c>
      <c r="Q35" s="70">
        <v>1</v>
      </c>
      <c r="R35" s="70">
        <v>1</v>
      </c>
      <c r="S35" s="70">
        <v>1</v>
      </c>
      <c r="T35" s="70">
        <v>1</v>
      </c>
      <c r="U35" s="70">
        <v>0.68200000000000005</v>
      </c>
      <c r="V35" s="114">
        <v>0.68</v>
      </c>
      <c r="W35" s="114">
        <v>0.68</v>
      </c>
      <c r="X35" s="70">
        <v>0.68</v>
      </c>
      <c r="Y35" s="68"/>
      <c r="Z35" s="68"/>
      <c r="AA35" s="68"/>
      <c r="AB35" s="68"/>
      <c r="AC35" s="67"/>
      <c r="AD35" s="67" t="s">
        <v>535</v>
      </c>
      <c r="AE35" s="80" t="s">
        <v>854</v>
      </c>
      <c r="AF35" s="68">
        <v>1086</v>
      </c>
      <c r="AG35" s="68" t="s">
        <v>855</v>
      </c>
      <c r="AH35" s="67" t="s">
        <v>860</v>
      </c>
      <c r="AI35" s="84">
        <v>914291800</v>
      </c>
      <c r="AJ35" s="70">
        <v>0</v>
      </c>
      <c r="AK35" s="68" t="s">
        <v>857</v>
      </c>
      <c r="AL35" s="80" t="s">
        <v>861</v>
      </c>
      <c r="AM35" s="83" t="s">
        <v>862</v>
      </c>
      <c r="AN35" s="248" t="s">
        <v>1100</v>
      </c>
      <c r="AO35" s="83" t="s">
        <v>1191</v>
      </c>
      <c r="AP35" s="66"/>
      <c r="AQ35" s="66"/>
      <c r="AR35" s="66"/>
      <c r="AS35" s="66"/>
      <c r="AT35" s="66"/>
      <c r="AU35" s="66"/>
      <c r="AV35" s="71"/>
    </row>
    <row r="36" spans="1:48" s="73" customFormat="1" ht="397.5" customHeight="1" x14ac:dyDescent="0.2">
      <c r="A36" s="129" t="s">
        <v>997</v>
      </c>
      <c r="B36" s="67" t="s">
        <v>821</v>
      </c>
      <c r="C36" s="68" t="s">
        <v>822</v>
      </c>
      <c r="D36" s="67" t="s">
        <v>823</v>
      </c>
      <c r="E36" s="67" t="s">
        <v>863</v>
      </c>
      <c r="F36" s="68">
        <v>0.98</v>
      </c>
      <c r="G36" s="68" t="s">
        <v>529</v>
      </c>
      <c r="H36" s="68" t="s">
        <v>530</v>
      </c>
      <c r="I36" s="68" t="s">
        <v>463</v>
      </c>
      <c r="J36" s="68" t="s">
        <v>851</v>
      </c>
      <c r="K36" s="68" t="s">
        <v>852</v>
      </c>
      <c r="L36" s="68" t="s">
        <v>853</v>
      </c>
      <c r="M36" s="69">
        <v>42522</v>
      </c>
      <c r="N36" s="69">
        <v>43981</v>
      </c>
      <c r="O36" s="68" t="s">
        <v>864</v>
      </c>
      <c r="P36" s="68" t="s">
        <v>1196</v>
      </c>
      <c r="Q36" s="70">
        <v>1</v>
      </c>
      <c r="R36" s="70">
        <v>1</v>
      </c>
      <c r="S36" s="70">
        <v>1</v>
      </c>
      <c r="T36" s="70">
        <v>1</v>
      </c>
      <c r="U36" s="114">
        <v>0.49299999999999999</v>
      </c>
      <c r="V36" s="114">
        <v>0.49299999999999999</v>
      </c>
      <c r="W36" s="70">
        <v>0.49</v>
      </c>
      <c r="X36" s="70">
        <v>0.49</v>
      </c>
      <c r="Y36" s="68"/>
      <c r="Z36" s="68"/>
      <c r="AA36" s="68"/>
      <c r="AB36" s="68"/>
      <c r="AC36" s="67"/>
      <c r="AD36" s="67" t="s">
        <v>535</v>
      </c>
      <c r="AE36" s="80" t="s">
        <v>854</v>
      </c>
      <c r="AF36" s="68">
        <v>1086</v>
      </c>
      <c r="AG36" s="68" t="s">
        <v>855</v>
      </c>
      <c r="AH36" s="67" t="s">
        <v>865</v>
      </c>
      <c r="AI36" s="84">
        <v>82711179492</v>
      </c>
      <c r="AJ36" s="70">
        <v>0</v>
      </c>
      <c r="AK36" s="68" t="s">
        <v>857</v>
      </c>
      <c r="AL36" s="80" t="s">
        <v>1202</v>
      </c>
      <c r="AM36" s="83" t="s">
        <v>1203</v>
      </c>
      <c r="AN36" s="80" t="s">
        <v>1101</v>
      </c>
      <c r="AO36" s="83" t="s">
        <v>1192</v>
      </c>
      <c r="AP36" s="66"/>
      <c r="AQ36" s="66"/>
      <c r="AR36" s="66"/>
      <c r="AS36" s="66"/>
      <c r="AT36" s="66"/>
      <c r="AU36" s="66"/>
      <c r="AV36" s="71"/>
    </row>
    <row r="37" spans="1:48" s="73" customFormat="1" ht="99.95" customHeight="1" x14ac:dyDescent="0.2">
      <c r="A37" s="129" t="s">
        <v>1002</v>
      </c>
      <c r="B37" s="67" t="s">
        <v>821</v>
      </c>
      <c r="C37" s="68" t="s">
        <v>822</v>
      </c>
      <c r="D37" s="67" t="s">
        <v>823</v>
      </c>
      <c r="E37" s="67" t="s">
        <v>866</v>
      </c>
      <c r="F37" s="68">
        <v>0.5</v>
      </c>
      <c r="G37" s="68" t="s">
        <v>722</v>
      </c>
      <c r="H37" s="68" t="s">
        <v>867</v>
      </c>
      <c r="I37" s="68" t="s">
        <v>463</v>
      </c>
      <c r="J37" s="68" t="s">
        <v>868</v>
      </c>
      <c r="K37" s="68" t="s">
        <v>869</v>
      </c>
      <c r="L37" s="68" t="s">
        <v>870</v>
      </c>
      <c r="M37" s="69">
        <v>42767</v>
      </c>
      <c r="N37" s="69">
        <v>43799</v>
      </c>
      <c r="O37" s="68" t="s">
        <v>1197</v>
      </c>
      <c r="P37" s="68" t="s">
        <v>871</v>
      </c>
      <c r="Q37" s="70">
        <v>1</v>
      </c>
      <c r="R37" s="70">
        <v>1</v>
      </c>
      <c r="S37" s="70">
        <v>1</v>
      </c>
      <c r="T37" s="70">
        <v>1</v>
      </c>
      <c r="U37" s="70">
        <v>1</v>
      </c>
      <c r="V37" s="188">
        <v>1</v>
      </c>
      <c r="W37" s="70">
        <v>1</v>
      </c>
      <c r="X37" s="70">
        <v>1</v>
      </c>
      <c r="Y37" s="68"/>
      <c r="Z37" s="68"/>
      <c r="AA37" s="68"/>
      <c r="AB37" s="68"/>
      <c r="AC37" s="67" t="s">
        <v>872</v>
      </c>
      <c r="AD37" s="67" t="s">
        <v>873</v>
      </c>
      <c r="AE37" s="67" t="s">
        <v>874</v>
      </c>
      <c r="AF37" s="68">
        <v>1131</v>
      </c>
      <c r="AG37" s="68" t="s">
        <v>875</v>
      </c>
      <c r="AH37" s="67" t="s">
        <v>876</v>
      </c>
      <c r="AI37" s="84">
        <v>1621771634</v>
      </c>
      <c r="AJ37" s="68">
        <v>50</v>
      </c>
      <c r="AK37" s="84">
        <v>751410000</v>
      </c>
      <c r="AL37" s="70">
        <v>1</v>
      </c>
      <c r="AM37" s="67" t="s">
        <v>877</v>
      </c>
      <c r="AN37" s="70">
        <v>1</v>
      </c>
      <c r="AO37" s="67" t="s">
        <v>1102</v>
      </c>
      <c r="AP37" s="66"/>
      <c r="AQ37" s="66"/>
      <c r="AR37" s="66"/>
      <c r="AS37" s="66"/>
      <c r="AT37" s="66"/>
      <c r="AU37" s="66"/>
      <c r="AV37" s="71"/>
    </row>
    <row r="38" spans="1:48" s="73" customFormat="1" ht="99.95" customHeight="1" x14ac:dyDescent="0.2">
      <c r="A38" s="129" t="s">
        <v>1003</v>
      </c>
      <c r="B38" s="67" t="s">
        <v>821</v>
      </c>
      <c r="C38" s="68" t="s">
        <v>822</v>
      </c>
      <c r="D38" s="67" t="s">
        <v>823</v>
      </c>
      <c r="E38" s="67" t="s">
        <v>878</v>
      </c>
      <c r="F38" s="68">
        <v>0.98</v>
      </c>
      <c r="G38" s="68" t="s">
        <v>698</v>
      </c>
      <c r="H38" s="68" t="s">
        <v>699</v>
      </c>
      <c r="I38" s="68" t="s">
        <v>463</v>
      </c>
      <c r="J38" s="68" t="s">
        <v>700</v>
      </c>
      <c r="K38" s="68">
        <v>3123542740</v>
      </c>
      <c r="L38" s="68" t="s">
        <v>701</v>
      </c>
      <c r="M38" s="104">
        <v>42736</v>
      </c>
      <c r="N38" s="104">
        <v>44196</v>
      </c>
      <c r="O38" s="68" t="s">
        <v>879</v>
      </c>
      <c r="P38" s="68" t="s">
        <v>880</v>
      </c>
      <c r="Q38" s="70">
        <v>1</v>
      </c>
      <c r="R38" s="70">
        <v>1</v>
      </c>
      <c r="S38" s="70">
        <v>1</v>
      </c>
      <c r="T38" s="70">
        <v>1</v>
      </c>
      <c r="U38" s="68"/>
      <c r="V38" s="192"/>
      <c r="W38" s="70">
        <v>1</v>
      </c>
      <c r="X38" s="70">
        <v>1</v>
      </c>
      <c r="Y38" s="68"/>
      <c r="Z38" s="68"/>
      <c r="AA38" s="68"/>
      <c r="AB38" s="68"/>
      <c r="AC38" s="67"/>
      <c r="AD38" s="67" t="s">
        <v>704</v>
      </c>
      <c r="AE38" s="67"/>
      <c r="AF38" s="68" t="s">
        <v>817</v>
      </c>
      <c r="AG38" s="68" t="s">
        <v>818</v>
      </c>
      <c r="AH38" s="67" t="s">
        <v>881</v>
      </c>
      <c r="AI38" s="105">
        <f>7063000000-524000000</f>
        <v>6539000000</v>
      </c>
      <c r="AJ38" s="68" t="s">
        <v>463</v>
      </c>
      <c r="AK38" s="68" t="s">
        <v>463</v>
      </c>
      <c r="AL38" s="68" t="s">
        <v>882</v>
      </c>
      <c r="AM38" s="67" t="s">
        <v>709</v>
      </c>
      <c r="AN38" s="68" t="s">
        <v>1138</v>
      </c>
      <c r="AO38" s="67" t="s">
        <v>1131</v>
      </c>
      <c r="AP38" s="66"/>
      <c r="AQ38" s="66"/>
      <c r="AR38" s="66"/>
      <c r="AS38" s="66"/>
      <c r="AT38" s="66"/>
      <c r="AU38" s="66"/>
      <c r="AV38" s="71"/>
    </row>
    <row r="39" spans="1:48" s="73" customFormat="1" ht="99.95" customHeight="1" x14ac:dyDescent="0.2">
      <c r="A39" s="129" t="s">
        <v>1004</v>
      </c>
      <c r="B39" s="67" t="s">
        <v>821</v>
      </c>
      <c r="C39" s="68" t="s">
        <v>822</v>
      </c>
      <c r="D39" s="67" t="s">
        <v>823</v>
      </c>
      <c r="E39" s="67" t="s">
        <v>883</v>
      </c>
      <c r="F39" s="68">
        <v>0.98</v>
      </c>
      <c r="G39" s="68" t="s">
        <v>698</v>
      </c>
      <c r="H39" s="68" t="s">
        <v>699</v>
      </c>
      <c r="I39" s="68" t="s">
        <v>463</v>
      </c>
      <c r="J39" s="68" t="s">
        <v>700</v>
      </c>
      <c r="K39" s="68">
        <v>3123542740</v>
      </c>
      <c r="L39" s="68" t="s">
        <v>701</v>
      </c>
      <c r="M39" s="104">
        <v>42736</v>
      </c>
      <c r="N39" s="104">
        <v>43982</v>
      </c>
      <c r="O39" s="68" t="s">
        <v>884</v>
      </c>
      <c r="P39" s="68" t="s">
        <v>885</v>
      </c>
      <c r="Q39" s="70">
        <v>1</v>
      </c>
      <c r="R39" s="70">
        <v>1</v>
      </c>
      <c r="S39" s="70">
        <v>1</v>
      </c>
      <c r="T39" s="70">
        <v>1</v>
      </c>
      <c r="U39" s="68"/>
      <c r="V39" s="192"/>
      <c r="W39" s="70">
        <v>1</v>
      </c>
      <c r="X39" s="70">
        <v>1</v>
      </c>
      <c r="Y39" s="68"/>
      <c r="Z39" s="68"/>
      <c r="AA39" s="68"/>
      <c r="AB39" s="68"/>
      <c r="AC39" s="67"/>
      <c r="AD39" s="67" t="s">
        <v>704</v>
      </c>
      <c r="AE39" s="67"/>
      <c r="AF39" s="68" t="s">
        <v>817</v>
      </c>
      <c r="AG39" s="68" t="s">
        <v>818</v>
      </c>
      <c r="AH39" s="67" t="s">
        <v>886</v>
      </c>
      <c r="AI39" s="105">
        <f>7104000000-524000000</f>
        <v>6580000000</v>
      </c>
      <c r="AJ39" s="68" t="s">
        <v>463</v>
      </c>
      <c r="AK39" s="68" t="s">
        <v>463</v>
      </c>
      <c r="AL39" s="68" t="s">
        <v>887</v>
      </c>
      <c r="AM39" s="67" t="s">
        <v>709</v>
      </c>
      <c r="AN39" s="68" t="s">
        <v>1139</v>
      </c>
      <c r="AO39" s="67" t="s">
        <v>1131</v>
      </c>
      <c r="AP39" s="66"/>
      <c r="AQ39" s="66"/>
      <c r="AR39" s="66"/>
      <c r="AS39" s="66"/>
      <c r="AT39" s="66"/>
      <c r="AU39" s="66"/>
      <c r="AV39" s="71"/>
    </row>
    <row r="40" spans="1:48" s="73" customFormat="1" ht="99.95" customHeight="1" x14ac:dyDescent="0.2">
      <c r="A40" s="129" t="s">
        <v>975</v>
      </c>
      <c r="B40" s="67" t="s">
        <v>897</v>
      </c>
      <c r="C40" s="68" t="s">
        <v>898</v>
      </c>
      <c r="D40" s="67" t="s">
        <v>823</v>
      </c>
      <c r="E40" s="67" t="s">
        <v>899</v>
      </c>
      <c r="F40" s="68">
        <v>0.5</v>
      </c>
      <c r="G40" s="68" t="s">
        <v>722</v>
      </c>
      <c r="H40" s="68" t="s">
        <v>867</v>
      </c>
      <c r="I40" s="68" t="s">
        <v>463</v>
      </c>
      <c r="J40" s="68" t="s">
        <v>868</v>
      </c>
      <c r="K40" s="68" t="s">
        <v>869</v>
      </c>
      <c r="L40" s="68" t="s">
        <v>870</v>
      </c>
      <c r="M40" s="69">
        <v>42767</v>
      </c>
      <c r="N40" s="69">
        <v>43799</v>
      </c>
      <c r="O40" s="68" t="s">
        <v>1198</v>
      </c>
      <c r="P40" s="68" t="s">
        <v>1199</v>
      </c>
      <c r="Q40" s="70">
        <v>1</v>
      </c>
      <c r="R40" s="70">
        <v>1</v>
      </c>
      <c r="S40" s="70">
        <v>1</v>
      </c>
      <c r="T40" s="70">
        <v>1</v>
      </c>
      <c r="U40" s="70">
        <v>1</v>
      </c>
      <c r="V40" s="188">
        <v>1</v>
      </c>
      <c r="W40" s="196">
        <v>1</v>
      </c>
      <c r="X40" s="70">
        <v>1</v>
      </c>
      <c r="Y40" s="68"/>
      <c r="Z40" s="68"/>
      <c r="AA40" s="68"/>
      <c r="AB40" s="68"/>
      <c r="AC40" s="67" t="s">
        <v>872</v>
      </c>
      <c r="AD40" s="67" t="s">
        <v>873</v>
      </c>
      <c r="AE40" s="67" t="s">
        <v>900</v>
      </c>
      <c r="AF40" s="68">
        <v>1131</v>
      </c>
      <c r="AG40" s="68" t="s">
        <v>875</v>
      </c>
      <c r="AH40" s="67" t="s">
        <v>901</v>
      </c>
      <c r="AI40" s="68">
        <v>1782200000</v>
      </c>
      <c r="AJ40" s="68">
        <v>50</v>
      </c>
      <c r="AK40" s="68">
        <v>1028128500</v>
      </c>
      <c r="AL40" s="68">
        <v>738</v>
      </c>
      <c r="AM40" s="67" t="s">
        <v>902</v>
      </c>
      <c r="AN40" s="70">
        <f>7232/30012</f>
        <v>0.24097027855524458</v>
      </c>
      <c r="AO40" s="67" t="s">
        <v>1105</v>
      </c>
      <c r="AP40" s="66"/>
      <c r="AQ40" s="66"/>
      <c r="AR40" s="66"/>
      <c r="AS40" s="66"/>
      <c r="AT40" s="66"/>
      <c r="AU40" s="66"/>
      <c r="AV40" s="71"/>
    </row>
    <row r="41" spans="1:48" s="73" customFormat="1" ht="185.25" customHeight="1" x14ac:dyDescent="0.2">
      <c r="A41" s="129" t="s">
        <v>1005</v>
      </c>
      <c r="B41" s="67" t="s">
        <v>948</v>
      </c>
      <c r="C41" s="68" t="s">
        <v>949</v>
      </c>
      <c r="D41" s="67" t="s">
        <v>905</v>
      </c>
      <c r="E41" s="67" t="s">
        <v>950</v>
      </c>
      <c r="F41" s="68">
        <v>0.98</v>
      </c>
      <c r="G41" s="68" t="s">
        <v>529</v>
      </c>
      <c r="H41" s="68" t="s">
        <v>530</v>
      </c>
      <c r="I41" s="68" t="s">
        <v>463</v>
      </c>
      <c r="J41" s="68" t="s">
        <v>951</v>
      </c>
      <c r="K41" s="68">
        <v>3115203366</v>
      </c>
      <c r="L41" s="68" t="s">
        <v>952</v>
      </c>
      <c r="M41" s="69">
        <v>42522</v>
      </c>
      <c r="N41" s="69">
        <v>43981</v>
      </c>
      <c r="O41" s="68" t="s">
        <v>953</v>
      </c>
      <c r="P41" s="68" t="s">
        <v>954</v>
      </c>
      <c r="Q41" s="70">
        <v>1</v>
      </c>
      <c r="R41" s="70">
        <v>1</v>
      </c>
      <c r="S41" s="70">
        <v>1</v>
      </c>
      <c r="T41" s="70">
        <v>1</v>
      </c>
      <c r="U41" s="70">
        <v>1</v>
      </c>
      <c r="V41" s="195">
        <v>1</v>
      </c>
      <c r="W41" s="70">
        <v>1</v>
      </c>
      <c r="X41" s="114">
        <f>+W41/R41</f>
        <v>1</v>
      </c>
      <c r="Y41" s="68"/>
      <c r="Z41" s="68"/>
      <c r="AA41" s="68"/>
      <c r="AB41" s="68"/>
      <c r="AC41" s="67"/>
      <c r="AD41" s="67" t="s">
        <v>535</v>
      </c>
      <c r="AE41" s="67"/>
      <c r="AF41" s="68">
        <v>1101</v>
      </c>
      <c r="AG41" s="68" t="s">
        <v>955</v>
      </c>
      <c r="AH41" s="67" t="s">
        <v>956</v>
      </c>
      <c r="AI41" s="113">
        <v>108205862</v>
      </c>
      <c r="AJ41" s="114">
        <v>0.52</v>
      </c>
      <c r="AK41" s="113">
        <v>24497948.660714287</v>
      </c>
      <c r="AL41" s="109" t="s">
        <v>957</v>
      </c>
      <c r="AM41" s="110" t="s">
        <v>1204</v>
      </c>
      <c r="AN41" s="172" t="s">
        <v>1106</v>
      </c>
      <c r="AO41" s="67" t="s">
        <v>1107</v>
      </c>
      <c r="AP41" s="66"/>
      <c r="AQ41" s="66"/>
      <c r="AR41" s="66"/>
      <c r="AS41" s="66"/>
      <c r="AT41" s="66"/>
      <c r="AU41" s="66"/>
      <c r="AV41" s="71"/>
    </row>
    <row r="42" spans="1:48" s="73" customFormat="1" ht="201" customHeight="1" x14ac:dyDescent="0.2">
      <c r="A42" s="129" t="s">
        <v>1006</v>
      </c>
      <c r="B42" s="67" t="s">
        <v>948</v>
      </c>
      <c r="C42" s="68" t="s">
        <v>949</v>
      </c>
      <c r="D42" s="67" t="s">
        <v>905</v>
      </c>
      <c r="E42" s="67" t="s">
        <v>958</v>
      </c>
      <c r="F42" s="68">
        <v>0.98</v>
      </c>
      <c r="G42" s="68" t="s">
        <v>529</v>
      </c>
      <c r="H42" s="68" t="s">
        <v>530</v>
      </c>
      <c r="I42" s="68" t="s">
        <v>463</v>
      </c>
      <c r="J42" s="68" t="s">
        <v>951</v>
      </c>
      <c r="K42" s="68">
        <v>3115203366</v>
      </c>
      <c r="L42" s="68" t="s">
        <v>952</v>
      </c>
      <c r="M42" s="69">
        <v>42522</v>
      </c>
      <c r="N42" s="69">
        <v>43981</v>
      </c>
      <c r="O42" s="68" t="s">
        <v>959</v>
      </c>
      <c r="P42" s="68" t="s">
        <v>960</v>
      </c>
      <c r="Q42" s="70">
        <v>1</v>
      </c>
      <c r="R42" s="70">
        <v>1</v>
      </c>
      <c r="S42" s="70">
        <v>1</v>
      </c>
      <c r="T42" s="70">
        <v>1</v>
      </c>
      <c r="U42" s="249">
        <v>1693</v>
      </c>
      <c r="V42" s="192"/>
      <c r="W42" s="70">
        <v>1</v>
      </c>
      <c r="X42" s="114">
        <f>+W42/R42</f>
        <v>1</v>
      </c>
      <c r="Y42" s="68"/>
      <c r="Z42" s="68"/>
      <c r="AA42" s="68"/>
      <c r="AB42" s="68"/>
      <c r="AC42" s="67"/>
      <c r="AD42" s="67" t="s">
        <v>535</v>
      </c>
      <c r="AE42" s="67"/>
      <c r="AF42" s="68">
        <v>1101</v>
      </c>
      <c r="AG42" s="68" t="s">
        <v>955</v>
      </c>
      <c r="AH42" s="67" t="s">
        <v>961</v>
      </c>
      <c r="AI42" s="113">
        <v>520716803</v>
      </c>
      <c r="AJ42" s="114">
        <v>0.75</v>
      </c>
      <c r="AK42" s="113">
        <v>345262169.88937861</v>
      </c>
      <c r="AL42" s="109" t="s">
        <v>962</v>
      </c>
      <c r="AM42" s="83" t="s">
        <v>963</v>
      </c>
      <c r="AN42" s="172" t="s">
        <v>1108</v>
      </c>
      <c r="AO42" s="67" t="s">
        <v>1109</v>
      </c>
      <c r="AP42" s="66"/>
      <c r="AQ42" s="66"/>
      <c r="AR42" s="66"/>
      <c r="AS42" s="66"/>
      <c r="AT42" s="66"/>
      <c r="AU42" s="66"/>
      <c r="AV42" s="71"/>
    </row>
    <row r="43" spans="1:48" s="73" customFormat="1" ht="204" customHeight="1" x14ac:dyDescent="0.2">
      <c r="A43" s="129" t="s">
        <v>1007</v>
      </c>
      <c r="B43" s="67" t="s">
        <v>948</v>
      </c>
      <c r="C43" s="68" t="s">
        <v>949</v>
      </c>
      <c r="D43" s="67" t="s">
        <v>905</v>
      </c>
      <c r="E43" s="67" t="s">
        <v>964</v>
      </c>
      <c r="F43" s="68">
        <v>0.98</v>
      </c>
      <c r="G43" s="68" t="s">
        <v>529</v>
      </c>
      <c r="H43" s="68" t="s">
        <v>530</v>
      </c>
      <c r="I43" s="68" t="s">
        <v>463</v>
      </c>
      <c r="J43" s="68" t="s">
        <v>951</v>
      </c>
      <c r="K43" s="68">
        <v>3115203366</v>
      </c>
      <c r="L43" s="68" t="s">
        <v>952</v>
      </c>
      <c r="M43" s="69">
        <v>42522</v>
      </c>
      <c r="N43" s="69">
        <v>43981</v>
      </c>
      <c r="O43" s="68" t="s">
        <v>965</v>
      </c>
      <c r="P43" s="68" t="s">
        <v>966</v>
      </c>
      <c r="Q43" s="70">
        <v>1</v>
      </c>
      <c r="R43" s="70">
        <v>1</v>
      </c>
      <c r="S43" s="70">
        <v>1</v>
      </c>
      <c r="T43" s="70">
        <v>1</v>
      </c>
      <c r="U43" s="249">
        <v>1795</v>
      </c>
      <c r="V43" s="192"/>
      <c r="W43" s="70">
        <v>1</v>
      </c>
      <c r="X43" s="114">
        <f>+W43/R43</f>
        <v>1</v>
      </c>
      <c r="Y43" s="68"/>
      <c r="Z43" s="68"/>
      <c r="AA43" s="68"/>
      <c r="AB43" s="68"/>
      <c r="AC43" s="67"/>
      <c r="AD43" s="67" t="s">
        <v>535</v>
      </c>
      <c r="AE43" s="67"/>
      <c r="AF43" s="68">
        <v>1101</v>
      </c>
      <c r="AG43" s="68" t="s">
        <v>955</v>
      </c>
      <c r="AH43" s="109" t="s">
        <v>967</v>
      </c>
      <c r="AI43" s="113">
        <v>3714832463</v>
      </c>
      <c r="AJ43" s="114">
        <v>0.45</v>
      </c>
      <c r="AK43" s="113">
        <v>366685645.71841973</v>
      </c>
      <c r="AL43" s="109" t="s">
        <v>968</v>
      </c>
      <c r="AM43" s="110" t="s">
        <v>969</v>
      </c>
      <c r="AN43" s="172" t="s">
        <v>1110</v>
      </c>
      <c r="AO43" s="67" t="s">
        <v>1111</v>
      </c>
      <c r="AP43" s="66"/>
      <c r="AQ43" s="66"/>
      <c r="AR43" s="66"/>
      <c r="AS43" s="66"/>
      <c r="AT43" s="66"/>
      <c r="AU43" s="66"/>
      <c r="AV43" s="71"/>
    </row>
    <row r="44" spans="1:48" s="73" customFormat="1" ht="228" customHeight="1" x14ac:dyDescent="0.2">
      <c r="A44" s="129" t="s">
        <v>1008</v>
      </c>
      <c r="B44" s="67" t="s">
        <v>948</v>
      </c>
      <c r="C44" s="68" t="s">
        <v>949</v>
      </c>
      <c r="D44" s="67" t="s">
        <v>905</v>
      </c>
      <c r="E44" s="67" t="s">
        <v>970</v>
      </c>
      <c r="F44" s="68">
        <v>0.98</v>
      </c>
      <c r="G44" s="68" t="s">
        <v>529</v>
      </c>
      <c r="H44" s="68" t="s">
        <v>530</v>
      </c>
      <c r="I44" s="68" t="s">
        <v>463</v>
      </c>
      <c r="J44" s="68" t="s">
        <v>951</v>
      </c>
      <c r="K44" s="68">
        <v>3115203366</v>
      </c>
      <c r="L44" s="68" t="s">
        <v>952</v>
      </c>
      <c r="M44" s="69">
        <v>42522</v>
      </c>
      <c r="N44" s="69">
        <v>43981</v>
      </c>
      <c r="O44" s="68" t="s">
        <v>971</v>
      </c>
      <c r="P44" s="68" t="s">
        <v>972</v>
      </c>
      <c r="Q44" s="70">
        <v>1</v>
      </c>
      <c r="R44" s="70">
        <v>1</v>
      </c>
      <c r="S44" s="70">
        <v>1</v>
      </c>
      <c r="T44" s="70">
        <v>1</v>
      </c>
      <c r="U44" s="249">
        <v>1715</v>
      </c>
      <c r="V44" s="192"/>
      <c r="W44" s="70">
        <v>1</v>
      </c>
      <c r="X44" s="114">
        <f>+W44/R44</f>
        <v>1</v>
      </c>
      <c r="Y44" s="68"/>
      <c r="Z44" s="68"/>
      <c r="AA44" s="68"/>
      <c r="AB44" s="68"/>
      <c r="AC44" s="67"/>
      <c r="AD44" s="67" t="s">
        <v>535</v>
      </c>
      <c r="AE44" s="67"/>
      <c r="AF44" s="68">
        <v>1101</v>
      </c>
      <c r="AG44" s="68" t="s">
        <v>955</v>
      </c>
      <c r="AH44" s="67" t="s">
        <v>973</v>
      </c>
      <c r="AI44" s="113">
        <v>2187698818</v>
      </c>
      <c r="AJ44" s="114">
        <v>0.31</v>
      </c>
      <c r="AK44" s="113">
        <v>211613280.98182467</v>
      </c>
      <c r="AL44" s="109" t="s">
        <v>1061</v>
      </c>
      <c r="AM44" s="110" t="s">
        <v>969</v>
      </c>
      <c r="AN44" s="172" t="s">
        <v>1112</v>
      </c>
      <c r="AO44" s="67" t="s">
        <v>1113</v>
      </c>
      <c r="AP44" s="66"/>
      <c r="AQ44" s="66"/>
      <c r="AR44" s="66"/>
      <c r="AS44" s="66"/>
      <c r="AT44" s="66"/>
      <c r="AU44" s="66"/>
      <c r="AV44" s="71"/>
    </row>
    <row r="45" spans="1:48" s="72" customFormat="1" ht="99.95" customHeight="1" x14ac:dyDescent="0.2">
      <c r="A45" s="129" t="s">
        <v>1009</v>
      </c>
      <c r="B45" s="67" t="s">
        <v>903</v>
      </c>
      <c r="C45" s="68" t="s">
        <v>904</v>
      </c>
      <c r="D45" s="67" t="s">
        <v>905</v>
      </c>
      <c r="E45" s="67" t="s">
        <v>906</v>
      </c>
      <c r="F45" s="68">
        <v>0.98</v>
      </c>
      <c r="G45" s="68" t="s">
        <v>698</v>
      </c>
      <c r="H45" s="68" t="s">
        <v>699</v>
      </c>
      <c r="I45" s="68" t="s">
        <v>463</v>
      </c>
      <c r="J45" s="68" t="s">
        <v>907</v>
      </c>
      <c r="K45" s="68">
        <v>3123542740</v>
      </c>
      <c r="L45" s="68" t="s">
        <v>701</v>
      </c>
      <c r="M45" s="104">
        <v>42736</v>
      </c>
      <c r="N45" s="69">
        <v>43982</v>
      </c>
      <c r="O45" s="68" t="s">
        <v>908</v>
      </c>
      <c r="P45" s="68" t="s">
        <v>909</v>
      </c>
      <c r="Q45" s="68">
        <v>1</v>
      </c>
      <c r="R45" s="68">
        <v>1</v>
      </c>
      <c r="S45" s="68">
        <v>1</v>
      </c>
      <c r="T45" s="68">
        <v>1</v>
      </c>
      <c r="U45" s="68">
        <v>1</v>
      </c>
      <c r="V45" s="192">
        <v>100</v>
      </c>
      <c r="W45" s="197">
        <v>1</v>
      </c>
      <c r="X45" s="70">
        <v>1</v>
      </c>
      <c r="Y45" s="68"/>
      <c r="Z45" s="68"/>
      <c r="AA45" s="68"/>
      <c r="AB45" s="68"/>
      <c r="AC45" s="67"/>
      <c r="AD45" s="67" t="s">
        <v>704</v>
      </c>
      <c r="AE45" s="67"/>
      <c r="AF45" s="68">
        <v>1067</v>
      </c>
      <c r="AG45" s="68" t="s">
        <v>718</v>
      </c>
      <c r="AH45" s="67" t="s">
        <v>910</v>
      </c>
      <c r="AI45" s="105">
        <f>1653000000-1020000000</f>
        <v>633000000</v>
      </c>
      <c r="AJ45" s="68" t="s">
        <v>911</v>
      </c>
      <c r="AK45" s="68"/>
      <c r="AL45" s="67"/>
      <c r="AM45" s="67"/>
      <c r="AN45" s="245" t="s">
        <v>1140</v>
      </c>
      <c r="AO45" s="67" t="s">
        <v>1141</v>
      </c>
      <c r="AP45" s="74"/>
      <c r="AQ45" s="74"/>
      <c r="AR45" s="74"/>
      <c r="AS45" s="74"/>
      <c r="AT45" s="74"/>
      <c r="AU45" s="74"/>
      <c r="AV45" s="76"/>
    </row>
    <row r="46" spans="1:48" s="72" customFormat="1" ht="228" customHeight="1" x14ac:dyDescent="0.2">
      <c r="A46" s="129" t="s">
        <v>1010</v>
      </c>
      <c r="B46" s="158" t="s">
        <v>912</v>
      </c>
      <c r="C46" s="68" t="s">
        <v>913</v>
      </c>
      <c r="D46" s="158" t="s">
        <v>905</v>
      </c>
      <c r="E46" s="158" t="s">
        <v>914</v>
      </c>
      <c r="F46" s="68">
        <v>0.5</v>
      </c>
      <c r="G46" s="68" t="s">
        <v>915</v>
      </c>
      <c r="H46" s="68" t="s">
        <v>916</v>
      </c>
      <c r="I46" s="68" t="s">
        <v>463</v>
      </c>
      <c r="J46" s="68" t="s">
        <v>917</v>
      </c>
      <c r="K46" s="68">
        <v>3795750</v>
      </c>
      <c r="L46" s="68" t="s">
        <v>918</v>
      </c>
      <c r="M46" s="104">
        <v>42736</v>
      </c>
      <c r="N46" s="104">
        <v>44012</v>
      </c>
      <c r="O46" s="68" t="s">
        <v>919</v>
      </c>
      <c r="P46" s="68" t="s">
        <v>920</v>
      </c>
      <c r="Q46" s="75">
        <v>3229</v>
      </c>
      <c r="R46" s="68"/>
      <c r="S46" s="68"/>
      <c r="T46" s="68"/>
      <c r="U46" s="75">
        <v>3612</v>
      </c>
      <c r="V46" s="147">
        <f t="shared" ref="V46:V51" si="4">U46/Q46</f>
        <v>1.1186125735521832</v>
      </c>
      <c r="W46" s="75">
        <v>37493</v>
      </c>
      <c r="X46" s="97"/>
      <c r="Y46" s="68"/>
      <c r="Z46" s="68"/>
      <c r="AA46" s="68"/>
      <c r="AB46" s="68"/>
      <c r="AC46" s="67" t="s">
        <v>921</v>
      </c>
      <c r="AD46" s="67" t="s">
        <v>922</v>
      </c>
      <c r="AE46" s="67" t="s">
        <v>923</v>
      </c>
      <c r="AF46" s="68">
        <v>999</v>
      </c>
      <c r="AG46" s="67" t="s">
        <v>924</v>
      </c>
      <c r="AH46" s="67" t="s">
        <v>925</v>
      </c>
      <c r="AI46" s="105">
        <v>11605728790</v>
      </c>
      <c r="AJ46" s="97">
        <v>9.2257142857142867E-3</v>
      </c>
      <c r="AK46" s="105">
        <f>28498.6483207144*U46</f>
        <v>102937117.73442042</v>
      </c>
      <c r="AL46" s="97">
        <f>+U46/350000</f>
        <v>1.0319999999999999E-2</v>
      </c>
      <c r="AM46" s="67" t="s">
        <v>926</v>
      </c>
      <c r="AN46" s="246"/>
      <c r="AO46" s="67" t="s">
        <v>1072</v>
      </c>
      <c r="AP46" s="74"/>
      <c r="AQ46" s="74"/>
      <c r="AR46" s="74"/>
      <c r="AS46" s="74"/>
      <c r="AT46" s="74"/>
      <c r="AU46" s="74"/>
      <c r="AV46" s="76"/>
    </row>
    <row r="47" spans="1:48" s="72" customFormat="1" ht="99.95" customHeight="1" x14ac:dyDescent="0.2">
      <c r="A47" s="129" t="s">
        <v>1011</v>
      </c>
      <c r="B47" s="158" t="s">
        <v>912</v>
      </c>
      <c r="C47" s="68" t="s">
        <v>913</v>
      </c>
      <c r="D47" s="158" t="s">
        <v>905</v>
      </c>
      <c r="E47" s="158" t="s">
        <v>914</v>
      </c>
      <c r="F47" s="68">
        <v>0.5</v>
      </c>
      <c r="G47" s="68" t="s">
        <v>915</v>
      </c>
      <c r="H47" s="68" t="s">
        <v>916</v>
      </c>
      <c r="I47" s="68" t="s">
        <v>463</v>
      </c>
      <c r="J47" s="68" t="s">
        <v>917</v>
      </c>
      <c r="K47" s="68">
        <v>3795750</v>
      </c>
      <c r="L47" s="68" t="s">
        <v>918</v>
      </c>
      <c r="M47" s="104">
        <v>42736</v>
      </c>
      <c r="N47" s="104">
        <v>44012</v>
      </c>
      <c r="O47" s="68" t="s">
        <v>927</v>
      </c>
      <c r="P47" s="68" t="s">
        <v>928</v>
      </c>
      <c r="Q47" s="68">
        <v>88</v>
      </c>
      <c r="R47" s="68"/>
      <c r="S47" s="68"/>
      <c r="T47" s="68"/>
      <c r="U47" s="75">
        <v>101</v>
      </c>
      <c r="V47" s="149">
        <f t="shared" si="4"/>
        <v>1.1477272727272727</v>
      </c>
      <c r="W47" s="75">
        <v>92</v>
      </c>
      <c r="X47" s="97"/>
      <c r="Y47" s="68"/>
      <c r="Z47" s="68"/>
      <c r="AA47" s="68"/>
      <c r="AB47" s="68"/>
      <c r="AC47" s="67" t="s">
        <v>921</v>
      </c>
      <c r="AD47" s="67" t="s">
        <v>922</v>
      </c>
      <c r="AE47" s="67" t="s">
        <v>923</v>
      </c>
      <c r="AF47" s="68">
        <v>999</v>
      </c>
      <c r="AG47" s="67" t="s">
        <v>924</v>
      </c>
      <c r="AH47" s="67" t="s">
        <v>929</v>
      </c>
      <c r="AI47" s="105">
        <v>1195424649</v>
      </c>
      <c r="AJ47" s="97">
        <v>9.7777777777777783E-2</v>
      </c>
      <c r="AK47" s="105">
        <f>1150919.00775194*U47</f>
        <v>116242819.78294595</v>
      </c>
      <c r="AL47" s="97">
        <f>+U47/900</f>
        <v>0.11222222222222222</v>
      </c>
      <c r="AM47" s="67" t="s">
        <v>926</v>
      </c>
      <c r="AN47" s="246"/>
      <c r="AO47" s="67" t="s">
        <v>1072</v>
      </c>
      <c r="AP47" s="74"/>
      <c r="AQ47" s="74"/>
      <c r="AR47" s="74"/>
      <c r="AS47" s="74"/>
      <c r="AT47" s="74"/>
      <c r="AU47" s="74"/>
      <c r="AV47" s="76"/>
    </row>
    <row r="48" spans="1:48" s="72" customFormat="1" ht="99.95" customHeight="1" x14ac:dyDescent="0.2">
      <c r="A48" s="129" t="s">
        <v>1012</v>
      </c>
      <c r="B48" s="158" t="s">
        <v>912</v>
      </c>
      <c r="C48" s="68" t="s">
        <v>913</v>
      </c>
      <c r="D48" s="158" t="s">
        <v>905</v>
      </c>
      <c r="E48" s="158" t="s">
        <v>914</v>
      </c>
      <c r="F48" s="68">
        <v>0.5</v>
      </c>
      <c r="G48" s="68" t="s">
        <v>915</v>
      </c>
      <c r="H48" s="68" t="s">
        <v>916</v>
      </c>
      <c r="I48" s="68" t="s">
        <v>463</v>
      </c>
      <c r="J48" s="68" t="s">
        <v>930</v>
      </c>
      <c r="K48" s="68">
        <v>3795750</v>
      </c>
      <c r="L48" s="68" t="s">
        <v>931</v>
      </c>
      <c r="M48" s="104">
        <v>42736</v>
      </c>
      <c r="N48" s="104">
        <v>44012</v>
      </c>
      <c r="O48" s="68" t="s">
        <v>932</v>
      </c>
      <c r="P48" s="68" t="s">
        <v>920</v>
      </c>
      <c r="Q48" s="68">
        <v>267</v>
      </c>
      <c r="R48" s="68"/>
      <c r="S48" s="68"/>
      <c r="T48" s="68"/>
      <c r="U48" s="75">
        <v>488</v>
      </c>
      <c r="V48" s="149">
        <f t="shared" si="4"/>
        <v>1.8277153558052435</v>
      </c>
      <c r="W48" s="75">
        <v>23013</v>
      </c>
      <c r="X48" s="97"/>
      <c r="Y48" s="68"/>
      <c r="Z48" s="68"/>
      <c r="AA48" s="68"/>
      <c r="AB48" s="68"/>
      <c r="AC48" s="67" t="s">
        <v>933</v>
      </c>
      <c r="AD48" s="67" t="s">
        <v>934</v>
      </c>
      <c r="AE48" s="67" t="s">
        <v>935</v>
      </c>
      <c r="AF48" s="68">
        <v>1017</v>
      </c>
      <c r="AG48" s="67" t="s">
        <v>936</v>
      </c>
      <c r="AH48" s="67" t="s">
        <v>937</v>
      </c>
      <c r="AI48" s="105">
        <v>9272280866</v>
      </c>
      <c r="AJ48" s="97">
        <v>3.8142857142857146E-4</v>
      </c>
      <c r="AK48" s="105">
        <f>7149.38311785671*U48</f>
        <v>3488898.9615140744</v>
      </c>
      <c r="AL48" s="97">
        <f>+U48/700000</f>
        <v>6.9714285714285711E-4</v>
      </c>
      <c r="AM48" s="67" t="s">
        <v>938</v>
      </c>
      <c r="AN48" s="246"/>
      <c r="AO48" s="67" t="s">
        <v>1072</v>
      </c>
      <c r="AP48" s="74"/>
      <c r="AQ48" s="74"/>
      <c r="AR48" s="74"/>
      <c r="AS48" s="74"/>
      <c r="AT48" s="74"/>
      <c r="AU48" s="74"/>
      <c r="AV48" s="76"/>
    </row>
    <row r="49" spans="1:48" s="73" customFormat="1" ht="99.95" customHeight="1" x14ac:dyDescent="0.2">
      <c r="A49" s="129" t="s">
        <v>1013</v>
      </c>
      <c r="B49" s="158" t="s">
        <v>912</v>
      </c>
      <c r="C49" s="68" t="s">
        <v>913</v>
      </c>
      <c r="D49" s="158" t="s">
        <v>905</v>
      </c>
      <c r="E49" s="158" t="s">
        <v>914</v>
      </c>
      <c r="F49" s="68">
        <v>0.5</v>
      </c>
      <c r="G49" s="68" t="s">
        <v>915</v>
      </c>
      <c r="H49" s="68" t="s">
        <v>916</v>
      </c>
      <c r="I49" s="68" t="s">
        <v>463</v>
      </c>
      <c r="J49" s="68" t="s">
        <v>930</v>
      </c>
      <c r="K49" s="68">
        <v>3795750</v>
      </c>
      <c r="L49" s="68" t="s">
        <v>931</v>
      </c>
      <c r="M49" s="104">
        <v>42736</v>
      </c>
      <c r="N49" s="104">
        <v>44012</v>
      </c>
      <c r="O49" s="68" t="s">
        <v>939</v>
      </c>
      <c r="P49" s="68" t="s">
        <v>928</v>
      </c>
      <c r="Q49" s="68">
        <v>127</v>
      </c>
      <c r="R49" s="68"/>
      <c r="S49" s="68"/>
      <c r="T49" s="68"/>
      <c r="U49" s="75">
        <v>140</v>
      </c>
      <c r="V49" s="149">
        <f t="shared" si="4"/>
        <v>1.1023622047244095</v>
      </c>
      <c r="W49" s="75">
        <v>375</v>
      </c>
      <c r="X49" s="97"/>
      <c r="Y49" s="68"/>
      <c r="Z49" s="68"/>
      <c r="AA49" s="68"/>
      <c r="AB49" s="68"/>
      <c r="AC49" s="67" t="s">
        <v>933</v>
      </c>
      <c r="AD49" s="67" t="s">
        <v>934</v>
      </c>
      <c r="AE49" s="67" t="s">
        <v>935</v>
      </c>
      <c r="AF49" s="68">
        <v>1017</v>
      </c>
      <c r="AG49" s="67" t="s">
        <v>936</v>
      </c>
      <c r="AH49" s="67" t="s">
        <v>940</v>
      </c>
      <c r="AI49" s="105">
        <v>9616546888</v>
      </c>
      <c r="AJ49" s="97">
        <v>1.1441441441441441E-2</v>
      </c>
      <c r="AK49" s="105">
        <f>778620.971895425*U49</f>
        <v>109006936.0653595</v>
      </c>
      <c r="AL49" s="97">
        <f>+U49/11100</f>
        <v>1.2612612612612612E-2</v>
      </c>
      <c r="AM49" s="67" t="s">
        <v>938</v>
      </c>
      <c r="AN49" s="246"/>
      <c r="AO49" s="67" t="s">
        <v>1072</v>
      </c>
      <c r="AP49" s="66"/>
      <c r="AQ49" s="66"/>
      <c r="AR49" s="66"/>
      <c r="AS49" s="66"/>
      <c r="AT49" s="66"/>
      <c r="AU49" s="66"/>
      <c r="AV49" s="71"/>
    </row>
    <row r="50" spans="1:48" s="73" customFormat="1" ht="99.95" customHeight="1" x14ac:dyDescent="0.2">
      <c r="A50" s="129" t="s">
        <v>1014</v>
      </c>
      <c r="B50" s="158" t="s">
        <v>912</v>
      </c>
      <c r="C50" s="68" t="s">
        <v>913</v>
      </c>
      <c r="D50" s="158" t="s">
        <v>905</v>
      </c>
      <c r="E50" s="158" t="s">
        <v>914</v>
      </c>
      <c r="F50" s="68">
        <v>0.5</v>
      </c>
      <c r="G50" s="68" t="s">
        <v>915</v>
      </c>
      <c r="H50" s="68" t="s">
        <v>916</v>
      </c>
      <c r="I50" s="68" t="s">
        <v>463</v>
      </c>
      <c r="J50" s="68" t="s">
        <v>917</v>
      </c>
      <c r="K50" s="68">
        <v>3795750</v>
      </c>
      <c r="L50" s="68" t="s">
        <v>918</v>
      </c>
      <c r="M50" s="104">
        <v>42736</v>
      </c>
      <c r="N50" s="104">
        <v>44012</v>
      </c>
      <c r="O50" s="68" t="s">
        <v>941</v>
      </c>
      <c r="P50" s="68" t="s">
        <v>920</v>
      </c>
      <c r="Q50" s="75">
        <v>113303</v>
      </c>
      <c r="R50" s="68"/>
      <c r="S50" s="68"/>
      <c r="T50" s="68"/>
      <c r="U50" s="75">
        <v>118702</v>
      </c>
      <c r="V50" s="149">
        <f t="shared" si="4"/>
        <v>1.0476509889411578</v>
      </c>
      <c r="W50" s="68">
        <v>51457</v>
      </c>
      <c r="X50" s="85"/>
      <c r="Y50" s="68"/>
      <c r="Z50" s="68"/>
      <c r="AA50" s="68"/>
      <c r="AB50" s="68"/>
      <c r="AC50" s="67" t="s">
        <v>942</v>
      </c>
      <c r="AD50" s="67" t="s">
        <v>934</v>
      </c>
      <c r="AE50" s="67" t="s">
        <v>935</v>
      </c>
      <c r="AF50" s="68">
        <v>996</v>
      </c>
      <c r="AG50" s="67" t="s">
        <v>943</v>
      </c>
      <c r="AH50" s="67" t="s">
        <v>944</v>
      </c>
      <c r="AI50" s="105">
        <v>3326442810</v>
      </c>
      <c r="AJ50" s="97">
        <v>0.25178444444444442</v>
      </c>
      <c r="AK50" s="105">
        <f>6735.89312220938*U50</f>
        <v>799563985.39249778</v>
      </c>
      <c r="AL50" s="97">
        <f>+U50/450000</f>
        <v>0.2637822222222222</v>
      </c>
      <c r="AM50" s="67" t="s">
        <v>945</v>
      </c>
      <c r="AN50" s="246"/>
      <c r="AO50" s="67" t="s">
        <v>1072</v>
      </c>
      <c r="AP50" s="66"/>
      <c r="AQ50" s="66"/>
      <c r="AR50" s="66"/>
      <c r="AS50" s="66"/>
      <c r="AT50" s="66"/>
      <c r="AU50" s="66"/>
      <c r="AV50" s="71"/>
    </row>
    <row r="51" spans="1:48" s="73" customFormat="1" ht="237" customHeight="1" x14ac:dyDescent="0.2">
      <c r="A51" s="129" t="s">
        <v>1015</v>
      </c>
      <c r="B51" s="158" t="s">
        <v>912</v>
      </c>
      <c r="C51" s="68" t="s">
        <v>913</v>
      </c>
      <c r="D51" s="158" t="s">
        <v>905</v>
      </c>
      <c r="E51" s="158" t="s">
        <v>914</v>
      </c>
      <c r="F51" s="68">
        <v>0.5</v>
      </c>
      <c r="G51" s="68" t="s">
        <v>915</v>
      </c>
      <c r="H51" s="68" t="s">
        <v>916</v>
      </c>
      <c r="I51" s="68" t="s">
        <v>463</v>
      </c>
      <c r="J51" s="68" t="s">
        <v>917</v>
      </c>
      <c r="K51" s="68">
        <v>3795750</v>
      </c>
      <c r="L51" s="68" t="s">
        <v>918</v>
      </c>
      <c r="M51" s="104">
        <v>42736</v>
      </c>
      <c r="N51" s="104">
        <v>44012</v>
      </c>
      <c r="O51" s="68" t="s">
        <v>946</v>
      </c>
      <c r="P51" s="68" t="s">
        <v>928</v>
      </c>
      <c r="Q51" s="75">
        <v>1209</v>
      </c>
      <c r="R51" s="68"/>
      <c r="S51" s="68"/>
      <c r="T51" s="68"/>
      <c r="U51" s="75">
        <v>1227</v>
      </c>
      <c r="V51" s="149">
        <f t="shared" si="4"/>
        <v>1.0148883374689825</v>
      </c>
      <c r="W51" s="75">
        <v>232</v>
      </c>
      <c r="X51" s="85"/>
      <c r="Y51" s="68"/>
      <c r="Z51" s="68"/>
      <c r="AA51" s="68"/>
      <c r="AB51" s="68"/>
      <c r="AC51" s="67" t="s">
        <v>942</v>
      </c>
      <c r="AD51" s="67" t="s">
        <v>934</v>
      </c>
      <c r="AE51" s="67" t="s">
        <v>935</v>
      </c>
      <c r="AF51" s="68">
        <v>996</v>
      </c>
      <c r="AG51" s="67" t="s">
        <v>943</v>
      </c>
      <c r="AH51" s="67" t="s">
        <v>947</v>
      </c>
      <c r="AI51" s="105">
        <v>927885000</v>
      </c>
      <c r="AJ51" s="97">
        <v>0.11019961717254581</v>
      </c>
      <c r="AK51" s="105">
        <f>83357.8469267675*U51</f>
        <v>102280078.17914371</v>
      </c>
      <c r="AL51" s="97">
        <f>+U51/10971</f>
        <v>0.11184030626196335</v>
      </c>
      <c r="AM51" s="67" t="s">
        <v>945</v>
      </c>
      <c r="AN51" s="246"/>
      <c r="AO51" s="173" t="s">
        <v>1072</v>
      </c>
      <c r="AP51" s="66"/>
      <c r="AQ51" s="66"/>
      <c r="AR51" s="66"/>
      <c r="AS51" s="66"/>
      <c r="AT51" s="66"/>
      <c r="AU51" s="66"/>
      <c r="AV51" s="71"/>
    </row>
    <row r="52" spans="1:48" s="73" customFormat="1" ht="171.75" customHeight="1" x14ac:dyDescent="0.2">
      <c r="A52" s="129" t="s">
        <v>976</v>
      </c>
      <c r="B52" s="67" t="s">
        <v>791</v>
      </c>
      <c r="C52" s="68" t="s">
        <v>792</v>
      </c>
      <c r="D52" s="67" t="s">
        <v>696</v>
      </c>
      <c r="E52" s="67" t="s">
        <v>793</v>
      </c>
      <c r="F52" s="68">
        <v>0.98</v>
      </c>
      <c r="G52" s="68" t="s">
        <v>529</v>
      </c>
      <c r="H52" s="68" t="s">
        <v>530</v>
      </c>
      <c r="I52" s="68" t="s">
        <v>463</v>
      </c>
      <c r="J52" s="68" t="s">
        <v>531</v>
      </c>
      <c r="K52" s="68">
        <v>3132374727</v>
      </c>
      <c r="L52" s="68" t="s">
        <v>532</v>
      </c>
      <c r="M52" s="69">
        <v>42522</v>
      </c>
      <c r="N52" s="69">
        <v>43830</v>
      </c>
      <c r="O52" s="68" t="s">
        <v>794</v>
      </c>
      <c r="P52" s="68" t="s">
        <v>795</v>
      </c>
      <c r="Q52" s="70">
        <v>1</v>
      </c>
      <c r="R52" s="70">
        <v>1</v>
      </c>
      <c r="S52" s="70">
        <v>1</v>
      </c>
      <c r="T52" s="70">
        <v>1</v>
      </c>
      <c r="U52" s="186">
        <v>1</v>
      </c>
      <c r="V52" s="147">
        <v>1</v>
      </c>
      <c r="W52" s="114">
        <f>+V52/R52</f>
        <v>1</v>
      </c>
      <c r="X52" s="114">
        <v>1</v>
      </c>
      <c r="Y52" s="68"/>
      <c r="Z52" s="68"/>
      <c r="AA52" s="68"/>
      <c r="AB52" s="68"/>
      <c r="AC52" s="67"/>
      <c r="AD52" s="67" t="s">
        <v>535</v>
      </c>
      <c r="AE52" s="67"/>
      <c r="AF52" s="68">
        <v>1108</v>
      </c>
      <c r="AG52" s="68" t="s">
        <v>536</v>
      </c>
      <c r="AH52" s="83" t="s">
        <v>796</v>
      </c>
      <c r="AI52" s="84">
        <v>3281767869</v>
      </c>
      <c r="AJ52" s="70">
        <v>1</v>
      </c>
      <c r="AK52" s="84" t="s">
        <v>797</v>
      </c>
      <c r="AL52" s="67" t="s">
        <v>798</v>
      </c>
      <c r="AM52" s="83" t="s">
        <v>539</v>
      </c>
      <c r="AN52" s="174" t="s">
        <v>1070</v>
      </c>
      <c r="AO52" s="173" t="s">
        <v>1071</v>
      </c>
      <c r="AP52" s="66"/>
      <c r="AQ52" s="66"/>
      <c r="AR52" s="66"/>
      <c r="AS52" s="66"/>
      <c r="AT52" s="66"/>
      <c r="AU52" s="66"/>
      <c r="AV52" s="71"/>
    </row>
    <row r="53" spans="1:48" s="73" customFormat="1" ht="147" customHeight="1" x14ac:dyDescent="0.2">
      <c r="A53" s="129" t="s">
        <v>1016</v>
      </c>
      <c r="B53" s="67" t="s">
        <v>791</v>
      </c>
      <c r="C53" s="68" t="s">
        <v>792</v>
      </c>
      <c r="D53" s="67" t="s">
        <v>696</v>
      </c>
      <c r="E53" s="67" t="s">
        <v>799</v>
      </c>
      <c r="F53" s="68">
        <v>0.5</v>
      </c>
      <c r="G53" s="68" t="s">
        <v>529</v>
      </c>
      <c r="H53" s="68" t="s">
        <v>800</v>
      </c>
      <c r="I53" s="68" t="s">
        <v>463</v>
      </c>
      <c r="J53" s="68" t="s">
        <v>801</v>
      </c>
      <c r="K53" s="68">
        <v>3006975592</v>
      </c>
      <c r="L53" s="68" t="s">
        <v>802</v>
      </c>
      <c r="M53" s="69">
        <v>42522</v>
      </c>
      <c r="N53" s="69">
        <v>43981</v>
      </c>
      <c r="O53" s="68" t="s">
        <v>803</v>
      </c>
      <c r="P53" s="68" t="s">
        <v>804</v>
      </c>
      <c r="Q53" s="68" t="s">
        <v>805</v>
      </c>
      <c r="R53" s="68" t="s">
        <v>805</v>
      </c>
      <c r="S53" s="68" t="s">
        <v>806</v>
      </c>
      <c r="T53" s="68" t="s">
        <v>807</v>
      </c>
      <c r="U53" s="68"/>
      <c r="V53" s="185"/>
      <c r="W53" s="68"/>
      <c r="Y53" s="68"/>
      <c r="Z53" s="68"/>
      <c r="AA53" s="68"/>
      <c r="AB53" s="68"/>
      <c r="AC53" s="67"/>
      <c r="AD53" s="67" t="s">
        <v>808</v>
      </c>
      <c r="AE53" s="67"/>
      <c r="AF53" s="68" t="s">
        <v>809</v>
      </c>
      <c r="AG53" s="68" t="s">
        <v>810</v>
      </c>
      <c r="AH53" s="67" t="s">
        <v>811</v>
      </c>
      <c r="AI53" s="68"/>
      <c r="AJ53" s="68"/>
      <c r="AK53" s="68"/>
      <c r="AL53" s="67"/>
      <c r="AM53" s="67" t="s">
        <v>812</v>
      </c>
      <c r="AN53" s="67"/>
      <c r="AO53" s="67" t="s">
        <v>1072</v>
      </c>
      <c r="AP53" s="66"/>
      <c r="AQ53" s="66"/>
      <c r="AR53" s="66"/>
      <c r="AS53" s="66"/>
      <c r="AT53" s="66"/>
      <c r="AU53" s="66"/>
      <c r="AV53" s="71"/>
    </row>
    <row r="54" spans="1:48" s="73" customFormat="1" ht="182.25" customHeight="1" x14ac:dyDescent="0.2">
      <c r="A54" s="129" t="s">
        <v>1017</v>
      </c>
      <c r="B54" s="67" t="s">
        <v>791</v>
      </c>
      <c r="C54" s="68" t="s">
        <v>813</v>
      </c>
      <c r="D54" s="67" t="s">
        <v>696</v>
      </c>
      <c r="E54" s="67" t="s">
        <v>814</v>
      </c>
      <c r="F54" s="68">
        <v>0.98</v>
      </c>
      <c r="G54" s="68" t="s">
        <v>698</v>
      </c>
      <c r="H54" s="68" t="s">
        <v>699</v>
      </c>
      <c r="I54" s="68" t="s">
        <v>463</v>
      </c>
      <c r="J54" s="68" t="s">
        <v>700</v>
      </c>
      <c r="K54" s="68">
        <v>3123542740</v>
      </c>
      <c r="L54" s="68" t="s">
        <v>701</v>
      </c>
      <c r="M54" s="104">
        <v>42736</v>
      </c>
      <c r="N54" s="104">
        <v>43982</v>
      </c>
      <c r="O54" s="68" t="s">
        <v>815</v>
      </c>
      <c r="P54" s="68" t="s">
        <v>816</v>
      </c>
      <c r="Q54" s="70">
        <v>1</v>
      </c>
      <c r="R54" s="70">
        <v>1</v>
      </c>
      <c r="S54" s="70">
        <v>1</v>
      </c>
      <c r="T54" s="70">
        <v>1</v>
      </c>
      <c r="U54" s="68"/>
      <c r="V54" s="147"/>
      <c r="W54" s="70">
        <v>1</v>
      </c>
      <c r="X54" s="70">
        <v>1</v>
      </c>
      <c r="Y54" s="68"/>
      <c r="Z54" s="68"/>
      <c r="AA54" s="68"/>
      <c r="AB54" s="68"/>
      <c r="AC54" s="67"/>
      <c r="AD54" s="67" t="s">
        <v>704</v>
      </c>
      <c r="AE54" s="67"/>
      <c r="AF54" s="68" t="s">
        <v>817</v>
      </c>
      <c r="AG54" s="68" t="s">
        <v>818</v>
      </c>
      <c r="AH54" s="67" t="s">
        <v>819</v>
      </c>
      <c r="AI54" s="111">
        <f>12557000000-730000000</f>
        <v>11827000000</v>
      </c>
      <c r="AJ54" s="68" t="s">
        <v>463</v>
      </c>
      <c r="AK54" s="68" t="s">
        <v>463</v>
      </c>
      <c r="AL54" s="68" t="s">
        <v>820</v>
      </c>
      <c r="AM54" s="67" t="s">
        <v>1065</v>
      </c>
      <c r="AN54" s="68" t="s">
        <v>1142</v>
      </c>
      <c r="AO54" s="67" t="s">
        <v>1143</v>
      </c>
      <c r="AP54" s="66"/>
      <c r="AQ54" s="66"/>
      <c r="AR54" s="66"/>
      <c r="AS54" s="66"/>
      <c r="AT54" s="66"/>
      <c r="AU54" s="66"/>
      <c r="AV54" s="71"/>
    </row>
    <row r="55" spans="1:48" s="73" customFormat="1" ht="127.5" customHeight="1" x14ac:dyDescent="0.2">
      <c r="A55" s="129" t="s">
        <v>1018</v>
      </c>
      <c r="B55" s="67" t="s">
        <v>694</v>
      </c>
      <c r="C55" s="68" t="s">
        <v>695</v>
      </c>
      <c r="D55" s="67" t="s">
        <v>696</v>
      </c>
      <c r="E55" s="67" t="s">
        <v>697</v>
      </c>
      <c r="F55" s="68">
        <v>0.98</v>
      </c>
      <c r="G55" s="68" t="s">
        <v>698</v>
      </c>
      <c r="H55" s="68" t="s">
        <v>699</v>
      </c>
      <c r="I55" s="68" t="s">
        <v>463</v>
      </c>
      <c r="J55" s="68" t="s">
        <v>700</v>
      </c>
      <c r="K55" s="68">
        <v>3123542740</v>
      </c>
      <c r="L55" s="68" t="s">
        <v>701</v>
      </c>
      <c r="M55" s="104">
        <v>42736</v>
      </c>
      <c r="N55" s="104">
        <v>43982</v>
      </c>
      <c r="O55" s="68" t="s">
        <v>702</v>
      </c>
      <c r="P55" s="68" t="s">
        <v>703</v>
      </c>
      <c r="Q55" s="70">
        <v>1</v>
      </c>
      <c r="R55" s="70">
        <v>1</v>
      </c>
      <c r="S55" s="70">
        <v>1</v>
      </c>
      <c r="T55" s="70">
        <v>1</v>
      </c>
      <c r="U55" s="70">
        <v>1</v>
      </c>
      <c r="V55" s="147">
        <f>U55/Q55</f>
        <v>1</v>
      </c>
      <c r="W55" s="70">
        <v>1</v>
      </c>
      <c r="X55" s="70">
        <v>1</v>
      </c>
      <c r="Y55" s="68"/>
      <c r="Z55" s="68"/>
      <c r="AA55" s="68"/>
      <c r="AB55" s="68"/>
      <c r="AC55" s="67"/>
      <c r="AD55" s="67" t="s">
        <v>704</v>
      </c>
      <c r="AE55" s="67"/>
      <c r="AF55" s="68" t="s">
        <v>705</v>
      </c>
      <c r="AG55" s="68" t="s">
        <v>706</v>
      </c>
      <c r="AH55" s="67" t="s">
        <v>707</v>
      </c>
      <c r="AI55" s="105">
        <f>2149000000-569000000</f>
        <v>1580000000</v>
      </c>
      <c r="AJ55" s="68" t="s">
        <v>463</v>
      </c>
      <c r="AK55" s="68" t="s">
        <v>463</v>
      </c>
      <c r="AL55" s="68" t="s">
        <v>708</v>
      </c>
      <c r="AM55" s="67" t="s">
        <v>709</v>
      </c>
      <c r="AN55" s="245" t="s">
        <v>1144</v>
      </c>
      <c r="AO55" s="67" t="s">
        <v>1145</v>
      </c>
      <c r="AP55" s="66"/>
      <c r="AQ55" s="66"/>
      <c r="AR55" s="66"/>
      <c r="AS55" s="66"/>
      <c r="AT55" s="66"/>
      <c r="AU55" s="66"/>
      <c r="AV55" s="71"/>
    </row>
    <row r="56" spans="1:48" s="73" customFormat="1" ht="129" customHeight="1" x14ac:dyDescent="0.2">
      <c r="A56" s="129" t="s">
        <v>1019</v>
      </c>
      <c r="B56" s="67" t="s">
        <v>694</v>
      </c>
      <c r="C56" s="68" t="s">
        <v>695</v>
      </c>
      <c r="D56" s="67" t="s">
        <v>696</v>
      </c>
      <c r="E56" s="67" t="s">
        <v>710</v>
      </c>
      <c r="F56" s="68">
        <v>0.98</v>
      </c>
      <c r="G56" s="68" t="s">
        <v>698</v>
      </c>
      <c r="H56" s="68" t="s">
        <v>699</v>
      </c>
      <c r="I56" s="68" t="s">
        <v>463</v>
      </c>
      <c r="J56" s="68" t="s">
        <v>700</v>
      </c>
      <c r="K56" s="68">
        <v>3123542740</v>
      </c>
      <c r="L56" s="68" t="s">
        <v>701</v>
      </c>
      <c r="M56" s="104">
        <v>42736</v>
      </c>
      <c r="N56" s="104">
        <v>43982</v>
      </c>
      <c r="O56" s="68" t="s">
        <v>711</v>
      </c>
      <c r="P56" s="68" t="s">
        <v>712</v>
      </c>
      <c r="Q56" s="70">
        <v>1</v>
      </c>
      <c r="R56" s="70">
        <v>1</v>
      </c>
      <c r="S56" s="70">
        <v>1</v>
      </c>
      <c r="T56" s="70">
        <v>1</v>
      </c>
      <c r="U56" s="70">
        <v>1</v>
      </c>
      <c r="V56" s="147">
        <f>U56/Q56</f>
        <v>1</v>
      </c>
      <c r="W56" s="70">
        <v>1</v>
      </c>
      <c r="X56" s="70">
        <v>1</v>
      </c>
      <c r="Y56" s="68"/>
      <c r="Z56" s="68"/>
      <c r="AA56" s="68"/>
      <c r="AB56" s="68"/>
      <c r="AC56" s="67"/>
      <c r="AD56" s="67" t="s">
        <v>704</v>
      </c>
      <c r="AE56" s="67"/>
      <c r="AF56" s="68" t="s">
        <v>705</v>
      </c>
      <c r="AG56" s="68" t="s">
        <v>706</v>
      </c>
      <c r="AH56" s="67" t="s">
        <v>713</v>
      </c>
      <c r="AI56" s="105">
        <f>1159000000-152000000</f>
        <v>1007000000</v>
      </c>
      <c r="AJ56" s="68" t="s">
        <v>463</v>
      </c>
      <c r="AK56" s="68" t="s">
        <v>463</v>
      </c>
      <c r="AL56" s="110" t="s">
        <v>714</v>
      </c>
      <c r="AM56" s="146" t="s">
        <v>709</v>
      </c>
      <c r="AN56" s="68" t="s">
        <v>1146</v>
      </c>
      <c r="AO56" s="67" t="s">
        <v>1141</v>
      </c>
      <c r="AP56" s="66"/>
      <c r="AQ56" s="66"/>
      <c r="AR56" s="66"/>
      <c r="AS56" s="66"/>
      <c r="AT56" s="66"/>
      <c r="AU56" s="66"/>
      <c r="AV56" s="71"/>
    </row>
    <row r="57" spans="1:48" s="73" customFormat="1" ht="129.75" customHeight="1" x14ac:dyDescent="0.2">
      <c r="A57" s="129" t="s">
        <v>1020</v>
      </c>
      <c r="B57" s="67" t="s">
        <v>694</v>
      </c>
      <c r="C57" s="68" t="s">
        <v>695</v>
      </c>
      <c r="D57" s="67" t="s">
        <v>696</v>
      </c>
      <c r="E57" s="67" t="s">
        <v>715</v>
      </c>
      <c r="F57" s="68">
        <v>0.98</v>
      </c>
      <c r="G57" s="68" t="s">
        <v>698</v>
      </c>
      <c r="H57" s="68" t="s">
        <v>699</v>
      </c>
      <c r="I57" s="68" t="s">
        <v>463</v>
      </c>
      <c r="J57" s="68" t="s">
        <v>700</v>
      </c>
      <c r="K57" s="68">
        <v>3123542740</v>
      </c>
      <c r="L57" s="68" t="s">
        <v>701</v>
      </c>
      <c r="M57" s="104">
        <v>42736</v>
      </c>
      <c r="N57" s="104">
        <v>43982</v>
      </c>
      <c r="O57" s="68" t="s">
        <v>716</v>
      </c>
      <c r="P57" s="68" t="s">
        <v>717</v>
      </c>
      <c r="Q57" s="70">
        <v>1</v>
      </c>
      <c r="R57" s="70">
        <v>1</v>
      </c>
      <c r="S57" s="70">
        <v>1</v>
      </c>
      <c r="T57" s="70">
        <v>1</v>
      </c>
      <c r="U57" s="70">
        <v>1</v>
      </c>
      <c r="V57" s="147">
        <f>U57/Q57</f>
        <v>1</v>
      </c>
      <c r="W57" s="70">
        <v>1</v>
      </c>
      <c r="X57" s="70">
        <v>1</v>
      </c>
      <c r="Y57" s="68"/>
      <c r="Z57" s="68"/>
      <c r="AA57" s="68"/>
      <c r="AB57" s="68"/>
      <c r="AC57" s="67"/>
      <c r="AD57" s="67" t="s">
        <v>704</v>
      </c>
      <c r="AE57" s="67"/>
      <c r="AF57" s="68">
        <v>1067</v>
      </c>
      <c r="AG57" s="68" t="s">
        <v>718</v>
      </c>
      <c r="AH57" s="67" t="s">
        <v>719</v>
      </c>
      <c r="AI57" s="105">
        <f>1163000000-191000000</f>
        <v>972000000</v>
      </c>
      <c r="AJ57" s="68" t="s">
        <v>463</v>
      </c>
      <c r="AK57" s="68" t="s">
        <v>463</v>
      </c>
      <c r="AL57" s="68" t="s">
        <v>720</v>
      </c>
      <c r="AM57" s="67" t="s">
        <v>709</v>
      </c>
      <c r="AN57" s="68" t="s">
        <v>1147</v>
      </c>
      <c r="AO57" s="67" t="s">
        <v>1148</v>
      </c>
      <c r="AP57" s="66"/>
      <c r="AQ57" s="66"/>
      <c r="AR57" s="66"/>
      <c r="AS57" s="66"/>
      <c r="AT57" s="66"/>
      <c r="AU57" s="66"/>
      <c r="AV57" s="71"/>
    </row>
    <row r="58" spans="1:48" s="73" customFormat="1" ht="344.25" customHeight="1" x14ac:dyDescent="0.2">
      <c r="A58" s="129" t="s">
        <v>1021</v>
      </c>
      <c r="B58" s="83" t="s">
        <v>694</v>
      </c>
      <c r="C58" s="68" t="s">
        <v>695</v>
      </c>
      <c r="D58" s="83" t="s">
        <v>696</v>
      </c>
      <c r="E58" s="67" t="s">
        <v>721</v>
      </c>
      <c r="F58" s="68">
        <v>0.98</v>
      </c>
      <c r="G58" s="68" t="s">
        <v>722</v>
      </c>
      <c r="H58" s="68" t="s">
        <v>723</v>
      </c>
      <c r="I58" s="68" t="s">
        <v>463</v>
      </c>
      <c r="J58" s="68" t="s">
        <v>724</v>
      </c>
      <c r="K58" s="68" t="s">
        <v>725</v>
      </c>
      <c r="L58" s="250" t="s">
        <v>726</v>
      </c>
      <c r="M58" s="69">
        <v>42522</v>
      </c>
      <c r="N58" s="69">
        <v>43982</v>
      </c>
      <c r="O58" s="68" t="s">
        <v>727</v>
      </c>
      <c r="P58" s="68" t="s">
        <v>728</v>
      </c>
      <c r="Q58" s="70">
        <v>1</v>
      </c>
      <c r="R58" s="70">
        <v>1</v>
      </c>
      <c r="S58" s="70">
        <v>1</v>
      </c>
      <c r="T58" s="70">
        <v>1</v>
      </c>
      <c r="U58" s="70">
        <v>1</v>
      </c>
      <c r="V58" s="68">
        <v>100</v>
      </c>
      <c r="W58" s="114">
        <v>1</v>
      </c>
      <c r="X58" s="70">
        <v>1</v>
      </c>
      <c r="Y58" s="68"/>
      <c r="Z58" s="68"/>
      <c r="AA58" s="68"/>
      <c r="AB58" s="68"/>
      <c r="AC58" s="83" t="s">
        <v>729</v>
      </c>
      <c r="AD58" s="83" t="s">
        <v>730</v>
      </c>
      <c r="AE58" s="83" t="s">
        <v>731</v>
      </c>
      <c r="AF58" s="68">
        <v>1013</v>
      </c>
      <c r="AG58" s="68" t="s">
        <v>732</v>
      </c>
      <c r="AH58" s="83" t="s">
        <v>733</v>
      </c>
      <c r="AI58" s="106">
        <v>1746846667</v>
      </c>
      <c r="AJ58" s="89" t="s">
        <v>521</v>
      </c>
      <c r="AK58" s="106">
        <v>1746803334</v>
      </c>
      <c r="AL58" s="67" t="s">
        <v>734</v>
      </c>
      <c r="AM58" s="83" t="s">
        <v>735</v>
      </c>
      <c r="AN58" s="67" t="s">
        <v>1189</v>
      </c>
      <c r="AO58" s="183" t="s">
        <v>1073</v>
      </c>
      <c r="AP58" s="66"/>
      <c r="AQ58" s="66"/>
      <c r="AR58" s="66"/>
      <c r="AS58" s="66"/>
      <c r="AT58" s="66"/>
      <c r="AU58" s="66"/>
      <c r="AV58" s="71"/>
    </row>
    <row r="59" spans="1:48" s="73" customFormat="1" ht="331.5" customHeight="1" x14ac:dyDescent="0.2">
      <c r="A59" s="129" t="s">
        <v>1022</v>
      </c>
      <c r="B59" s="67" t="s">
        <v>694</v>
      </c>
      <c r="C59" s="68" t="s">
        <v>695</v>
      </c>
      <c r="D59" s="67" t="s">
        <v>696</v>
      </c>
      <c r="E59" s="67" t="s">
        <v>736</v>
      </c>
      <c r="F59" s="68">
        <v>0.98</v>
      </c>
      <c r="G59" s="68" t="s">
        <v>722</v>
      </c>
      <c r="H59" s="68" t="s">
        <v>723</v>
      </c>
      <c r="I59" s="68" t="s">
        <v>463</v>
      </c>
      <c r="J59" s="68" t="s">
        <v>724</v>
      </c>
      <c r="K59" s="68" t="s">
        <v>725</v>
      </c>
      <c r="L59" s="68" t="s">
        <v>726</v>
      </c>
      <c r="M59" s="69">
        <v>42522</v>
      </c>
      <c r="N59" s="69">
        <v>43982</v>
      </c>
      <c r="O59" s="68" t="s">
        <v>737</v>
      </c>
      <c r="P59" s="68" t="s">
        <v>738</v>
      </c>
      <c r="Q59" s="68">
        <v>27</v>
      </c>
      <c r="R59" s="68">
        <v>25</v>
      </c>
      <c r="S59" s="68">
        <v>50</v>
      </c>
      <c r="T59" s="68">
        <v>25</v>
      </c>
      <c r="U59" s="68">
        <v>27</v>
      </c>
      <c r="V59" s="68">
        <v>100</v>
      </c>
      <c r="W59" s="68">
        <v>27</v>
      </c>
      <c r="X59" s="70">
        <f>+W59/R59</f>
        <v>1.08</v>
      </c>
      <c r="Y59" s="68"/>
      <c r="Z59" s="68"/>
      <c r="AA59" s="68"/>
      <c r="AB59" s="68"/>
      <c r="AC59" s="67" t="s">
        <v>729</v>
      </c>
      <c r="AD59" s="67" t="s">
        <v>730</v>
      </c>
      <c r="AE59" s="83" t="s">
        <v>731</v>
      </c>
      <c r="AF59" s="68">
        <v>1014</v>
      </c>
      <c r="AG59" s="68" t="s">
        <v>739</v>
      </c>
      <c r="AH59" s="67" t="s">
        <v>740</v>
      </c>
      <c r="AI59" s="107">
        <v>2731600000</v>
      </c>
      <c r="AJ59" s="70">
        <f t="shared" ref="AJ59:AJ64" si="5">+AK59/AI59</f>
        <v>0.15722722177478402</v>
      </c>
      <c r="AK59" s="108">
        <v>429481879</v>
      </c>
      <c r="AL59" s="83" t="s">
        <v>741</v>
      </c>
      <c r="AM59" s="67" t="s">
        <v>742</v>
      </c>
      <c r="AN59" s="83" t="s">
        <v>1151</v>
      </c>
      <c r="AO59" s="184" t="s">
        <v>1074</v>
      </c>
      <c r="AP59" s="66"/>
      <c r="AQ59" s="66"/>
      <c r="AR59" s="66"/>
      <c r="AS59" s="66"/>
      <c r="AT59" s="66"/>
      <c r="AU59" s="66"/>
      <c r="AV59" s="71"/>
    </row>
    <row r="60" spans="1:48" s="73" customFormat="1" ht="351.75" customHeight="1" x14ac:dyDescent="0.2">
      <c r="A60" s="129" t="s">
        <v>1023</v>
      </c>
      <c r="B60" s="67" t="s">
        <v>694</v>
      </c>
      <c r="C60" s="68" t="s">
        <v>695</v>
      </c>
      <c r="D60" s="67" t="s">
        <v>696</v>
      </c>
      <c r="E60" s="67" t="s">
        <v>743</v>
      </c>
      <c r="F60" s="68">
        <v>0.98</v>
      </c>
      <c r="G60" s="68" t="s">
        <v>722</v>
      </c>
      <c r="H60" s="68" t="s">
        <v>723</v>
      </c>
      <c r="I60" s="68" t="s">
        <v>463</v>
      </c>
      <c r="J60" s="68" t="s">
        <v>724</v>
      </c>
      <c r="K60" s="68" t="s">
        <v>725</v>
      </c>
      <c r="L60" s="68" t="s">
        <v>726</v>
      </c>
      <c r="M60" s="69">
        <v>42522</v>
      </c>
      <c r="N60" s="69">
        <v>43982</v>
      </c>
      <c r="O60" s="68" t="s">
        <v>744</v>
      </c>
      <c r="P60" s="68" t="s">
        <v>745</v>
      </c>
      <c r="Q60" s="68">
        <v>26</v>
      </c>
      <c r="R60" s="68">
        <v>50</v>
      </c>
      <c r="S60" s="68">
        <v>25</v>
      </c>
      <c r="T60" s="68">
        <v>25</v>
      </c>
      <c r="U60" s="68">
        <v>26</v>
      </c>
      <c r="V60" s="68">
        <v>100</v>
      </c>
      <c r="W60" s="68">
        <v>50</v>
      </c>
      <c r="X60" s="70">
        <v>1</v>
      </c>
      <c r="Y60" s="68"/>
      <c r="Z60" s="68"/>
      <c r="AA60" s="68"/>
      <c r="AB60" s="68"/>
      <c r="AC60" s="67" t="s">
        <v>729</v>
      </c>
      <c r="AD60" s="67" t="s">
        <v>730</v>
      </c>
      <c r="AE60" s="83" t="s">
        <v>731</v>
      </c>
      <c r="AF60" s="68">
        <v>1014</v>
      </c>
      <c r="AG60" s="68" t="s">
        <v>739</v>
      </c>
      <c r="AH60" s="67" t="s">
        <v>746</v>
      </c>
      <c r="AI60" s="107">
        <v>2731600000</v>
      </c>
      <c r="AJ60" s="70">
        <f t="shared" si="5"/>
        <v>0.22351913384097233</v>
      </c>
      <c r="AK60" s="108">
        <v>610564866</v>
      </c>
      <c r="AL60" s="83" t="s">
        <v>747</v>
      </c>
      <c r="AM60" s="67" t="s">
        <v>748</v>
      </c>
      <c r="AN60" s="83" t="s">
        <v>1075</v>
      </c>
      <c r="AO60" s="160" t="s">
        <v>1076</v>
      </c>
      <c r="AP60" s="66"/>
      <c r="AQ60" s="66"/>
      <c r="AR60" s="66"/>
      <c r="AS60" s="66"/>
      <c r="AT60" s="66"/>
      <c r="AU60" s="66"/>
      <c r="AV60" s="71"/>
    </row>
    <row r="61" spans="1:48" s="73" customFormat="1" ht="231" customHeight="1" x14ac:dyDescent="0.2">
      <c r="A61" s="129" t="s">
        <v>1024</v>
      </c>
      <c r="B61" s="67" t="s">
        <v>694</v>
      </c>
      <c r="C61" s="68" t="s">
        <v>695</v>
      </c>
      <c r="D61" s="67" t="s">
        <v>696</v>
      </c>
      <c r="E61" s="67" t="s">
        <v>749</v>
      </c>
      <c r="F61" s="68">
        <v>0.98</v>
      </c>
      <c r="G61" s="68" t="s">
        <v>722</v>
      </c>
      <c r="H61" s="68" t="s">
        <v>723</v>
      </c>
      <c r="I61" s="68" t="s">
        <v>463</v>
      </c>
      <c r="J61" s="68" t="s">
        <v>724</v>
      </c>
      <c r="K61" s="68" t="s">
        <v>725</v>
      </c>
      <c r="L61" s="68" t="s">
        <v>726</v>
      </c>
      <c r="M61" s="69">
        <v>42522</v>
      </c>
      <c r="N61" s="69">
        <v>43982</v>
      </c>
      <c r="O61" s="68" t="s">
        <v>750</v>
      </c>
      <c r="P61" s="68" t="s">
        <v>751</v>
      </c>
      <c r="Q61" s="68">
        <v>11</v>
      </c>
      <c r="R61" s="68">
        <v>20</v>
      </c>
      <c r="S61" s="68">
        <v>10</v>
      </c>
      <c r="T61" s="68">
        <v>5</v>
      </c>
      <c r="U61" s="68">
        <v>11</v>
      </c>
      <c r="V61" s="68">
        <v>100</v>
      </c>
      <c r="W61" s="68">
        <v>20</v>
      </c>
      <c r="X61" s="70">
        <v>1</v>
      </c>
      <c r="Y61" s="68"/>
      <c r="Z61" s="68"/>
      <c r="AA61" s="68"/>
      <c r="AB61" s="68"/>
      <c r="AC61" s="67" t="s">
        <v>729</v>
      </c>
      <c r="AD61" s="67" t="s">
        <v>730</v>
      </c>
      <c r="AE61" s="83" t="s">
        <v>731</v>
      </c>
      <c r="AF61" s="68">
        <v>1014</v>
      </c>
      <c r="AG61" s="68" t="s">
        <v>739</v>
      </c>
      <c r="AH61" s="67" t="s">
        <v>752</v>
      </c>
      <c r="AI61" s="107">
        <v>2731600000</v>
      </c>
      <c r="AJ61" s="70">
        <f t="shared" si="5"/>
        <v>8.8281529506516326E-2</v>
      </c>
      <c r="AK61" s="108">
        <v>241149826</v>
      </c>
      <c r="AL61" s="67" t="s">
        <v>753</v>
      </c>
      <c r="AM61" s="67" t="s">
        <v>754</v>
      </c>
      <c r="AN61" s="67" t="s">
        <v>1077</v>
      </c>
      <c r="AO61" s="161" t="s">
        <v>1078</v>
      </c>
      <c r="AP61" s="66"/>
      <c r="AQ61" s="66"/>
      <c r="AR61" s="66"/>
      <c r="AS61" s="66"/>
      <c r="AT61" s="66"/>
      <c r="AU61" s="66"/>
      <c r="AV61" s="71"/>
    </row>
    <row r="62" spans="1:48" s="73" customFormat="1" ht="287.25" customHeight="1" x14ac:dyDescent="0.2">
      <c r="A62" s="129" t="s">
        <v>1025</v>
      </c>
      <c r="B62" s="67" t="s">
        <v>694</v>
      </c>
      <c r="C62" s="68" t="s">
        <v>695</v>
      </c>
      <c r="D62" s="67" t="s">
        <v>696</v>
      </c>
      <c r="E62" s="67" t="s">
        <v>755</v>
      </c>
      <c r="F62" s="68">
        <v>0.98</v>
      </c>
      <c r="G62" s="68" t="s">
        <v>722</v>
      </c>
      <c r="H62" s="68" t="s">
        <v>723</v>
      </c>
      <c r="I62" s="68" t="s">
        <v>463</v>
      </c>
      <c r="J62" s="68" t="s">
        <v>724</v>
      </c>
      <c r="K62" s="68" t="s">
        <v>725</v>
      </c>
      <c r="L62" s="68" t="s">
        <v>726</v>
      </c>
      <c r="M62" s="69">
        <v>42522</v>
      </c>
      <c r="N62" s="69">
        <v>43982</v>
      </c>
      <c r="O62" s="68" t="s">
        <v>756</v>
      </c>
      <c r="P62" s="68" t="s">
        <v>757</v>
      </c>
      <c r="Q62" s="68">
        <v>14</v>
      </c>
      <c r="R62" s="68">
        <v>15</v>
      </c>
      <c r="S62" s="68">
        <v>10</v>
      </c>
      <c r="T62" s="68">
        <v>5</v>
      </c>
      <c r="U62" s="68">
        <v>14</v>
      </c>
      <c r="V62" s="68">
        <v>100</v>
      </c>
      <c r="W62" s="68">
        <v>15</v>
      </c>
      <c r="X62" s="70">
        <v>1</v>
      </c>
      <c r="Y62" s="68"/>
      <c r="Z62" s="68"/>
      <c r="AA62" s="68"/>
      <c r="AB62" s="68"/>
      <c r="AC62" s="67" t="s">
        <v>729</v>
      </c>
      <c r="AD62" s="67" t="s">
        <v>730</v>
      </c>
      <c r="AE62" s="83" t="s">
        <v>731</v>
      </c>
      <c r="AF62" s="68">
        <v>1014</v>
      </c>
      <c r="AG62" s="68" t="s">
        <v>739</v>
      </c>
      <c r="AH62" s="67" t="s">
        <v>758</v>
      </c>
      <c r="AI62" s="107">
        <v>2731600000</v>
      </c>
      <c r="AJ62" s="70">
        <f t="shared" si="5"/>
        <v>0.27846787780055643</v>
      </c>
      <c r="AK62" s="108">
        <v>760662855</v>
      </c>
      <c r="AL62" s="67" t="s">
        <v>759</v>
      </c>
      <c r="AM62" s="67" t="s">
        <v>760</v>
      </c>
      <c r="AN62" s="67" t="s">
        <v>1079</v>
      </c>
      <c r="AO62" s="160" t="s">
        <v>1080</v>
      </c>
      <c r="AP62" s="66"/>
      <c r="AQ62" s="66"/>
      <c r="AR62" s="66"/>
      <c r="AS62" s="66"/>
      <c r="AT62" s="66"/>
      <c r="AU62" s="66"/>
      <c r="AV62" s="71"/>
    </row>
    <row r="63" spans="1:48" s="73" customFormat="1" ht="99.95" customHeight="1" x14ac:dyDescent="0.2">
      <c r="A63" s="129" t="s">
        <v>1026</v>
      </c>
      <c r="B63" s="67" t="s">
        <v>694</v>
      </c>
      <c r="C63" s="68" t="s">
        <v>695</v>
      </c>
      <c r="D63" s="67" t="s">
        <v>696</v>
      </c>
      <c r="E63" s="67" t="s">
        <v>761</v>
      </c>
      <c r="F63" s="68">
        <v>0.98</v>
      </c>
      <c r="G63" s="68" t="s">
        <v>722</v>
      </c>
      <c r="H63" s="68" t="s">
        <v>723</v>
      </c>
      <c r="I63" s="68" t="s">
        <v>463</v>
      </c>
      <c r="J63" s="68" t="s">
        <v>724</v>
      </c>
      <c r="K63" s="68" t="s">
        <v>725</v>
      </c>
      <c r="L63" s="68" t="s">
        <v>726</v>
      </c>
      <c r="M63" s="69">
        <v>42522</v>
      </c>
      <c r="N63" s="69">
        <v>43981</v>
      </c>
      <c r="O63" s="68" t="s">
        <v>762</v>
      </c>
      <c r="P63" s="68" t="s">
        <v>763</v>
      </c>
      <c r="Q63" s="79">
        <v>0.125</v>
      </c>
      <c r="R63" s="79">
        <v>0.125</v>
      </c>
      <c r="S63" s="79">
        <v>0.125</v>
      </c>
      <c r="T63" s="79">
        <v>0.125</v>
      </c>
      <c r="U63" s="114" t="s">
        <v>1157</v>
      </c>
      <c r="V63" s="68">
        <v>100</v>
      </c>
      <c r="W63" s="79">
        <v>0.125</v>
      </c>
      <c r="X63" s="70">
        <v>1</v>
      </c>
      <c r="Y63" s="68"/>
      <c r="Z63" s="68"/>
      <c r="AA63" s="68"/>
      <c r="AB63" s="68"/>
      <c r="AC63" s="67" t="s">
        <v>729</v>
      </c>
      <c r="AD63" s="67" t="s">
        <v>730</v>
      </c>
      <c r="AE63" s="83" t="s">
        <v>731</v>
      </c>
      <c r="AF63" s="68">
        <v>1088</v>
      </c>
      <c r="AG63" s="68" t="s">
        <v>764</v>
      </c>
      <c r="AH63" s="83" t="s">
        <v>765</v>
      </c>
      <c r="AI63" s="106">
        <v>1433463333</v>
      </c>
      <c r="AJ63" s="70">
        <f t="shared" si="5"/>
        <v>1</v>
      </c>
      <c r="AK63" s="108">
        <v>1433463333</v>
      </c>
      <c r="AL63" s="109" t="s">
        <v>766</v>
      </c>
      <c r="AM63" s="110" t="s">
        <v>767</v>
      </c>
      <c r="AN63" s="109" t="s">
        <v>1081</v>
      </c>
      <c r="AO63" s="168" t="s">
        <v>1082</v>
      </c>
      <c r="AP63" s="66"/>
      <c r="AQ63" s="66"/>
      <c r="AR63" s="66"/>
      <c r="AS63" s="66"/>
      <c r="AT63" s="66"/>
      <c r="AU63" s="66"/>
      <c r="AV63" s="71"/>
    </row>
    <row r="64" spans="1:48" s="73" customFormat="1" ht="300.75" customHeight="1" x14ac:dyDescent="0.2">
      <c r="A64" s="129" t="s">
        <v>1027</v>
      </c>
      <c r="B64" s="67" t="s">
        <v>694</v>
      </c>
      <c r="C64" s="68" t="s">
        <v>695</v>
      </c>
      <c r="D64" s="67" t="s">
        <v>696</v>
      </c>
      <c r="E64" s="67" t="s">
        <v>768</v>
      </c>
      <c r="F64" s="68">
        <v>0.98</v>
      </c>
      <c r="G64" s="68" t="s">
        <v>722</v>
      </c>
      <c r="H64" s="68" t="s">
        <v>723</v>
      </c>
      <c r="I64" s="68" t="s">
        <v>463</v>
      </c>
      <c r="J64" s="68" t="s">
        <v>724</v>
      </c>
      <c r="K64" s="68" t="s">
        <v>725</v>
      </c>
      <c r="L64" s="68" t="s">
        <v>726</v>
      </c>
      <c r="M64" s="69">
        <v>42522</v>
      </c>
      <c r="N64" s="69">
        <v>43981</v>
      </c>
      <c r="O64" s="68" t="s">
        <v>769</v>
      </c>
      <c r="P64" s="68" t="s">
        <v>770</v>
      </c>
      <c r="Q64" s="70">
        <v>1</v>
      </c>
      <c r="R64" s="70">
        <v>1</v>
      </c>
      <c r="S64" s="70">
        <v>1</v>
      </c>
      <c r="T64" s="70">
        <v>1</v>
      </c>
      <c r="U64" s="68">
        <v>100</v>
      </c>
      <c r="V64" s="68">
        <v>100</v>
      </c>
      <c r="W64" s="70">
        <v>1</v>
      </c>
      <c r="X64" s="70">
        <v>1</v>
      </c>
      <c r="Y64" s="68"/>
      <c r="Z64" s="68"/>
      <c r="AA64" s="68"/>
      <c r="AB64" s="68"/>
      <c r="AC64" s="67" t="s">
        <v>729</v>
      </c>
      <c r="AD64" s="67" t="s">
        <v>730</v>
      </c>
      <c r="AE64" s="83" t="s">
        <v>731</v>
      </c>
      <c r="AF64" s="68">
        <v>1088</v>
      </c>
      <c r="AG64" s="68" t="s">
        <v>764</v>
      </c>
      <c r="AH64" s="83" t="s">
        <v>771</v>
      </c>
      <c r="AI64" s="106">
        <v>40337000</v>
      </c>
      <c r="AJ64" s="70">
        <f t="shared" si="5"/>
        <v>1</v>
      </c>
      <c r="AK64" s="106">
        <v>40337000</v>
      </c>
      <c r="AL64" s="110" t="s">
        <v>772</v>
      </c>
      <c r="AM64" s="110" t="s">
        <v>773</v>
      </c>
      <c r="AN64" s="109" t="s">
        <v>1153</v>
      </c>
      <c r="AO64" s="178" t="s">
        <v>1082</v>
      </c>
      <c r="AP64" s="66"/>
      <c r="AQ64" s="66"/>
      <c r="AR64" s="66"/>
      <c r="AS64" s="66"/>
      <c r="AT64" s="66"/>
      <c r="AU64" s="66"/>
      <c r="AV64" s="71"/>
    </row>
    <row r="65" spans="1:48" s="73" customFormat="1" ht="159" customHeight="1" x14ac:dyDescent="0.2">
      <c r="A65" s="129" t="s">
        <v>1028</v>
      </c>
      <c r="B65" s="67" t="s">
        <v>694</v>
      </c>
      <c r="C65" s="68" t="s">
        <v>695</v>
      </c>
      <c r="D65" s="67" t="s">
        <v>696</v>
      </c>
      <c r="E65" s="67" t="s">
        <v>774</v>
      </c>
      <c r="F65" s="68">
        <v>0.98</v>
      </c>
      <c r="G65" s="68" t="s">
        <v>775</v>
      </c>
      <c r="H65" s="68" t="s">
        <v>776</v>
      </c>
      <c r="I65" s="68" t="s">
        <v>463</v>
      </c>
      <c r="J65" s="68" t="s">
        <v>777</v>
      </c>
      <c r="K65" s="68" t="s">
        <v>778</v>
      </c>
      <c r="L65" s="68" t="s">
        <v>779</v>
      </c>
      <c r="M65" s="69">
        <v>42856</v>
      </c>
      <c r="N65" s="69">
        <v>43982</v>
      </c>
      <c r="O65" s="68" t="s">
        <v>1201</v>
      </c>
      <c r="P65" s="68" t="s">
        <v>1152</v>
      </c>
      <c r="Q65" s="68">
        <v>1</v>
      </c>
      <c r="R65" s="68">
        <v>1</v>
      </c>
      <c r="S65" s="68">
        <v>1</v>
      </c>
      <c r="T65" s="68">
        <v>1</v>
      </c>
      <c r="U65" s="68"/>
      <c r="V65" s="192"/>
      <c r="W65" s="68"/>
      <c r="X65" s="68"/>
      <c r="Y65" s="68" t="s">
        <v>780</v>
      </c>
      <c r="Z65" s="68"/>
      <c r="AA65" s="68"/>
      <c r="AB65" s="68"/>
      <c r="AC65" s="80" t="s">
        <v>780</v>
      </c>
      <c r="AD65" s="80"/>
      <c r="AE65" s="80"/>
      <c r="AF65" s="68">
        <v>1102</v>
      </c>
      <c r="AG65" s="68" t="s">
        <v>781</v>
      </c>
      <c r="AH65" s="80" t="s">
        <v>782</v>
      </c>
      <c r="AI65" s="68"/>
      <c r="AJ65" s="68"/>
      <c r="AK65" s="82"/>
      <c r="AL65" s="68"/>
      <c r="AM65" s="80" t="s">
        <v>783</v>
      </c>
      <c r="AN65" s="83" t="s">
        <v>1083</v>
      </c>
      <c r="AO65" s="67"/>
      <c r="AP65" s="66"/>
      <c r="AQ65" s="66"/>
      <c r="AR65" s="66"/>
      <c r="AS65" s="66"/>
      <c r="AT65" s="66"/>
      <c r="AU65" s="66"/>
      <c r="AV65" s="71"/>
    </row>
    <row r="66" spans="1:48" s="73" customFormat="1" ht="185.25" customHeight="1" x14ac:dyDescent="0.2">
      <c r="A66" s="129" t="s">
        <v>1029</v>
      </c>
      <c r="B66" s="67" t="s">
        <v>694</v>
      </c>
      <c r="C66" s="68" t="s">
        <v>695</v>
      </c>
      <c r="D66" s="67" t="s">
        <v>696</v>
      </c>
      <c r="E66" s="67" t="s">
        <v>784</v>
      </c>
      <c r="F66" s="68">
        <v>0.98</v>
      </c>
      <c r="G66" s="68" t="s">
        <v>698</v>
      </c>
      <c r="H66" s="68" t="s">
        <v>699</v>
      </c>
      <c r="I66" s="68" t="s">
        <v>463</v>
      </c>
      <c r="J66" s="68" t="s">
        <v>700</v>
      </c>
      <c r="K66" s="68">
        <v>3123542740</v>
      </c>
      <c r="L66" s="68" t="s">
        <v>701</v>
      </c>
      <c r="M66" s="104">
        <v>42736</v>
      </c>
      <c r="N66" s="104">
        <v>43982</v>
      </c>
      <c r="O66" s="68" t="s">
        <v>785</v>
      </c>
      <c r="P66" s="68" t="s">
        <v>786</v>
      </c>
      <c r="Q66" s="70">
        <v>1</v>
      </c>
      <c r="R66" s="70">
        <v>1</v>
      </c>
      <c r="S66" s="70">
        <v>1</v>
      </c>
      <c r="T66" s="70">
        <v>1</v>
      </c>
      <c r="U66" s="70">
        <v>1</v>
      </c>
      <c r="V66" s="114">
        <f>U66/Q66</f>
        <v>1</v>
      </c>
      <c r="W66" s="70">
        <v>1</v>
      </c>
      <c r="X66" s="70">
        <v>1</v>
      </c>
      <c r="Y66" s="68"/>
      <c r="Z66" s="68"/>
      <c r="AA66" s="68"/>
      <c r="AB66" s="68"/>
      <c r="AC66" s="67" t="s">
        <v>787</v>
      </c>
      <c r="AD66" s="67" t="s">
        <v>704</v>
      </c>
      <c r="AE66" s="67"/>
      <c r="AF66" s="68">
        <v>1067</v>
      </c>
      <c r="AG66" s="68" t="s">
        <v>788</v>
      </c>
      <c r="AH66" s="67" t="s">
        <v>789</v>
      </c>
      <c r="AI66" s="105">
        <f>557000000-166000000</f>
        <v>391000000</v>
      </c>
      <c r="AJ66" s="68" t="s">
        <v>463</v>
      </c>
      <c r="AK66" s="68" t="s">
        <v>463</v>
      </c>
      <c r="AL66" s="68" t="s">
        <v>790</v>
      </c>
      <c r="AM66" s="67" t="s">
        <v>709</v>
      </c>
      <c r="AN66" s="67" t="s">
        <v>1149</v>
      </c>
      <c r="AO66" s="67" t="s">
        <v>1150</v>
      </c>
      <c r="AP66" s="66"/>
      <c r="AQ66" s="66"/>
      <c r="AR66" s="66"/>
      <c r="AS66" s="66"/>
      <c r="AT66" s="66"/>
      <c r="AU66" s="66"/>
      <c r="AV66" s="71"/>
    </row>
    <row r="67" spans="1:48" s="73" customFormat="1" ht="133.5" customHeight="1" x14ac:dyDescent="0.2">
      <c r="A67" s="167" t="s">
        <v>1030</v>
      </c>
      <c r="B67" s="67" t="s">
        <v>457</v>
      </c>
      <c r="C67" s="68" t="s">
        <v>458</v>
      </c>
      <c r="D67" s="67" t="s">
        <v>459</v>
      </c>
      <c r="E67" s="67" t="s">
        <v>460</v>
      </c>
      <c r="F67" s="68">
        <v>0.98</v>
      </c>
      <c r="G67" s="68" t="s">
        <v>461</v>
      </c>
      <c r="H67" s="68" t="s">
        <v>462</v>
      </c>
      <c r="I67" s="68" t="s">
        <v>463</v>
      </c>
      <c r="J67" s="68" t="s">
        <v>464</v>
      </c>
      <c r="K67" s="68" t="s">
        <v>465</v>
      </c>
      <c r="L67" s="68" t="s">
        <v>466</v>
      </c>
      <c r="M67" s="69">
        <v>42522</v>
      </c>
      <c r="N67" s="69">
        <v>43982</v>
      </c>
      <c r="O67" s="68" t="s">
        <v>467</v>
      </c>
      <c r="P67" s="68" t="s">
        <v>468</v>
      </c>
      <c r="Q67" s="70">
        <v>1</v>
      </c>
      <c r="R67" s="70">
        <v>1</v>
      </c>
      <c r="S67" s="70">
        <v>1</v>
      </c>
      <c r="T67" s="70">
        <v>1</v>
      </c>
      <c r="U67" s="68"/>
      <c r="V67" s="68"/>
      <c r="W67" s="68"/>
      <c r="X67" s="68"/>
      <c r="Y67" s="68"/>
      <c r="Z67" s="68"/>
      <c r="AA67" s="68"/>
      <c r="AB67" s="68"/>
      <c r="AC67" s="67" t="s">
        <v>469</v>
      </c>
      <c r="AD67" s="67" t="s">
        <v>470</v>
      </c>
      <c r="AE67" s="67" t="s">
        <v>471</v>
      </c>
      <c r="AF67" s="68">
        <v>1130</v>
      </c>
      <c r="AG67" s="68" t="s">
        <v>472</v>
      </c>
      <c r="AH67" s="67" t="s">
        <v>473</v>
      </c>
      <c r="AI67" s="68" t="s">
        <v>474</v>
      </c>
      <c r="AJ67" s="68">
        <v>100</v>
      </c>
      <c r="AK67" s="68"/>
      <c r="AL67" s="68" t="s">
        <v>475</v>
      </c>
      <c r="AM67" s="194" t="s">
        <v>476</v>
      </c>
      <c r="AN67" s="68"/>
      <c r="AO67" s="194" t="s">
        <v>1072</v>
      </c>
      <c r="AP67" s="66"/>
      <c r="AQ67" s="66"/>
      <c r="AR67" s="66"/>
      <c r="AS67" s="66"/>
      <c r="AT67" s="66"/>
      <c r="AU67" s="66"/>
      <c r="AV67" s="71"/>
    </row>
    <row r="68" spans="1:48" s="73" customFormat="1" ht="261" customHeight="1" x14ac:dyDescent="0.2">
      <c r="A68" s="167" t="s">
        <v>1089</v>
      </c>
      <c r="B68" s="67" t="s">
        <v>888</v>
      </c>
      <c r="C68" s="68" t="s">
        <v>889</v>
      </c>
      <c r="D68" s="67" t="s">
        <v>823</v>
      </c>
      <c r="E68" s="67" t="s">
        <v>890</v>
      </c>
      <c r="F68" s="146"/>
      <c r="G68" s="68" t="s">
        <v>507</v>
      </c>
      <c r="H68" s="67" t="s">
        <v>508</v>
      </c>
      <c r="I68" s="68" t="s">
        <v>463</v>
      </c>
      <c r="J68" s="67" t="s">
        <v>509</v>
      </c>
      <c r="K68" s="67" t="s">
        <v>510</v>
      </c>
      <c r="L68" s="68" t="s">
        <v>511</v>
      </c>
      <c r="M68" s="67" t="s">
        <v>512</v>
      </c>
      <c r="N68" s="67" t="s">
        <v>513</v>
      </c>
      <c r="O68" s="83" t="s">
        <v>891</v>
      </c>
      <c r="P68" s="68" t="s">
        <v>892</v>
      </c>
      <c r="Q68" s="78">
        <v>865</v>
      </c>
      <c r="R68" s="78">
        <v>800</v>
      </c>
      <c r="S68" s="78">
        <v>800</v>
      </c>
      <c r="T68" s="78">
        <v>350</v>
      </c>
      <c r="U68" s="68"/>
      <c r="V68" s="70"/>
      <c r="W68" s="68">
        <v>3929</v>
      </c>
      <c r="X68" s="68">
        <f>+W68*100/R68</f>
        <v>491.125</v>
      </c>
      <c r="Y68" s="80"/>
      <c r="Z68" s="80"/>
      <c r="AA68" s="80"/>
      <c r="AB68" s="80"/>
      <c r="AC68" s="67" t="s">
        <v>516</v>
      </c>
      <c r="AD68" s="67" t="s">
        <v>517</v>
      </c>
      <c r="AE68" s="67" t="s">
        <v>518</v>
      </c>
      <c r="AF68" s="68">
        <v>1156</v>
      </c>
      <c r="AG68" s="67" t="s">
        <v>519</v>
      </c>
      <c r="AH68" s="67" t="s">
        <v>893</v>
      </c>
      <c r="AI68" s="81">
        <v>5535180822</v>
      </c>
      <c r="AJ68" s="82" t="s">
        <v>894</v>
      </c>
      <c r="AK68" s="81">
        <v>5229254993</v>
      </c>
      <c r="AL68" s="67" t="s">
        <v>895</v>
      </c>
      <c r="AM68" s="67" t="s">
        <v>896</v>
      </c>
      <c r="AN68" s="171" t="s">
        <v>1103</v>
      </c>
      <c r="AO68" s="163" t="s">
        <v>1104</v>
      </c>
      <c r="AP68" s="66"/>
      <c r="AQ68" s="66"/>
      <c r="AR68" s="66"/>
      <c r="AS68" s="66"/>
      <c r="AT68" s="66"/>
      <c r="AU68" s="66"/>
      <c r="AV68" s="71"/>
    </row>
    <row r="69" spans="1:48" s="73" customFormat="1" ht="149.25" customHeight="1" x14ac:dyDescent="0.2">
      <c r="A69" s="129" t="s">
        <v>1031</v>
      </c>
      <c r="B69" s="162" t="s">
        <v>457</v>
      </c>
      <c r="C69" s="68" t="s">
        <v>458</v>
      </c>
      <c r="D69" s="162" t="s">
        <v>459</v>
      </c>
      <c r="E69" s="67" t="s">
        <v>477</v>
      </c>
      <c r="F69" s="68">
        <v>0.98</v>
      </c>
      <c r="G69" s="68" t="s">
        <v>461</v>
      </c>
      <c r="H69" s="68" t="s">
        <v>462</v>
      </c>
      <c r="I69" s="68" t="s">
        <v>463</v>
      </c>
      <c r="J69" s="68" t="s">
        <v>464</v>
      </c>
      <c r="K69" s="68" t="s">
        <v>465</v>
      </c>
      <c r="L69" s="68" t="s">
        <v>466</v>
      </c>
      <c r="M69" s="69">
        <v>42522</v>
      </c>
      <c r="N69" s="69">
        <v>43982</v>
      </c>
      <c r="O69" s="68" t="s">
        <v>478</v>
      </c>
      <c r="P69" s="68" t="s">
        <v>479</v>
      </c>
      <c r="Q69" s="68" t="s">
        <v>480</v>
      </c>
      <c r="R69" s="68"/>
      <c r="S69" s="68"/>
      <c r="T69" s="68"/>
      <c r="U69" s="68"/>
      <c r="V69" s="68"/>
      <c r="W69" s="68"/>
      <c r="X69" s="68"/>
      <c r="Y69" s="68"/>
      <c r="Z69" s="68"/>
      <c r="AA69" s="68"/>
      <c r="AB69" s="68"/>
      <c r="AC69" s="67" t="s">
        <v>469</v>
      </c>
      <c r="AD69" s="67" t="s">
        <v>470</v>
      </c>
      <c r="AE69" s="67" t="s">
        <v>471</v>
      </c>
      <c r="AF69" s="68">
        <v>1078</v>
      </c>
      <c r="AG69" s="68" t="s">
        <v>481</v>
      </c>
      <c r="AH69" s="67" t="s">
        <v>482</v>
      </c>
      <c r="AI69" s="68" t="s">
        <v>483</v>
      </c>
      <c r="AJ69" s="68">
        <v>100</v>
      </c>
      <c r="AK69" s="68"/>
      <c r="AL69" s="68" t="s">
        <v>484</v>
      </c>
      <c r="AM69" s="194"/>
      <c r="AN69" s="68"/>
      <c r="AO69" s="194" t="s">
        <v>1072</v>
      </c>
      <c r="AP69" s="66"/>
      <c r="AQ69" s="66"/>
      <c r="AR69" s="66"/>
      <c r="AS69" s="66"/>
      <c r="AT69" s="66"/>
      <c r="AU69" s="66"/>
      <c r="AV69" s="71"/>
    </row>
    <row r="70" spans="1:48" s="73" customFormat="1" ht="157.5" customHeight="1" x14ac:dyDescent="0.2">
      <c r="A70" s="129" t="s">
        <v>1032</v>
      </c>
      <c r="B70" s="162" t="s">
        <v>457</v>
      </c>
      <c r="C70" s="68" t="s">
        <v>458</v>
      </c>
      <c r="D70" s="162" t="s">
        <v>459</v>
      </c>
      <c r="E70" s="67" t="s">
        <v>485</v>
      </c>
      <c r="F70" s="68">
        <v>0.98</v>
      </c>
      <c r="G70" s="68" t="s">
        <v>461</v>
      </c>
      <c r="H70" s="68" t="s">
        <v>486</v>
      </c>
      <c r="I70" s="68" t="s">
        <v>463</v>
      </c>
      <c r="J70" s="68" t="s">
        <v>1161</v>
      </c>
      <c r="K70" s="68" t="s">
        <v>1162</v>
      </c>
      <c r="L70" s="250" t="s">
        <v>1163</v>
      </c>
      <c r="M70" s="69">
        <v>42522</v>
      </c>
      <c r="N70" s="69">
        <v>43981</v>
      </c>
      <c r="O70" s="68" t="s">
        <v>487</v>
      </c>
      <c r="P70" s="68" t="s">
        <v>488</v>
      </c>
      <c r="Q70" s="70">
        <v>1</v>
      </c>
      <c r="R70" s="70">
        <v>1</v>
      </c>
      <c r="S70" s="70">
        <v>1</v>
      </c>
      <c r="T70" s="70">
        <v>1</v>
      </c>
      <c r="U70" s="68"/>
      <c r="V70" s="68"/>
      <c r="W70" s="68">
        <v>449</v>
      </c>
      <c r="X70" s="70">
        <v>1</v>
      </c>
      <c r="Y70" s="68"/>
      <c r="Z70" s="68"/>
      <c r="AA70" s="68"/>
      <c r="AB70" s="68"/>
      <c r="AC70" s="67"/>
      <c r="AD70" s="67" t="s">
        <v>489</v>
      </c>
      <c r="AE70" s="67"/>
      <c r="AF70" s="68" t="s">
        <v>490</v>
      </c>
      <c r="AG70" s="68" t="s">
        <v>491</v>
      </c>
      <c r="AH70" s="68" t="s">
        <v>1169</v>
      </c>
      <c r="AI70" s="68" t="s">
        <v>1170</v>
      </c>
      <c r="AJ70" s="68" t="s">
        <v>521</v>
      </c>
      <c r="AK70" s="68" t="s">
        <v>521</v>
      </c>
      <c r="AL70" s="70"/>
      <c r="AM70" s="67"/>
      <c r="AN70" s="68" t="s">
        <v>1171</v>
      </c>
      <c r="AO70" s="68" t="s">
        <v>1167</v>
      </c>
      <c r="AP70" s="66"/>
      <c r="AQ70" s="66"/>
      <c r="AR70" s="66"/>
      <c r="AS70" s="66"/>
      <c r="AT70" s="66"/>
      <c r="AU70" s="66"/>
      <c r="AV70" s="71"/>
    </row>
    <row r="71" spans="1:48" s="73" customFormat="1" ht="144.75" customHeight="1" x14ac:dyDescent="0.2">
      <c r="A71" s="129" t="s">
        <v>1033</v>
      </c>
      <c r="B71" s="162" t="s">
        <v>457</v>
      </c>
      <c r="C71" s="68" t="s">
        <v>458</v>
      </c>
      <c r="D71" s="162" t="s">
        <v>459</v>
      </c>
      <c r="E71" s="68" t="s">
        <v>492</v>
      </c>
      <c r="F71" s="68">
        <v>0.98</v>
      </c>
      <c r="G71" s="68" t="s">
        <v>461</v>
      </c>
      <c r="H71" s="68" t="s">
        <v>486</v>
      </c>
      <c r="I71" s="68" t="s">
        <v>463</v>
      </c>
      <c r="J71" s="68" t="s">
        <v>1161</v>
      </c>
      <c r="K71" s="68" t="s">
        <v>1162</v>
      </c>
      <c r="L71" s="250" t="s">
        <v>1163</v>
      </c>
      <c r="M71" s="69">
        <v>42522</v>
      </c>
      <c r="N71" s="69">
        <v>43981</v>
      </c>
      <c r="O71" s="68" t="s">
        <v>493</v>
      </c>
      <c r="P71" s="68" t="s">
        <v>1159</v>
      </c>
      <c r="Q71" s="70">
        <v>1</v>
      </c>
      <c r="R71" s="70">
        <v>1</v>
      </c>
      <c r="S71" s="70">
        <v>1</v>
      </c>
      <c r="T71" s="70">
        <v>1</v>
      </c>
      <c r="U71" s="68"/>
      <c r="V71" s="68"/>
      <c r="W71" s="68">
        <v>1.946</v>
      </c>
      <c r="X71" s="70">
        <v>1</v>
      </c>
      <c r="Y71" s="68"/>
      <c r="Z71" s="68"/>
      <c r="AA71" s="68"/>
      <c r="AB71" s="68"/>
      <c r="AC71" s="67"/>
      <c r="AD71" s="67" t="s">
        <v>489</v>
      </c>
      <c r="AE71" s="67"/>
      <c r="AF71" s="68" t="s">
        <v>490</v>
      </c>
      <c r="AG71" s="68" t="s">
        <v>491</v>
      </c>
      <c r="AH71" s="68" t="s">
        <v>1172</v>
      </c>
      <c r="AI71" s="68" t="s">
        <v>1173</v>
      </c>
      <c r="AJ71" s="68" t="s">
        <v>521</v>
      </c>
      <c r="AK71" s="68" t="s">
        <v>521</v>
      </c>
      <c r="AL71" s="70"/>
      <c r="AM71" s="67"/>
      <c r="AN71" s="68" t="s">
        <v>1171</v>
      </c>
      <c r="AO71" s="68" t="s">
        <v>1168</v>
      </c>
      <c r="AP71" s="66"/>
      <c r="AQ71" s="66"/>
      <c r="AR71" s="66"/>
      <c r="AS71" s="66"/>
      <c r="AT71" s="66"/>
      <c r="AU71" s="66"/>
      <c r="AV71" s="71"/>
    </row>
    <row r="72" spans="1:48" s="73" customFormat="1" ht="150.75" customHeight="1" x14ac:dyDescent="0.2">
      <c r="A72" s="129" t="s">
        <v>1034</v>
      </c>
      <c r="B72" s="144" t="s">
        <v>457</v>
      </c>
      <c r="C72" s="68" t="s">
        <v>458</v>
      </c>
      <c r="D72" s="162" t="s">
        <v>459</v>
      </c>
      <c r="E72" s="68" t="s">
        <v>494</v>
      </c>
      <c r="F72" s="68">
        <v>0.98</v>
      </c>
      <c r="G72" s="68" t="s">
        <v>461</v>
      </c>
      <c r="H72" s="68" t="s">
        <v>486</v>
      </c>
      <c r="I72" s="68" t="s">
        <v>463</v>
      </c>
      <c r="J72" s="68" t="s">
        <v>1161</v>
      </c>
      <c r="K72" s="68" t="s">
        <v>1162</v>
      </c>
      <c r="L72" s="250" t="s">
        <v>1163</v>
      </c>
      <c r="M72" s="69">
        <v>42522</v>
      </c>
      <c r="N72" s="69">
        <v>43981</v>
      </c>
      <c r="O72" s="68" t="s">
        <v>495</v>
      </c>
      <c r="P72" s="68" t="s">
        <v>496</v>
      </c>
      <c r="Q72" s="70">
        <v>1</v>
      </c>
      <c r="R72" s="70">
        <v>1</v>
      </c>
      <c r="S72" s="70">
        <v>1</v>
      </c>
      <c r="T72" s="70">
        <v>1</v>
      </c>
      <c r="U72" s="68"/>
      <c r="V72" s="68"/>
      <c r="W72" s="68">
        <v>5.0640000000000001</v>
      </c>
      <c r="X72" s="70">
        <v>1</v>
      </c>
      <c r="Y72" s="68">
        <v>544</v>
      </c>
      <c r="Z72" s="70">
        <v>1</v>
      </c>
      <c r="AA72" s="68"/>
      <c r="AB72" s="68"/>
      <c r="AC72" s="68" t="s">
        <v>469</v>
      </c>
      <c r="AD72" s="68" t="s">
        <v>470</v>
      </c>
      <c r="AE72" s="68"/>
      <c r="AF72" s="68">
        <v>1023</v>
      </c>
      <c r="AG72" s="68" t="s">
        <v>497</v>
      </c>
      <c r="AH72" s="68" t="s">
        <v>1174</v>
      </c>
      <c r="AI72" s="68" t="s">
        <v>1175</v>
      </c>
      <c r="AJ72" s="68" t="s">
        <v>521</v>
      </c>
      <c r="AK72" s="68" t="s">
        <v>521</v>
      </c>
      <c r="AL72" s="70"/>
      <c r="AM72" s="67"/>
      <c r="AN72" s="68" t="s">
        <v>1176</v>
      </c>
      <c r="AO72" s="68" t="s">
        <v>1164</v>
      </c>
      <c r="AP72" s="66"/>
      <c r="AQ72" s="66"/>
      <c r="AR72" s="66"/>
      <c r="AS72" s="66"/>
      <c r="AT72" s="66"/>
      <c r="AU72" s="66"/>
      <c r="AV72" s="71"/>
    </row>
    <row r="73" spans="1:48" s="73" customFormat="1" ht="158.25" customHeight="1" x14ac:dyDescent="0.2">
      <c r="A73" s="129" t="s">
        <v>1035</v>
      </c>
      <c r="B73" s="162" t="s">
        <v>457</v>
      </c>
      <c r="C73" s="68" t="s">
        <v>458</v>
      </c>
      <c r="D73" s="162" t="s">
        <v>459</v>
      </c>
      <c r="E73" s="67" t="s">
        <v>498</v>
      </c>
      <c r="F73" s="68">
        <v>0.98</v>
      </c>
      <c r="G73" s="68" t="s">
        <v>461</v>
      </c>
      <c r="H73" s="68" t="s">
        <v>462</v>
      </c>
      <c r="I73" s="68" t="s">
        <v>463</v>
      </c>
      <c r="J73" s="68" t="s">
        <v>464</v>
      </c>
      <c r="K73" s="68" t="s">
        <v>465</v>
      </c>
      <c r="L73" s="68" t="s">
        <v>466</v>
      </c>
      <c r="M73" s="69">
        <v>42522</v>
      </c>
      <c r="N73" s="69">
        <v>43982</v>
      </c>
      <c r="O73" s="68" t="s">
        <v>499</v>
      </c>
      <c r="P73" s="68" t="s">
        <v>500</v>
      </c>
      <c r="Q73" s="68" t="s">
        <v>501</v>
      </c>
      <c r="R73" s="68"/>
      <c r="S73" s="68"/>
      <c r="T73" s="68"/>
      <c r="U73" s="68"/>
      <c r="V73" s="68"/>
      <c r="W73" s="68"/>
      <c r="X73" s="68"/>
      <c r="Y73" s="68"/>
      <c r="Z73" s="68"/>
      <c r="AA73" s="68"/>
      <c r="AB73" s="68"/>
      <c r="AC73" s="67" t="s">
        <v>469</v>
      </c>
      <c r="AD73" s="67" t="s">
        <v>470</v>
      </c>
      <c r="AE73" s="67" t="s">
        <v>471</v>
      </c>
      <c r="AF73" s="68">
        <v>1078</v>
      </c>
      <c r="AG73" s="68" t="s">
        <v>481</v>
      </c>
      <c r="AH73" s="67" t="s">
        <v>502</v>
      </c>
      <c r="AI73" s="68" t="s">
        <v>503</v>
      </c>
      <c r="AJ73" s="68">
        <v>100</v>
      </c>
      <c r="AK73" s="68"/>
      <c r="AL73" s="68" t="s">
        <v>504</v>
      </c>
      <c r="AM73" s="194" t="s">
        <v>476</v>
      </c>
      <c r="AN73" s="68"/>
      <c r="AO73" s="194" t="s">
        <v>1072</v>
      </c>
      <c r="AP73" s="66"/>
      <c r="AQ73" s="66"/>
      <c r="AR73" s="66"/>
      <c r="AS73" s="66"/>
      <c r="AT73" s="66"/>
      <c r="AU73" s="66"/>
      <c r="AV73" s="71"/>
    </row>
    <row r="74" spans="1:48" s="73" customFormat="1" ht="165" customHeight="1" x14ac:dyDescent="0.2">
      <c r="A74" s="112" t="s">
        <v>1036</v>
      </c>
      <c r="B74" s="162" t="s">
        <v>457</v>
      </c>
      <c r="C74" s="67" t="s">
        <v>505</v>
      </c>
      <c r="D74" s="162" t="s">
        <v>459</v>
      </c>
      <c r="E74" s="67" t="s">
        <v>506</v>
      </c>
      <c r="F74" s="68">
        <v>0.25</v>
      </c>
      <c r="G74" s="68" t="s">
        <v>507</v>
      </c>
      <c r="H74" s="67" t="s">
        <v>508</v>
      </c>
      <c r="I74" s="68" t="s">
        <v>463</v>
      </c>
      <c r="J74" s="67" t="s">
        <v>509</v>
      </c>
      <c r="K74" s="67" t="s">
        <v>510</v>
      </c>
      <c r="L74" s="68" t="s">
        <v>511</v>
      </c>
      <c r="M74" s="69" t="s">
        <v>512</v>
      </c>
      <c r="N74" s="67" t="s">
        <v>513</v>
      </c>
      <c r="O74" s="77" t="s">
        <v>514</v>
      </c>
      <c r="P74" s="68" t="s">
        <v>515</v>
      </c>
      <c r="Q74" s="78">
        <v>2460</v>
      </c>
      <c r="R74" s="78">
        <v>2640</v>
      </c>
      <c r="S74" s="78">
        <v>2640</v>
      </c>
      <c r="T74" s="136">
        <v>660</v>
      </c>
      <c r="U74" s="78">
        <v>6976</v>
      </c>
      <c r="V74" s="79">
        <f>+U74/Q74</f>
        <v>2.8357723577235774</v>
      </c>
      <c r="W74" s="75">
        <v>2541</v>
      </c>
      <c r="X74" s="68">
        <f>+W74*100/R74</f>
        <v>96.25</v>
      </c>
      <c r="Y74" s="80"/>
      <c r="Z74" s="80"/>
      <c r="AA74" s="80"/>
      <c r="AB74" s="80"/>
      <c r="AC74" s="67" t="s">
        <v>516</v>
      </c>
      <c r="AD74" s="67" t="s">
        <v>517</v>
      </c>
      <c r="AE74" s="67" t="s">
        <v>518</v>
      </c>
      <c r="AF74" s="68">
        <v>1156</v>
      </c>
      <c r="AG74" s="67" t="s">
        <v>519</v>
      </c>
      <c r="AH74" s="67" t="s">
        <v>520</v>
      </c>
      <c r="AI74" s="81">
        <v>12939020937</v>
      </c>
      <c r="AJ74" s="82" t="s">
        <v>521</v>
      </c>
      <c r="AK74" s="81">
        <v>12574124383</v>
      </c>
      <c r="AL74" s="67" t="s">
        <v>522</v>
      </c>
      <c r="AM74" s="67" t="s">
        <v>523</v>
      </c>
      <c r="AN74" s="67" t="s">
        <v>1084</v>
      </c>
      <c r="AO74" s="163" t="s">
        <v>1085</v>
      </c>
      <c r="AP74" s="66"/>
      <c r="AQ74" s="66"/>
      <c r="AR74" s="66"/>
      <c r="AS74" s="66"/>
      <c r="AT74" s="66"/>
      <c r="AU74" s="66"/>
      <c r="AV74" s="71"/>
    </row>
    <row r="75" spans="1:48" s="73" customFormat="1" ht="177.75" customHeight="1" x14ac:dyDescent="0.2">
      <c r="A75" s="112" t="s">
        <v>1037</v>
      </c>
      <c r="B75" s="162" t="s">
        <v>457</v>
      </c>
      <c r="C75" s="67" t="s">
        <v>505</v>
      </c>
      <c r="D75" s="162" t="s">
        <v>459</v>
      </c>
      <c r="E75" s="67" t="s">
        <v>524</v>
      </c>
      <c r="F75" s="68">
        <v>0.25</v>
      </c>
      <c r="G75" s="68" t="s">
        <v>507</v>
      </c>
      <c r="H75" s="67" t="s">
        <v>508</v>
      </c>
      <c r="I75" s="68" t="s">
        <v>463</v>
      </c>
      <c r="J75" s="67" t="s">
        <v>509</v>
      </c>
      <c r="K75" s="67" t="s">
        <v>510</v>
      </c>
      <c r="L75" s="68" t="s">
        <v>511</v>
      </c>
      <c r="M75" s="69" t="s">
        <v>512</v>
      </c>
      <c r="N75" s="67" t="s">
        <v>513</v>
      </c>
      <c r="O75" s="77" t="s">
        <v>525</v>
      </c>
      <c r="P75" s="68" t="s">
        <v>526</v>
      </c>
      <c r="Q75" s="136">
        <v>4</v>
      </c>
      <c r="R75" s="136">
        <v>4</v>
      </c>
      <c r="S75" s="136">
        <v>4</v>
      </c>
      <c r="T75" s="136">
        <v>2</v>
      </c>
      <c r="U75" s="136">
        <v>3</v>
      </c>
      <c r="V75" s="70">
        <f>+U75/Q75</f>
        <v>0.75</v>
      </c>
      <c r="W75" s="75">
        <v>5</v>
      </c>
      <c r="X75" s="68">
        <f>+W75*100/R75</f>
        <v>125</v>
      </c>
      <c r="Y75" s="80"/>
      <c r="Z75" s="80"/>
      <c r="AA75" s="80"/>
      <c r="AB75" s="80"/>
      <c r="AC75" s="67" t="s">
        <v>516</v>
      </c>
      <c r="AD75" s="67" t="s">
        <v>517</v>
      </c>
      <c r="AE75" s="67" t="s">
        <v>518</v>
      </c>
      <c r="AF75" s="68">
        <v>1156</v>
      </c>
      <c r="AG75" s="67" t="s">
        <v>519</v>
      </c>
      <c r="AH75" s="67" t="s">
        <v>520</v>
      </c>
      <c r="AI75" s="81">
        <v>12939020937</v>
      </c>
      <c r="AJ75" s="82" t="s">
        <v>521</v>
      </c>
      <c r="AK75" s="81">
        <v>12574124383</v>
      </c>
      <c r="AL75" s="67" t="s">
        <v>527</v>
      </c>
      <c r="AM75" s="67" t="s">
        <v>523</v>
      </c>
      <c r="AN75" s="163" t="s">
        <v>1086</v>
      </c>
      <c r="AO75" s="164" t="s">
        <v>1087</v>
      </c>
      <c r="AP75" s="66"/>
      <c r="AQ75" s="66"/>
      <c r="AR75" s="66"/>
      <c r="AS75" s="66"/>
      <c r="AT75" s="66"/>
      <c r="AU75" s="66"/>
      <c r="AV75" s="71"/>
    </row>
    <row r="76" spans="1:48" s="73" customFormat="1" ht="147.75" customHeight="1" x14ac:dyDescent="0.2">
      <c r="A76" s="142" t="s">
        <v>1038</v>
      </c>
      <c r="B76" s="162" t="s">
        <v>457</v>
      </c>
      <c r="C76" s="143" t="s">
        <v>505</v>
      </c>
      <c r="D76" s="162" t="s">
        <v>459</v>
      </c>
      <c r="E76" s="143" t="s">
        <v>528</v>
      </c>
      <c r="F76" s="145">
        <v>0.98</v>
      </c>
      <c r="G76" s="145" t="s">
        <v>529</v>
      </c>
      <c r="H76" s="145" t="s">
        <v>530</v>
      </c>
      <c r="I76" s="68" t="s">
        <v>463</v>
      </c>
      <c r="J76" s="68" t="s">
        <v>531</v>
      </c>
      <c r="K76" s="68">
        <v>3132374727</v>
      </c>
      <c r="L76" s="68" t="s">
        <v>532</v>
      </c>
      <c r="M76" s="69">
        <v>42522</v>
      </c>
      <c r="N76" s="69">
        <v>43830</v>
      </c>
      <c r="O76" s="68" t="s">
        <v>533</v>
      </c>
      <c r="P76" s="68" t="s">
        <v>534</v>
      </c>
      <c r="Q76" s="70">
        <v>1</v>
      </c>
      <c r="R76" s="70">
        <v>1</v>
      </c>
      <c r="S76" s="70">
        <v>1</v>
      </c>
      <c r="T76" s="70">
        <v>1</v>
      </c>
      <c r="U76" s="68">
        <v>698</v>
      </c>
      <c r="V76" s="70">
        <v>1</v>
      </c>
      <c r="W76" s="70">
        <v>1</v>
      </c>
      <c r="X76" s="70">
        <v>1</v>
      </c>
      <c r="Y76" s="68"/>
      <c r="Z76" s="68"/>
      <c r="AA76" s="68"/>
      <c r="AB76" s="68"/>
      <c r="AC76" s="67"/>
      <c r="AD76" s="67" t="s">
        <v>535</v>
      </c>
      <c r="AE76" s="67"/>
      <c r="AF76" s="68">
        <v>1108</v>
      </c>
      <c r="AG76" s="68" t="s">
        <v>536</v>
      </c>
      <c r="AH76" s="83" t="s">
        <v>537</v>
      </c>
      <c r="AI76" s="84">
        <v>8139296665</v>
      </c>
      <c r="AJ76" s="85">
        <v>0.94699999999999995</v>
      </c>
      <c r="AK76" s="84">
        <f>+'[1]Cálculos 1108'!K21</f>
        <v>1515402005.0431266</v>
      </c>
      <c r="AL76" s="67" t="s">
        <v>538</v>
      </c>
      <c r="AM76" s="83" t="s">
        <v>539</v>
      </c>
      <c r="AN76" s="150" t="s">
        <v>1088</v>
      </c>
      <c r="AO76" s="67" t="s">
        <v>1071</v>
      </c>
      <c r="AP76" s="66"/>
      <c r="AQ76" s="66"/>
      <c r="AR76" s="66"/>
      <c r="AS76" s="66"/>
      <c r="AT76" s="66"/>
      <c r="AU76" s="66"/>
      <c r="AV76" s="71"/>
    </row>
    <row r="77" spans="1:48" s="73" customFormat="1" ht="165" customHeight="1" x14ac:dyDescent="0.2">
      <c r="A77" s="129" t="s">
        <v>1039</v>
      </c>
      <c r="B77" s="162" t="s">
        <v>457</v>
      </c>
      <c r="C77" s="67" t="s">
        <v>505</v>
      </c>
      <c r="D77" s="162" t="s">
        <v>459</v>
      </c>
      <c r="E77" s="67" t="s">
        <v>540</v>
      </c>
      <c r="F77" s="68">
        <v>0.98</v>
      </c>
      <c r="G77" s="68" t="s">
        <v>461</v>
      </c>
      <c r="H77" s="68" t="s">
        <v>486</v>
      </c>
      <c r="I77" s="68" t="s">
        <v>463</v>
      </c>
      <c r="J77" s="68" t="s">
        <v>1161</v>
      </c>
      <c r="K77" s="68" t="s">
        <v>1162</v>
      </c>
      <c r="L77" s="250" t="s">
        <v>1163</v>
      </c>
      <c r="M77" s="69">
        <v>42522</v>
      </c>
      <c r="N77" s="69">
        <v>43981</v>
      </c>
      <c r="O77" s="68" t="s">
        <v>541</v>
      </c>
      <c r="P77" s="68" t="s">
        <v>1165</v>
      </c>
      <c r="Q77" s="70">
        <v>1</v>
      </c>
      <c r="R77" s="70">
        <v>1</v>
      </c>
      <c r="S77" s="70">
        <v>1</v>
      </c>
      <c r="T77" s="70">
        <v>1</v>
      </c>
      <c r="U77" s="68"/>
      <c r="V77" s="68"/>
      <c r="W77" s="68">
        <v>791</v>
      </c>
      <c r="X77" s="70">
        <v>1</v>
      </c>
      <c r="Y77" s="68">
        <v>72</v>
      </c>
      <c r="Z77" s="70">
        <v>1</v>
      </c>
      <c r="AA77" s="68"/>
      <c r="AB77" s="68"/>
      <c r="AC77" s="68" t="s">
        <v>469</v>
      </c>
      <c r="AD77" s="68" t="s">
        <v>470</v>
      </c>
      <c r="AE77" s="67"/>
      <c r="AF77" s="68">
        <v>1023</v>
      </c>
      <c r="AG77" s="68" t="s">
        <v>497</v>
      </c>
      <c r="AH77" s="68" t="s">
        <v>1178</v>
      </c>
      <c r="AI77" s="68" t="s">
        <v>1179</v>
      </c>
      <c r="AJ77" s="68" t="s">
        <v>521</v>
      </c>
      <c r="AK77" s="68" t="s">
        <v>521</v>
      </c>
      <c r="AL77" s="79"/>
      <c r="AM77" s="67"/>
      <c r="AN77" s="68" t="s">
        <v>1177</v>
      </c>
      <c r="AO77" s="68" t="s">
        <v>1164</v>
      </c>
      <c r="AP77" s="66"/>
      <c r="AQ77" s="66"/>
      <c r="AR77" s="66"/>
      <c r="AS77" s="66"/>
      <c r="AT77" s="66"/>
      <c r="AU77" s="66"/>
      <c r="AV77" s="71"/>
    </row>
    <row r="78" spans="1:48" s="73" customFormat="1" ht="174.75" customHeight="1" x14ac:dyDescent="0.2">
      <c r="A78" s="129" t="s">
        <v>1040</v>
      </c>
      <c r="B78" s="162" t="s">
        <v>457</v>
      </c>
      <c r="C78" s="67" t="s">
        <v>505</v>
      </c>
      <c r="D78" s="162" t="s">
        <v>459</v>
      </c>
      <c r="E78" s="67" t="s">
        <v>542</v>
      </c>
      <c r="F78" s="68">
        <v>1.5</v>
      </c>
      <c r="G78" s="68" t="s">
        <v>461</v>
      </c>
      <c r="H78" s="68" t="s">
        <v>486</v>
      </c>
      <c r="I78" s="68" t="s">
        <v>463</v>
      </c>
      <c r="J78" s="68" t="s">
        <v>1161</v>
      </c>
      <c r="K78" s="68" t="s">
        <v>1162</v>
      </c>
      <c r="L78" s="250" t="s">
        <v>1163</v>
      </c>
      <c r="M78" s="69">
        <v>42522</v>
      </c>
      <c r="N78" s="69">
        <v>43981</v>
      </c>
      <c r="O78" s="68" t="s">
        <v>543</v>
      </c>
      <c r="P78" s="68" t="s">
        <v>544</v>
      </c>
      <c r="Q78" s="70">
        <v>1</v>
      </c>
      <c r="R78" s="70">
        <v>1</v>
      </c>
      <c r="S78" s="70">
        <v>1</v>
      </c>
      <c r="T78" s="70">
        <v>1</v>
      </c>
      <c r="U78" s="68"/>
      <c r="V78" s="68"/>
      <c r="W78" s="68">
        <v>695</v>
      </c>
      <c r="X78" s="70">
        <v>0.104</v>
      </c>
      <c r="Y78" s="68">
        <v>46</v>
      </c>
      <c r="Z78" s="79">
        <v>8.6999999999999994E-2</v>
      </c>
      <c r="AA78" s="68"/>
      <c r="AB78" s="68"/>
      <c r="AC78" s="68" t="s">
        <v>469</v>
      </c>
      <c r="AD78" s="68" t="s">
        <v>470</v>
      </c>
      <c r="AE78" s="67"/>
      <c r="AF78" s="68">
        <v>1023</v>
      </c>
      <c r="AG78" s="68" t="s">
        <v>497</v>
      </c>
      <c r="AH78" s="68" t="s">
        <v>1180</v>
      </c>
      <c r="AI78" s="68" t="s">
        <v>1181</v>
      </c>
      <c r="AJ78" s="68" t="s">
        <v>521</v>
      </c>
      <c r="AK78" s="68" t="s">
        <v>521</v>
      </c>
      <c r="AL78" s="79"/>
      <c r="AM78" s="67"/>
      <c r="AN78" s="68" t="s">
        <v>1186</v>
      </c>
      <c r="AO78" s="68" t="s">
        <v>1166</v>
      </c>
      <c r="AP78" s="66"/>
      <c r="AQ78" s="66"/>
      <c r="AR78" s="66"/>
      <c r="AS78" s="66"/>
      <c r="AT78" s="66"/>
      <c r="AU78" s="66"/>
      <c r="AV78" s="71"/>
    </row>
    <row r="79" spans="1:48" s="73" customFormat="1" ht="173.25" customHeight="1" x14ac:dyDescent="0.2">
      <c r="A79" s="129" t="s">
        <v>1041</v>
      </c>
      <c r="B79" s="162" t="s">
        <v>457</v>
      </c>
      <c r="C79" s="67" t="s">
        <v>505</v>
      </c>
      <c r="D79" s="162" t="s">
        <v>459</v>
      </c>
      <c r="E79" s="67" t="s">
        <v>545</v>
      </c>
      <c r="F79" s="68">
        <v>0.98</v>
      </c>
      <c r="G79" s="68" t="s">
        <v>461</v>
      </c>
      <c r="H79" s="68" t="s">
        <v>486</v>
      </c>
      <c r="I79" s="68" t="s">
        <v>463</v>
      </c>
      <c r="J79" s="68" t="s">
        <v>1161</v>
      </c>
      <c r="K79" s="68" t="s">
        <v>1162</v>
      </c>
      <c r="L79" s="250" t="s">
        <v>1163</v>
      </c>
      <c r="M79" s="69">
        <v>42522</v>
      </c>
      <c r="N79" s="69">
        <v>43981</v>
      </c>
      <c r="O79" s="68" t="s">
        <v>546</v>
      </c>
      <c r="P79" s="68" t="s">
        <v>547</v>
      </c>
      <c r="Q79" s="70">
        <v>1</v>
      </c>
      <c r="R79" s="70">
        <v>1</v>
      </c>
      <c r="S79" s="70">
        <v>1</v>
      </c>
      <c r="T79" s="70">
        <v>1</v>
      </c>
      <c r="U79" s="68"/>
      <c r="V79" s="68"/>
      <c r="W79" s="68">
        <v>6629</v>
      </c>
      <c r="X79" s="70">
        <v>1</v>
      </c>
      <c r="Y79" s="68">
        <v>523</v>
      </c>
      <c r="Z79" s="70">
        <v>1</v>
      </c>
      <c r="AA79" s="68"/>
      <c r="AB79" s="68"/>
      <c r="AC79" s="68" t="s">
        <v>469</v>
      </c>
      <c r="AD79" s="68" t="s">
        <v>470</v>
      </c>
      <c r="AE79" s="67"/>
      <c r="AF79" s="68">
        <v>1023</v>
      </c>
      <c r="AG79" s="68" t="s">
        <v>497</v>
      </c>
      <c r="AH79" s="68" t="s">
        <v>1182</v>
      </c>
      <c r="AI79" s="68" t="s">
        <v>1183</v>
      </c>
      <c r="AJ79" s="68" t="s">
        <v>521</v>
      </c>
      <c r="AK79" s="68" t="s">
        <v>521</v>
      </c>
      <c r="AL79" s="70"/>
      <c r="AM79" s="67"/>
      <c r="AN79" s="68" t="s">
        <v>1187</v>
      </c>
      <c r="AO79" s="68" t="s">
        <v>1166</v>
      </c>
      <c r="AP79" s="66"/>
      <c r="AQ79" s="66"/>
      <c r="AR79" s="66"/>
      <c r="AS79" s="66"/>
      <c r="AT79" s="66"/>
      <c r="AU79" s="66"/>
      <c r="AV79" s="71"/>
    </row>
    <row r="80" spans="1:48" s="73" customFormat="1" ht="200.25" customHeight="1" x14ac:dyDescent="0.2">
      <c r="A80" s="129" t="s">
        <v>1042</v>
      </c>
      <c r="B80" s="162" t="s">
        <v>457</v>
      </c>
      <c r="C80" s="67" t="s">
        <v>505</v>
      </c>
      <c r="D80" s="162" t="s">
        <v>459</v>
      </c>
      <c r="E80" s="67" t="s">
        <v>548</v>
      </c>
      <c r="F80" s="68">
        <v>0.98</v>
      </c>
      <c r="G80" s="68" t="s">
        <v>461</v>
      </c>
      <c r="H80" s="68" t="s">
        <v>486</v>
      </c>
      <c r="I80" s="68" t="s">
        <v>463</v>
      </c>
      <c r="J80" s="68" t="s">
        <v>1161</v>
      </c>
      <c r="K80" s="68" t="s">
        <v>1162</v>
      </c>
      <c r="L80" s="250" t="s">
        <v>1163</v>
      </c>
      <c r="M80" s="69">
        <v>42522</v>
      </c>
      <c r="N80" s="69">
        <v>43981</v>
      </c>
      <c r="O80" s="68" t="s">
        <v>549</v>
      </c>
      <c r="P80" s="68" t="s">
        <v>550</v>
      </c>
      <c r="Q80" s="70">
        <v>1</v>
      </c>
      <c r="R80" s="70">
        <v>1</v>
      </c>
      <c r="S80" s="70">
        <v>1</v>
      </c>
      <c r="T80" s="70">
        <v>1</v>
      </c>
      <c r="U80" s="68"/>
      <c r="V80" s="68"/>
      <c r="W80" s="68">
        <v>695</v>
      </c>
      <c r="X80" s="79">
        <v>0.878</v>
      </c>
      <c r="Y80" s="68">
        <v>46</v>
      </c>
      <c r="Z80" s="68">
        <v>8.6999999999999993</v>
      </c>
      <c r="AA80" s="68"/>
      <c r="AB80" s="68"/>
      <c r="AC80" s="68" t="s">
        <v>469</v>
      </c>
      <c r="AD80" s="68" t="s">
        <v>470</v>
      </c>
      <c r="AE80" s="68"/>
      <c r="AF80" s="68">
        <v>1023</v>
      </c>
      <c r="AG80" s="68" t="s">
        <v>497</v>
      </c>
      <c r="AH80" s="68" t="s">
        <v>1184</v>
      </c>
      <c r="AI80" s="68" t="s">
        <v>1185</v>
      </c>
      <c r="AJ80" s="68" t="s">
        <v>521</v>
      </c>
      <c r="AK80" s="68" t="s">
        <v>521</v>
      </c>
      <c r="AL80" s="79"/>
      <c r="AM80" s="67"/>
      <c r="AN80" s="67" t="s">
        <v>1188</v>
      </c>
      <c r="AO80" s="68" t="s">
        <v>1166</v>
      </c>
      <c r="AP80" s="66"/>
      <c r="AQ80" s="66"/>
      <c r="AR80" s="66"/>
      <c r="AS80" s="66"/>
      <c r="AT80" s="66"/>
      <c r="AU80" s="66"/>
      <c r="AV80" s="71"/>
    </row>
    <row r="81" spans="1:48" s="73" customFormat="1" ht="237" customHeight="1" x14ac:dyDescent="0.2">
      <c r="A81" s="129" t="s">
        <v>1043</v>
      </c>
      <c r="B81" s="67" t="s">
        <v>551</v>
      </c>
      <c r="C81" s="68" t="s">
        <v>552</v>
      </c>
      <c r="D81" s="67" t="s">
        <v>459</v>
      </c>
      <c r="E81" s="67" t="s">
        <v>553</v>
      </c>
      <c r="F81" s="68">
        <v>0.98</v>
      </c>
      <c r="G81" s="68" t="s">
        <v>529</v>
      </c>
      <c r="H81" s="68" t="s">
        <v>530</v>
      </c>
      <c r="I81" s="68" t="s">
        <v>463</v>
      </c>
      <c r="J81" s="68" t="s">
        <v>531</v>
      </c>
      <c r="K81" s="68">
        <v>3132374727</v>
      </c>
      <c r="L81" s="68" t="s">
        <v>532</v>
      </c>
      <c r="M81" s="69">
        <v>42522</v>
      </c>
      <c r="N81" s="69">
        <v>43830</v>
      </c>
      <c r="O81" s="68" t="s">
        <v>554</v>
      </c>
      <c r="P81" s="68" t="s">
        <v>555</v>
      </c>
      <c r="Q81" s="70">
        <v>1</v>
      </c>
      <c r="R81" s="70">
        <v>1</v>
      </c>
      <c r="S81" s="70">
        <v>1</v>
      </c>
      <c r="T81" s="70">
        <v>1</v>
      </c>
      <c r="U81" s="70">
        <v>1</v>
      </c>
      <c r="V81" s="114">
        <v>1</v>
      </c>
      <c r="W81" s="70">
        <v>1</v>
      </c>
      <c r="X81" s="70">
        <v>1</v>
      </c>
      <c r="Y81" s="68"/>
      <c r="Z81" s="68"/>
      <c r="AA81" s="68"/>
      <c r="AB81" s="68"/>
      <c r="AC81" s="67"/>
      <c r="AD81" s="67" t="s">
        <v>535</v>
      </c>
      <c r="AE81" s="67"/>
      <c r="AF81" s="68">
        <v>1108</v>
      </c>
      <c r="AG81" s="68" t="s">
        <v>536</v>
      </c>
      <c r="AH81" s="83" t="s">
        <v>556</v>
      </c>
      <c r="AI81" s="84">
        <v>35277406016</v>
      </c>
      <c r="AJ81" s="85">
        <v>0.72499999999999998</v>
      </c>
      <c r="AK81" s="86">
        <f>+'[1]Cálculos 1108'!K9</f>
        <v>6380377422.2957392</v>
      </c>
      <c r="AL81" s="67" t="s">
        <v>557</v>
      </c>
      <c r="AM81" s="83" t="s">
        <v>558</v>
      </c>
      <c r="AN81" s="150" t="s">
        <v>1114</v>
      </c>
      <c r="AO81" s="67" t="s">
        <v>1071</v>
      </c>
      <c r="AP81" s="66"/>
      <c r="AQ81" s="66"/>
      <c r="AR81" s="66"/>
      <c r="AS81" s="66"/>
      <c r="AT81" s="66"/>
      <c r="AU81" s="66"/>
      <c r="AV81" s="71"/>
    </row>
    <row r="82" spans="1:48" s="73" customFormat="1" ht="155.25" customHeight="1" x14ac:dyDescent="0.2">
      <c r="A82" s="129" t="s">
        <v>1044</v>
      </c>
      <c r="B82" s="67" t="s">
        <v>551</v>
      </c>
      <c r="C82" s="68" t="s">
        <v>552</v>
      </c>
      <c r="D82" s="67" t="s">
        <v>459</v>
      </c>
      <c r="E82" s="67" t="s">
        <v>559</v>
      </c>
      <c r="F82" s="68">
        <v>0.98</v>
      </c>
      <c r="G82" s="68" t="s">
        <v>529</v>
      </c>
      <c r="H82" s="68" t="s">
        <v>530</v>
      </c>
      <c r="I82" s="68" t="s">
        <v>463</v>
      </c>
      <c r="J82" s="68" t="s">
        <v>531</v>
      </c>
      <c r="K82" s="68">
        <v>3132374727</v>
      </c>
      <c r="L82" s="68" t="s">
        <v>532</v>
      </c>
      <c r="M82" s="69">
        <v>42522</v>
      </c>
      <c r="N82" s="69">
        <v>43830</v>
      </c>
      <c r="O82" s="68" t="s">
        <v>560</v>
      </c>
      <c r="P82" s="68" t="s">
        <v>561</v>
      </c>
      <c r="Q82" s="70">
        <v>1</v>
      </c>
      <c r="R82" s="70">
        <v>1</v>
      </c>
      <c r="S82" s="70">
        <v>1</v>
      </c>
      <c r="T82" s="70">
        <v>1</v>
      </c>
      <c r="U82" s="70">
        <v>1</v>
      </c>
      <c r="V82" s="114">
        <v>1</v>
      </c>
      <c r="W82" s="70">
        <v>1</v>
      </c>
      <c r="X82" s="70">
        <v>1</v>
      </c>
      <c r="Y82" s="68"/>
      <c r="Z82" s="68"/>
      <c r="AA82" s="68"/>
      <c r="AB82" s="68"/>
      <c r="AC82" s="67"/>
      <c r="AD82" s="67" t="s">
        <v>535</v>
      </c>
      <c r="AE82" s="67"/>
      <c r="AF82" s="68">
        <v>1108</v>
      </c>
      <c r="AG82" s="68" t="s">
        <v>536</v>
      </c>
      <c r="AH82" s="83" t="s">
        <v>562</v>
      </c>
      <c r="AI82" s="84">
        <v>60741181579</v>
      </c>
      <c r="AJ82" s="85">
        <v>0.86399999999999999</v>
      </c>
      <c r="AK82" s="86">
        <f>+'[1]Cálculos 1108'!K13</f>
        <v>11495223783.867849</v>
      </c>
      <c r="AL82" s="67" t="s">
        <v>563</v>
      </c>
      <c r="AM82" s="67" t="s">
        <v>539</v>
      </c>
      <c r="AN82" s="150" t="s">
        <v>1115</v>
      </c>
      <c r="AO82" s="67" t="s">
        <v>1071</v>
      </c>
      <c r="AP82" s="66"/>
      <c r="AQ82" s="66"/>
      <c r="AR82" s="66"/>
      <c r="AS82" s="66"/>
      <c r="AT82" s="66"/>
      <c r="AU82" s="66"/>
      <c r="AV82" s="71"/>
    </row>
    <row r="83" spans="1:48" s="73" customFormat="1" ht="272.25" customHeight="1" x14ac:dyDescent="0.2">
      <c r="A83" s="129" t="s">
        <v>1045</v>
      </c>
      <c r="B83" s="67" t="s">
        <v>551</v>
      </c>
      <c r="C83" s="68" t="s">
        <v>564</v>
      </c>
      <c r="D83" s="67" t="s">
        <v>459</v>
      </c>
      <c r="E83" s="67" t="s">
        <v>565</v>
      </c>
      <c r="F83" s="68">
        <v>0.98</v>
      </c>
      <c r="G83" s="68" t="s">
        <v>529</v>
      </c>
      <c r="H83" s="68" t="s">
        <v>530</v>
      </c>
      <c r="I83" s="68" t="s">
        <v>463</v>
      </c>
      <c r="J83" s="68" t="s">
        <v>531</v>
      </c>
      <c r="K83" s="68">
        <v>3132374727</v>
      </c>
      <c r="L83" s="68" t="s">
        <v>532</v>
      </c>
      <c r="M83" s="69">
        <v>42522</v>
      </c>
      <c r="N83" s="69">
        <v>43830</v>
      </c>
      <c r="O83" s="68" t="s">
        <v>566</v>
      </c>
      <c r="P83" s="68" t="s">
        <v>567</v>
      </c>
      <c r="Q83" s="70">
        <v>1</v>
      </c>
      <c r="R83" s="70">
        <v>1</v>
      </c>
      <c r="S83" s="70">
        <v>1</v>
      </c>
      <c r="T83" s="70">
        <v>1</v>
      </c>
      <c r="U83" s="70">
        <v>1</v>
      </c>
      <c r="V83" s="114">
        <v>1</v>
      </c>
      <c r="W83" s="70">
        <v>1</v>
      </c>
      <c r="X83" s="70">
        <v>1</v>
      </c>
      <c r="Y83" s="68"/>
      <c r="Z83" s="68"/>
      <c r="AA83" s="68"/>
      <c r="AB83" s="68"/>
      <c r="AC83" s="67"/>
      <c r="AD83" s="67" t="s">
        <v>535</v>
      </c>
      <c r="AE83" s="67"/>
      <c r="AF83" s="68">
        <v>1108</v>
      </c>
      <c r="AG83" s="68" t="s">
        <v>536</v>
      </c>
      <c r="AH83" s="83" t="s">
        <v>568</v>
      </c>
      <c r="AI83" s="84">
        <v>27962623663</v>
      </c>
      <c r="AJ83" s="85">
        <v>0.57699999999999996</v>
      </c>
      <c r="AK83" s="86">
        <f>+'[1]Cálculos 1108'!K17</f>
        <v>4665032028.9704018</v>
      </c>
      <c r="AL83" s="67" t="s">
        <v>569</v>
      </c>
      <c r="AM83" s="67" t="s">
        <v>539</v>
      </c>
      <c r="AN83" s="150" t="s">
        <v>1116</v>
      </c>
      <c r="AO83" s="67" t="s">
        <v>1071</v>
      </c>
      <c r="AP83" s="66"/>
      <c r="AQ83" s="66"/>
      <c r="AR83" s="66"/>
      <c r="AS83" s="66"/>
      <c r="AT83" s="66"/>
      <c r="AU83" s="66"/>
      <c r="AV83" s="71"/>
    </row>
    <row r="84" spans="1:48" s="73" customFormat="1" ht="278.25" customHeight="1" x14ac:dyDescent="0.2">
      <c r="A84" s="112" t="s">
        <v>1046</v>
      </c>
      <c r="B84" s="165" t="s">
        <v>551</v>
      </c>
      <c r="C84" s="99" t="s">
        <v>627</v>
      </c>
      <c r="D84" s="99" t="s">
        <v>459</v>
      </c>
      <c r="E84" s="99" t="s">
        <v>628</v>
      </c>
      <c r="F84" s="68">
        <v>0.98</v>
      </c>
      <c r="G84" s="99" t="s">
        <v>629</v>
      </c>
      <c r="H84" s="99" t="s">
        <v>630</v>
      </c>
      <c r="I84" s="68" t="s">
        <v>463</v>
      </c>
      <c r="J84" s="99" t="s">
        <v>631</v>
      </c>
      <c r="K84" s="99">
        <v>3241000</v>
      </c>
      <c r="L84" s="68" t="s">
        <v>632</v>
      </c>
      <c r="M84" s="101">
        <v>42736</v>
      </c>
      <c r="N84" s="101">
        <v>43981</v>
      </c>
      <c r="O84" s="165" t="s">
        <v>633</v>
      </c>
      <c r="P84" s="99" t="s">
        <v>634</v>
      </c>
      <c r="Q84" s="102">
        <v>1</v>
      </c>
      <c r="R84" s="102">
        <v>1</v>
      </c>
      <c r="S84" s="102">
        <v>1</v>
      </c>
      <c r="T84" s="102">
        <v>1</v>
      </c>
      <c r="U84" s="102">
        <v>1</v>
      </c>
      <c r="V84" s="114">
        <f>+U84/Q84</f>
        <v>1</v>
      </c>
      <c r="W84" s="187">
        <v>1</v>
      </c>
      <c r="X84" s="166">
        <v>1</v>
      </c>
      <c r="Y84" s="150"/>
      <c r="Z84" s="151"/>
      <c r="AA84" s="150"/>
      <c r="AB84" s="151"/>
      <c r="AC84" s="99" t="s">
        <v>635</v>
      </c>
      <c r="AD84" s="99" t="s">
        <v>636</v>
      </c>
      <c r="AE84" s="99" t="s">
        <v>637</v>
      </c>
      <c r="AF84" s="100">
        <v>1053</v>
      </c>
      <c r="AG84" s="99" t="s">
        <v>638</v>
      </c>
      <c r="AH84" s="99" t="s">
        <v>639</v>
      </c>
      <c r="AI84" s="152">
        <v>277816196.232135</v>
      </c>
      <c r="AJ84" s="152"/>
      <c r="AK84" s="152">
        <v>271822173.43325597</v>
      </c>
      <c r="AL84" s="152" t="s">
        <v>640</v>
      </c>
      <c r="AM84" s="153" t="s">
        <v>641</v>
      </c>
      <c r="AN84" s="175" t="s">
        <v>1117</v>
      </c>
      <c r="AO84" s="176" t="s">
        <v>1118</v>
      </c>
      <c r="AP84" s="66"/>
      <c r="AQ84" s="66"/>
      <c r="AR84" s="66"/>
      <c r="AS84" s="66"/>
      <c r="AT84" s="66"/>
      <c r="AU84" s="66"/>
      <c r="AV84" s="71"/>
    </row>
    <row r="85" spans="1:48" s="73" customFormat="1" ht="327" customHeight="1" x14ac:dyDescent="0.2">
      <c r="A85" s="112" t="s">
        <v>1047</v>
      </c>
      <c r="B85" s="165" t="s">
        <v>551</v>
      </c>
      <c r="C85" s="99" t="s">
        <v>627</v>
      </c>
      <c r="D85" s="99" t="s">
        <v>459</v>
      </c>
      <c r="E85" s="99" t="s">
        <v>642</v>
      </c>
      <c r="F85" s="68">
        <v>0.98</v>
      </c>
      <c r="G85" s="99" t="s">
        <v>629</v>
      </c>
      <c r="H85" s="99" t="s">
        <v>630</v>
      </c>
      <c r="I85" s="68" t="s">
        <v>463</v>
      </c>
      <c r="J85" s="99" t="s">
        <v>631</v>
      </c>
      <c r="K85" s="99">
        <v>3241000</v>
      </c>
      <c r="L85" s="68" t="s">
        <v>632</v>
      </c>
      <c r="M85" s="101">
        <v>42736</v>
      </c>
      <c r="N85" s="101">
        <v>43981</v>
      </c>
      <c r="O85" s="165" t="s">
        <v>633</v>
      </c>
      <c r="P85" s="99" t="s">
        <v>643</v>
      </c>
      <c r="Q85" s="102">
        <v>1</v>
      </c>
      <c r="R85" s="102">
        <v>1</v>
      </c>
      <c r="S85" s="102">
        <v>1</v>
      </c>
      <c r="T85" s="102">
        <v>1</v>
      </c>
      <c r="U85" s="102">
        <v>1</v>
      </c>
      <c r="V85" s="114">
        <f>+U85/Q85</f>
        <v>1</v>
      </c>
      <c r="W85" s="187">
        <v>1</v>
      </c>
      <c r="X85" s="166">
        <v>1</v>
      </c>
      <c r="Y85" s="150"/>
      <c r="Z85" s="151"/>
      <c r="AA85" s="150"/>
      <c r="AB85" s="151"/>
      <c r="AC85" s="99" t="s">
        <v>635</v>
      </c>
      <c r="AD85" s="99" t="s">
        <v>636</v>
      </c>
      <c r="AE85" s="99" t="s">
        <v>637</v>
      </c>
      <c r="AF85" s="100">
        <v>1053</v>
      </c>
      <c r="AG85" s="99" t="s">
        <v>638</v>
      </c>
      <c r="AH85" s="99" t="s">
        <v>639</v>
      </c>
      <c r="AI85" s="152">
        <v>277816196.232135</v>
      </c>
      <c r="AJ85" s="152"/>
      <c r="AK85" s="152">
        <v>271822173.43325597</v>
      </c>
      <c r="AL85" s="152" t="s">
        <v>644</v>
      </c>
      <c r="AM85" s="153" t="s">
        <v>641</v>
      </c>
      <c r="AN85" s="175" t="s">
        <v>1119</v>
      </c>
      <c r="AO85" s="176" t="s">
        <v>1120</v>
      </c>
      <c r="AP85" s="66"/>
      <c r="AQ85" s="66"/>
      <c r="AR85" s="66"/>
      <c r="AS85" s="66"/>
      <c r="AT85" s="66"/>
      <c r="AU85" s="66"/>
      <c r="AV85" s="71"/>
    </row>
    <row r="86" spans="1:48" s="73" customFormat="1" ht="327.75" customHeight="1" x14ac:dyDescent="0.2">
      <c r="A86" s="112" t="s">
        <v>1048</v>
      </c>
      <c r="B86" s="165" t="s">
        <v>551</v>
      </c>
      <c r="C86" s="99" t="s">
        <v>627</v>
      </c>
      <c r="D86" s="99" t="s">
        <v>459</v>
      </c>
      <c r="E86" s="99" t="s">
        <v>645</v>
      </c>
      <c r="F86" s="68">
        <v>0.98</v>
      </c>
      <c r="G86" s="99" t="s">
        <v>629</v>
      </c>
      <c r="H86" s="99" t="s">
        <v>630</v>
      </c>
      <c r="I86" s="68" t="s">
        <v>463</v>
      </c>
      <c r="J86" s="99" t="s">
        <v>631</v>
      </c>
      <c r="K86" s="99">
        <v>3241000</v>
      </c>
      <c r="L86" s="68" t="s">
        <v>632</v>
      </c>
      <c r="M86" s="101">
        <v>42736</v>
      </c>
      <c r="N86" s="101">
        <v>43981</v>
      </c>
      <c r="O86" s="99" t="s">
        <v>646</v>
      </c>
      <c r="P86" s="99" t="s">
        <v>647</v>
      </c>
      <c r="Q86" s="102">
        <v>1</v>
      </c>
      <c r="R86" s="102">
        <v>1</v>
      </c>
      <c r="S86" s="102">
        <v>1</v>
      </c>
      <c r="T86" s="102">
        <v>1</v>
      </c>
      <c r="U86" s="102">
        <v>1</v>
      </c>
      <c r="V86" s="114">
        <f>+U86/Q86</f>
        <v>1</v>
      </c>
      <c r="W86" s="187">
        <v>1</v>
      </c>
      <c r="X86" s="166">
        <v>1</v>
      </c>
      <c r="Y86" s="150"/>
      <c r="Z86" s="151"/>
      <c r="AA86" s="150"/>
      <c r="AB86" s="151"/>
      <c r="AC86" s="99" t="s">
        <v>635</v>
      </c>
      <c r="AD86" s="99" t="s">
        <v>648</v>
      </c>
      <c r="AE86" s="99" t="s">
        <v>649</v>
      </c>
      <c r="AF86" s="100">
        <v>1049</v>
      </c>
      <c r="AG86" s="99" t="s">
        <v>650</v>
      </c>
      <c r="AH86" s="99" t="s">
        <v>651</v>
      </c>
      <c r="AI86" s="152">
        <v>467974700.57075101</v>
      </c>
      <c r="AJ86" s="152"/>
      <c r="AK86" s="152">
        <v>467974700.57075101</v>
      </c>
      <c r="AL86" s="153" t="s">
        <v>652</v>
      </c>
      <c r="AM86" s="153" t="s">
        <v>641</v>
      </c>
      <c r="AN86" s="177" t="s">
        <v>1121</v>
      </c>
      <c r="AO86" s="176" t="s">
        <v>1118</v>
      </c>
      <c r="AP86" s="66"/>
      <c r="AQ86" s="66"/>
      <c r="AR86" s="66"/>
      <c r="AS86" s="66"/>
      <c r="AT86" s="66"/>
      <c r="AU86" s="66"/>
      <c r="AV86" s="71"/>
    </row>
    <row r="87" spans="1:48" s="73" customFormat="1" ht="122.25" customHeight="1" x14ac:dyDescent="0.2">
      <c r="A87" s="112" t="s">
        <v>1049</v>
      </c>
      <c r="B87" s="165" t="s">
        <v>551</v>
      </c>
      <c r="C87" s="99" t="s">
        <v>627</v>
      </c>
      <c r="D87" s="99" t="s">
        <v>459</v>
      </c>
      <c r="E87" s="99" t="s">
        <v>653</v>
      </c>
      <c r="F87" s="68">
        <v>0.98</v>
      </c>
      <c r="G87" s="99" t="s">
        <v>629</v>
      </c>
      <c r="H87" s="99" t="s">
        <v>630</v>
      </c>
      <c r="I87" s="68" t="s">
        <v>463</v>
      </c>
      <c r="J87" s="99" t="s">
        <v>631</v>
      </c>
      <c r="K87" s="99">
        <v>3241000</v>
      </c>
      <c r="L87" s="68" t="s">
        <v>632</v>
      </c>
      <c r="M87" s="101">
        <v>42736</v>
      </c>
      <c r="N87" s="101">
        <v>43981</v>
      </c>
      <c r="O87" s="99" t="s">
        <v>654</v>
      </c>
      <c r="P87" s="99" t="s">
        <v>655</v>
      </c>
      <c r="Q87" s="102">
        <v>1</v>
      </c>
      <c r="R87" s="102">
        <v>1</v>
      </c>
      <c r="S87" s="102">
        <v>1</v>
      </c>
      <c r="T87" s="102">
        <v>1</v>
      </c>
      <c r="U87" s="102">
        <v>1</v>
      </c>
      <c r="V87" s="114">
        <f>+U87/Q87</f>
        <v>1</v>
      </c>
      <c r="W87" s="187">
        <v>1</v>
      </c>
      <c r="X87" s="166">
        <v>1</v>
      </c>
      <c r="Y87" s="150"/>
      <c r="Z87" s="151"/>
      <c r="AA87" s="150"/>
      <c r="AB87" s="151"/>
      <c r="AC87" s="99" t="s">
        <v>635</v>
      </c>
      <c r="AD87" s="99" t="s">
        <v>648</v>
      </c>
      <c r="AE87" s="99" t="s">
        <v>649</v>
      </c>
      <c r="AF87" s="100">
        <v>1049</v>
      </c>
      <c r="AG87" s="99" t="s">
        <v>650</v>
      </c>
      <c r="AH87" s="99" t="s">
        <v>651</v>
      </c>
      <c r="AI87" s="152">
        <v>467974700.57075101</v>
      </c>
      <c r="AJ87" s="152"/>
      <c r="AK87" s="152">
        <v>467974700.57075101</v>
      </c>
      <c r="AL87" s="153" t="s">
        <v>656</v>
      </c>
      <c r="AM87" s="153" t="s">
        <v>641</v>
      </c>
      <c r="AN87" s="177" t="s">
        <v>1122</v>
      </c>
      <c r="AO87" s="176" t="s">
        <v>1118</v>
      </c>
      <c r="AP87" s="66"/>
      <c r="AQ87" s="66"/>
      <c r="AR87" s="66"/>
      <c r="AS87" s="66"/>
      <c r="AT87" s="66"/>
      <c r="AU87" s="66"/>
      <c r="AV87" s="71"/>
    </row>
    <row r="88" spans="1:48" s="73" customFormat="1" ht="347.25" customHeight="1" x14ac:dyDescent="0.2">
      <c r="A88" s="129" t="s">
        <v>1050</v>
      </c>
      <c r="B88" s="67" t="s">
        <v>657</v>
      </c>
      <c r="C88" s="68" t="s">
        <v>658</v>
      </c>
      <c r="D88" s="83" t="s">
        <v>659</v>
      </c>
      <c r="E88" s="67" t="s">
        <v>660</v>
      </c>
      <c r="F88" s="68">
        <v>0.98</v>
      </c>
      <c r="G88" s="68" t="s">
        <v>661</v>
      </c>
      <c r="H88" s="68" t="s">
        <v>662</v>
      </c>
      <c r="I88" s="68" t="s">
        <v>463</v>
      </c>
      <c r="J88" s="68" t="s">
        <v>663</v>
      </c>
      <c r="K88" s="68">
        <v>3778835</v>
      </c>
      <c r="L88" s="68" t="s">
        <v>664</v>
      </c>
      <c r="M88" s="69">
        <v>42522</v>
      </c>
      <c r="N88" s="69">
        <v>43981</v>
      </c>
      <c r="O88" s="68" t="s">
        <v>665</v>
      </c>
      <c r="P88" s="68" t="s">
        <v>666</v>
      </c>
      <c r="Q88" s="70">
        <v>1</v>
      </c>
      <c r="R88" s="70">
        <v>1</v>
      </c>
      <c r="S88" s="70">
        <v>1</v>
      </c>
      <c r="T88" s="70">
        <v>1</v>
      </c>
      <c r="U88" s="70">
        <v>1</v>
      </c>
      <c r="V88" s="114">
        <v>1</v>
      </c>
      <c r="W88" s="70">
        <v>1</v>
      </c>
      <c r="X88" s="70">
        <v>1</v>
      </c>
      <c r="Y88" s="68"/>
      <c r="Z88" s="68"/>
      <c r="AA88" s="68"/>
      <c r="AB88" s="68"/>
      <c r="AC88" s="80" t="s">
        <v>667</v>
      </c>
      <c r="AD88" s="68" t="s">
        <v>668</v>
      </c>
      <c r="AE88" s="68" t="s">
        <v>669</v>
      </c>
      <c r="AF88" s="68">
        <v>981</v>
      </c>
      <c r="AG88" s="68" t="s">
        <v>670</v>
      </c>
      <c r="AH88" s="83" t="s">
        <v>671</v>
      </c>
      <c r="AI88" s="68"/>
      <c r="AJ88" s="68"/>
      <c r="AK88" s="68" t="s">
        <v>672</v>
      </c>
      <c r="AL88" s="68"/>
      <c r="AM88" s="68" t="s">
        <v>1155</v>
      </c>
      <c r="AN88" s="141" t="s">
        <v>1154</v>
      </c>
      <c r="AO88" s="67" t="s">
        <v>1123</v>
      </c>
      <c r="AP88" s="66"/>
      <c r="AQ88" s="66"/>
      <c r="AR88" s="66"/>
      <c r="AS88" s="66"/>
      <c r="AT88" s="66"/>
      <c r="AU88" s="66"/>
      <c r="AV88" s="71"/>
    </row>
    <row r="89" spans="1:48" s="73" customFormat="1" ht="320.25" customHeight="1" x14ac:dyDescent="0.2">
      <c r="A89" s="129" t="s">
        <v>1051</v>
      </c>
      <c r="B89" s="67" t="s">
        <v>657</v>
      </c>
      <c r="C89" s="68" t="s">
        <v>658</v>
      </c>
      <c r="D89" s="67" t="s">
        <v>659</v>
      </c>
      <c r="E89" s="67" t="s">
        <v>673</v>
      </c>
      <c r="F89" s="68">
        <v>0.98</v>
      </c>
      <c r="G89" s="68" t="s">
        <v>661</v>
      </c>
      <c r="H89" s="68" t="s">
        <v>662</v>
      </c>
      <c r="I89" s="68" t="s">
        <v>463</v>
      </c>
      <c r="J89" s="68" t="s">
        <v>663</v>
      </c>
      <c r="K89" s="68">
        <v>3778835</v>
      </c>
      <c r="L89" s="68" t="s">
        <v>664</v>
      </c>
      <c r="M89" s="69">
        <v>42522</v>
      </c>
      <c r="N89" s="69">
        <v>43981</v>
      </c>
      <c r="O89" s="68" t="s">
        <v>674</v>
      </c>
      <c r="P89" s="68" t="s">
        <v>675</v>
      </c>
      <c r="Q89" s="135">
        <v>1</v>
      </c>
      <c r="R89" s="135">
        <v>1</v>
      </c>
      <c r="S89" s="135">
        <v>1</v>
      </c>
      <c r="T89" s="135">
        <v>1</v>
      </c>
      <c r="U89" s="70">
        <v>1</v>
      </c>
      <c r="V89" s="114">
        <v>1</v>
      </c>
      <c r="W89" s="70">
        <v>1</v>
      </c>
      <c r="X89" s="70">
        <v>1</v>
      </c>
      <c r="Y89" s="68"/>
      <c r="Z89" s="68"/>
      <c r="AA89" s="68"/>
      <c r="AB89" s="68"/>
      <c r="AC89" s="138" t="s">
        <v>667</v>
      </c>
      <c r="AD89" s="145" t="s">
        <v>668</v>
      </c>
      <c r="AE89" s="145" t="s">
        <v>669</v>
      </c>
      <c r="AF89" s="145">
        <v>981</v>
      </c>
      <c r="AG89" s="145" t="s">
        <v>670</v>
      </c>
      <c r="AH89" s="140" t="s">
        <v>676</v>
      </c>
      <c r="AI89" s="68"/>
      <c r="AJ89" s="68"/>
      <c r="AK89" s="68" t="s">
        <v>672</v>
      </c>
      <c r="AL89" s="68"/>
      <c r="AM89" s="68" t="s">
        <v>1156</v>
      </c>
      <c r="AN89" s="141" t="s">
        <v>1124</v>
      </c>
      <c r="AO89" s="67" t="s">
        <v>1125</v>
      </c>
      <c r="AP89" s="66"/>
      <c r="AQ89" s="66"/>
      <c r="AR89" s="66"/>
      <c r="AS89" s="66"/>
      <c r="AT89" s="66"/>
      <c r="AU89" s="66"/>
      <c r="AV89" s="71"/>
    </row>
    <row r="90" spans="1:48" s="73" customFormat="1" ht="153.75" customHeight="1" x14ac:dyDescent="0.2">
      <c r="A90" s="129" t="s">
        <v>1052</v>
      </c>
      <c r="B90" s="67" t="s">
        <v>657</v>
      </c>
      <c r="C90" s="68" t="s">
        <v>677</v>
      </c>
      <c r="D90" s="67" t="s">
        <v>659</v>
      </c>
      <c r="E90" s="83" t="s">
        <v>678</v>
      </c>
      <c r="F90" s="68">
        <v>0.5</v>
      </c>
      <c r="G90" s="68" t="s">
        <v>679</v>
      </c>
      <c r="H90" s="68" t="s">
        <v>680</v>
      </c>
      <c r="I90" s="68" t="s">
        <v>463</v>
      </c>
      <c r="J90" s="68" t="s">
        <v>681</v>
      </c>
      <c r="K90" s="68" t="s">
        <v>682</v>
      </c>
      <c r="L90" s="68" t="s">
        <v>683</v>
      </c>
      <c r="M90" s="69">
        <v>42522</v>
      </c>
      <c r="N90" s="69">
        <v>43981</v>
      </c>
      <c r="O90" s="68" t="s">
        <v>684</v>
      </c>
      <c r="P90" s="68" t="s">
        <v>685</v>
      </c>
      <c r="Q90" s="137">
        <v>1</v>
      </c>
      <c r="R90" s="137">
        <v>1</v>
      </c>
      <c r="S90" s="137">
        <v>1</v>
      </c>
      <c r="T90" s="137">
        <v>1</v>
      </c>
      <c r="U90" s="70">
        <v>1</v>
      </c>
      <c r="V90" s="114">
        <f>U90/Q90</f>
        <v>1</v>
      </c>
      <c r="W90" s="70">
        <v>1</v>
      </c>
      <c r="X90" s="68">
        <v>100</v>
      </c>
      <c r="Y90" s="68"/>
      <c r="Z90" s="68"/>
      <c r="AA90" s="68"/>
      <c r="AB90" s="68"/>
      <c r="AC90" s="139" t="s">
        <v>686</v>
      </c>
      <c r="AD90" s="140" t="s">
        <v>687</v>
      </c>
      <c r="AE90" s="140"/>
      <c r="AF90" s="145">
        <v>1004</v>
      </c>
      <c r="AG90" s="145" t="s">
        <v>688</v>
      </c>
      <c r="AH90" s="140" t="s">
        <v>689</v>
      </c>
      <c r="AI90" s="103">
        <v>1980449383</v>
      </c>
      <c r="AJ90" s="70">
        <v>1</v>
      </c>
      <c r="AK90" s="103">
        <v>1980449383</v>
      </c>
      <c r="AL90" s="145"/>
      <c r="AM90" s="83" t="s">
        <v>1205</v>
      </c>
      <c r="AN90" s="178" t="s">
        <v>1206</v>
      </c>
      <c r="AO90" s="179" t="s">
        <v>1126</v>
      </c>
      <c r="AP90" s="66"/>
      <c r="AQ90" s="66"/>
      <c r="AR90" s="66"/>
      <c r="AS90" s="66"/>
      <c r="AT90" s="66"/>
      <c r="AU90" s="66"/>
      <c r="AV90" s="71"/>
    </row>
    <row r="91" spans="1:48" s="73" customFormat="1" ht="357" customHeight="1" x14ac:dyDescent="0.2">
      <c r="A91" s="129" t="s">
        <v>1053</v>
      </c>
      <c r="B91" s="67" t="s">
        <v>657</v>
      </c>
      <c r="C91" s="68" t="s">
        <v>677</v>
      </c>
      <c r="D91" s="67" t="s">
        <v>659</v>
      </c>
      <c r="E91" s="83" t="s">
        <v>690</v>
      </c>
      <c r="F91" s="68">
        <v>0.5</v>
      </c>
      <c r="G91" s="68" t="s">
        <v>679</v>
      </c>
      <c r="H91" s="68" t="s">
        <v>680</v>
      </c>
      <c r="I91" s="68" t="s">
        <v>463</v>
      </c>
      <c r="J91" s="68" t="s">
        <v>681</v>
      </c>
      <c r="K91" s="68" t="s">
        <v>682</v>
      </c>
      <c r="L91" s="68" t="s">
        <v>683</v>
      </c>
      <c r="M91" s="69">
        <v>42522</v>
      </c>
      <c r="N91" s="69">
        <v>43981</v>
      </c>
      <c r="O91" s="68" t="s">
        <v>691</v>
      </c>
      <c r="P91" s="68" t="s">
        <v>692</v>
      </c>
      <c r="Q91" s="145">
        <v>1</v>
      </c>
      <c r="R91" s="145">
        <v>1</v>
      </c>
      <c r="S91" s="145">
        <v>1</v>
      </c>
      <c r="T91" s="145">
        <v>0</v>
      </c>
      <c r="U91" s="197">
        <v>1</v>
      </c>
      <c r="V91" s="114">
        <v>1</v>
      </c>
      <c r="W91" s="68">
        <v>1</v>
      </c>
      <c r="X91" s="114">
        <v>1</v>
      </c>
      <c r="Y91" s="68"/>
      <c r="Z91" s="68"/>
      <c r="AA91" s="68"/>
      <c r="AB91" s="68"/>
      <c r="AC91" s="139" t="s">
        <v>686</v>
      </c>
      <c r="AD91" s="140" t="s">
        <v>687</v>
      </c>
      <c r="AE91" s="140"/>
      <c r="AF91" s="145">
        <v>1004</v>
      </c>
      <c r="AG91" s="145" t="s">
        <v>688</v>
      </c>
      <c r="AH91" s="140" t="s">
        <v>693</v>
      </c>
      <c r="AI91" s="103">
        <v>7273822928</v>
      </c>
      <c r="AJ91" s="70">
        <v>0.97</v>
      </c>
      <c r="AK91" s="103">
        <v>7060713394</v>
      </c>
      <c r="AL91" s="68"/>
      <c r="AM91" s="109" t="s">
        <v>1055</v>
      </c>
      <c r="AN91" s="180" t="s">
        <v>1127</v>
      </c>
      <c r="AO91" s="179" t="s">
        <v>1128</v>
      </c>
      <c r="AP91" s="66"/>
      <c r="AQ91" s="66"/>
      <c r="AR91" s="66"/>
      <c r="AS91" s="66"/>
      <c r="AT91" s="66"/>
      <c r="AU91" s="66"/>
      <c r="AV91" s="71"/>
    </row>
    <row r="92" spans="1:48" s="66" customFormat="1" x14ac:dyDescent="0.2">
      <c r="A92" s="130"/>
      <c r="B92" s="115"/>
      <c r="C92" s="115"/>
      <c r="D92" s="115"/>
      <c r="E92" s="115"/>
      <c r="F92" s="115">
        <f>SUM(F11:F91)</f>
        <v>72.17999999999995</v>
      </c>
      <c r="G92" s="115"/>
      <c r="H92" s="115"/>
      <c r="I92" s="115"/>
      <c r="J92" s="115"/>
      <c r="K92" s="115"/>
      <c r="L92" s="115"/>
      <c r="M92" s="116"/>
      <c r="N92" s="116"/>
      <c r="O92" s="115"/>
      <c r="P92" s="115"/>
      <c r="Q92" s="115"/>
      <c r="R92" s="115"/>
      <c r="S92" s="115"/>
      <c r="T92" s="115"/>
      <c r="U92" s="115"/>
      <c r="V92" s="115"/>
      <c r="W92" s="115"/>
      <c r="X92" s="115"/>
      <c r="Y92" s="115"/>
      <c r="Z92" s="115"/>
      <c r="AA92" s="115"/>
      <c r="AB92" s="115"/>
      <c r="AC92" s="115"/>
      <c r="AD92" s="115"/>
      <c r="AE92" s="115"/>
      <c r="AF92" s="115"/>
      <c r="AG92" s="115"/>
      <c r="AH92" s="115"/>
      <c r="AI92" s="117"/>
      <c r="AJ92" s="115"/>
      <c r="AK92" s="115"/>
      <c r="AL92" s="115"/>
      <c r="AM92" s="115"/>
    </row>
    <row r="93" spans="1:48" s="66" customFormat="1" x14ac:dyDescent="0.2">
      <c r="A93" s="130"/>
      <c r="B93" s="115"/>
      <c r="C93" s="115"/>
      <c r="D93" s="115"/>
      <c r="E93" s="115"/>
      <c r="F93" s="115"/>
      <c r="G93" s="115"/>
      <c r="H93" s="115"/>
      <c r="I93" s="115"/>
      <c r="J93" s="115"/>
      <c r="K93" s="115"/>
      <c r="L93" s="115"/>
      <c r="M93" s="116"/>
      <c r="N93" s="116"/>
      <c r="O93" s="115"/>
      <c r="P93" s="115"/>
      <c r="Q93" s="115"/>
      <c r="R93" s="115"/>
      <c r="S93" s="115"/>
      <c r="T93" s="115"/>
      <c r="U93" s="115"/>
      <c r="V93" s="115"/>
      <c r="W93" s="115"/>
      <c r="X93" s="115"/>
      <c r="Y93" s="115"/>
      <c r="Z93" s="115"/>
      <c r="AA93" s="115"/>
      <c r="AB93" s="115"/>
      <c r="AC93" s="115"/>
      <c r="AD93" s="115"/>
      <c r="AE93" s="115"/>
      <c r="AF93" s="115"/>
      <c r="AG93" s="115"/>
      <c r="AH93" s="115"/>
      <c r="AI93" s="117"/>
      <c r="AJ93" s="115"/>
      <c r="AK93" s="115"/>
      <c r="AL93" s="115"/>
      <c r="AM93" s="115"/>
    </row>
    <row r="94" spans="1:48" s="66" customFormat="1" x14ac:dyDescent="0.2">
      <c r="A94" s="130"/>
      <c r="B94" s="115"/>
      <c r="C94" s="115"/>
      <c r="D94" s="115"/>
      <c r="E94" s="115"/>
      <c r="F94" s="115"/>
      <c r="G94" s="115"/>
      <c r="H94" s="115"/>
      <c r="I94" s="115"/>
      <c r="J94" s="115"/>
      <c r="K94" s="115"/>
      <c r="L94" s="115"/>
      <c r="M94" s="116"/>
      <c r="N94" s="116"/>
      <c r="O94" s="115"/>
      <c r="P94" s="115"/>
      <c r="Q94" s="115"/>
      <c r="R94" s="115"/>
      <c r="S94" s="115"/>
      <c r="T94" s="115"/>
      <c r="U94" s="115"/>
      <c r="V94" s="115"/>
      <c r="W94" s="115"/>
      <c r="X94" s="115"/>
      <c r="Y94" s="115"/>
      <c r="Z94" s="115"/>
      <c r="AA94" s="115"/>
      <c r="AB94" s="115"/>
      <c r="AC94" s="115"/>
      <c r="AD94" s="115"/>
      <c r="AE94" s="115"/>
      <c r="AF94" s="115"/>
      <c r="AG94" s="115"/>
      <c r="AH94" s="115"/>
      <c r="AI94" s="117"/>
      <c r="AJ94" s="115"/>
      <c r="AK94" s="115"/>
      <c r="AL94" s="115"/>
      <c r="AM94" s="115"/>
    </row>
    <row r="95" spans="1:48" s="66" customFormat="1" x14ac:dyDescent="0.2">
      <c r="A95" s="130"/>
      <c r="B95" s="115"/>
      <c r="C95" s="115"/>
      <c r="D95" s="115"/>
      <c r="E95" s="115"/>
      <c r="F95" s="115"/>
      <c r="G95" s="115"/>
      <c r="H95" s="115"/>
      <c r="I95" s="115"/>
      <c r="J95" s="115"/>
      <c r="K95" s="115"/>
      <c r="L95" s="115"/>
      <c r="M95" s="116"/>
      <c r="N95" s="116"/>
      <c r="O95" s="115"/>
      <c r="P95" s="115"/>
      <c r="Q95" s="115"/>
      <c r="R95" s="115"/>
      <c r="S95" s="115"/>
      <c r="T95" s="115"/>
      <c r="U95" s="115"/>
      <c r="V95" s="157"/>
      <c r="W95" s="115"/>
      <c r="X95" s="115"/>
      <c r="Y95" s="115"/>
      <c r="Z95" s="115"/>
      <c r="AA95" s="115"/>
      <c r="AB95" s="115"/>
      <c r="AC95" s="115"/>
      <c r="AD95" s="115"/>
      <c r="AE95" s="115"/>
      <c r="AF95" s="115"/>
      <c r="AG95" s="115"/>
      <c r="AH95" s="115"/>
      <c r="AI95" s="117"/>
      <c r="AJ95" s="115"/>
      <c r="AK95" s="115"/>
      <c r="AL95" s="115"/>
      <c r="AM95" s="115"/>
    </row>
    <row r="96" spans="1:48" s="66" customFormat="1" x14ac:dyDescent="0.2">
      <c r="A96" s="130"/>
      <c r="B96" s="115"/>
      <c r="C96" s="115"/>
      <c r="D96" s="115"/>
      <c r="E96" s="115"/>
      <c r="F96" s="115"/>
      <c r="G96" s="115"/>
      <c r="H96" s="115"/>
      <c r="I96" s="115"/>
      <c r="J96" s="115"/>
      <c r="K96" s="115"/>
      <c r="L96" s="115"/>
      <c r="M96" s="116"/>
      <c r="N96" s="116"/>
      <c r="O96" s="115"/>
      <c r="P96" s="115"/>
      <c r="Q96" s="115"/>
      <c r="R96" s="115"/>
      <c r="S96" s="115"/>
      <c r="T96" s="115"/>
      <c r="U96" s="115"/>
      <c r="V96" s="157"/>
      <c r="W96" s="115"/>
      <c r="X96" s="115"/>
      <c r="Y96" s="115"/>
      <c r="Z96" s="115"/>
      <c r="AA96" s="115"/>
      <c r="AB96" s="115"/>
      <c r="AC96" s="115"/>
      <c r="AD96" s="115"/>
      <c r="AE96" s="115"/>
      <c r="AF96" s="115"/>
      <c r="AG96" s="115"/>
      <c r="AH96" s="115"/>
      <c r="AI96" s="117"/>
      <c r="AJ96" s="115"/>
      <c r="AK96" s="115"/>
      <c r="AL96" s="115"/>
      <c r="AM96" s="115"/>
    </row>
    <row r="97" spans="1:39" s="66" customFormat="1" x14ac:dyDescent="0.2">
      <c r="A97" s="130"/>
      <c r="B97" s="115"/>
      <c r="C97" s="115"/>
      <c r="D97" s="115"/>
      <c r="E97" s="115"/>
      <c r="F97" s="115"/>
      <c r="G97" s="115"/>
      <c r="H97" s="115"/>
      <c r="I97" s="115"/>
      <c r="J97" s="115"/>
      <c r="K97" s="115"/>
      <c r="L97" s="115"/>
      <c r="M97" s="116"/>
      <c r="N97" s="116"/>
      <c r="O97" s="115"/>
      <c r="P97" s="115"/>
      <c r="Q97" s="115"/>
      <c r="R97" s="115"/>
      <c r="S97" s="115"/>
      <c r="T97" s="115"/>
      <c r="U97" s="115"/>
      <c r="V97" s="157"/>
      <c r="W97" s="115"/>
      <c r="X97" s="115"/>
      <c r="Y97" s="115"/>
      <c r="Z97" s="115"/>
      <c r="AA97" s="115"/>
      <c r="AB97" s="115"/>
      <c r="AC97" s="115"/>
      <c r="AD97" s="115"/>
      <c r="AE97" s="115"/>
      <c r="AF97" s="115"/>
      <c r="AG97" s="115"/>
      <c r="AH97" s="115"/>
      <c r="AI97" s="117"/>
      <c r="AJ97" s="115"/>
      <c r="AK97" s="115"/>
      <c r="AL97" s="115"/>
      <c r="AM97" s="115"/>
    </row>
    <row r="98" spans="1:39" s="66" customFormat="1" x14ac:dyDescent="0.2">
      <c r="A98" s="130"/>
      <c r="B98" s="115"/>
      <c r="C98" s="115"/>
      <c r="D98" s="115"/>
      <c r="E98" s="115"/>
      <c r="F98" s="115"/>
      <c r="G98" s="115"/>
      <c r="H98" s="115"/>
      <c r="I98" s="115"/>
      <c r="J98" s="115"/>
      <c r="K98" s="115"/>
      <c r="L98" s="115"/>
      <c r="M98" s="116"/>
      <c r="N98" s="116"/>
      <c r="O98" s="115"/>
      <c r="P98" s="115"/>
      <c r="Q98" s="115"/>
      <c r="R98" s="115"/>
      <c r="S98" s="115"/>
      <c r="T98" s="115"/>
      <c r="U98" s="115"/>
      <c r="V98" s="157"/>
      <c r="W98" s="115"/>
      <c r="X98" s="115"/>
      <c r="Y98" s="115"/>
      <c r="Z98" s="115"/>
      <c r="AA98" s="115"/>
      <c r="AB98" s="115"/>
      <c r="AC98" s="115"/>
      <c r="AD98" s="115"/>
      <c r="AE98" s="115"/>
      <c r="AF98" s="115"/>
      <c r="AG98" s="115"/>
      <c r="AH98" s="115"/>
      <c r="AI98" s="117"/>
      <c r="AJ98" s="115"/>
      <c r="AK98" s="115"/>
      <c r="AL98" s="115"/>
      <c r="AM98" s="115"/>
    </row>
    <row r="99" spans="1:39" s="66" customFormat="1" x14ac:dyDescent="0.2">
      <c r="A99" s="130"/>
      <c r="B99" s="115"/>
      <c r="C99" s="115"/>
      <c r="D99" s="115"/>
      <c r="E99" s="115"/>
      <c r="F99" s="115"/>
      <c r="G99" s="115"/>
      <c r="H99" s="115"/>
      <c r="I99" s="115"/>
      <c r="J99" s="115"/>
      <c r="K99" s="115"/>
      <c r="L99" s="115"/>
      <c r="M99" s="116"/>
      <c r="N99" s="116"/>
      <c r="O99" s="115"/>
      <c r="P99" s="115"/>
      <c r="Q99" s="115"/>
      <c r="R99" s="115"/>
      <c r="S99" s="115"/>
      <c r="T99" s="115"/>
      <c r="U99" s="115"/>
      <c r="V99" s="115"/>
      <c r="W99" s="115"/>
      <c r="X99" s="115"/>
      <c r="Y99" s="115"/>
      <c r="Z99" s="115"/>
      <c r="AA99" s="115"/>
      <c r="AB99" s="115"/>
      <c r="AC99" s="115"/>
      <c r="AD99" s="115"/>
      <c r="AE99" s="115"/>
      <c r="AF99" s="115"/>
      <c r="AG99" s="115"/>
      <c r="AH99" s="115"/>
      <c r="AI99" s="117"/>
      <c r="AJ99" s="115"/>
      <c r="AK99" s="115"/>
      <c r="AL99" s="115"/>
      <c r="AM99" s="115"/>
    </row>
    <row r="100" spans="1:39" s="66" customFormat="1" x14ac:dyDescent="0.2">
      <c r="A100" s="130"/>
      <c r="B100" s="115"/>
      <c r="C100" s="115"/>
      <c r="D100" s="115"/>
      <c r="E100" s="115"/>
      <c r="F100" s="115"/>
      <c r="G100" s="115"/>
      <c r="H100" s="115"/>
      <c r="I100" s="115"/>
      <c r="J100" s="115"/>
      <c r="K100" s="115"/>
      <c r="L100" s="115"/>
      <c r="M100" s="116"/>
      <c r="N100" s="116"/>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7"/>
      <c r="AJ100" s="115"/>
      <c r="AK100" s="115"/>
      <c r="AL100" s="115"/>
      <c r="AM100" s="115"/>
    </row>
    <row r="101" spans="1:39" s="66" customFormat="1" x14ac:dyDescent="0.2">
      <c r="A101" s="130"/>
      <c r="B101" s="115"/>
      <c r="C101" s="115"/>
      <c r="D101" s="115"/>
      <c r="E101" s="115"/>
      <c r="F101" s="115"/>
      <c r="G101" s="115"/>
      <c r="H101" s="115"/>
      <c r="I101" s="115"/>
      <c r="J101" s="115"/>
      <c r="K101" s="115"/>
      <c r="L101" s="115"/>
      <c r="M101" s="116"/>
      <c r="N101" s="116"/>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7"/>
      <c r="AJ101" s="115"/>
      <c r="AK101" s="115"/>
      <c r="AL101" s="115"/>
      <c r="AM101" s="115"/>
    </row>
    <row r="102" spans="1:39" s="66" customFormat="1" x14ac:dyDescent="0.2">
      <c r="A102" s="130"/>
      <c r="B102" s="115"/>
      <c r="C102" s="115"/>
      <c r="D102" s="115"/>
      <c r="E102" s="115"/>
      <c r="F102" s="115"/>
      <c r="G102" s="115"/>
      <c r="H102" s="115"/>
      <c r="I102" s="115"/>
      <c r="J102" s="115"/>
      <c r="K102" s="115"/>
      <c r="L102" s="115"/>
      <c r="M102" s="116"/>
      <c r="N102" s="116"/>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7"/>
      <c r="AJ102" s="115"/>
      <c r="AK102" s="115"/>
      <c r="AL102" s="115"/>
      <c r="AM102" s="115"/>
    </row>
    <row r="103" spans="1:39" s="66" customFormat="1" x14ac:dyDescent="0.2">
      <c r="A103" s="130"/>
      <c r="B103" s="115"/>
      <c r="C103" s="115"/>
      <c r="D103" s="115"/>
      <c r="E103" s="115"/>
      <c r="F103" s="115"/>
      <c r="G103" s="115"/>
      <c r="H103" s="115"/>
      <c r="I103" s="115"/>
      <c r="J103" s="115"/>
      <c r="K103" s="115"/>
      <c r="L103" s="115"/>
      <c r="M103" s="116"/>
      <c r="N103" s="116"/>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7"/>
      <c r="AJ103" s="115"/>
      <c r="AK103" s="115"/>
      <c r="AL103" s="115"/>
      <c r="AM103" s="115"/>
    </row>
    <row r="104" spans="1:39" s="66" customFormat="1" x14ac:dyDescent="0.2">
      <c r="A104" s="130"/>
      <c r="B104" s="115"/>
      <c r="C104" s="115"/>
      <c r="D104" s="115"/>
      <c r="E104" s="115"/>
      <c r="F104" s="115"/>
      <c r="G104" s="115"/>
      <c r="H104" s="115"/>
      <c r="I104" s="115"/>
      <c r="J104" s="115"/>
      <c r="K104" s="115"/>
      <c r="L104" s="115"/>
      <c r="M104" s="116"/>
      <c r="N104" s="116"/>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7"/>
      <c r="AJ104" s="115"/>
      <c r="AK104" s="115"/>
      <c r="AL104" s="115"/>
      <c r="AM104" s="115"/>
    </row>
    <row r="105" spans="1:39" s="66" customFormat="1" x14ac:dyDescent="0.2">
      <c r="A105" s="130"/>
      <c r="B105" s="115"/>
      <c r="C105" s="115"/>
      <c r="D105" s="115"/>
      <c r="E105" s="115"/>
      <c r="F105" s="115"/>
      <c r="G105" s="115"/>
      <c r="H105" s="115"/>
      <c r="I105" s="115"/>
      <c r="J105" s="115"/>
      <c r="K105" s="115"/>
      <c r="L105" s="115"/>
      <c r="M105" s="116"/>
      <c r="N105" s="116"/>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7"/>
      <c r="AJ105" s="115"/>
      <c r="AK105" s="115"/>
      <c r="AL105" s="115"/>
      <c r="AM105" s="115"/>
    </row>
    <row r="106" spans="1:39" s="66" customFormat="1" x14ac:dyDescent="0.2">
      <c r="A106" s="130"/>
      <c r="B106" s="115"/>
      <c r="C106" s="115"/>
      <c r="D106" s="115"/>
      <c r="E106" s="115"/>
      <c r="F106" s="115"/>
      <c r="G106" s="115"/>
      <c r="H106" s="115"/>
      <c r="I106" s="115"/>
      <c r="J106" s="115"/>
      <c r="K106" s="115"/>
      <c r="L106" s="115"/>
      <c r="M106" s="116"/>
      <c r="N106" s="116"/>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7"/>
      <c r="AJ106" s="115"/>
      <c r="AK106" s="115"/>
      <c r="AL106" s="115"/>
      <c r="AM106" s="115"/>
    </row>
    <row r="107" spans="1:39" s="66" customFormat="1" x14ac:dyDescent="0.2">
      <c r="A107" s="130"/>
      <c r="B107" s="115"/>
      <c r="C107" s="115"/>
      <c r="D107" s="115"/>
      <c r="E107" s="115"/>
      <c r="F107" s="115"/>
      <c r="G107" s="115"/>
      <c r="H107" s="115"/>
      <c r="I107" s="115"/>
      <c r="J107" s="115"/>
      <c r="K107" s="115"/>
      <c r="L107" s="115"/>
      <c r="M107" s="116"/>
      <c r="N107" s="116"/>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7"/>
      <c r="AJ107" s="115"/>
      <c r="AK107" s="115"/>
      <c r="AL107" s="115"/>
      <c r="AM107" s="115"/>
    </row>
    <row r="108" spans="1:39" s="66" customFormat="1" x14ac:dyDescent="0.2">
      <c r="A108" s="130"/>
      <c r="B108" s="115"/>
      <c r="C108" s="115"/>
      <c r="D108" s="115"/>
      <c r="E108" s="115"/>
      <c r="F108" s="115"/>
      <c r="G108" s="115"/>
      <c r="H108" s="115"/>
      <c r="I108" s="115"/>
      <c r="J108" s="115"/>
      <c r="K108" s="115"/>
      <c r="L108" s="115"/>
      <c r="M108" s="116"/>
      <c r="N108" s="116"/>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7"/>
      <c r="AJ108" s="115"/>
      <c r="AK108" s="115"/>
      <c r="AL108" s="115"/>
      <c r="AM108" s="115"/>
    </row>
    <row r="109" spans="1:39" s="66" customFormat="1" x14ac:dyDescent="0.2">
      <c r="A109" s="130"/>
      <c r="B109" s="115"/>
      <c r="C109" s="115"/>
      <c r="D109" s="115"/>
      <c r="E109" s="115"/>
      <c r="F109" s="115"/>
      <c r="G109" s="115"/>
      <c r="H109" s="115"/>
      <c r="I109" s="115"/>
      <c r="J109" s="115"/>
      <c r="K109" s="115"/>
      <c r="L109" s="115"/>
      <c r="M109" s="116"/>
      <c r="N109" s="116"/>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7"/>
      <c r="AJ109" s="115"/>
      <c r="AK109" s="115"/>
      <c r="AL109" s="115"/>
      <c r="AM109" s="115"/>
    </row>
    <row r="110" spans="1:39" s="66" customFormat="1" x14ac:dyDescent="0.2">
      <c r="A110" s="130"/>
      <c r="B110" s="115"/>
      <c r="C110" s="115"/>
      <c r="D110" s="115"/>
      <c r="E110" s="115"/>
      <c r="F110" s="115"/>
      <c r="G110" s="115"/>
      <c r="H110" s="115"/>
      <c r="I110" s="115"/>
      <c r="J110" s="115"/>
      <c r="K110" s="115"/>
      <c r="L110" s="115"/>
      <c r="M110" s="116"/>
      <c r="N110" s="116"/>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7"/>
      <c r="AJ110" s="115"/>
      <c r="AK110" s="115"/>
      <c r="AL110" s="115"/>
      <c r="AM110" s="115"/>
    </row>
    <row r="111" spans="1:39" s="66" customFormat="1" x14ac:dyDescent="0.2">
      <c r="A111" s="130"/>
      <c r="B111" s="115"/>
      <c r="C111" s="115"/>
      <c r="D111" s="115"/>
      <c r="E111" s="115"/>
      <c r="F111" s="115"/>
      <c r="G111" s="115"/>
      <c r="H111" s="115"/>
      <c r="I111" s="115"/>
      <c r="J111" s="115"/>
      <c r="K111" s="115"/>
      <c r="L111" s="115"/>
      <c r="M111" s="116"/>
      <c r="N111" s="116"/>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7"/>
      <c r="AJ111" s="115"/>
      <c r="AK111" s="115"/>
      <c r="AL111" s="115"/>
      <c r="AM111" s="115"/>
    </row>
    <row r="112" spans="1:39" s="66" customFormat="1" x14ac:dyDescent="0.2">
      <c r="A112" s="130"/>
      <c r="B112" s="115"/>
      <c r="C112" s="115"/>
      <c r="D112" s="115"/>
      <c r="E112" s="115"/>
      <c r="F112" s="115"/>
      <c r="G112" s="115"/>
      <c r="H112" s="115"/>
      <c r="I112" s="115"/>
      <c r="J112" s="115"/>
      <c r="K112" s="115"/>
      <c r="L112" s="115"/>
      <c r="M112" s="116"/>
      <c r="N112" s="116"/>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7"/>
      <c r="AJ112" s="115"/>
      <c r="AK112" s="115"/>
      <c r="AL112" s="115"/>
      <c r="AM112" s="115"/>
    </row>
    <row r="113" spans="1:39" s="66" customFormat="1" x14ac:dyDescent="0.2">
      <c r="A113" s="130"/>
      <c r="B113" s="115"/>
      <c r="C113" s="115"/>
      <c r="D113" s="115"/>
      <c r="E113" s="115"/>
      <c r="F113" s="115"/>
      <c r="G113" s="115"/>
      <c r="H113" s="115"/>
      <c r="I113" s="115"/>
      <c r="J113" s="115"/>
      <c r="K113" s="115"/>
      <c r="L113" s="115"/>
      <c r="M113" s="116"/>
      <c r="N113" s="116"/>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7"/>
      <c r="AJ113" s="115"/>
      <c r="AK113" s="115"/>
      <c r="AL113" s="115"/>
      <c r="AM113" s="115"/>
    </row>
    <row r="114" spans="1:39" s="66" customFormat="1" x14ac:dyDescent="0.2">
      <c r="A114" s="130"/>
      <c r="B114" s="115"/>
      <c r="C114" s="115"/>
      <c r="D114" s="115"/>
      <c r="E114" s="115"/>
      <c r="F114" s="115"/>
      <c r="G114" s="115"/>
      <c r="H114" s="115"/>
      <c r="I114" s="115"/>
      <c r="J114" s="115"/>
      <c r="K114" s="115"/>
      <c r="L114" s="115"/>
      <c r="M114" s="116"/>
      <c r="N114" s="116"/>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7"/>
      <c r="AJ114" s="115"/>
      <c r="AK114" s="115"/>
      <c r="AL114" s="115"/>
      <c r="AM114" s="115"/>
    </row>
    <row r="115" spans="1:39" s="118" customFormat="1" x14ac:dyDescent="0.2">
      <c r="A115" s="131"/>
      <c r="B115" s="119"/>
      <c r="C115" s="119"/>
      <c r="D115" s="119"/>
      <c r="E115" s="119"/>
      <c r="F115" s="119"/>
      <c r="G115" s="119"/>
      <c r="H115" s="119"/>
      <c r="I115" s="119"/>
      <c r="J115" s="119"/>
      <c r="K115" s="119"/>
      <c r="L115" s="119"/>
      <c r="M115" s="120"/>
      <c r="N115" s="120"/>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21"/>
      <c r="AJ115" s="119"/>
      <c r="AK115" s="119"/>
      <c r="AL115" s="119"/>
      <c r="AM115" s="119"/>
    </row>
    <row r="116" spans="1:39" s="118" customFormat="1" x14ac:dyDescent="0.2">
      <c r="A116" s="131"/>
      <c r="B116" s="119"/>
      <c r="C116" s="119"/>
      <c r="D116" s="119"/>
      <c r="E116" s="119"/>
      <c r="F116" s="119"/>
      <c r="G116" s="119"/>
      <c r="H116" s="119"/>
      <c r="I116" s="119"/>
      <c r="J116" s="119"/>
      <c r="K116" s="119"/>
      <c r="L116" s="119"/>
      <c r="M116" s="120"/>
      <c r="N116" s="120"/>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21"/>
      <c r="AJ116" s="119"/>
      <c r="AK116" s="119"/>
      <c r="AL116" s="119"/>
      <c r="AM116" s="119"/>
    </row>
    <row r="117" spans="1:39" s="118" customFormat="1" x14ac:dyDescent="0.2">
      <c r="A117" s="131"/>
      <c r="B117" s="119"/>
      <c r="C117" s="119"/>
      <c r="D117" s="119"/>
      <c r="E117" s="119"/>
      <c r="F117" s="119"/>
      <c r="G117" s="119"/>
      <c r="H117" s="119"/>
      <c r="I117" s="119"/>
      <c r="J117" s="119"/>
      <c r="K117" s="119"/>
      <c r="L117" s="119"/>
      <c r="M117" s="120"/>
      <c r="N117" s="120"/>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21"/>
      <c r="AJ117" s="119"/>
      <c r="AK117" s="119"/>
      <c r="AL117" s="119"/>
      <c r="AM117" s="119"/>
    </row>
    <row r="118" spans="1:39" s="118" customFormat="1" x14ac:dyDescent="0.2">
      <c r="A118" s="131"/>
      <c r="B118" s="119"/>
      <c r="C118" s="119"/>
      <c r="D118" s="119"/>
      <c r="E118" s="119"/>
      <c r="F118" s="119"/>
      <c r="G118" s="119"/>
      <c r="H118" s="119"/>
      <c r="I118" s="119"/>
      <c r="J118" s="119"/>
      <c r="K118" s="119"/>
      <c r="L118" s="119"/>
      <c r="M118" s="120"/>
      <c r="N118" s="120"/>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21"/>
      <c r="AJ118" s="119"/>
      <c r="AK118" s="119"/>
      <c r="AL118" s="119"/>
      <c r="AM118" s="119"/>
    </row>
    <row r="119" spans="1:39" s="118" customFormat="1" x14ac:dyDescent="0.2">
      <c r="A119" s="131"/>
      <c r="B119" s="119"/>
      <c r="C119" s="119"/>
      <c r="D119" s="119"/>
      <c r="E119" s="119"/>
      <c r="F119" s="119"/>
      <c r="G119" s="119"/>
      <c r="H119" s="119"/>
      <c r="I119" s="119"/>
      <c r="J119" s="119"/>
      <c r="K119" s="119"/>
      <c r="L119" s="119"/>
      <c r="M119" s="120"/>
      <c r="N119" s="120"/>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21"/>
      <c r="AJ119" s="119"/>
      <c r="AK119" s="119"/>
      <c r="AL119" s="119"/>
      <c r="AM119" s="119"/>
    </row>
    <row r="120" spans="1:39" s="118" customFormat="1" x14ac:dyDescent="0.2">
      <c r="A120" s="131"/>
      <c r="B120" s="119"/>
      <c r="C120" s="119"/>
      <c r="D120" s="119"/>
      <c r="E120" s="119"/>
      <c r="F120" s="119"/>
      <c r="G120" s="119"/>
      <c r="H120" s="119"/>
      <c r="I120" s="119"/>
      <c r="J120" s="119"/>
      <c r="K120" s="119"/>
      <c r="L120" s="119"/>
      <c r="M120" s="120"/>
      <c r="N120" s="120"/>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21"/>
      <c r="AJ120" s="119"/>
      <c r="AK120" s="119"/>
      <c r="AL120" s="119"/>
      <c r="AM120" s="119"/>
    </row>
    <row r="121" spans="1:39" s="118" customFormat="1" x14ac:dyDescent="0.2">
      <c r="A121" s="131"/>
      <c r="B121" s="119"/>
      <c r="C121" s="119"/>
      <c r="D121" s="119"/>
      <c r="E121" s="119"/>
      <c r="F121" s="119"/>
      <c r="G121" s="119"/>
      <c r="H121" s="119"/>
      <c r="I121" s="119"/>
      <c r="J121" s="119"/>
      <c r="K121" s="119"/>
      <c r="L121" s="119"/>
      <c r="M121" s="120"/>
      <c r="N121" s="120"/>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21"/>
      <c r="AJ121" s="119"/>
      <c r="AK121" s="119"/>
      <c r="AL121" s="119"/>
      <c r="AM121" s="119"/>
    </row>
    <row r="122" spans="1:39" s="118" customFormat="1" x14ac:dyDescent="0.2">
      <c r="A122" s="131"/>
      <c r="B122" s="119"/>
      <c r="C122" s="119"/>
      <c r="D122" s="119"/>
      <c r="E122" s="119"/>
      <c r="F122" s="119"/>
      <c r="G122" s="119"/>
      <c r="H122" s="119"/>
      <c r="I122" s="119"/>
      <c r="J122" s="119"/>
      <c r="K122" s="119"/>
      <c r="L122" s="119"/>
      <c r="M122" s="120"/>
      <c r="N122" s="120"/>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21"/>
      <c r="AJ122" s="119"/>
      <c r="AK122" s="119"/>
      <c r="AL122" s="119"/>
      <c r="AM122" s="119"/>
    </row>
    <row r="123" spans="1:39" s="118" customFormat="1" x14ac:dyDescent="0.2">
      <c r="A123" s="131"/>
      <c r="B123" s="119"/>
      <c r="C123" s="119"/>
      <c r="D123" s="119"/>
      <c r="E123" s="119"/>
      <c r="F123" s="119"/>
      <c r="G123" s="119"/>
      <c r="H123" s="119"/>
      <c r="I123" s="119"/>
      <c r="J123" s="119"/>
      <c r="K123" s="119"/>
      <c r="L123" s="119"/>
      <c r="M123" s="120"/>
      <c r="N123" s="120"/>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21"/>
      <c r="AJ123" s="119"/>
      <c r="AK123" s="119"/>
      <c r="AL123" s="119"/>
      <c r="AM123" s="119"/>
    </row>
    <row r="124" spans="1:39" s="118" customFormat="1" x14ac:dyDescent="0.2">
      <c r="A124" s="131"/>
      <c r="B124" s="119"/>
      <c r="C124" s="119"/>
      <c r="D124" s="119"/>
      <c r="E124" s="119"/>
      <c r="F124" s="119"/>
      <c r="G124" s="119"/>
      <c r="H124" s="119"/>
      <c r="I124" s="119"/>
      <c r="J124" s="119"/>
      <c r="K124" s="119"/>
      <c r="L124" s="119"/>
      <c r="M124" s="120"/>
      <c r="N124" s="120"/>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21"/>
      <c r="AJ124" s="119"/>
      <c r="AK124" s="119"/>
      <c r="AL124" s="119"/>
      <c r="AM124" s="119"/>
    </row>
    <row r="125" spans="1:39" s="118" customFormat="1" x14ac:dyDescent="0.2">
      <c r="A125" s="131"/>
      <c r="B125" s="119"/>
      <c r="C125" s="119"/>
      <c r="D125" s="119"/>
      <c r="E125" s="119"/>
      <c r="F125" s="119"/>
      <c r="G125" s="119"/>
      <c r="H125" s="119"/>
      <c r="I125" s="119"/>
      <c r="J125" s="119"/>
      <c r="K125" s="119"/>
      <c r="L125" s="119"/>
      <c r="M125" s="120"/>
      <c r="N125" s="120"/>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21"/>
      <c r="AJ125" s="119"/>
      <c r="AK125" s="119"/>
      <c r="AL125" s="119"/>
      <c r="AM125" s="119"/>
    </row>
    <row r="126" spans="1:39" x14ac:dyDescent="0.2">
      <c r="B126" s="122"/>
      <c r="C126" s="122"/>
      <c r="D126" s="122"/>
      <c r="E126" s="122"/>
      <c r="F126" s="122"/>
      <c r="G126" s="115"/>
      <c r="H126" s="115"/>
      <c r="I126" s="115"/>
      <c r="J126" s="115"/>
      <c r="K126" s="115"/>
      <c r="L126" s="115"/>
      <c r="M126" s="116"/>
      <c r="N126" s="123"/>
      <c r="O126" s="115"/>
      <c r="P126" s="122"/>
      <c r="Q126" s="115"/>
      <c r="R126" s="115"/>
      <c r="S126" s="115"/>
      <c r="T126" s="115"/>
      <c r="U126" s="115"/>
      <c r="V126" s="115"/>
      <c r="W126" s="115"/>
      <c r="X126" s="115"/>
      <c r="Y126" s="122"/>
      <c r="Z126" s="122"/>
      <c r="AA126" s="122"/>
      <c r="AB126" s="122"/>
      <c r="AC126" s="122"/>
      <c r="AD126" s="122"/>
      <c r="AE126" s="122"/>
      <c r="AF126" s="122"/>
      <c r="AG126" s="122"/>
      <c r="AH126" s="122"/>
      <c r="AI126" s="124"/>
      <c r="AJ126" s="122"/>
      <c r="AK126" s="122"/>
      <c r="AL126" s="122"/>
      <c r="AM126" s="122"/>
    </row>
    <row r="127" spans="1:39" x14ac:dyDescent="0.2">
      <c r="B127" s="122"/>
      <c r="C127" s="122"/>
      <c r="D127" s="122"/>
      <c r="E127" s="122"/>
      <c r="F127" s="122"/>
      <c r="G127" s="115"/>
      <c r="H127" s="115"/>
      <c r="I127" s="115"/>
      <c r="J127" s="115"/>
      <c r="K127" s="115"/>
      <c r="L127" s="115"/>
      <c r="M127" s="116"/>
      <c r="N127" s="123"/>
      <c r="O127" s="115"/>
      <c r="P127" s="122"/>
      <c r="Q127" s="115"/>
      <c r="R127" s="115"/>
      <c r="S127" s="115"/>
      <c r="T127" s="115"/>
      <c r="U127" s="115"/>
      <c r="V127" s="115"/>
      <c r="W127" s="115"/>
      <c r="X127" s="115"/>
      <c r="Y127" s="122"/>
      <c r="Z127" s="122"/>
      <c r="AA127" s="122"/>
      <c r="AB127" s="122"/>
      <c r="AC127" s="122"/>
      <c r="AD127" s="122"/>
      <c r="AE127" s="122"/>
      <c r="AF127" s="122"/>
      <c r="AG127" s="122"/>
      <c r="AH127" s="122"/>
      <c r="AI127" s="124"/>
      <c r="AJ127" s="122"/>
      <c r="AK127" s="122"/>
      <c r="AL127" s="122"/>
      <c r="AM127" s="122"/>
    </row>
    <row r="128" spans="1:39" x14ac:dyDescent="0.2">
      <c r="B128" s="122"/>
      <c r="C128" s="122"/>
      <c r="D128" s="122"/>
      <c r="E128" s="122"/>
      <c r="F128" s="122"/>
      <c r="G128" s="115"/>
      <c r="H128" s="115"/>
      <c r="I128" s="115"/>
      <c r="J128" s="115"/>
      <c r="K128" s="115"/>
      <c r="L128" s="115"/>
      <c r="M128" s="116"/>
      <c r="N128" s="123"/>
      <c r="O128" s="115"/>
      <c r="P128" s="122"/>
      <c r="Q128" s="115"/>
      <c r="R128" s="115"/>
      <c r="S128" s="115"/>
      <c r="T128" s="115"/>
      <c r="U128" s="115"/>
      <c r="V128" s="115"/>
      <c r="W128" s="115"/>
      <c r="X128" s="115"/>
      <c r="Y128" s="122"/>
      <c r="Z128" s="122"/>
      <c r="AA128" s="122"/>
      <c r="AB128" s="122"/>
      <c r="AC128" s="122"/>
      <c r="AD128" s="122"/>
      <c r="AE128" s="122"/>
      <c r="AF128" s="122"/>
      <c r="AG128" s="122"/>
      <c r="AH128" s="122"/>
      <c r="AI128" s="124"/>
      <c r="AJ128" s="122"/>
      <c r="AK128" s="122"/>
      <c r="AL128" s="122"/>
      <c r="AM128" s="122"/>
    </row>
    <row r="129" spans="2:39" x14ac:dyDescent="0.2">
      <c r="B129" s="122"/>
      <c r="C129" s="122"/>
      <c r="D129" s="122"/>
      <c r="E129" s="122"/>
      <c r="F129" s="122"/>
      <c r="G129" s="115"/>
      <c r="H129" s="115"/>
      <c r="I129" s="115"/>
      <c r="J129" s="115"/>
      <c r="K129" s="115"/>
      <c r="L129" s="115"/>
      <c r="M129" s="116"/>
      <c r="N129" s="123"/>
      <c r="O129" s="115"/>
      <c r="P129" s="122"/>
      <c r="Q129" s="115"/>
      <c r="R129" s="115"/>
      <c r="S129" s="115"/>
      <c r="T129" s="115"/>
      <c r="U129" s="115"/>
      <c r="V129" s="115"/>
      <c r="W129" s="115"/>
      <c r="X129" s="115"/>
      <c r="Y129" s="122"/>
      <c r="Z129" s="122"/>
      <c r="AA129" s="122"/>
      <c r="AB129" s="122"/>
      <c r="AC129" s="122"/>
      <c r="AD129" s="122"/>
      <c r="AE129" s="122"/>
      <c r="AF129" s="122"/>
      <c r="AG129" s="122"/>
      <c r="AH129" s="122"/>
      <c r="AI129" s="124"/>
      <c r="AJ129" s="122"/>
      <c r="AK129" s="122"/>
      <c r="AL129" s="122"/>
      <c r="AM129" s="122"/>
    </row>
    <row r="130" spans="2:39" x14ac:dyDescent="0.2">
      <c r="B130" s="122"/>
      <c r="C130" s="122"/>
      <c r="D130" s="122"/>
      <c r="E130" s="122"/>
      <c r="F130" s="122"/>
      <c r="G130" s="115"/>
      <c r="H130" s="115"/>
      <c r="I130" s="115"/>
      <c r="J130" s="115"/>
      <c r="K130" s="115"/>
      <c r="L130" s="115"/>
      <c r="M130" s="116"/>
      <c r="N130" s="123"/>
      <c r="O130" s="115"/>
      <c r="P130" s="122"/>
      <c r="Q130" s="115"/>
      <c r="R130" s="115"/>
      <c r="S130" s="115"/>
      <c r="T130" s="115"/>
      <c r="U130" s="115"/>
      <c r="V130" s="115"/>
      <c r="W130" s="115"/>
      <c r="X130" s="115"/>
      <c r="Y130" s="122"/>
      <c r="Z130" s="122"/>
      <c r="AA130" s="122"/>
      <c r="AB130" s="122"/>
      <c r="AC130" s="122"/>
      <c r="AD130" s="122"/>
      <c r="AE130" s="122"/>
      <c r="AF130" s="122"/>
      <c r="AG130" s="122"/>
      <c r="AH130" s="122"/>
      <c r="AI130" s="124"/>
      <c r="AJ130" s="122"/>
      <c r="AK130" s="122"/>
      <c r="AL130" s="122"/>
      <c r="AM130" s="122"/>
    </row>
    <row r="131" spans="2:39" x14ac:dyDescent="0.2">
      <c r="B131" s="122"/>
      <c r="C131" s="122"/>
      <c r="D131" s="122"/>
      <c r="E131" s="122"/>
      <c r="F131" s="122"/>
      <c r="G131" s="115"/>
      <c r="H131" s="115"/>
      <c r="I131" s="115"/>
      <c r="J131" s="115"/>
      <c r="K131" s="115"/>
      <c r="L131" s="115"/>
      <c r="M131" s="116"/>
      <c r="N131" s="123"/>
      <c r="O131" s="115"/>
      <c r="P131" s="122"/>
      <c r="Q131" s="115"/>
      <c r="R131" s="115"/>
      <c r="S131" s="115"/>
      <c r="T131" s="115"/>
      <c r="U131" s="115"/>
      <c r="V131" s="115"/>
      <c r="W131" s="115"/>
      <c r="X131" s="115"/>
      <c r="Y131" s="122"/>
      <c r="Z131" s="122"/>
      <c r="AA131" s="122"/>
      <c r="AB131" s="122"/>
      <c r="AC131" s="122"/>
      <c r="AD131" s="122"/>
      <c r="AE131" s="122"/>
      <c r="AF131" s="122"/>
      <c r="AG131" s="122"/>
      <c r="AH131" s="122"/>
      <c r="AI131" s="124"/>
      <c r="AJ131" s="122"/>
      <c r="AK131" s="122"/>
      <c r="AL131" s="122"/>
      <c r="AM131" s="122"/>
    </row>
    <row r="132" spans="2:39" x14ac:dyDescent="0.2">
      <c r="B132" s="122"/>
      <c r="C132" s="122"/>
      <c r="D132" s="122"/>
      <c r="E132" s="122"/>
      <c r="F132" s="122"/>
      <c r="G132" s="115"/>
      <c r="H132" s="115"/>
      <c r="I132" s="115"/>
      <c r="J132" s="115"/>
      <c r="K132" s="115"/>
      <c r="L132" s="115"/>
      <c r="M132" s="116"/>
      <c r="N132" s="123"/>
      <c r="O132" s="115"/>
      <c r="P132" s="122"/>
      <c r="Q132" s="115"/>
      <c r="R132" s="115"/>
      <c r="S132" s="115"/>
      <c r="T132" s="115"/>
      <c r="U132" s="115"/>
      <c r="V132" s="115"/>
      <c r="W132" s="115"/>
      <c r="X132" s="115"/>
      <c r="Y132" s="122"/>
      <c r="Z132" s="122"/>
      <c r="AA132" s="122"/>
      <c r="AB132" s="122"/>
      <c r="AC132" s="122"/>
      <c r="AD132" s="122"/>
      <c r="AE132" s="122"/>
      <c r="AF132" s="122"/>
      <c r="AG132" s="122"/>
      <c r="AH132" s="122"/>
      <c r="AI132" s="124"/>
      <c r="AJ132" s="122"/>
      <c r="AK132" s="122"/>
      <c r="AL132" s="122"/>
      <c r="AM132" s="122"/>
    </row>
    <row r="133" spans="2:39" x14ac:dyDescent="0.2">
      <c r="B133" s="122"/>
      <c r="C133" s="122"/>
      <c r="D133" s="122"/>
      <c r="E133" s="122"/>
      <c r="F133" s="122"/>
      <c r="G133" s="115"/>
      <c r="H133" s="115"/>
      <c r="I133" s="115"/>
      <c r="J133" s="115"/>
      <c r="K133" s="115"/>
      <c r="L133" s="115"/>
      <c r="M133" s="116"/>
      <c r="N133" s="123"/>
      <c r="O133" s="115"/>
      <c r="P133" s="122"/>
      <c r="Q133" s="115"/>
      <c r="R133" s="115"/>
      <c r="S133" s="115"/>
      <c r="T133" s="115"/>
      <c r="U133" s="115"/>
      <c r="V133" s="115"/>
      <c r="W133" s="115"/>
      <c r="X133" s="115"/>
      <c r="Y133" s="122"/>
      <c r="Z133" s="122"/>
      <c r="AA133" s="122"/>
      <c r="AB133" s="122"/>
      <c r="AC133" s="122"/>
      <c r="AD133" s="122"/>
      <c r="AE133" s="122"/>
      <c r="AF133" s="122"/>
      <c r="AG133" s="122"/>
      <c r="AH133" s="122"/>
      <c r="AI133" s="124"/>
      <c r="AJ133" s="122"/>
      <c r="AK133" s="122"/>
      <c r="AL133" s="122"/>
      <c r="AM133" s="122"/>
    </row>
  </sheetData>
  <autoFilter ref="A10:AV92"/>
  <mergeCells count="17">
    <mergeCell ref="AF9:AL9"/>
    <mergeCell ref="AF7:AL8"/>
    <mergeCell ref="AC7:AE8"/>
    <mergeCell ref="D4:F4"/>
    <mergeCell ref="D2:F2"/>
    <mergeCell ref="G9:L9"/>
    <mergeCell ref="E9:F9"/>
    <mergeCell ref="B7:AA8"/>
    <mergeCell ref="M9:N9"/>
    <mergeCell ref="B9:D9"/>
    <mergeCell ref="O9:T9"/>
    <mergeCell ref="U9:AB9"/>
    <mergeCell ref="G1:AM6"/>
    <mergeCell ref="AM7:AM9"/>
    <mergeCell ref="B5:C5"/>
    <mergeCell ref="D3:F3"/>
    <mergeCell ref="AC9:AE9"/>
  </mergeCells>
  <phoneticPr fontId="25" type="noConversion"/>
  <conditionalFormatting sqref="AH16">
    <cfRule type="duplicateValues" dxfId="6" priority="7"/>
    <cfRule type="duplicateValues" dxfId="5" priority="8"/>
  </conditionalFormatting>
  <conditionalFormatting sqref="AH78">
    <cfRule type="duplicateValues" dxfId="4" priority="5"/>
    <cfRule type="duplicateValues" dxfId="3" priority="6"/>
  </conditionalFormatting>
  <conditionalFormatting sqref="AH22">
    <cfRule type="duplicateValues" dxfId="2" priority="4" stopIfTrue="1"/>
  </conditionalFormatting>
  <conditionalFormatting sqref="AK22">
    <cfRule type="duplicateValues" dxfId="1" priority="3" stopIfTrue="1"/>
  </conditionalFormatting>
  <conditionalFormatting sqref="AK23">
    <cfRule type="duplicateValues" dxfId="0" priority="1" stopIfTrue="1"/>
  </conditionalFormatting>
  <dataValidations xWindow="1630" yWindow="197" count="45">
    <dataValidation type="list" allowBlank="1" showInputMessage="1" showErrorMessage="1" sqref="AC11:AC14 AC51:AC82 AC89:AC133 AC17:AC44">
      <formula1>_Pilar_Eje</formula1>
    </dataValidation>
    <dataValidation type="list" allowBlank="1" showInputMessage="1" showErrorMessage="1" sqref="G92:G133">
      <formula1>Sector</formula1>
    </dataValidation>
    <dataValidation type="date" operator="greaterThan" allowBlank="1" showInputMessage="1" showErrorMessage="1" prompt="Escriba la fecha en formato DD-MM-AA_x000a_" sqref="D5">
      <formula1>32874</formula1>
    </dataValidation>
    <dataValidation allowBlank="1" showInputMessage="1" showErrorMessage="1" prompt="Por favor elegir la categoría que estructura la pp o el plan de acciones afirmativas_x000a_" sqref="B10 B45:B51"/>
    <dataValidation allowBlank="1" showInputMessage="1" showErrorMessage="1" prompt="Por favor elegir de acuerdo a la categoría anterior, el objetivo o componente que desarrolla la categoría._x000a_" sqref="D10 D45:D51"/>
    <dataValidation allowBlank="1" showInputMessage="1" showErrorMessage="1" prompt="Escriba el nombre de la Entidad qué hizo el reporte_x000a_" sqref="D3"/>
    <dataValidation allowBlank="1" showInputMessage="1" showErrorMessage="1" prompt="Escriba el nombre del profesional que diligencia la matriz _x000a_" sqref="D4"/>
    <dataValidation allowBlank="1" showInputMessage="1" showErrorMessage="1" prompt="Describa las acciones que desarrollan los componentes de la PP o Plan de Acciones Afirmativas" sqref="E10 E45:E51"/>
    <dataValidation allowBlank="1" showInputMessage="1" showErrorMessage="1" prompt="Por favor elija el Sector de la Administración Distrital que está a cargo del reporte de la información sobre el desarrollo de la acción. " sqref="G10 G45:G48"/>
    <dataValidation allowBlank="1" showInputMessage="1" showErrorMessage="1" prompt="De acuerdo al Sector elija la entidad responsable de repotar la información." sqref="H10 H45:H48"/>
    <dataValidation allowBlank="1" showInputMessage="1" showErrorMessage="1" prompt="Si el reporte de la información no corresponde al Distrito por favor diligencie el nombre completo de quién debe repotar." sqref="I10"/>
    <dataValidation allowBlank="1" showInputMessage="1" showErrorMessage="1" prompt="Elija de acuerdo a la categoría anterior_x000a_" sqref="C10 C45:C48"/>
    <dataValidation allowBlank="1" showInputMessage="1" showErrorMessage="1" prompt="Escriba el nombre completo de la persona responsable de reportar la ejecución de la acción." sqref="J10"/>
    <dataValidation allowBlank="1" showInputMessage="1" showErrorMessage="1" prompt="Por favor escriba el número telefónico de la persona responsable de reportar la información sobre la ejecución de la acción." sqref="K10"/>
    <dataValidation allowBlank="1" showInputMessage="1" showErrorMessage="1" prompt="Por favor escriba el correo electrónico de la persona responsable de reportar la información sobre la ejecución de la acción." sqref="L10"/>
    <dataValidation allowBlank="1" showInputMessage="1" showErrorMessage="1" prompt="Escriba la fecha de inicio de la acción. Formato DD-MM-AAAA" sqref="M10"/>
    <dataValidation allowBlank="1" showInputMessage="1" showErrorMessage="1" prompt="Escriba la fecha de finalización de la acción. Formato DD-MM-AAAA" sqref="N10"/>
    <dataValidation allowBlank="1" showInputMessage="1" showErrorMessage="1" prompt="Escriba el nombre del indicador. Debe ser claro,apropiado,medible, adecuado y sensible. Recuerde NO formular varios indicadores para la misma acción." sqref="O10 O45:O48"/>
    <dataValidation allowBlank="1" showInputMessage="1" showErrorMessage="1" prompt="Por favor incluya las variables consideradas para el cálculo del indicador tomando como referencia las variables señaladas en la definición de la fórmula. (forma matematica)." sqref="P10 P45:P48"/>
    <dataValidation allowBlank="1" showInputMessage="1" showErrorMessage="1" prompt="Escriba la Meta que se tienen programada." sqref="Q10:T10 Q45:T48"/>
    <dataValidation allowBlank="1" showInputMessage="1" showErrorMessage="1" prompt="Teniendo en cuenta la fórmula de cálculo de cada indicador, registre el resultado de cada uno para la vigencia" sqref="AA10 Y10 AA45:AA48 Y45:Y48"/>
    <dataValidation allowBlank="1" showInputMessage="1" showErrorMessage="1" prompt="Por favor elija el Pilar o Eje del PDD." sqref="AC10 AC47:AC48"/>
    <dataValidation allowBlank="1" showInputMessage="1" showErrorMessage="1" prompt="Por favor seleccionar el Programa de acuerdo al Pilar o Eje." sqref="AD10 AD47:AD48"/>
    <dataValidation allowBlank="1" showInputMessage="1" showErrorMessage="1" prompt="Por favor seleccionar el Proyecto de acuerdo al Progama" sqref="AE10 AE47:AE48"/>
    <dataValidation allowBlank="1" showInputMessage="1" showErrorMessage="1" prompt="Por favor indicar en recursos: presupuesto obligado/ persupuesto asignado" sqref="AK10"/>
    <dataValidation allowBlank="1" showInputMessage="1" showErrorMessage="1" prompt="Por favor incluya los avances frente  la meta del proyecto de inversión." sqref="AL10 AN10:AN11"/>
    <dataValidation allowBlank="1" showInputMessage="1" showErrorMessage="1" prompt="Por diligencie las observaciones que considere pertinentes." sqref="AM10 AO10:AO11"/>
    <dataValidation type="whole" allowBlank="1" showInputMessage="1" showErrorMessage="1" sqref="F78">
      <formula1>0</formula1>
      <formula2>100</formula2>
    </dataValidation>
    <dataValidation type="date" operator="greaterThan" allowBlank="1" showInputMessage="1" showErrorMessage="1" sqref="M75:N75 M63:N63 M11:N12 N65 N17 M56:N60 M79:N79 M14:N14 M24:N44 M92:N133 N22:N23">
      <formula1>42736</formula1>
    </dataValidation>
    <dataValidation type="decimal" allowBlank="1" showInputMessage="1" showErrorMessage="1" sqref="AJ66 AJ81 AJ75 AJ49:AJ52 AJ18:AJ21 AJ57:AJ63 AJ83:AJ88 AJ11:AJ15 AJ92:AJ133">
      <formula1>0</formula1>
      <formula2>100</formula2>
    </dataValidation>
    <dataValidation allowBlank="1" showInputMessage="1" showErrorMessage="1" prompt="Por favor diligencie el nombre del proyecto o las actividades de funcionamiento con las que se da cumplimiento (gestión)._x000a__x000a__x000a__x000a_" sqref="AG10"/>
    <dataValidation allowBlank="1" showInputMessage="1" showErrorMessage="1" prompt="Diligencia por favor el código o número del proyecto._x000a__x000a_" sqref="AF10"/>
    <dataValidation allowBlank="1" showInputMessage="1" showErrorMessage="1" prompt="Por favor diligencie la Meta del proyecto._x000a__x000a_" sqref="AH10"/>
    <dataValidation allowBlank="1" showInputMessage="1" showErrorMessage="1" prompt="Por favor diligencie los recursos del proyecto. Si no hay un proyecto asociado, por favor incluya los recursos por funcionamiento (gestión)._x000a_" sqref="AI10 AI45:AK45 AI48 AI46 AK46 AI47:AN47 AM45:AM46 AK48:AN48 AO46:AO48"/>
    <dataValidation allowBlank="1" showInputMessage="1" showErrorMessage="1" prompt="Por favor indique el porcentaje de recursos del proyecto que corresponden a la acción referenciada de esta polìtica o programa._x000a_" sqref="AJ10"/>
    <dataValidation allowBlank="1" showInputMessage="1" showErrorMessage="1" prompt="Teniendo en cuenta la fórmula de cálculo de cada indicador, registre el resultado de cada uno para la vigencia_x000a_" sqref="U10 U45:U48 W84:W87"/>
    <dataValidation allowBlank="1" showInputMessage="1" showErrorMessage="1" prompt=" Este avance se calcula en la Dirección de Equidad y Políticas Poblacionales a partir del resultado de cada indicador frente a su meta anual." sqref="V10 V45:V51"/>
    <dataValidation allowBlank="1" showInputMessage="1" showErrorMessage="1" prompt="Este avance se calcula en la Dirección de Equidad y Políticas Poblacionales a partir del resultado de cada indicador frente a su meta anual." sqref="Z10 AB45:AB48 AB10 X10 Z45:Z48"/>
    <dataValidation allowBlank="1" showInputMessage="1" showErrorMessage="1" prompt="Teniendo en cuenta la fórmula de cálculo de cada indicador, registre el resultado de cada uno para la vigencia." sqref="W10"/>
    <dataValidation type="list" allowBlank="1" showInputMessage="1" showErrorMessage="1" sqref="AD82:AE82 AD79:AE79 AD80:AD81 AD56:AD62 AD51:AE55 AD11:AE14 H51:H82 AD63:AE77 H89:H133 AD89:AE133 C92:C133 H11:H44 AD17:AE44 C24:C44">
      <formula1>INDIRECT(B11)</formula1>
    </dataValidation>
    <dataValidation allowBlank="1" showInputMessage="1" showErrorMessage="1" prompt="Número de adultos formados más no certificados. Esto conforme al indicador." sqref="U56 U58"/>
    <dataValidation allowBlank="1" showInputMessage="1" showErrorMessage="1" prompt="El presupuesto programado incluye todos los grupos etáreos dentro de la meta Formar 10.000 ciudadanos." sqref="AI56"/>
    <dataValidation allowBlank="1" showInputMessage="1" showErrorMessage="1" prompt="PRESUPUESTO EJECUTADO AL CORTE DEL INFORME: Ingrese el presupuesto ejecutado al periodo del reporte. Debe coincidir con herramienta financiera." sqref="AK17 AK65 AK22:AK23"/>
    <dataValidation type="list" allowBlank="1" showInputMessage="1" showErrorMessage="1" promptTitle="¡Recuerde!" prompt="Elegir la política pública o plan de acciones afirmativas._x000a_" sqref="D2">
      <formula1>Política_Pública</formula1>
    </dataValidation>
    <dataValidation type="list" allowBlank="1" showInputMessage="1" showErrorMessage="1" sqref="B24:B44 B92:B133">
      <formula1>Dimensiones</formula1>
    </dataValidation>
  </dataValidations>
  <hyperlinks>
    <hyperlink ref="L40" r:id="rId1" display="vicky.cogua@gobiernobogota.gov.co_x000a_aura.maldonado"/>
    <hyperlink ref="L74" r:id="rId2"/>
    <hyperlink ref="L75" r:id="rId3"/>
    <hyperlink ref="L68" r:id="rId4"/>
    <hyperlink ref="L88" r:id="rId5"/>
    <hyperlink ref="L89" r:id="rId6"/>
    <hyperlink ref="L65" r:id="rId7"/>
    <hyperlink ref="L84" r:id="rId8"/>
    <hyperlink ref="L85" r:id="rId9"/>
    <hyperlink ref="L86" r:id="rId10"/>
    <hyperlink ref="L87" r:id="rId11"/>
    <hyperlink ref="L58" r:id="rId12"/>
    <hyperlink ref="L72" r:id="rId13"/>
    <hyperlink ref="L71" r:id="rId14"/>
    <hyperlink ref="L70" r:id="rId15"/>
    <hyperlink ref="L77" r:id="rId16"/>
    <hyperlink ref="L78" r:id="rId17"/>
    <hyperlink ref="L79" r:id="rId18"/>
    <hyperlink ref="L80"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92"/>
  <sheetViews>
    <sheetView zoomScale="77" zoomScaleNormal="77" workbookViewId="0">
      <selection activeCell="N2" sqref="N2"/>
    </sheetView>
  </sheetViews>
  <sheetFormatPr baseColWidth="10" defaultColWidth="11.85546875" defaultRowHeight="12" x14ac:dyDescent="0.2"/>
  <cols>
    <col min="1" max="1" width="11.85546875" style="48"/>
    <col min="2" max="32" width="11.85546875" style="4"/>
    <col min="33" max="57" width="0" style="4" hidden="1" customWidth="1"/>
    <col min="58" max="16384" width="11.85546875" style="4"/>
  </cols>
  <sheetData>
    <row r="1" spans="1:74" s="3" customFormat="1" ht="24.75" thickBot="1" x14ac:dyDescent="0.25">
      <c r="A1" s="1"/>
      <c r="B1" s="2"/>
      <c r="C1" s="2"/>
      <c r="D1" s="2"/>
      <c r="E1" s="2"/>
      <c r="F1" s="2"/>
      <c r="G1" s="2"/>
      <c r="H1" s="2"/>
      <c r="I1" s="2"/>
      <c r="J1" s="2"/>
      <c r="K1" s="2"/>
      <c r="O1" s="4" t="s">
        <v>106</v>
      </c>
      <c r="R1" s="5" t="s">
        <v>107</v>
      </c>
      <c r="AG1" s="6" t="s">
        <v>108</v>
      </c>
      <c r="AH1" s="3" t="s">
        <v>109</v>
      </c>
      <c r="AJ1" s="3" t="s">
        <v>110</v>
      </c>
    </row>
    <row r="2" spans="1:74" s="31" customFormat="1" ht="120.75" thickBot="1" x14ac:dyDescent="0.3">
      <c r="A2" s="49"/>
      <c r="B2" s="31" t="s">
        <v>104</v>
      </c>
      <c r="C2" s="31" t="s">
        <v>111</v>
      </c>
      <c r="D2" s="50" t="s">
        <v>52</v>
      </c>
      <c r="E2" s="26" t="s">
        <v>368</v>
      </c>
      <c r="F2" s="27" t="s">
        <v>369</v>
      </c>
      <c r="G2" s="27" t="s">
        <v>370</v>
      </c>
      <c r="H2" s="27" t="s">
        <v>371</v>
      </c>
      <c r="I2" s="27" t="s">
        <v>372</v>
      </c>
      <c r="J2" s="27" t="s">
        <v>373</v>
      </c>
      <c r="K2" s="27" t="s">
        <v>374</v>
      </c>
      <c r="L2" s="27" t="s">
        <v>375</v>
      </c>
      <c r="M2" s="27" t="s">
        <v>376</v>
      </c>
      <c r="N2" s="7" t="s">
        <v>112</v>
      </c>
      <c r="O2" s="28" t="s">
        <v>113</v>
      </c>
      <c r="P2" s="28" t="s">
        <v>53</v>
      </c>
      <c r="Q2" s="28" t="s">
        <v>54</v>
      </c>
      <c r="R2" s="29" t="s">
        <v>366</v>
      </c>
      <c r="S2" s="29" t="s">
        <v>55</v>
      </c>
      <c r="T2" s="30" t="s">
        <v>56</v>
      </c>
      <c r="U2" s="30" t="s">
        <v>57</v>
      </c>
      <c r="V2" s="30" t="s">
        <v>58</v>
      </c>
      <c r="W2" s="30" t="s">
        <v>59</v>
      </c>
      <c r="X2" s="30" t="s">
        <v>60</v>
      </c>
      <c r="Y2" s="30" t="s">
        <v>61</v>
      </c>
      <c r="Z2" s="30" t="s">
        <v>62</v>
      </c>
      <c r="AA2" s="30" t="s">
        <v>63</v>
      </c>
      <c r="AB2" s="30" t="s">
        <v>64</v>
      </c>
      <c r="AC2" s="30" t="s">
        <v>65</v>
      </c>
      <c r="AD2" s="30" t="s">
        <v>66</v>
      </c>
      <c r="AE2" s="30" t="s">
        <v>67</v>
      </c>
      <c r="AF2" s="30" t="s">
        <v>68</v>
      </c>
      <c r="AG2" s="31" t="s">
        <v>114</v>
      </c>
      <c r="AH2" s="51" t="s">
        <v>115</v>
      </c>
      <c r="AI2" s="31" t="s">
        <v>116</v>
      </c>
      <c r="AJ2" s="31" t="s">
        <v>117</v>
      </c>
      <c r="AK2" s="50" t="s">
        <v>118</v>
      </c>
      <c r="AL2" s="31" t="s">
        <v>119</v>
      </c>
      <c r="AM2" s="31" t="s">
        <v>120</v>
      </c>
      <c r="AN2" s="31" t="s">
        <v>121</v>
      </c>
      <c r="AO2" s="31" t="s">
        <v>122</v>
      </c>
      <c r="AP2" s="31" t="s">
        <v>123</v>
      </c>
      <c r="AQ2" s="31" t="s">
        <v>124</v>
      </c>
      <c r="AR2" s="31" t="s">
        <v>125</v>
      </c>
      <c r="AS2" s="31" t="s">
        <v>126</v>
      </c>
      <c r="AT2" s="31" t="s">
        <v>127</v>
      </c>
      <c r="AU2" s="31" t="s">
        <v>128</v>
      </c>
      <c r="AV2" s="31" t="s">
        <v>129</v>
      </c>
      <c r="AW2" s="31" t="s">
        <v>130</v>
      </c>
      <c r="AX2" s="31" t="s">
        <v>131</v>
      </c>
      <c r="AY2" s="31" t="s">
        <v>132</v>
      </c>
      <c r="AZ2" s="50" t="s">
        <v>133</v>
      </c>
      <c r="BA2" s="32" t="s">
        <v>134</v>
      </c>
      <c r="BB2" s="31" t="s">
        <v>135</v>
      </c>
      <c r="BC2" s="31" t="s">
        <v>136</v>
      </c>
      <c r="BD2" s="31" t="s">
        <v>137</v>
      </c>
      <c r="BE2" s="31" t="s">
        <v>138</v>
      </c>
      <c r="BF2" s="31" t="s">
        <v>139</v>
      </c>
      <c r="BG2" s="33" t="s">
        <v>140</v>
      </c>
      <c r="BH2" s="33" t="s">
        <v>141</v>
      </c>
      <c r="BI2" s="33" t="s">
        <v>142</v>
      </c>
      <c r="BJ2" s="33" t="s">
        <v>143</v>
      </c>
      <c r="BK2" s="33" t="s">
        <v>144</v>
      </c>
      <c r="BL2" s="33" t="s">
        <v>145</v>
      </c>
      <c r="BM2" s="33" t="s">
        <v>146</v>
      </c>
      <c r="BN2" s="33" t="s">
        <v>147</v>
      </c>
      <c r="BO2" s="33" t="s">
        <v>148</v>
      </c>
      <c r="BP2" s="33" t="s">
        <v>149</v>
      </c>
      <c r="BQ2" s="33" t="s">
        <v>150</v>
      </c>
      <c r="BR2" s="33" t="s">
        <v>151</v>
      </c>
      <c r="BS2" s="33" t="s">
        <v>152</v>
      </c>
      <c r="BT2" s="33" t="s">
        <v>153</v>
      </c>
      <c r="BU2" s="33" t="s">
        <v>154</v>
      </c>
    </row>
    <row r="3" spans="1:74" s="8" customFormat="1" ht="12.75" x14ac:dyDescent="0.25">
      <c r="A3" s="34"/>
      <c r="B3" s="8" t="s">
        <v>48</v>
      </c>
      <c r="C3" s="8" t="s">
        <v>69</v>
      </c>
      <c r="D3" s="9" t="s">
        <v>368</v>
      </c>
      <c r="E3" s="9" t="s">
        <v>377</v>
      </c>
      <c r="F3" s="9" t="s">
        <v>378</v>
      </c>
      <c r="G3" s="9" t="s">
        <v>379</v>
      </c>
      <c r="H3" s="9" t="s">
        <v>380</v>
      </c>
      <c r="I3" s="9" t="s">
        <v>381</v>
      </c>
      <c r="J3" s="9" t="s">
        <v>382</v>
      </c>
      <c r="K3" s="9" t="s">
        <v>383</v>
      </c>
      <c r="L3" s="9" t="s">
        <v>384</v>
      </c>
      <c r="M3" s="9" t="s">
        <v>385</v>
      </c>
      <c r="N3" s="11" t="s">
        <v>113</v>
      </c>
      <c r="O3" s="9" t="s">
        <v>366</v>
      </c>
      <c r="P3" s="35" t="s">
        <v>63</v>
      </c>
      <c r="Q3" s="35" t="s">
        <v>65</v>
      </c>
      <c r="R3" s="8" t="s">
        <v>367</v>
      </c>
      <c r="S3" s="36" t="s">
        <v>70</v>
      </c>
      <c r="T3" s="37" t="s">
        <v>116</v>
      </c>
      <c r="U3" s="37" t="s">
        <v>71</v>
      </c>
      <c r="V3" s="37" t="s">
        <v>118</v>
      </c>
      <c r="W3" s="37" t="s">
        <v>72</v>
      </c>
      <c r="X3" s="37" t="s">
        <v>121</v>
      </c>
      <c r="Y3" s="37" t="s">
        <v>122</v>
      </c>
      <c r="Z3" s="37" t="s">
        <v>123</v>
      </c>
      <c r="AA3" s="37" t="s">
        <v>126</v>
      </c>
      <c r="AB3" s="37" t="s">
        <v>127</v>
      </c>
      <c r="AC3" s="37" t="s">
        <v>73</v>
      </c>
      <c r="AD3" s="38" t="s">
        <v>74</v>
      </c>
      <c r="AE3" s="37" t="s">
        <v>128</v>
      </c>
      <c r="AF3" s="37" t="s">
        <v>129</v>
      </c>
      <c r="AG3" s="8" t="s">
        <v>155</v>
      </c>
      <c r="AH3" s="8" t="s">
        <v>156</v>
      </c>
      <c r="AI3" s="8" t="s">
        <v>157</v>
      </c>
      <c r="AJ3" s="8" t="s">
        <v>158</v>
      </c>
      <c r="AK3" s="8" t="s">
        <v>159</v>
      </c>
      <c r="AL3" s="8" t="s">
        <v>160</v>
      </c>
      <c r="AM3" s="8" t="s">
        <v>161</v>
      </c>
      <c r="AN3" s="8" t="s">
        <v>162</v>
      </c>
      <c r="AO3" s="8" t="s">
        <v>163</v>
      </c>
      <c r="AP3" s="8" t="s">
        <v>164</v>
      </c>
      <c r="AQ3" s="8" t="s">
        <v>165</v>
      </c>
      <c r="AR3" s="8" t="s">
        <v>166</v>
      </c>
      <c r="AS3" s="8" t="s">
        <v>167</v>
      </c>
      <c r="AT3" s="8" t="s">
        <v>168</v>
      </c>
      <c r="AU3" s="8" t="s">
        <v>169</v>
      </c>
      <c r="AV3" s="8" t="s">
        <v>170</v>
      </c>
      <c r="AW3" s="8" t="s">
        <v>171</v>
      </c>
      <c r="AX3" s="8" t="s">
        <v>172</v>
      </c>
      <c r="AY3" s="8" t="s">
        <v>173</v>
      </c>
      <c r="AZ3" s="8" t="s">
        <v>174</v>
      </c>
      <c r="BA3" s="8" t="s">
        <v>175</v>
      </c>
      <c r="BB3" s="8" t="s">
        <v>176</v>
      </c>
      <c r="BC3" s="8" t="s">
        <v>177</v>
      </c>
      <c r="BD3" s="8" t="s">
        <v>178</v>
      </c>
      <c r="BE3" s="8" t="s">
        <v>179</v>
      </c>
      <c r="BF3" s="12" t="s">
        <v>140</v>
      </c>
      <c r="BG3" s="8" t="s">
        <v>180</v>
      </c>
      <c r="BH3" s="8" t="s">
        <v>181</v>
      </c>
      <c r="BI3" s="8" t="s">
        <v>182</v>
      </c>
      <c r="BJ3" s="12" t="s">
        <v>183</v>
      </c>
      <c r="BK3" s="8" t="s">
        <v>184</v>
      </c>
      <c r="BL3" s="12" t="s">
        <v>185</v>
      </c>
      <c r="BM3" s="8" t="s">
        <v>186</v>
      </c>
      <c r="BN3" s="8" t="s">
        <v>187</v>
      </c>
      <c r="BO3" s="8" t="s">
        <v>188</v>
      </c>
      <c r="BP3" s="8" t="s">
        <v>189</v>
      </c>
      <c r="BQ3" s="8" t="s">
        <v>190</v>
      </c>
      <c r="BR3" s="8" t="s">
        <v>191</v>
      </c>
      <c r="BS3" s="12" t="s">
        <v>192</v>
      </c>
      <c r="BT3" s="8" t="s">
        <v>193</v>
      </c>
      <c r="BU3" s="8" t="s">
        <v>194</v>
      </c>
      <c r="BV3" s="8" t="s">
        <v>365</v>
      </c>
    </row>
    <row r="4" spans="1:74" s="11" customFormat="1" x14ac:dyDescent="0.25">
      <c r="A4" s="39"/>
      <c r="B4" s="11" t="s">
        <v>49</v>
      </c>
      <c r="D4" s="10" t="s">
        <v>369</v>
      </c>
      <c r="E4" s="9" t="s">
        <v>386</v>
      </c>
      <c r="F4" s="9" t="s">
        <v>387</v>
      </c>
      <c r="G4" s="9" t="s">
        <v>388</v>
      </c>
      <c r="H4" s="9" t="s">
        <v>389</v>
      </c>
      <c r="I4" s="9" t="s">
        <v>390</v>
      </c>
      <c r="J4" s="9" t="s">
        <v>391</v>
      </c>
      <c r="K4" s="9" t="s">
        <v>392</v>
      </c>
      <c r="L4" s="10" t="s">
        <v>393</v>
      </c>
      <c r="M4" s="10" t="s">
        <v>394</v>
      </c>
      <c r="N4" s="11" t="s">
        <v>53</v>
      </c>
      <c r="O4" s="9" t="s">
        <v>55</v>
      </c>
      <c r="P4" s="35" t="s">
        <v>64</v>
      </c>
      <c r="Q4" s="35" t="s">
        <v>66</v>
      </c>
      <c r="R4" s="8"/>
      <c r="U4" s="37" t="s">
        <v>75</v>
      </c>
      <c r="V4" s="37" t="s">
        <v>119</v>
      </c>
      <c r="Z4" s="37" t="s">
        <v>124</v>
      </c>
      <c r="AF4" s="37" t="s">
        <v>130</v>
      </c>
      <c r="AG4" s="11" t="s">
        <v>195</v>
      </c>
      <c r="AH4" s="11" t="s">
        <v>196</v>
      </c>
      <c r="AI4" s="11" t="s">
        <v>197</v>
      </c>
      <c r="AJ4" s="11" t="s">
        <v>198</v>
      </c>
      <c r="AK4" s="11" t="s">
        <v>199</v>
      </c>
      <c r="AL4" s="11" t="s">
        <v>200</v>
      </c>
      <c r="AM4" s="11" t="s">
        <v>201</v>
      </c>
      <c r="AN4" s="11" t="s">
        <v>202</v>
      </c>
      <c r="AO4" s="11" t="s">
        <v>203</v>
      </c>
      <c r="AP4" s="11" t="s">
        <v>204</v>
      </c>
      <c r="AQ4" s="11" t="s">
        <v>205</v>
      </c>
      <c r="AR4" s="11" t="s">
        <v>206</v>
      </c>
      <c r="AS4" s="11" t="s">
        <v>207</v>
      </c>
      <c r="AT4" s="11" t="s">
        <v>208</v>
      </c>
      <c r="AU4" s="11" t="s">
        <v>209</v>
      </c>
      <c r="AV4" s="11" t="s">
        <v>210</v>
      </c>
      <c r="AW4" s="11" t="s">
        <v>211</v>
      </c>
      <c r="AX4" s="11" t="s">
        <v>212</v>
      </c>
      <c r="AY4" s="11" t="s">
        <v>213</v>
      </c>
      <c r="AZ4" s="11" t="s">
        <v>214</v>
      </c>
      <c r="BA4" s="11" t="s">
        <v>215</v>
      </c>
      <c r="BB4" s="11" t="s">
        <v>216</v>
      </c>
      <c r="BC4" s="11" t="s">
        <v>217</v>
      </c>
      <c r="BD4" s="11" t="s">
        <v>218</v>
      </c>
      <c r="BE4" s="11" t="s">
        <v>219</v>
      </c>
      <c r="BF4" s="12" t="s">
        <v>141</v>
      </c>
      <c r="BG4" s="11" t="s">
        <v>220</v>
      </c>
      <c r="BH4" s="11" t="s">
        <v>221</v>
      </c>
      <c r="BI4" s="11" t="s">
        <v>222</v>
      </c>
      <c r="BK4" s="11" t="s">
        <v>223</v>
      </c>
      <c r="BL4" s="12" t="s">
        <v>224</v>
      </c>
      <c r="BM4" s="11" t="s">
        <v>225</v>
      </c>
      <c r="BN4" s="11" t="s">
        <v>226</v>
      </c>
      <c r="BO4" s="11" t="s">
        <v>227</v>
      </c>
      <c r="BP4" s="11" t="s">
        <v>228</v>
      </c>
      <c r="BQ4" s="11" t="s">
        <v>229</v>
      </c>
      <c r="BR4" s="11" t="s">
        <v>230</v>
      </c>
      <c r="BT4" s="11" t="s">
        <v>231</v>
      </c>
      <c r="BV4" s="11" t="s">
        <v>232</v>
      </c>
    </row>
    <row r="5" spans="1:74" s="11" customFormat="1" x14ac:dyDescent="0.25">
      <c r="A5" s="39"/>
      <c r="B5" s="11" t="s">
        <v>77</v>
      </c>
      <c r="D5" s="10" t="s">
        <v>370</v>
      </c>
      <c r="E5" s="9" t="s">
        <v>395</v>
      </c>
      <c r="F5" s="9" t="s">
        <v>396</v>
      </c>
      <c r="G5" s="9" t="s">
        <v>397</v>
      </c>
      <c r="H5" s="9" t="s">
        <v>398</v>
      </c>
      <c r="I5" s="9" t="s">
        <v>399</v>
      </c>
      <c r="J5" s="9" t="s">
        <v>400</v>
      </c>
      <c r="K5" s="9" t="s">
        <v>401</v>
      </c>
      <c r="L5" s="10" t="s">
        <v>402</v>
      </c>
      <c r="M5" s="10" t="s">
        <v>403</v>
      </c>
      <c r="N5" s="11" t="s">
        <v>54</v>
      </c>
      <c r="O5" s="35" t="s">
        <v>56</v>
      </c>
      <c r="P5" s="10"/>
      <c r="Q5" s="35" t="s">
        <v>67</v>
      </c>
      <c r="Z5" s="37" t="s">
        <v>125</v>
      </c>
      <c r="AF5" s="37" t="s">
        <v>76</v>
      </c>
      <c r="AG5" s="11" t="s">
        <v>233</v>
      </c>
      <c r="AH5" s="11" t="s">
        <v>234</v>
      </c>
      <c r="AK5" s="11" t="s">
        <v>235</v>
      </c>
      <c r="AL5" s="11" t="s">
        <v>236</v>
      </c>
      <c r="AM5" s="11" t="s">
        <v>237</v>
      </c>
      <c r="AN5" s="11" t="s">
        <v>238</v>
      </c>
      <c r="AO5" s="11" t="s">
        <v>239</v>
      </c>
      <c r="AP5" s="11" t="s">
        <v>240</v>
      </c>
      <c r="AS5" s="11" t="s">
        <v>241</v>
      </c>
      <c r="AT5" s="11" t="s">
        <v>242</v>
      </c>
      <c r="AU5" s="11" t="s">
        <v>243</v>
      </c>
      <c r="AX5" s="11" t="s">
        <v>244</v>
      </c>
      <c r="AZ5" s="11" t="s">
        <v>245</v>
      </c>
      <c r="BA5" s="11" t="s">
        <v>246</v>
      </c>
      <c r="BC5" s="11" t="s">
        <v>247</v>
      </c>
      <c r="BD5" s="11" t="s">
        <v>248</v>
      </c>
      <c r="BF5" s="12" t="s">
        <v>142</v>
      </c>
      <c r="BG5" s="11" t="s">
        <v>249</v>
      </c>
      <c r="BH5" s="11" t="s">
        <v>250</v>
      </c>
      <c r="BI5" s="11" t="s">
        <v>251</v>
      </c>
      <c r="BK5" s="11" t="s">
        <v>252</v>
      </c>
      <c r="BL5" s="12" t="s">
        <v>253</v>
      </c>
      <c r="BM5" s="11" t="s">
        <v>254</v>
      </c>
      <c r="BO5" s="11" t="s">
        <v>255</v>
      </c>
      <c r="BP5" s="11" t="s">
        <v>256</v>
      </c>
      <c r="BQ5" s="11" t="s">
        <v>257</v>
      </c>
      <c r="BR5" s="11" t="s">
        <v>258</v>
      </c>
    </row>
    <row r="6" spans="1:74" s="11" customFormat="1" x14ac:dyDescent="0.25">
      <c r="A6" s="39"/>
      <c r="D6" s="10" t="s">
        <v>371</v>
      </c>
      <c r="E6" s="10" t="s">
        <v>404</v>
      </c>
      <c r="F6" s="10" t="s">
        <v>405</v>
      </c>
      <c r="G6" s="10" t="s">
        <v>406</v>
      </c>
      <c r="H6" s="10" t="s">
        <v>407</v>
      </c>
      <c r="I6" s="10" t="s">
        <v>408</v>
      </c>
      <c r="J6" s="10" t="s">
        <v>409</v>
      </c>
      <c r="K6" s="10" t="s">
        <v>415</v>
      </c>
      <c r="L6" s="10" t="s">
        <v>416</v>
      </c>
      <c r="M6" s="10" t="s">
        <v>417</v>
      </c>
      <c r="O6" s="35" t="s">
        <v>57</v>
      </c>
      <c r="P6" s="10"/>
      <c r="Q6" s="35" t="s">
        <v>68</v>
      </c>
      <c r="AF6" s="37" t="s">
        <v>132</v>
      </c>
      <c r="AG6" s="11" t="s">
        <v>233</v>
      </c>
      <c r="AH6" s="11" t="s">
        <v>259</v>
      </c>
      <c r="AK6" s="11" t="s">
        <v>260</v>
      </c>
      <c r="AL6" s="11" t="s">
        <v>261</v>
      </c>
      <c r="AM6" s="11" t="s">
        <v>262</v>
      </c>
      <c r="AN6" s="11" t="s">
        <v>263</v>
      </c>
      <c r="AO6" s="11" t="s">
        <v>264</v>
      </c>
      <c r="AP6" s="11" t="s">
        <v>265</v>
      </c>
      <c r="AS6" s="11" t="s">
        <v>266</v>
      </c>
      <c r="AT6" s="11" t="s">
        <v>267</v>
      </c>
      <c r="AU6" s="11" t="s">
        <v>268</v>
      </c>
      <c r="AX6" s="11" t="s">
        <v>269</v>
      </c>
      <c r="AZ6" s="11" t="s">
        <v>270</v>
      </c>
      <c r="BA6" s="11" t="s">
        <v>271</v>
      </c>
      <c r="BC6" s="11" t="s">
        <v>272</v>
      </c>
      <c r="BD6" s="11" t="s">
        <v>273</v>
      </c>
      <c r="BF6" s="12" t="s">
        <v>143</v>
      </c>
      <c r="BG6" s="11" t="s">
        <v>274</v>
      </c>
      <c r="BH6" s="11" t="s">
        <v>275</v>
      </c>
      <c r="BI6" s="11" t="s">
        <v>276</v>
      </c>
      <c r="BK6" s="11" t="s">
        <v>277</v>
      </c>
      <c r="BM6" s="11" t="s">
        <v>278</v>
      </c>
      <c r="BO6" s="11" t="s">
        <v>279</v>
      </c>
      <c r="BQ6" s="11" t="s">
        <v>280</v>
      </c>
      <c r="BR6" s="11" t="s">
        <v>281</v>
      </c>
    </row>
    <row r="7" spans="1:74" s="11" customFormat="1" x14ac:dyDescent="0.25">
      <c r="A7" s="39"/>
      <c r="D7" s="10" t="s">
        <v>372</v>
      </c>
      <c r="E7" s="10" t="s">
        <v>418</v>
      </c>
      <c r="F7" s="10" t="s">
        <v>419</v>
      </c>
      <c r="G7" s="10" t="s">
        <v>420</v>
      </c>
      <c r="H7" s="10" t="s">
        <v>421</v>
      </c>
      <c r="I7" s="10" t="s">
        <v>422</v>
      </c>
      <c r="J7" s="10" t="s">
        <v>423</v>
      </c>
      <c r="K7" s="10" t="s">
        <v>424</v>
      </c>
      <c r="L7" s="10" t="s">
        <v>425</v>
      </c>
      <c r="M7" s="11" t="s">
        <v>426</v>
      </c>
      <c r="O7" s="35" t="s">
        <v>58</v>
      </c>
      <c r="P7" s="10"/>
      <c r="Q7" s="10"/>
      <c r="S7" s="40"/>
      <c r="T7" s="40"/>
      <c r="AG7" s="11" t="s">
        <v>282</v>
      </c>
      <c r="AH7" s="11" t="s">
        <v>283</v>
      </c>
      <c r="AK7" s="11" t="s">
        <v>284</v>
      </c>
      <c r="AL7" s="11" t="s">
        <v>285</v>
      </c>
      <c r="AM7" s="11" t="s">
        <v>286</v>
      </c>
      <c r="AN7" s="11" t="s">
        <v>287</v>
      </c>
      <c r="AP7" s="11" t="s">
        <v>288</v>
      </c>
      <c r="AS7" s="11" t="s">
        <v>289</v>
      </c>
      <c r="AT7" s="11" t="s">
        <v>290</v>
      </c>
      <c r="AU7" s="11" t="s">
        <v>291</v>
      </c>
      <c r="AX7" s="11" t="s">
        <v>292</v>
      </c>
      <c r="BA7" s="11" t="s">
        <v>293</v>
      </c>
      <c r="BD7" s="11" t="s">
        <v>294</v>
      </c>
      <c r="BF7" s="12" t="s">
        <v>144</v>
      </c>
      <c r="BH7" s="11" t="s">
        <v>295</v>
      </c>
      <c r="BO7" s="11" t="s">
        <v>296</v>
      </c>
      <c r="BQ7" s="11" t="s">
        <v>297</v>
      </c>
      <c r="BR7" s="11" t="s">
        <v>298</v>
      </c>
    </row>
    <row r="8" spans="1:74" s="11" customFormat="1" x14ac:dyDescent="0.25">
      <c r="A8" s="39"/>
      <c r="D8" s="10" t="s">
        <v>373</v>
      </c>
      <c r="E8" s="10" t="s">
        <v>427</v>
      </c>
      <c r="F8" s="10" t="s">
        <v>428</v>
      </c>
      <c r="G8" s="10" t="s">
        <v>429</v>
      </c>
      <c r="H8" s="10" t="s">
        <v>430</v>
      </c>
      <c r="I8" s="10" t="s">
        <v>431</v>
      </c>
      <c r="J8" s="10" t="s">
        <v>432</v>
      </c>
      <c r="K8" s="10" t="s">
        <v>433</v>
      </c>
      <c r="L8" s="10" t="s">
        <v>434</v>
      </c>
      <c r="M8" s="11" t="s">
        <v>435</v>
      </c>
      <c r="O8" s="35" t="s">
        <v>59</v>
      </c>
      <c r="P8" s="10"/>
      <c r="Q8" s="10"/>
      <c r="S8" s="41"/>
      <c r="AG8" s="11" t="s">
        <v>299</v>
      </c>
      <c r="AH8" s="11" t="s">
        <v>300</v>
      </c>
      <c r="AK8" s="11" t="s">
        <v>301</v>
      </c>
      <c r="AL8" s="11" t="s">
        <v>302</v>
      </c>
      <c r="AM8" s="11" t="s">
        <v>303</v>
      </c>
      <c r="AN8" s="11" t="s">
        <v>304</v>
      </c>
      <c r="AP8" s="11" t="s">
        <v>305</v>
      </c>
      <c r="AS8" s="11" t="s">
        <v>306</v>
      </c>
      <c r="AT8" s="11" t="s">
        <v>307</v>
      </c>
      <c r="AU8" s="11" t="s">
        <v>308</v>
      </c>
      <c r="AX8" s="11" t="s">
        <v>309</v>
      </c>
      <c r="BA8" s="11" t="s">
        <v>310</v>
      </c>
      <c r="BD8" s="11" t="s">
        <v>311</v>
      </c>
      <c r="BF8" s="12" t="s">
        <v>145</v>
      </c>
      <c r="BH8" s="11" t="s">
        <v>312</v>
      </c>
      <c r="BO8" s="11" t="s">
        <v>313</v>
      </c>
      <c r="BR8" s="11" t="s">
        <v>314</v>
      </c>
    </row>
    <row r="9" spans="1:74" s="11" customFormat="1" x14ac:dyDescent="0.25">
      <c r="A9" s="39"/>
      <c r="D9" s="11" t="s">
        <v>374</v>
      </c>
      <c r="E9" s="11" t="s">
        <v>436</v>
      </c>
      <c r="F9" s="11" t="s">
        <v>437</v>
      </c>
      <c r="G9" s="11" t="s">
        <v>438</v>
      </c>
      <c r="H9" s="11" t="s">
        <v>439</v>
      </c>
      <c r="I9" s="11" t="s">
        <v>440</v>
      </c>
      <c r="J9" s="11" t="s">
        <v>441</v>
      </c>
      <c r="K9" s="10" t="s">
        <v>442</v>
      </c>
      <c r="L9" s="10" t="s">
        <v>443</v>
      </c>
      <c r="M9" s="11" t="s">
        <v>444</v>
      </c>
      <c r="O9" s="35" t="s">
        <v>60</v>
      </c>
      <c r="P9" s="10"/>
      <c r="Q9" s="10"/>
      <c r="AH9" s="11" t="s">
        <v>315</v>
      </c>
      <c r="AK9" s="11" t="s">
        <v>316</v>
      </c>
      <c r="AL9" s="11" t="s">
        <v>317</v>
      </c>
      <c r="AM9" s="11" t="s">
        <v>318</v>
      </c>
      <c r="AT9" s="11" t="s">
        <v>319</v>
      </c>
      <c r="AU9" s="11" t="s">
        <v>320</v>
      </c>
      <c r="BF9" s="12" t="s">
        <v>146</v>
      </c>
      <c r="BH9" s="11" t="s">
        <v>321</v>
      </c>
      <c r="BO9" s="11" t="s">
        <v>322</v>
      </c>
      <c r="BR9" s="11" t="s">
        <v>323</v>
      </c>
    </row>
    <row r="10" spans="1:74" s="11" customFormat="1" x14ac:dyDescent="0.25">
      <c r="A10" s="39"/>
      <c r="D10" s="11" t="s">
        <v>375</v>
      </c>
      <c r="E10" s="11" t="s">
        <v>445</v>
      </c>
      <c r="F10" s="11" t="s">
        <v>446</v>
      </c>
      <c r="G10" s="11" t="s">
        <v>447</v>
      </c>
      <c r="H10" s="11" t="s">
        <v>448</v>
      </c>
      <c r="I10" s="11" t="s">
        <v>449</v>
      </c>
      <c r="J10" s="11" t="s">
        <v>450</v>
      </c>
      <c r="K10" s="10" t="s">
        <v>451</v>
      </c>
      <c r="L10" s="11" t="s">
        <v>0</v>
      </c>
      <c r="M10" s="11" t="s">
        <v>1</v>
      </c>
      <c r="O10" s="35" t="s">
        <v>61</v>
      </c>
      <c r="P10" s="10"/>
      <c r="Q10" s="10"/>
      <c r="AH10" s="11" t="s">
        <v>324</v>
      </c>
      <c r="AK10" s="11" t="s">
        <v>325</v>
      </c>
      <c r="AL10" s="11" t="s">
        <v>326</v>
      </c>
      <c r="AM10" s="11" t="s">
        <v>327</v>
      </c>
      <c r="AT10" s="11" t="s">
        <v>328</v>
      </c>
      <c r="AU10" s="11" t="s">
        <v>329</v>
      </c>
      <c r="BF10" s="12" t="s">
        <v>147</v>
      </c>
      <c r="BH10" s="11" t="s">
        <v>330</v>
      </c>
      <c r="BR10" s="11" t="s">
        <v>331</v>
      </c>
    </row>
    <row r="11" spans="1:74" s="11" customFormat="1" x14ac:dyDescent="0.25">
      <c r="A11" s="39"/>
      <c r="D11" s="11" t="s">
        <v>376</v>
      </c>
      <c r="E11" s="11" t="s">
        <v>2</v>
      </c>
      <c r="F11" s="11" t="s">
        <v>3</v>
      </c>
      <c r="G11" s="11" t="s">
        <v>4</v>
      </c>
      <c r="H11" s="11" t="s">
        <v>5</v>
      </c>
      <c r="I11" s="11" t="s">
        <v>6</v>
      </c>
      <c r="J11" s="11" t="s">
        <v>7</v>
      </c>
      <c r="K11" s="11" t="s">
        <v>8</v>
      </c>
      <c r="L11" s="11" t="s">
        <v>9</v>
      </c>
      <c r="M11" s="11" t="s">
        <v>10</v>
      </c>
      <c r="O11" s="35" t="s">
        <v>62</v>
      </c>
      <c r="P11" s="10"/>
      <c r="Q11" s="10"/>
      <c r="AH11" s="11" t="s">
        <v>332</v>
      </c>
      <c r="AK11" s="11" t="s">
        <v>333</v>
      </c>
      <c r="AM11" s="11" t="s">
        <v>334</v>
      </c>
      <c r="AT11" s="11" t="s">
        <v>335</v>
      </c>
      <c r="BF11" s="12" t="s">
        <v>148</v>
      </c>
      <c r="BH11" s="11" t="s">
        <v>336</v>
      </c>
    </row>
    <row r="12" spans="1:74" s="11" customFormat="1" x14ac:dyDescent="0.25">
      <c r="A12" s="39"/>
      <c r="F12" s="11" t="s">
        <v>11</v>
      </c>
      <c r="H12" s="11" t="s">
        <v>12</v>
      </c>
      <c r="I12" s="11" t="s">
        <v>13</v>
      </c>
      <c r="K12" s="11" t="s">
        <v>14</v>
      </c>
      <c r="L12" s="11" t="s">
        <v>15</v>
      </c>
      <c r="M12" s="11" t="s">
        <v>16</v>
      </c>
      <c r="AH12" s="11" t="s">
        <v>337</v>
      </c>
      <c r="AK12" s="11" t="s">
        <v>338</v>
      </c>
      <c r="AM12" s="11" t="s">
        <v>339</v>
      </c>
      <c r="AT12" s="11" t="s">
        <v>340</v>
      </c>
      <c r="BF12" s="12" t="s">
        <v>149</v>
      </c>
      <c r="BH12" s="11" t="s">
        <v>341</v>
      </c>
    </row>
    <row r="13" spans="1:74" s="11" customFormat="1" x14ac:dyDescent="0.25">
      <c r="A13" s="39"/>
      <c r="F13" s="11" t="s">
        <v>17</v>
      </c>
      <c r="H13" s="11" t="s">
        <v>18</v>
      </c>
      <c r="I13" s="11" t="s">
        <v>19</v>
      </c>
      <c r="L13" s="11" t="s">
        <v>20</v>
      </c>
      <c r="M13" s="11" t="s">
        <v>21</v>
      </c>
      <c r="S13" s="41"/>
      <c r="T13" s="42"/>
      <c r="U13" s="42"/>
      <c r="V13" s="43"/>
      <c r="W13" s="43"/>
      <c r="X13" s="42"/>
      <c r="Y13" s="42"/>
      <c r="Z13" s="43"/>
      <c r="AK13" s="11" t="s">
        <v>342</v>
      </c>
      <c r="AM13" s="11" t="s">
        <v>343</v>
      </c>
      <c r="BF13" s="12" t="s">
        <v>150</v>
      </c>
      <c r="BH13" s="11" t="s">
        <v>344</v>
      </c>
    </row>
    <row r="14" spans="1:74" s="11" customFormat="1" x14ac:dyDescent="0.25">
      <c r="A14" s="39"/>
      <c r="H14" s="11" t="s">
        <v>22</v>
      </c>
      <c r="I14" s="11" t="s">
        <v>23</v>
      </c>
      <c r="L14" s="11" t="s">
        <v>24</v>
      </c>
      <c r="M14" s="11" t="s">
        <v>25</v>
      </c>
      <c r="T14" s="43"/>
      <c r="U14" s="43"/>
      <c r="V14" s="42"/>
      <c r="W14" s="42"/>
      <c r="X14" s="43"/>
      <c r="Y14" s="43"/>
      <c r="Z14" s="43"/>
      <c r="AK14" s="11" t="s">
        <v>345</v>
      </c>
      <c r="AM14" s="11" t="s">
        <v>346</v>
      </c>
      <c r="BF14" s="12" t="s">
        <v>151</v>
      </c>
      <c r="BH14" s="11" t="s">
        <v>347</v>
      </c>
    </row>
    <row r="15" spans="1:74" s="11" customFormat="1" x14ac:dyDescent="0.25">
      <c r="A15" s="39"/>
      <c r="H15" s="11" t="s">
        <v>26</v>
      </c>
      <c r="L15" s="11" t="s">
        <v>27</v>
      </c>
      <c r="M15" s="11" t="s">
        <v>28</v>
      </c>
      <c r="T15" s="43"/>
      <c r="U15" s="42"/>
      <c r="V15" s="42"/>
      <c r="W15" s="42"/>
      <c r="AK15" s="11" t="s">
        <v>348</v>
      </c>
      <c r="BF15" s="12" t="s">
        <v>152</v>
      </c>
      <c r="BH15" s="11" t="s">
        <v>349</v>
      </c>
    </row>
    <row r="16" spans="1:74" s="11" customFormat="1" x14ac:dyDescent="0.25">
      <c r="A16" s="39"/>
      <c r="H16" s="11" t="s">
        <v>29</v>
      </c>
      <c r="L16" s="11" t="s">
        <v>30</v>
      </c>
      <c r="T16" s="42"/>
      <c r="U16" s="42"/>
      <c r="V16" s="43"/>
      <c r="W16" s="43"/>
      <c r="AK16" s="11" t="s">
        <v>350</v>
      </c>
      <c r="BF16" s="12" t="s">
        <v>153</v>
      </c>
      <c r="BH16" s="11" t="s">
        <v>351</v>
      </c>
    </row>
    <row r="17" spans="1:60" s="11" customFormat="1" x14ac:dyDescent="0.25">
      <c r="A17" s="39"/>
      <c r="H17" s="11" t="s">
        <v>31</v>
      </c>
      <c r="AK17" s="11" t="s">
        <v>352</v>
      </c>
      <c r="BF17" s="12" t="s">
        <v>154</v>
      </c>
      <c r="BH17" s="11" t="s">
        <v>353</v>
      </c>
    </row>
    <row r="18" spans="1:60" s="11" customFormat="1" x14ac:dyDescent="0.25">
      <c r="A18" s="39"/>
      <c r="H18" s="11" t="s">
        <v>32</v>
      </c>
      <c r="AK18" s="11" t="s">
        <v>354</v>
      </c>
      <c r="BH18" s="11" t="s">
        <v>355</v>
      </c>
    </row>
    <row r="19" spans="1:60" s="11" customFormat="1" x14ac:dyDescent="0.25">
      <c r="A19" s="39"/>
      <c r="H19" s="11" t="s">
        <v>33</v>
      </c>
      <c r="S19" s="41"/>
      <c r="AK19" s="11" t="s">
        <v>356</v>
      </c>
      <c r="BH19" s="11" t="s">
        <v>357</v>
      </c>
    </row>
    <row r="20" spans="1:60" s="11" customFormat="1" x14ac:dyDescent="0.25">
      <c r="A20" s="39"/>
      <c r="H20" s="11" t="s">
        <v>34</v>
      </c>
      <c r="AK20" s="11" t="s">
        <v>358</v>
      </c>
      <c r="BH20" s="11" t="s">
        <v>359</v>
      </c>
    </row>
    <row r="21" spans="1:60" s="11" customFormat="1" x14ac:dyDescent="0.25">
      <c r="A21" s="39"/>
      <c r="BH21" s="11" t="s">
        <v>360</v>
      </c>
    </row>
    <row r="22" spans="1:60" s="11" customFormat="1" x14ac:dyDescent="0.25">
      <c r="A22" s="39"/>
      <c r="X22" s="44"/>
      <c r="BH22" s="11" t="s">
        <v>361</v>
      </c>
    </row>
    <row r="23" spans="1:60" s="11" customFormat="1" x14ac:dyDescent="0.25">
      <c r="A23" s="39"/>
      <c r="S23" s="41"/>
      <c r="BH23" s="11" t="s">
        <v>362</v>
      </c>
    </row>
    <row r="24" spans="1:60" s="11" customFormat="1" x14ac:dyDescent="0.25">
      <c r="A24" s="39"/>
      <c r="X24" s="10"/>
      <c r="BH24" s="11" t="s">
        <v>363</v>
      </c>
    </row>
    <row r="25" spans="1:60" s="11" customFormat="1" x14ac:dyDescent="0.25">
      <c r="A25" s="39"/>
      <c r="BH25" s="11" t="s">
        <v>364</v>
      </c>
    </row>
    <row r="26" spans="1:60" s="11" customFormat="1" x14ac:dyDescent="0.25">
      <c r="A26" s="39"/>
      <c r="S26" s="41"/>
      <c r="Z26" s="45"/>
      <c r="AA26" s="45"/>
      <c r="AB26" s="46"/>
      <c r="AC26" s="46"/>
      <c r="AD26" s="46"/>
      <c r="AE26" s="45"/>
    </row>
    <row r="27" spans="1:60" s="11" customFormat="1" x14ac:dyDescent="0.25">
      <c r="A27" s="39"/>
      <c r="T27" s="45"/>
      <c r="U27" s="45"/>
      <c r="V27" s="46"/>
      <c r="W27" s="46"/>
      <c r="X27" s="46"/>
      <c r="Y27" s="45"/>
    </row>
    <row r="28" spans="1:60" s="11" customFormat="1" x14ac:dyDescent="0.25">
      <c r="A28" s="39"/>
    </row>
    <row r="29" spans="1:60" s="11" customFormat="1" x14ac:dyDescent="0.25">
      <c r="A29" s="39"/>
    </row>
    <row r="30" spans="1:60" s="11" customFormat="1" x14ac:dyDescent="0.25">
      <c r="A30" s="39"/>
    </row>
    <row r="31" spans="1:60" s="11" customFormat="1" x14ac:dyDescent="0.25">
      <c r="A31" s="39"/>
    </row>
    <row r="32" spans="1:60" s="11" customFormat="1" x14ac:dyDescent="0.25">
      <c r="A32" s="39"/>
    </row>
    <row r="33" spans="1:1" s="11" customFormat="1" x14ac:dyDescent="0.25">
      <c r="A33" s="39"/>
    </row>
    <row r="34" spans="1:1" s="11" customFormat="1" x14ac:dyDescent="0.25">
      <c r="A34" s="39"/>
    </row>
    <row r="35" spans="1:1" s="11" customFormat="1" x14ac:dyDescent="0.25">
      <c r="A35" s="39"/>
    </row>
    <row r="36" spans="1:1" s="11" customFormat="1" x14ac:dyDescent="0.25">
      <c r="A36" s="39"/>
    </row>
    <row r="37" spans="1:1" s="11" customFormat="1" x14ac:dyDescent="0.25">
      <c r="A37" s="39"/>
    </row>
    <row r="38" spans="1:1" s="11" customFormat="1" x14ac:dyDescent="0.25">
      <c r="A38" s="39"/>
    </row>
    <row r="39" spans="1:1" s="11" customFormat="1" x14ac:dyDescent="0.25">
      <c r="A39" s="39"/>
    </row>
    <row r="40" spans="1:1" s="11" customFormat="1" x14ac:dyDescent="0.25">
      <c r="A40" s="39"/>
    </row>
    <row r="41" spans="1:1" s="11" customFormat="1" x14ac:dyDescent="0.25">
      <c r="A41" s="39"/>
    </row>
    <row r="42" spans="1:1" s="11" customFormat="1" x14ac:dyDescent="0.25">
      <c r="A42" s="39"/>
    </row>
    <row r="43" spans="1:1" s="11" customFormat="1" x14ac:dyDescent="0.25">
      <c r="A43" s="39"/>
    </row>
    <row r="44" spans="1:1" s="11" customFormat="1" x14ac:dyDescent="0.25">
      <c r="A44" s="39"/>
    </row>
    <row r="45" spans="1:1" s="11" customFormat="1" x14ac:dyDescent="0.25">
      <c r="A45" s="39"/>
    </row>
    <row r="46" spans="1:1" s="11" customFormat="1" x14ac:dyDescent="0.25">
      <c r="A46" s="39"/>
    </row>
    <row r="47" spans="1:1" s="11" customFormat="1" x14ac:dyDescent="0.25">
      <c r="A47" s="39"/>
    </row>
    <row r="48" spans="1:1" s="11" customFormat="1" x14ac:dyDescent="0.25">
      <c r="A48" s="39"/>
    </row>
    <row r="49" spans="1:1" s="11" customFormat="1" x14ac:dyDescent="0.25">
      <c r="A49" s="39"/>
    </row>
    <row r="50" spans="1:1" s="11" customFormat="1" x14ac:dyDescent="0.25">
      <c r="A50" s="39"/>
    </row>
    <row r="51" spans="1:1" s="11" customFormat="1" x14ac:dyDescent="0.25">
      <c r="A51" s="39"/>
    </row>
    <row r="52" spans="1:1" s="11" customFormat="1" x14ac:dyDescent="0.25">
      <c r="A52" s="39"/>
    </row>
    <row r="53" spans="1:1" s="11" customFormat="1" x14ac:dyDescent="0.25">
      <c r="A53" s="39"/>
    </row>
    <row r="54" spans="1:1" s="11" customFormat="1" x14ac:dyDescent="0.25">
      <c r="A54" s="39"/>
    </row>
    <row r="55" spans="1:1" s="11" customFormat="1" x14ac:dyDescent="0.25">
      <c r="A55" s="39"/>
    </row>
    <row r="56" spans="1:1" s="11" customFormat="1" x14ac:dyDescent="0.25">
      <c r="A56" s="39"/>
    </row>
    <row r="57" spans="1:1" s="11" customFormat="1" x14ac:dyDescent="0.25">
      <c r="A57" s="39"/>
    </row>
    <row r="58" spans="1:1" s="11" customFormat="1" x14ac:dyDescent="0.25">
      <c r="A58" s="39"/>
    </row>
    <row r="59" spans="1:1" s="11" customFormat="1" x14ac:dyDescent="0.25">
      <c r="A59" s="39"/>
    </row>
    <row r="60" spans="1:1" s="11" customFormat="1" x14ac:dyDescent="0.25">
      <c r="A60" s="39"/>
    </row>
    <row r="61" spans="1:1" s="11" customFormat="1" x14ac:dyDescent="0.25">
      <c r="A61" s="39"/>
    </row>
    <row r="62" spans="1:1" s="11" customFormat="1" x14ac:dyDescent="0.25">
      <c r="A62" s="39"/>
    </row>
    <row r="63" spans="1:1" s="11" customFormat="1" x14ac:dyDescent="0.25">
      <c r="A63" s="39"/>
    </row>
    <row r="64" spans="1:1" s="11" customFormat="1" x14ac:dyDescent="0.25">
      <c r="A64" s="39"/>
    </row>
    <row r="65" spans="1:1" s="11" customFormat="1" x14ac:dyDescent="0.25">
      <c r="A65" s="39"/>
    </row>
    <row r="66" spans="1:1" s="11" customFormat="1" x14ac:dyDescent="0.25">
      <c r="A66" s="39"/>
    </row>
    <row r="67" spans="1:1" s="11" customFormat="1" x14ac:dyDescent="0.25">
      <c r="A67" s="39"/>
    </row>
    <row r="68" spans="1:1" s="11" customFormat="1" x14ac:dyDescent="0.25">
      <c r="A68" s="39"/>
    </row>
    <row r="69" spans="1:1" s="11" customFormat="1" x14ac:dyDescent="0.25">
      <c r="A69" s="39"/>
    </row>
    <row r="70" spans="1:1" s="11" customFormat="1" x14ac:dyDescent="0.25">
      <c r="A70" s="39"/>
    </row>
    <row r="71" spans="1:1" s="11" customFormat="1" x14ac:dyDescent="0.25">
      <c r="A71" s="39"/>
    </row>
    <row r="72" spans="1:1" s="11" customFormat="1" x14ac:dyDescent="0.25">
      <c r="A72" s="39"/>
    </row>
    <row r="73" spans="1:1" s="11" customFormat="1" x14ac:dyDescent="0.25">
      <c r="A73" s="39"/>
    </row>
    <row r="74" spans="1:1" s="11" customFormat="1" x14ac:dyDescent="0.25">
      <c r="A74" s="39"/>
    </row>
    <row r="75" spans="1:1" s="11" customFormat="1" x14ac:dyDescent="0.25">
      <c r="A75" s="39"/>
    </row>
    <row r="76" spans="1:1" s="11" customFormat="1" x14ac:dyDescent="0.25">
      <c r="A76" s="39"/>
    </row>
    <row r="77" spans="1:1" s="11" customFormat="1" x14ac:dyDescent="0.25">
      <c r="A77" s="39"/>
    </row>
    <row r="78" spans="1:1" s="11" customFormat="1" x14ac:dyDescent="0.25">
      <c r="A78" s="39"/>
    </row>
    <row r="79" spans="1:1" s="11" customFormat="1" x14ac:dyDescent="0.25">
      <c r="A79" s="39"/>
    </row>
    <row r="80" spans="1:1" s="11" customFormat="1" x14ac:dyDescent="0.25">
      <c r="A80" s="39"/>
    </row>
    <row r="81" spans="1:1" s="11" customFormat="1" x14ac:dyDescent="0.25">
      <c r="A81" s="39"/>
    </row>
    <row r="82" spans="1:1" s="11" customFormat="1" x14ac:dyDescent="0.25">
      <c r="A82" s="39"/>
    </row>
    <row r="83" spans="1:1" s="11" customFormat="1" x14ac:dyDescent="0.25">
      <c r="A83" s="39"/>
    </row>
    <row r="84" spans="1:1" s="11" customFormat="1" x14ac:dyDescent="0.25">
      <c r="A84" s="39"/>
    </row>
    <row r="85" spans="1:1" s="11" customFormat="1" x14ac:dyDescent="0.25">
      <c r="A85" s="39"/>
    </row>
    <row r="86" spans="1:1" s="11" customFormat="1" x14ac:dyDescent="0.25">
      <c r="A86" s="39"/>
    </row>
    <row r="87" spans="1:1" s="11" customFormat="1" x14ac:dyDescent="0.25">
      <c r="A87" s="39"/>
    </row>
    <row r="88" spans="1:1" s="11" customFormat="1" x14ac:dyDescent="0.25">
      <c r="A88" s="39"/>
    </row>
    <row r="89" spans="1:1" s="11" customFormat="1" x14ac:dyDescent="0.25">
      <c r="A89" s="39"/>
    </row>
    <row r="90" spans="1:1" s="11" customFormat="1" x14ac:dyDescent="0.25">
      <c r="A90" s="39"/>
    </row>
    <row r="91" spans="1:1" s="11" customFormat="1" x14ac:dyDescent="0.25">
      <c r="A91" s="39"/>
    </row>
    <row r="92" spans="1:1" s="11" customFormat="1" x14ac:dyDescent="0.25">
      <c r="A92" s="39"/>
    </row>
    <row r="93" spans="1:1" s="11" customFormat="1" x14ac:dyDescent="0.25">
      <c r="A93" s="39"/>
    </row>
    <row r="94" spans="1:1" s="11" customFormat="1" x14ac:dyDescent="0.25">
      <c r="A94" s="39"/>
    </row>
    <row r="95" spans="1:1" s="11" customFormat="1" x14ac:dyDescent="0.25">
      <c r="A95" s="39"/>
    </row>
    <row r="96" spans="1:1" s="11" customFormat="1" x14ac:dyDescent="0.25">
      <c r="A96" s="39"/>
    </row>
    <row r="97" spans="1:1" s="11" customFormat="1" x14ac:dyDescent="0.25">
      <c r="A97" s="39"/>
    </row>
    <row r="98" spans="1:1" s="11" customFormat="1" x14ac:dyDescent="0.25">
      <c r="A98" s="39"/>
    </row>
    <row r="99" spans="1:1" s="11" customFormat="1" x14ac:dyDescent="0.25">
      <c r="A99" s="39"/>
    </row>
    <row r="100" spans="1:1" s="11" customFormat="1" x14ac:dyDescent="0.25">
      <c r="A100" s="39"/>
    </row>
    <row r="101" spans="1:1" s="11" customFormat="1" x14ac:dyDescent="0.25">
      <c r="A101" s="39"/>
    </row>
    <row r="102" spans="1:1" s="11" customFormat="1" x14ac:dyDescent="0.25">
      <c r="A102" s="39"/>
    </row>
    <row r="103" spans="1:1" s="11" customFormat="1" x14ac:dyDescent="0.25">
      <c r="A103" s="39"/>
    </row>
    <row r="104" spans="1:1" s="11" customFormat="1" x14ac:dyDescent="0.25">
      <c r="A104" s="39"/>
    </row>
    <row r="105" spans="1:1" s="11" customFormat="1" x14ac:dyDescent="0.25">
      <c r="A105" s="39"/>
    </row>
    <row r="106" spans="1:1" s="11" customFormat="1" x14ac:dyDescent="0.25">
      <c r="A106" s="39"/>
    </row>
    <row r="107" spans="1:1" s="11" customFormat="1" x14ac:dyDescent="0.25">
      <c r="A107" s="39"/>
    </row>
    <row r="108" spans="1:1" s="11" customFormat="1" x14ac:dyDescent="0.25">
      <c r="A108" s="39"/>
    </row>
    <row r="109" spans="1:1" s="11" customFormat="1" x14ac:dyDescent="0.25">
      <c r="A109" s="39"/>
    </row>
    <row r="110" spans="1:1" s="11" customFormat="1" x14ac:dyDescent="0.25">
      <c r="A110" s="39"/>
    </row>
    <row r="111" spans="1:1" s="11" customFormat="1" x14ac:dyDescent="0.25">
      <c r="A111" s="39"/>
    </row>
    <row r="112" spans="1:1" s="11" customFormat="1" x14ac:dyDescent="0.25">
      <c r="A112" s="39"/>
    </row>
    <row r="113" spans="1:1" s="11" customFormat="1" x14ac:dyDescent="0.25">
      <c r="A113" s="39"/>
    </row>
    <row r="114" spans="1:1" s="11" customFormat="1" x14ac:dyDescent="0.25">
      <c r="A114" s="39"/>
    </row>
    <row r="115" spans="1:1" s="11" customFormat="1" x14ac:dyDescent="0.25">
      <c r="A115" s="39"/>
    </row>
    <row r="116" spans="1:1" s="11" customFormat="1" x14ac:dyDescent="0.25">
      <c r="A116" s="39"/>
    </row>
    <row r="117" spans="1:1" s="11" customFormat="1" x14ac:dyDescent="0.25">
      <c r="A117" s="39"/>
    </row>
    <row r="118" spans="1:1" s="11" customFormat="1" x14ac:dyDescent="0.25">
      <c r="A118" s="39"/>
    </row>
    <row r="119" spans="1:1" s="11" customFormat="1" x14ac:dyDescent="0.25">
      <c r="A119" s="39"/>
    </row>
    <row r="120" spans="1:1" s="11" customFormat="1" x14ac:dyDescent="0.25">
      <c r="A120" s="39"/>
    </row>
    <row r="121" spans="1:1" s="11" customFormat="1" x14ac:dyDescent="0.25">
      <c r="A121" s="39"/>
    </row>
    <row r="122" spans="1:1" s="11" customFormat="1" x14ac:dyDescent="0.25">
      <c r="A122" s="39"/>
    </row>
    <row r="123" spans="1:1" s="11" customFormat="1" x14ac:dyDescent="0.25">
      <c r="A123" s="39"/>
    </row>
    <row r="124" spans="1:1" s="11" customFormat="1" x14ac:dyDescent="0.25">
      <c r="A124" s="39"/>
    </row>
    <row r="125" spans="1:1" s="11" customFormat="1" x14ac:dyDescent="0.25">
      <c r="A125" s="39"/>
    </row>
    <row r="126" spans="1:1" s="11" customFormat="1" x14ac:dyDescent="0.25">
      <c r="A126" s="39"/>
    </row>
    <row r="127" spans="1:1" s="11" customFormat="1" x14ac:dyDescent="0.25">
      <c r="A127" s="39"/>
    </row>
    <row r="128" spans="1:1" s="11" customFormat="1" x14ac:dyDescent="0.25">
      <c r="A128" s="39"/>
    </row>
    <row r="129" spans="1:1" s="11" customFormat="1" x14ac:dyDescent="0.25">
      <c r="A129" s="39"/>
    </row>
    <row r="130" spans="1:1" s="11" customFormat="1" x14ac:dyDescent="0.25">
      <c r="A130" s="39"/>
    </row>
    <row r="131" spans="1:1" s="11" customFormat="1" x14ac:dyDescent="0.25">
      <c r="A131" s="39"/>
    </row>
    <row r="132" spans="1:1" s="11" customFormat="1" x14ac:dyDescent="0.25">
      <c r="A132" s="39"/>
    </row>
    <row r="133" spans="1:1" s="11" customFormat="1" x14ac:dyDescent="0.25">
      <c r="A133" s="39"/>
    </row>
    <row r="134" spans="1:1" s="11" customFormat="1" x14ac:dyDescent="0.25">
      <c r="A134" s="39"/>
    </row>
    <row r="135" spans="1:1" s="11" customFormat="1" x14ac:dyDescent="0.25">
      <c r="A135" s="39"/>
    </row>
    <row r="136" spans="1:1" s="11" customFormat="1" x14ac:dyDescent="0.25">
      <c r="A136" s="39"/>
    </row>
    <row r="137" spans="1:1" s="11" customFormat="1" x14ac:dyDescent="0.25">
      <c r="A137" s="39"/>
    </row>
    <row r="138" spans="1:1" s="11" customFormat="1" x14ac:dyDescent="0.25">
      <c r="A138" s="39"/>
    </row>
    <row r="139" spans="1:1" s="11" customFormat="1" x14ac:dyDescent="0.25">
      <c r="A139" s="39"/>
    </row>
    <row r="140" spans="1:1" s="11" customFormat="1" x14ac:dyDescent="0.25">
      <c r="A140" s="39"/>
    </row>
    <row r="141" spans="1:1" s="11" customFormat="1" x14ac:dyDescent="0.25">
      <c r="A141" s="39"/>
    </row>
    <row r="142" spans="1:1" s="11" customFormat="1" x14ac:dyDescent="0.25">
      <c r="A142" s="39"/>
    </row>
    <row r="143" spans="1:1" s="11" customFormat="1" x14ac:dyDescent="0.25">
      <c r="A143" s="39"/>
    </row>
    <row r="144" spans="1:1" s="11" customFormat="1" x14ac:dyDescent="0.25">
      <c r="A144" s="39"/>
    </row>
    <row r="145" spans="1:1" s="11" customFormat="1" x14ac:dyDescent="0.25">
      <c r="A145" s="39"/>
    </row>
    <row r="146" spans="1:1" s="11" customFormat="1" x14ac:dyDescent="0.25">
      <c r="A146" s="39"/>
    </row>
    <row r="147" spans="1:1" s="11" customFormat="1" x14ac:dyDescent="0.25">
      <c r="A147" s="39"/>
    </row>
    <row r="148" spans="1:1" s="11" customFormat="1" x14ac:dyDescent="0.25">
      <c r="A148" s="39"/>
    </row>
    <row r="149" spans="1:1" s="11" customFormat="1" x14ac:dyDescent="0.25">
      <c r="A149" s="39"/>
    </row>
    <row r="150" spans="1:1" s="11" customFormat="1" x14ac:dyDescent="0.25">
      <c r="A150" s="39"/>
    </row>
    <row r="151" spans="1:1" s="11" customFormat="1" x14ac:dyDescent="0.25">
      <c r="A151" s="39"/>
    </row>
    <row r="152" spans="1:1" s="11" customFormat="1" x14ac:dyDescent="0.25">
      <c r="A152" s="39"/>
    </row>
    <row r="153" spans="1:1" s="11" customFormat="1" x14ac:dyDescent="0.25">
      <c r="A153" s="39"/>
    </row>
    <row r="154" spans="1:1" s="11" customFormat="1" x14ac:dyDescent="0.25">
      <c r="A154" s="39"/>
    </row>
    <row r="155" spans="1:1" s="11" customFormat="1" x14ac:dyDescent="0.25">
      <c r="A155" s="39"/>
    </row>
    <row r="156" spans="1:1" s="11" customFormat="1" x14ac:dyDescent="0.25">
      <c r="A156" s="39"/>
    </row>
    <row r="157" spans="1:1" s="11" customFormat="1" x14ac:dyDescent="0.25">
      <c r="A157" s="39"/>
    </row>
    <row r="158" spans="1:1" s="11" customFormat="1" x14ac:dyDescent="0.25">
      <c r="A158" s="39"/>
    </row>
    <row r="159" spans="1:1" s="11" customFormat="1" x14ac:dyDescent="0.25">
      <c r="A159" s="39"/>
    </row>
    <row r="160" spans="1:1" s="11" customFormat="1" x14ac:dyDescent="0.25">
      <c r="A160" s="39"/>
    </row>
    <row r="161" spans="1:1" s="11" customFormat="1" x14ac:dyDescent="0.25">
      <c r="A161" s="39"/>
    </row>
    <row r="162" spans="1:1" s="11" customFormat="1" x14ac:dyDescent="0.25">
      <c r="A162" s="39"/>
    </row>
    <row r="163" spans="1:1" s="11" customFormat="1" x14ac:dyDescent="0.25">
      <c r="A163" s="39"/>
    </row>
    <row r="164" spans="1:1" s="11" customFormat="1" x14ac:dyDescent="0.25">
      <c r="A164" s="39"/>
    </row>
    <row r="165" spans="1:1" s="11" customFormat="1" x14ac:dyDescent="0.25">
      <c r="A165" s="39"/>
    </row>
    <row r="166" spans="1:1" s="11" customFormat="1" x14ac:dyDescent="0.25">
      <c r="A166" s="39"/>
    </row>
    <row r="167" spans="1:1" s="11" customFormat="1" x14ac:dyDescent="0.25">
      <c r="A167" s="39"/>
    </row>
    <row r="168" spans="1:1" s="11" customFormat="1" x14ac:dyDescent="0.25">
      <c r="A168" s="39"/>
    </row>
    <row r="169" spans="1:1" s="11" customFormat="1" x14ac:dyDescent="0.25">
      <c r="A169" s="39"/>
    </row>
    <row r="170" spans="1:1" s="11" customFormat="1" x14ac:dyDescent="0.25">
      <c r="A170" s="39"/>
    </row>
    <row r="171" spans="1:1" s="11" customFormat="1" x14ac:dyDescent="0.25">
      <c r="A171" s="39"/>
    </row>
    <row r="172" spans="1:1" s="13" customFormat="1" x14ac:dyDescent="0.2">
      <c r="A172" s="47"/>
    </row>
    <row r="173" spans="1:1" s="13" customFormat="1" x14ac:dyDescent="0.2">
      <c r="A173" s="47"/>
    </row>
    <row r="174" spans="1:1" s="13" customFormat="1" x14ac:dyDescent="0.2">
      <c r="A174" s="47"/>
    </row>
    <row r="175" spans="1:1" s="13" customFormat="1" x14ac:dyDescent="0.2">
      <c r="A175" s="47"/>
    </row>
    <row r="176" spans="1:1" s="13" customFormat="1" x14ac:dyDescent="0.2">
      <c r="A176" s="47"/>
    </row>
    <row r="177" spans="1:1" s="13" customFormat="1" x14ac:dyDescent="0.2">
      <c r="A177" s="47"/>
    </row>
    <row r="178" spans="1:1" s="13" customFormat="1" x14ac:dyDescent="0.2">
      <c r="A178" s="47"/>
    </row>
    <row r="179" spans="1:1" s="13" customFormat="1" x14ac:dyDescent="0.2">
      <c r="A179" s="47"/>
    </row>
    <row r="180" spans="1:1" s="13" customFormat="1" x14ac:dyDescent="0.2">
      <c r="A180" s="47"/>
    </row>
    <row r="181" spans="1:1" s="13" customFormat="1" x14ac:dyDescent="0.2">
      <c r="A181" s="47"/>
    </row>
    <row r="182" spans="1:1" s="13" customFormat="1" x14ac:dyDescent="0.2">
      <c r="A182" s="47"/>
    </row>
    <row r="183" spans="1:1" s="13" customFormat="1" x14ac:dyDescent="0.2">
      <c r="A183" s="47"/>
    </row>
    <row r="184" spans="1:1" s="13" customFormat="1" x14ac:dyDescent="0.2">
      <c r="A184" s="47"/>
    </row>
    <row r="185" spans="1:1" s="13" customFormat="1" x14ac:dyDescent="0.2">
      <c r="A185" s="47"/>
    </row>
    <row r="186" spans="1:1" s="13" customFormat="1" x14ac:dyDescent="0.2">
      <c r="A186" s="47"/>
    </row>
    <row r="187" spans="1:1" s="13" customFormat="1" x14ac:dyDescent="0.2">
      <c r="A187" s="47"/>
    </row>
    <row r="188" spans="1:1" s="13" customFormat="1" x14ac:dyDescent="0.2">
      <c r="A188" s="47"/>
    </row>
    <row r="189" spans="1:1" s="13" customFormat="1" x14ac:dyDescent="0.2">
      <c r="A189" s="47"/>
    </row>
    <row r="190" spans="1:1" s="13" customFormat="1" x14ac:dyDescent="0.2">
      <c r="A190" s="47"/>
    </row>
    <row r="191" spans="1:1" s="13" customFormat="1" x14ac:dyDescent="0.2">
      <c r="A191" s="47"/>
    </row>
    <row r="192" spans="1:1" s="13" customFormat="1" x14ac:dyDescent="0.2">
      <c r="A192" s="47"/>
    </row>
  </sheetData>
  <sheetProtection sheet="1" objects="1" scenarios="1" selectLockedCells="1" selectUnlockedCells="1"/>
  <phoneticPr fontId="25"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PPA 2018 (seg.)</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Alexandra Lopez Garcia</dc:creator>
  <cp:lastModifiedBy>Luz Stella Bohorquez Velasco</cp:lastModifiedBy>
  <cp:lastPrinted>2019-02-26T13:07:11Z</cp:lastPrinted>
  <dcterms:created xsi:type="dcterms:W3CDTF">2017-01-11T16:19:29Z</dcterms:created>
  <dcterms:modified xsi:type="dcterms:W3CDTF">2019-07-29T16:26:49Z</dcterms:modified>
</cp:coreProperties>
</file>